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date1904="1" showInkAnnotation="0" autoCompressPictures="0"/>
  <bookViews>
    <workbookView xWindow="3220" yWindow="1200" windowWidth="25600" windowHeight="16300" tabRatio="500"/>
  </bookViews>
  <sheets>
    <sheet name="sgemm" sheetId="1" r:id="rId1"/>
    <sheet name="sgemv" sheetId="2" r:id="rId2"/>
    <sheet name="Other Fitted Parameters"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F32" i="2" l="1"/>
  <c r="AE32" i="2"/>
  <c r="V34" i="1"/>
  <c r="V35" i="1"/>
  <c r="V36" i="1"/>
  <c r="V37" i="1"/>
  <c r="V38" i="1"/>
  <c r="V39" i="1"/>
  <c r="V40" i="1"/>
  <c r="V41" i="1"/>
  <c r="V42" i="1"/>
  <c r="AC37" i="1"/>
  <c r="AD37" i="1"/>
  <c r="AE37" i="1"/>
  <c r="AB36" i="1"/>
  <c r="AC36" i="1"/>
  <c r="AD36" i="1"/>
  <c r="AE36" i="1"/>
  <c r="AJ36" i="1"/>
  <c r="U36" i="2"/>
  <c r="U37" i="2"/>
  <c r="U38" i="2"/>
  <c r="U39" i="2"/>
  <c r="U40" i="2"/>
  <c r="AG32" i="2"/>
  <c r="AH32" i="2"/>
  <c r="AJ32" i="2"/>
  <c r="U32" i="2"/>
  <c r="U33" i="2"/>
  <c r="AB32" i="2"/>
  <c r="U34" i="2"/>
  <c r="U35" i="2"/>
  <c r="AC32" i="2"/>
  <c r="AD32" i="2"/>
  <c r="AI32" i="2"/>
  <c r="AD35"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34" i="1"/>
  <c r="AC51" i="1"/>
  <c r="AC34" i="1"/>
  <c r="T2" i="1"/>
  <c r="AE34" i="1"/>
  <c r="AB38" i="2"/>
  <c r="AC38" i="2"/>
  <c r="AD38" i="2"/>
  <c r="AB35" i="2"/>
  <c r="AC35" i="2"/>
  <c r="AD35" i="2"/>
  <c r="AA35" i="2"/>
  <c r="AB35"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34" i="1"/>
  <c r="AJ34" i="1"/>
  <c r="AC35" i="1"/>
  <c r="AC38" i="1"/>
  <c r="AC39" i="1"/>
  <c r="AC40" i="1"/>
  <c r="AC41" i="1"/>
  <c r="AC42" i="1"/>
  <c r="AC43" i="1"/>
  <c r="AC44" i="1"/>
  <c r="AC45" i="1"/>
  <c r="AC46" i="1"/>
  <c r="AC47" i="1"/>
  <c r="AC48" i="1"/>
  <c r="AC49" i="1"/>
  <c r="AC50" i="1"/>
  <c r="AC52" i="1"/>
  <c r="AC53" i="1"/>
  <c r="AC54" i="1"/>
  <c r="AC55" i="1"/>
  <c r="AC56" i="1"/>
  <c r="AC57" i="1"/>
  <c r="AC58" i="1"/>
  <c r="AC59" i="1"/>
  <c r="AC60" i="1"/>
  <c r="AC61" i="1"/>
  <c r="AC62" i="1"/>
  <c r="AC63" i="1"/>
  <c r="AE33" i="2"/>
  <c r="AF33" i="2"/>
  <c r="AG33" i="2"/>
  <c r="AH33" i="2"/>
  <c r="AJ33" i="2"/>
  <c r="AE34" i="2"/>
  <c r="AF34" i="2"/>
  <c r="AG34" i="2"/>
  <c r="AH34" i="2"/>
  <c r="AJ34" i="2"/>
  <c r="AE35" i="2"/>
  <c r="AF35" i="2"/>
  <c r="AG35" i="2"/>
  <c r="AH35" i="2"/>
  <c r="AJ35" i="2"/>
  <c r="AE36" i="2"/>
  <c r="AF36" i="2"/>
  <c r="AG36" i="2"/>
  <c r="AH36" i="2"/>
  <c r="AJ36" i="2"/>
  <c r="AE37" i="2"/>
  <c r="AF37" i="2"/>
  <c r="AG37" i="2"/>
  <c r="AH37" i="2"/>
  <c r="AJ37" i="2"/>
  <c r="AE38" i="2"/>
  <c r="AF38" i="2"/>
  <c r="AG38" i="2"/>
  <c r="AH38" i="2"/>
  <c r="AJ38" i="2"/>
  <c r="AE39" i="2"/>
  <c r="AF39" i="2"/>
  <c r="AG39" i="2"/>
  <c r="AH39" i="2"/>
  <c r="AJ39" i="2"/>
  <c r="AE40" i="2"/>
  <c r="AF40" i="2"/>
  <c r="AG40" i="2"/>
  <c r="AH40" i="2"/>
  <c r="AJ40" i="2"/>
  <c r="AE41" i="2"/>
  <c r="AF41" i="2"/>
  <c r="AG41" i="2"/>
  <c r="AH41" i="2"/>
  <c r="AJ41" i="2"/>
  <c r="AE42" i="2"/>
  <c r="AF42" i="2"/>
  <c r="AG42" i="2"/>
  <c r="AH42" i="2"/>
  <c r="AJ42" i="2"/>
  <c r="AE43" i="2"/>
  <c r="AF43" i="2"/>
  <c r="AG43" i="2"/>
  <c r="AH43" i="2"/>
  <c r="AJ43" i="2"/>
  <c r="AE44" i="2"/>
  <c r="AF44" i="2"/>
  <c r="AG44" i="2"/>
  <c r="AH44" i="2"/>
  <c r="AJ44" i="2"/>
  <c r="AE45" i="2"/>
  <c r="AF45" i="2"/>
  <c r="AG45" i="2"/>
  <c r="AH45" i="2"/>
  <c r="AJ45" i="2"/>
  <c r="AE46" i="2"/>
  <c r="AF46" i="2"/>
  <c r="AG46" i="2"/>
  <c r="AH46" i="2"/>
  <c r="AJ46" i="2"/>
  <c r="AE47" i="2"/>
  <c r="AF47" i="2"/>
  <c r="AG47" i="2"/>
  <c r="AH47" i="2"/>
  <c r="AJ47" i="2"/>
  <c r="AE48" i="2"/>
  <c r="AF48" i="2"/>
  <c r="AG48" i="2"/>
  <c r="AH48" i="2"/>
  <c r="AJ48" i="2"/>
  <c r="AE49" i="2"/>
  <c r="AF49" i="2"/>
  <c r="AG49" i="2"/>
  <c r="AH49" i="2"/>
  <c r="AJ49" i="2"/>
  <c r="AE50" i="2"/>
  <c r="AF50" i="2"/>
  <c r="AG50" i="2"/>
  <c r="AH50" i="2"/>
  <c r="AJ50" i="2"/>
  <c r="AE51" i="2"/>
  <c r="AF51" i="2"/>
  <c r="AG51" i="2"/>
  <c r="AH51" i="2"/>
  <c r="AJ51" i="2"/>
  <c r="AE52" i="2"/>
  <c r="AF52" i="2"/>
  <c r="AG52" i="2"/>
  <c r="AH52" i="2"/>
  <c r="AJ52" i="2"/>
  <c r="AE53" i="2"/>
  <c r="AF53" i="2"/>
  <c r="AG53" i="2"/>
  <c r="AH53" i="2"/>
  <c r="AJ53" i="2"/>
  <c r="AE54" i="2"/>
  <c r="AF54" i="2"/>
  <c r="AG54" i="2"/>
  <c r="AH54" i="2"/>
  <c r="AJ54" i="2"/>
  <c r="AE55" i="2"/>
  <c r="AF55" i="2"/>
  <c r="AG55" i="2"/>
  <c r="AH55" i="2"/>
  <c r="AJ55" i="2"/>
  <c r="AE56" i="2"/>
  <c r="AF56" i="2"/>
  <c r="AG56" i="2"/>
  <c r="AH56" i="2"/>
  <c r="AJ56" i="2"/>
  <c r="AE57" i="2"/>
  <c r="AF57" i="2"/>
  <c r="AG57" i="2"/>
  <c r="AH57" i="2"/>
  <c r="AJ57" i="2"/>
  <c r="AJ59" i="2"/>
  <c r="AB33" i="2"/>
  <c r="AC33" i="2"/>
  <c r="AD33" i="2"/>
  <c r="AI33" i="2"/>
  <c r="AB34" i="2"/>
  <c r="AC34" i="2"/>
  <c r="AD34" i="2"/>
  <c r="AI34" i="2"/>
  <c r="AI35" i="2"/>
  <c r="AB36" i="2"/>
  <c r="AC36" i="2"/>
  <c r="AD36" i="2"/>
  <c r="AI36" i="2"/>
  <c r="AB37" i="2"/>
  <c r="AC37" i="2"/>
  <c r="AD37" i="2"/>
  <c r="AI37" i="2"/>
  <c r="AI38" i="2"/>
  <c r="AB39" i="2"/>
  <c r="AC39" i="2"/>
  <c r="AD39" i="2"/>
  <c r="AI39" i="2"/>
  <c r="AB40" i="2"/>
  <c r="AC40" i="2"/>
  <c r="AD40" i="2"/>
  <c r="AI40" i="2"/>
  <c r="AB41" i="2"/>
  <c r="AC41" i="2"/>
  <c r="AD41" i="2"/>
  <c r="AI41" i="2"/>
  <c r="AB42" i="2"/>
  <c r="AC42" i="2"/>
  <c r="AD42" i="2"/>
  <c r="AI42" i="2"/>
  <c r="AB43" i="2"/>
  <c r="AC43" i="2"/>
  <c r="AD43" i="2"/>
  <c r="AI43" i="2"/>
  <c r="AB44" i="2"/>
  <c r="AC44" i="2"/>
  <c r="AD44" i="2"/>
  <c r="AI44" i="2"/>
  <c r="AB45" i="2"/>
  <c r="AC45" i="2"/>
  <c r="AD45" i="2"/>
  <c r="AI45" i="2"/>
  <c r="AB46" i="2"/>
  <c r="AC46" i="2"/>
  <c r="AD46" i="2"/>
  <c r="AI46" i="2"/>
  <c r="AB47" i="2"/>
  <c r="AC47" i="2"/>
  <c r="AD47" i="2"/>
  <c r="AI47" i="2"/>
  <c r="AB48" i="2"/>
  <c r="AC48" i="2"/>
  <c r="AD48" i="2"/>
  <c r="AI48" i="2"/>
  <c r="AB49" i="2"/>
  <c r="AC49" i="2"/>
  <c r="AD49" i="2"/>
  <c r="AI49" i="2"/>
  <c r="AB50" i="2"/>
  <c r="AC50" i="2"/>
  <c r="AD50" i="2"/>
  <c r="AI50" i="2"/>
  <c r="AB51" i="2"/>
  <c r="AC51" i="2"/>
  <c r="AD51" i="2"/>
  <c r="AI51" i="2"/>
  <c r="AB52" i="2"/>
  <c r="AC52" i="2"/>
  <c r="AD52" i="2"/>
  <c r="AI52" i="2"/>
  <c r="AB53" i="2"/>
  <c r="AC53" i="2"/>
  <c r="AD53" i="2"/>
  <c r="AI53" i="2"/>
  <c r="AB54" i="2"/>
  <c r="AC54" i="2"/>
  <c r="AD54" i="2"/>
  <c r="AI54" i="2"/>
  <c r="AB55" i="2"/>
  <c r="AC55" i="2"/>
  <c r="AD55" i="2"/>
  <c r="AI55" i="2"/>
  <c r="AB56" i="2"/>
  <c r="AC56" i="2"/>
  <c r="AD56" i="2"/>
  <c r="AI56" i="2"/>
  <c r="AB57" i="2"/>
  <c r="AC57" i="2"/>
  <c r="AD57" i="2"/>
  <c r="AI57" i="2"/>
  <c r="AI59" i="2"/>
  <c r="AL33" i="2"/>
  <c r="AO33" i="2"/>
  <c r="AR33" i="2"/>
  <c r="AM33" i="2"/>
  <c r="AP33" i="2"/>
  <c r="AS33" i="2"/>
  <c r="AN33" i="2"/>
  <c r="AQ33" i="2"/>
  <c r="AT33" i="2"/>
  <c r="AV33" i="2"/>
  <c r="H32" i="2"/>
  <c r="AL34" i="2"/>
  <c r="AO34" i="2"/>
  <c r="AR34" i="2"/>
  <c r="AM34" i="2"/>
  <c r="AP34" i="2"/>
  <c r="AS34" i="2"/>
  <c r="AN34" i="2"/>
  <c r="AQ34" i="2"/>
  <c r="AT34" i="2"/>
  <c r="AV34" i="2"/>
  <c r="H33" i="2"/>
  <c r="AL35" i="2"/>
  <c r="AO35" i="2"/>
  <c r="AR35" i="2"/>
  <c r="AM35" i="2"/>
  <c r="AP35" i="2"/>
  <c r="AS35" i="2"/>
  <c r="AN35" i="2"/>
  <c r="AQ35" i="2"/>
  <c r="AT35" i="2"/>
  <c r="AV35" i="2"/>
  <c r="H34" i="2"/>
  <c r="AL36" i="2"/>
  <c r="AO36" i="2"/>
  <c r="AR36" i="2"/>
  <c r="AM36" i="2"/>
  <c r="AP36" i="2"/>
  <c r="AS36" i="2"/>
  <c r="AN36" i="2"/>
  <c r="AQ36" i="2"/>
  <c r="AT36" i="2"/>
  <c r="AV36" i="2"/>
  <c r="H35" i="2"/>
  <c r="AL37" i="2"/>
  <c r="AO37" i="2"/>
  <c r="AR37" i="2"/>
  <c r="AM37" i="2"/>
  <c r="AP37" i="2"/>
  <c r="AS37" i="2"/>
  <c r="AN37" i="2"/>
  <c r="AQ37" i="2"/>
  <c r="AT37" i="2"/>
  <c r="AV37" i="2"/>
  <c r="H36" i="2"/>
  <c r="AL38" i="2"/>
  <c r="AO38" i="2"/>
  <c r="AR38" i="2"/>
  <c r="AM38" i="2"/>
  <c r="AP38" i="2"/>
  <c r="AS38" i="2"/>
  <c r="AN38" i="2"/>
  <c r="AQ38" i="2"/>
  <c r="AT38" i="2"/>
  <c r="AV38" i="2"/>
  <c r="H37" i="2"/>
  <c r="AL39" i="2"/>
  <c r="AO39" i="2"/>
  <c r="AR39" i="2"/>
  <c r="AM39" i="2"/>
  <c r="AP39" i="2"/>
  <c r="AS39" i="2"/>
  <c r="AN39" i="2"/>
  <c r="AQ39" i="2"/>
  <c r="AT39" i="2"/>
  <c r="AV39" i="2"/>
  <c r="H38" i="2"/>
  <c r="AL40" i="2"/>
  <c r="AO40" i="2"/>
  <c r="AR40" i="2"/>
  <c r="AM40" i="2"/>
  <c r="AP40" i="2"/>
  <c r="AS40" i="2"/>
  <c r="AN40" i="2"/>
  <c r="AQ40" i="2"/>
  <c r="AT40" i="2"/>
  <c r="AV40" i="2"/>
  <c r="H39" i="2"/>
  <c r="AL41" i="2"/>
  <c r="AO41" i="2"/>
  <c r="AR41" i="2"/>
  <c r="AM41" i="2"/>
  <c r="AP41" i="2"/>
  <c r="AS41" i="2"/>
  <c r="AN41" i="2"/>
  <c r="AQ41" i="2"/>
  <c r="AT41" i="2"/>
  <c r="AV41" i="2"/>
  <c r="H40" i="2"/>
  <c r="AL42" i="2"/>
  <c r="AO42" i="2"/>
  <c r="AR42" i="2"/>
  <c r="AM42" i="2"/>
  <c r="AP42" i="2"/>
  <c r="AS42" i="2"/>
  <c r="AN42" i="2"/>
  <c r="AQ42" i="2"/>
  <c r="AT42" i="2"/>
  <c r="AV42" i="2"/>
  <c r="H41" i="2"/>
  <c r="AL43" i="2"/>
  <c r="AO43" i="2"/>
  <c r="AR43" i="2"/>
  <c r="AM43" i="2"/>
  <c r="AP43" i="2"/>
  <c r="AS43" i="2"/>
  <c r="AN43" i="2"/>
  <c r="AQ43" i="2"/>
  <c r="AT43" i="2"/>
  <c r="AV43" i="2"/>
  <c r="H42" i="2"/>
  <c r="AL44" i="2"/>
  <c r="AO44" i="2"/>
  <c r="AR44" i="2"/>
  <c r="AM44" i="2"/>
  <c r="AP44" i="2"/>
  <c r="AS44" i="2"/>
  <c r="AN44" i="2"/>
  <c r="AQ44" i="2"/>
  <c r="AT44" i="2"/>
  <c r="AV44" i="2"/>
  <c r="H43" i="2"/>
  <c r="AL45" i="2"/>
  <c r="AO45" i="2"/>
  <c r="AR45" i="2"/>
  <c r="AM45" i="2"/>
  <c r="AP45" i="2"/>
  <c r="AS45" i="2"/>
  <c r="AN45" i="2"/>
  <c r="AQ45" i="2"/>
  <c r="AT45" i="2"/>
  <c r="AV45" i="2"/>
  <c r="H44" i="2"/>
  <c r="AL46" i="2"/>
  <c r="AO46" i="2"/>
  <c r="AR46" i="2"/>
  <c r="AM46" i="2"/>
  <c r="AP46" i="2"/>
  <c r="AS46" i="2"/>
  <c r="AN46" i="2"/>
  <c r="AQ46" i="2"/>
  <c r="AT46" i="2"/>
  <c r="AV46" i="2"/>
  <c r="H45" i="2"/>
  <c r="AL47" i="2"/>
  <c r="AO47" i="2"/>
  <c r="AR47" i="2"/>
  <c r="AM47" i="2"/>
  <c r="AP47" i="2"/>
  <c r="AS47" i="2"/>
  <c r="AN47" i="2"/>
  <c r="AQ47" i="2"/>
  <c r="AT47" i="2"/>
  <c r="AV47" i="2"/>
  <c r="H46" i="2"/>
  <c r="AL48" i="2"/>
  <c r="AO48" i="2"/>
  <c r="AR48" i="2"/>
  <c r="AM48" i="2"/>
  <c r="AP48" i="2"/>
  <c r="AS48" i="2"/>
  <c r="AN48" i="2"/>
  <c r="AQ48" i="2"/>
  <c r="AT48" i="2"/>
  <c r="AV48" i="2"/>
  <c r="H47" i="2"/>
  <c r="AL49" i="2"/>
  <c r="AO49" i="2"/>
  <c r="AR49" i="2"/>
  <c r="AM49" i="2"/>
  <c r="AP49" i="2"/>
  <c r="AS49" i="2"/>
  <c r="AN49" i="2"/>
  <c r="AQ49" i="2"/>
  <c r="AT49" i="2"/>
  <c r="AV49" i="2"/>
  <c r="H48" i="2"/>
  <c r="AL50" i="2"/>
  <c r="AO50" i="2"/>
  <c r="AR50" i="2"/>
  <c r="AM50" i="2"/>
  <c r="AP50" i="2"/>
  <c r="AS50" i="2"/>
  <c r="AN50" i="2"/>
  <c r="AQ50" i="2"/>
  <c r="AT50" i="2"/>
  <c r="AV50" i="2"/>
  <c r="H49" i="2"/>
  <c r="AL51" i="2"/>
  <c r="AO51" i="2"/>
  <c r="AR51" i="2"/>
  <c r="AM51" i="2"/>
  <c r="AP51" i="2"/>
  <c r="AS51" i="2"/>
  <c r="AN51" i="2"/>
  <c r="AQ51" i="2"/>
  <c r="AT51" i="2"/>
  <c r="AV51" i="2"/>
  <c r="H50" i="2"/>
  <c r="AL52" i="2"/>
  <c r="AO52" i="2"/>
  <c r="AR52" i="2"/>
  <c r="AM52" i="2"/>
  <c r="AP52" i="2"/>
  <c r="AS52" i="2"/>
  <c r="AN52" i="2"/>
  <c r="AQ52" i="2"/>
  <c r="AT52" i="2"/>
  <c r="AV52" i="2"/>
  <c r="H51" i="2"/>
  <c r="AL53" i="2"/>
  <c r="AO53" i="2"/>
  <c r="AR53" i="2"/>
  <c r="AM53" i="2"/>
  <c r="AP53" i="2"/>
  <c r="AS53" i="2"/>
  <c r="AN53" i="2"/>
  <c r="AQ53" i="2"/>
  <c r="AT53" i="2"/>
  <c r="AV53" i="2"/>
  <c r="H52" i="2"/>
  <c r="AL54" i="2"/>
  <c r="AO54" i="2"/>
  <c r="AR54" i="2"/>
  <c r="AM54" i="2"/>
  <c r="AP54" i="2"/>
  <c r="AS54" i="2"/>
  <c r="AN54" i="2"/>
  <c r="AQ54" i="2"/>
  <c r="AT54" i="2"/>
  <c r="AV54" i="2"/>
  <c r="H53" i="2"/>
  <c r="AL55" i="2"/>
  <c r="AO55" i="2"/>
  <c r="AR55" i="2"/>
  <c r="AM55" i="2"/>
  <c r="AP55" i="2"/>
  <c r="AS55" i="2"/>
  <c r="AN55" i="2"/>
  <c r="AQ55" i="2"/>
  <c r="AT55" i="2"/>
  <c r="AV55" i="2"/>
  <c r="H54" i="2"/>
  <c r="AL56" i="2"/>
  <c r="AO56" i="2"/>
  <c r="AR56" i="2"/>
  <c r="AM56" i="2"/>
  <c r="AP56" i="2"/>
  <c r="AS56" i="2"/>
  <c r="AN56" i="2"/>
  <c r="AQ56" i="2"/>
  <c r="AT56" i="2"/>
  <c r="AV56" i="2"/>
  <c r="H55" i="2"/>
  <c r="AL57" i="2"/>
  <c r="AO57" i="2"/>
  <c r="AR57" i="2"/>
  <c r="AM57" i="2"/>
  <c r="AP57" i="2"/>
  <c r="AS57" i="2"/>
  <c r="AN57" i="2"/>
  <c r="AQ57" i="2"/>
  <c r="AT57" i="2"/>
  <c r="AV57" i="2"/>
  <c r="H56" i="2"/>
  <c r="AL32" i="2"/>
  <c r="AO32" i="2"/>
  <c r="AR32" i="2"/>
  <c r="AM32" i="2"/>
  <c r="AP32" i="2"/>
  <c r="AS32" i="2"/>
  <c r="AN32" i="2"/>
  <c r="AQ32" i="2"/>
  <c r="AT32" i="2"/>
  <c r="AV32" i="2"/>
  <c r="H31" i="2"/>
  <c r="G32" i="2"/>
  <c r="G33" i="2"/>
  <c r="G34" i="2"/>
  <c r="G35" i="2"/>
  <c r="G36" i="2"/>
  <c r="G37" i="2"/>
  <c r="G38" i="2"/>
  <c r="G39" i="2"/>
  <c r="G40" i="2"/>
  <c r="G41" i="2"/>
  <c r="G42" i="2"/>
  <c r="G43" i="2"/>
  <c r="G44" i="2"/>
  <c r="G45" i="2"/>
  <c r="G46" i="2"/>
  <c r="G47" i="2"/>
  <c r="G48" i="2"/>
  <c r="G49" i="2"/>
  <c r="G50" i="2"/>
  <c r="G51" i="2"/>
  <c r="G52" i="2"/>
  <c r="G53" i="2"/>
  <c r="G54" i="2"/>
  <c r="G55" i="2"/>
  <c r="G56" i="2"/>
  <c r="G31" i="2"/>
  <c r="F32" i="2"/>
  <c r="F33" i="2"/>
  <c r="F34" i="2"/>
  <c r="F35" i="2"/>
  <c r="F36" i="2"/>
  <c r="F37" i="2"/>
  <c r="F38" i="2"/>
  <c r="F39" i="2"/>
  <c r="F40" i="2"/>
  <c r="F41" i="2"/>
  <c r="F42" i="2"/>
  <c r="F43" i="2"/>
  <c r="F44" i="2"/>
  <c r="F45" i="2"/>
  <c r="F46" i="2"/>
  <c r="F47" i="2"/>
  <c r="F48" i="2"/>
  <c r="F49" i="2"/>
  <c r="F50" i="2"/>
  <c r="F51" i="2"/>
  <c r="F52" i="2"/>
  <c r="F53" i="2"/>
  <c r="F54" i="2"/>
  <c r="F55" i="2"/>
  <c r="F56" i="2"/>
  <c r="F31" i="2"/>
  <c r="AU33" i="2"/>
  <c r="E32" i="2"/>
  <c r="AU34" i="2"/>
  <c r="E33" i="2"/>
  <c r="AU35" i="2"/>
  <c r="E34" i="2"/>
  <c r="AU36" i="2"/>
  <c r="E35" i="2"/>
  <c r="AU37" i="2"/>
  <c r="E36" i="2"/>
  <c r="AU38" i="2"/>
  <c r="E37" i="2"/>
  <c r="AU39" i="2"/>
  <c r="E38" i="2"/>
  <c r="AU40" i="2"/>
  <c r="E39" i="2"/>
  <c r="AU41" i="2"/>
  <c r="E40" i="2"/>
  <c r="AU42" i="2"/>
  <c r="E41" i="2"/>
  <c r="AU43" i="2"/>
  <c r="E42" i="2"/>
  <c r="AU44" i="2"/>
  <c r="E43" i="2"/>
  <c r="AU45" i="2"/>
  <c r="E44" i="2"/>
  <c r="AU46" i="2"/>
  <c r="E45" i="2"/>
  <c r="AU47" i="2"/>
  <c r="E46" i="2"/>
  <c r="AU48" i="2"/>
  <c r="E47" i="2"/>
  <c r="AU49" i="2"/>
  <c r="E48" i="2"/>
  <c r="AU50" i="2"/>
  <c r="E49" i="2"/>
  <c r="AU51" i="2"/>
  <c r="E50" i="2"/>
  <c r="AU52" i="2"/>
  <c r="E51" i="2"/>
  <c r="AU53" i="2"/>
  <c r="E52" i="2"/>
  <c r="AU54" i="2"/>
  <c r="E53" i="2"/>
  <c r="AU55" i="2"/>
  <c r="E54" i="2"/>
  <c r="AU56" i="2"/>
  <c r="E55" i="2"/>
  <c r="AU57" i="2"/>
  <c r="E56" i="2"/>
  <c r="AU32" i="2"/>
  <c r="E31" i="2"/>
  <c r="O3" i="2"/>
  <c r="P3" i="2"/>
  <c r="AE3" i="2"/>
  <c r="D32" i="2"/>
  <c r="O4" i="2"/>
  <c r="P4" i="2"/>
  <c r="AE4" i="2"/>
  <c r="D33" i="2"/>
  <c r="O5" i="2"/>
  <c r="P5" i="2"/>
  <c r="AE5" i="2"/>
  <c r="D34" i="2"/>
  <c r="O6" i="2"/>
  <c r="P6" i="2"/>
  <c r="AE6" i="2"/>
  <c r="D35" i="2"/>
  <c r="O7" i="2"/>
  <c r="P7" i="2"/>
  <c r="AE7" i="2"/>
  <c r="D36" i="2"/>
  <c r="O8" i="2"/>
  <c r="P8" i="2"/>
  <c r="AE8" i="2"/>
  <c r="D37" i="2"/>
  <c r="O9" i="2"/>
  <c r="P9" i="2"/>
  <c r="AE9" i="2"/>
  <c r="D38" i="2"/>
  <c r="O10" i="2"/>
  <c r="P10" i="2"/>
  <c r="AE10" i="2"/>
  <c r="D39" i="2"/>
  <c r="O11" i="2"/>
  <c r="P11" i="2"/>
  <c r="AE11" i="2"/>
  <c r="D40" i="2"/>
  <c r="O12" i="2"/>
  <c r="P12" i="2"/>
  <c r="AE12" i="2"/>
  <c r="D41" i="2"/>
  <c r="O13" i="2"/>
  <c r="P13" i="2"/>
  <c r="AE13" i="2"/>
  <c r="D42" i="2"/>
  <c r="O14" i="2"/>
  <c r="P14" i="2"/>
  <c r="AE14" i="2"/>
  <c r="D43" i="2"/>
  <c r="O15" i="2"/>
  <c r="P15" i="2"/>
  <c r="AE15" i="2"/>
  <c r="D44" i="2"/>
  <c r="O16" i="2"/>
  <c r="P16" i="2"/>
  <c r="AE16" i="2"/>
  <c r="D45" i="2"/>
  <c r="O17" i="2"/>
  <c r="P17" i="2"/>
  <c r="AE17" i="2"/>
  <c r="D46" i="2"/>
  <c r="O18" i="2"/>
  <c r="P18" i="2"/>
  <c r="AE18" i="2"/>
  <c r="D47" i="2"/>
  <c r="O19" i="2"/>
  <c r="P19" i="2"/>
  <c r="AE19" i="2"/>
  <c r="D48" i="2"/>
  <c r="O20" i="2"/>
  <c r="P20" i="2"/>
  <c r="AE20" i="2"/>
  <c r="D49" i="2"/>
  <c r="O21" i="2"/>
  <c r="P21" i="2"/>
  <c r="AE21" i="2"/>
  <c r="D50" i="2"/>
  <c r="O22" i="2"/>
  <c r="P22" i="2"/>
  <c r="AE22" i="2"/>
  <c r="D51" i="2"/>
  <c r="O23" i="2"/>
  <c r="P23" i="2"/>
  <c r="AE23" i="2"/>
  <c r="D52" i="2"/>
  <c r="O24" i="2"/>
  <c r="P24" i="2"/>
  <c r="AE24" i="2"/>
  <c r="D53" i="2"/>
  <c r="O25" i="2"/>
  <c r="P25" i="2"/>
  <c r="AE25" i="2"/>
  <c r="D54" i="2"/>
  <c r="O26" i="2"/>
  <c r="P26" i="2"/>
  <c r="AE26" i="2"/>
  <c r="D55" i="2"/>
  <c r="O27" i="2"/>
  <c r="P27" i="2"/>
  <c r="AE27" i="2"/>
  <c r="D56" i="2"/>
  <c r="O2" i="2"/>
  <c r="P2" i="2"/>
  <c r="AE2" i="2"/>
  <c r="D31" i="2"/>
  <c r="X3" i="2"/>
  <c r="C32" i="2"/>
  <c r="X4" i="2"/>
  <c r="C33" i="2"/>
  <c r="X5" i="2"/>
  <c r="C34" i="2"/>
  <c r="X6" i="2"/>
  <c r="C35" i="2"/>
  <c r="X7" i="2"/>
  <c r="C36" i="2"/>
  <c r="X8" i="2"/>
  <c r="C37" i="2"/>
  <c r="X9" i="2"/>
  <c r="C38" i="2"/>
  <c r="X10" i="2"/>
  <c r="C39" i="2"/>
  <c r="X11" i="2"/>
  <c r="C40" i="2"/>
  <c r="X12" i="2"/>
  <c r="C41" i="2"/>
  <c r="X13" i="2"/>
  <c r="C42" i="2"/>
  <c r="X14" i="2"/>
  <c r="C43" i="2"/>
  <c r="X15" i="2"/>
  <c r="C44" i="2"/>
  <c r="X16" i="2"/>
  <c r="C45" i="2"/>
  <c r="X17" i="2"/>
  <c r="C46" i="2"/>
  <c r="X18" i="2"/>
  <c r="C47" i="2"/>
  <c r="X19" i="2"/>
  <c r="C48" i="2"/>
  <c r="X20" i="2"/>
  <c r="C49" i="2"/>
  <c r="X21" i="2"/>
  <c r="C50" i="2"/>
  <c r="X22" i="2"/>
  <c r="C51" i="2"/>
  <c r="X23" i="2"/>
  <c r="C52" i="2"/>
  <c r="X24" i="2"/>
  <c r="C53" i="2"/>
  <c r="X25" i="2"/>
  <c r="C54" i="2"/>
  <c r="X26" i="2"/>
  <c r="C55" i="2"/>
  <c r="X27" i="2"/>
  <c r="C56" i="2"/>
  <c r="X2" i="2"/>
  <c r="C31" i="2"/>
  <c r="AT3" i="2"/>
  <c r="B32" i="2"/>
  <c r="AT4" i="2"/>
  <c r="B33" i="2"/>
  <c r="AT5" i="2"/>
  <c r="B34" i="2"/>
  <c r="AT6" i="2"/>
  <c r="B35" i="2"/>
  <c r="AT7" i="2"/>
  <c r="B36" i="2"/>
  <c r="AT8" i="2"/>
  <c r="B37" i="2"/>
  <c r="AT9" i="2"/>
  <c r="B38" i="2"/>
  <c r="AT10" i="2"/>
  <c r="B39" i="2"/>
  <c r="AT11" i="2"/>
  <c r="B40" i="2"/>
  <c r="AT12" i="2"/>
  <c r="B41" i="2"/>
  <c r="AT13" i="2"/>
  <c r="B42" i="2"/>
  <c r="AT14" i="2"/>
  <c r="B43" i="2"/>
  <c r="AT15" i="2"/>
  <c r="B44" i="2"/>
  <c r="AT16" i="2"/>
  <c r="B45" i="2"/>
  <c r="AT17" i="2"/>
  <c r="B46" i="2"/>
  <c r="AT18" i="2"/>
  <c r="B47" i="2"/>
  <c r="AT19" i="2"/>
  <c r="B48" i="2"/>
  <c r="AT20" i="2"/>
  <c r="B49" i="2"/>
  <c r="AT21" i="2"/>
  <c r="B50" i="2"/>
  <c r="AT22" i="2"/>
  <c r="B51" i="2"/>
  <c r="AT23" i="2"/>
  <c r="B52" i="2"/>
  <c r="AT24" i="2"/>
  <c r="B53" i="2"/>
  <c r="AT25" i="2"/>
  <c r="B54" i="2"/>
  <c r="AT26" i="2"/>
  <c r="B55" i="2"/>
  <c r="AT27" i="2"/>
  <c r="B56" i="2"/>
  <c r="AT2" i="2"/>
  <c r="B31" i="2"/>
  <c r="W3" i="2"/>
  <c r="A32" i="2"/>
  <c r="W4" i="2"/>
  <c r="A33" i="2"/>
  <c r="W5" i="2"/>
  <c r="A34" i="2"/>
  <c r="W6" i="2"/>
  <c r="A35" i="2"/>
  <c r="W7" i="2"/>
  <c r="A36" i="2"/>
  <c r="W8" i="2"/>
  <c r="A37" i="2"/>
  <c r="W9" i="2"/>
  <c r="A38" i="2"/>
  <c r="W10" i="2"/>
  <c r="A39" i="2"/>
  <c r="W11" i="2"/>
  <c r="A40" i="2"/>
  <c r="W12" i="2"/>
  <c r="A41" i="2"/>
  <c r="W13" i="2"/>
  <c r="A42" i="2"/>
  <c r="W14" i="2"/>
  <c r="A43" i="2"/>
  <c r="W15" i="2"/>
  <c r="A44" i="2"/>
  <c r="W16" i="2"/>
  <c r="A45" i="2"/>
  <c r="W17" i="2"/>
  <c r="A46" i="2"/>
  <c r="W18" i="2"/>
  <c r="A47" i="2"/>
  <c r="W19" i="2"/>
  <c r="A48" i="2"/>
  <c r="W20" i="2"/>
  <c r="A49" i="2"/>
  <c r="W21" i="2"/>
  <c r="A50" i="2"/>
  <c r="W22" i="2"/>
  <c r="A51" i="2"/>
  <c r="W23" i="2"/>
  <c r="A52" i="2"/>
  <c r="W24" i="2"/>
  <c r="A53" i="2"/>
  <c r="W25" i="2"/>
  <c r="A54" i="2"/>
  <c r="W26" i="2"/>
  <c r="A55" i="2"/>
  <c r="W27" i="2"/>
  <c r="A56" i="2"/>
  <c r="W2" i="2"/>
  <c r="A31" i="2"/>
  <c r="W33" i="2"/>
  <c r="X33" i="2"/>
  <c r="Y33" i="2"/>
  <c r="Z33" i="2"/>
  <c r="AA33" i="2"/>
  <c r="W34" i="2"/>
  <c r="X34" i="2"/>
  <c r="Y34" i="2"/>
  <c r="Z34" i="2"/>
  <c r="AA34" i="2"/>
  <c r="W35" i="2"/>
  <c r="X35" i="2"/>
  <c r="Y35" i="2"/>
  <c r="Z35" i="2"/>
  <c r="W36" i="2"/>
  <c r="X36" i="2"/>
  <c r="Y36" i="2"/>
  <c r="Z36" i="2"/>
  <c r="AA36" i="2"/>
  <c r="W37" i="2"/>
  <c r="X37" i="2"/>
  <c r="Y37" i="2"/>
  <c r="Z37" i="2"/>
  <c r="AA37" i="2"/>
  <c r="W38" i="2"/>
  <c r="X38" i="2"/>
  <c r="Y38" i="2"/>
  <c r="Z38" i="2"/>
  <c r="AA38" i="2"/>
  <c r="W39" i="2"/>
  <c r="X39" i="2"/>
  <c r="Y39" i="2"/>
  <c r="Z39" i="2"/>
  <c r="AA39" i="2"/>
  <c r="W40" i="2"/>
  <c r="X40" i="2"/>
  <c r="Y40" i="2"/>
  <c r="Z40" i="2"/>
  <c r="AA40" i="2"/>
  <c r="W41" i="2"/>
  <c r="X41" i="2"/>
  <c r="Y41" i="2"/>
  <c r="Z41" i="2"/>
  <c r="AA41" i="2"/>
  <c r="W42" i="2"/>
  <c r="X42" i="2"/>
  <c r="Y42" i="2"/>
  <c r="Z42" i="2"/>
  <c r="AA42" i="2"/>
  <c r="W43" i="2"/>
  <c r="X43" i="2"/>
  <c r="Y43" i="2"/>
  <c r="Z43" i="2"/>
  <c r="AA43" i="2"/>
  <c r="W44" i="2"/>
  <c r="X44" i="2"/>
  <c r="Y44" i="2"/>
  <c r="Z44" i="2"/>
  <c r="AA44" i="2"/>
  <c r="W45" i="2"/>
  <c r="X45" i="2"/>
  <c r="Y45" i="2"/>
  <c r="Z45" i="2"/>
  <c r="AA45" i="2"/>
  <c r="W46" i="2"/>
  <c r="X46" i="2"/>
  <c r="Y46" i="2"/>
  <c r="Z46" i="2"/>
  <c r="AA46" i="2"/>
  <c r="W47" i="2"/>
  <c r="X47" i="2"/>
  <c r="Y47" i="2"/>
  <c r="Z47" i="2"/>
  <c r="AA47" i="2"/>
  <c r="W48" i="2"/>
  <c r="X48" i="2"/>
  <c r="Y48" i="2"/>
  <c r="Z48" i="2"/>
  <c r="AA48" i="2"/>
  <c r="W49" i="2"/>
  <c r="X49" i="2"/>
  <c r="Y49" i="2"/>
  <c r="Z49" i="2"/>
  <c r="AA49" i="2"/>
  <c r="W50" i="2"/>
  <c r="X50" i="2"/>
  <c r="Y50" i="2"/>
  <c r="Z50" i="2"/>
  <c r="AA50" i="2"/>
  <c r="W51" i="2"/>
  <c r="X51" i="2"/>
  <c r="Y51" i="2"/>
  <c r="Z51" i="2"/>
  <c r="AA51" i="2"/>
  <c r="W52" i="2"/>
  <c r="X52" i="2"/>
  <c r="Y52" i="2"/>
  <c r="Z52" i="2"/>
  <c r="AA52" i="2"/>
  <c r="W53" i="2"/>
  <c r="X53" i="2"/>
  <c r="Y53" i="2"/>
  <c r="Z53" i="2"/>
  <c r="AA53" i="2"/>
  <c r="W54" i="2"/>
  <c r="X54" i="2"/>
  <c r="Y54" i="2"/>
  <c r="Z54" i="2"/>
  <c r="AA54" i="2"/>
  <c r="W55" i="2"/>
  <c r="X55" i="2"/>
  <c r="Y55" i="2"/>
  <c r="Z55" i="2"/>
  <c r="AA55" i="2"/>
  <c r="W56" i="2"/>
  <c r="X56" i="2"/>
  <c r="Y56" i="2"/>
  <c r="Z56" i="2"/>
  <c r="AA56" i="2"/>
  <c r="W57" i="2"/>
  <c r="X57" i="2"/>
  <c r="Y57" i="2"/>
  <c r="Z57" i="2"/>
  <c r="AA57" i="2"/>
  <c r="W32" i="2"/>
  <c r="X32" i="2"/>
  <c r="Y32" i="2"/>
  <c r="Z32" i="2"/>
  <c r="AA32" i="2"/>
  <c r="AW32" i="2"/>
  <c r="AW33" i="2"/>
  <c r="AW34" i="2"/>
  <c r="AW35" i="2"/>
  <c r="AW36" i="2"/>
  <c r="AW37" i="2"/>
  <c r="AW38" i="2"/>
  <c r="AW39" i="2"/>
  <c r="AW40" i="2"/>
  <c r="AW41" i="2"/>
  <c r="AW42" i="2"/>
  <c r="AW43" i="2"/>
  <c r="AW44" i="2"/>
  <c r="AW45" i="2"/>
  <c r="AW46" i="2"/>
  <c r="AW47" i="2"/>
  <c r="AW48" i="2"/>
  <c r="AW49" i="2"/>
  <c r="AW50" i="2"/>
  <c r="AW51" i="2"/>
  <c r="AW52" i="2"/>
  <c r="AW53" i="2"/>
  <c r="AW54" i="2"/>
  <c r="AW55" i="2"/>
  <c r="AW56" i="2"/>
  <c r="AW57" i="2"/>
  <c r="AW59" i="2"/>
  <c r="AF34" i="1"/>
  <c r="AG34" i="1"/>
  <c r="AH34" i="1"/>
  <c r="AI34" i="1"/>
  <c r="AS34" i="1"/>
  <c r="AT34" i="1"/>
  <c r="AU34" i="1"/>
  <c r="AV34" i="1"/>
  <c r="AK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34" i="1"/>
  <c r="L34" i="1"/>
  <c r="K34" i="1"/>
  <c r="AS35" i="1"/>
  <c r="AT35" i="1"/>
  <c r="AU35" i="1"/>
  <c r="AV35" i="1"/>
  <c r="H35" i="1"/>
  <c r="AS36" i="1"/>
  <c r="AT36" i="1"/>
  <c r="AU36" i="1"/>
  <c r="AV36" i="1"/>
  <c r="H36" i="1"/>
  <c r="AS37" i="1"/>
  <c r="AT37" i="1"/>
  <c r="AU37" i="1"/>
  <c r="AV37" i="1"/>
  <c r="H37" i="1"/>
  <c r="AS38" i="1"/>
  <c r="AT38" i="1"/>
  <c r="AU38" i="1"/>
  <c r="AV38" i="1"/>
  <c r="H38" i="1"/>
  <c r="AS39" i="1"/>
  <c r="AT39" i="1"/>
  <c r="AU39" i="1"/>
  <c r="AV39" i="1"/>
  <c r="H39" i="1"/>
  <c r="AS40" i="1"/>
  <c r="AT40" i="1"/>
  <c r="AU40" i="1"/>
  <c r="AV40" i="1"/>
  <c r="H40" i="1"/>
  <c r="AS41" i="1"/>
  <c r="AT41" i="1"/>
  <c r="AU41" i="1"/>
  <c r="AV41" i="1"/>
  <c r="H41" i="1"/>
  <c r="AS42" i="1"/>
  <c r="AT42" i="1"/>
  <c r="AU42" i="1"/>
  <c r="AV42" i="1"/>
  <c r="H42" i="1"/>
  <c r="AS43" i="1"/>
  <c r="AT43" i="1"/>
  <c r="AU43" i="1"/>
  <c r="AV43" i="1"/>
  <c r="H43" i="1"/>
  <c r="AS44" i="1"/>
  <c r="AT44" i="1"/>
  <c r="AU44" i="1"/>
  <c r="AV44" i="1"/>
  <c r="H44" i="1"/>
  <c r="AS45" i="1"/>
  <c r="AT45" i="1"/>
  <c r="AU45" i="1"/>
  <c r="AV45" i="1"/>
  <c r="H45" i="1"/>
  <c r="AS46" i="1"/>
  <c r="AT46" i="1"/>
  <c r="AU46" i="1"/>
  <c r="AV46" i="1"/>
  <c r="H46" i="1"/>
  <c r="AS47" i="1"/>
  <c r="AT47" i="1"/>
  <c r="AU47" i="1"/>
  <c r="AV47" i="1"/>
  <c r="H47" i="1"/>
  <c r="AS48" i="1"/>
  <c r="AT48" i="1"/>
  <c r="AU48" i="1"/>
  <c r="AV48" i="1"/>
  <c r="H48" i="1"/>
  <c r="AS49" i="1"/>
  <c r="AT49" i="1"/>
  <c r="AU49" i="1"/>
  <c r="AV49" i="1"/>
  <c r="H49" i="1"/>
  <c r="AS50" i="1"/>
  <c r="AT50" i="1"/>
  <c r="AU50" i="1"/>
  <c r="AV50" i="1"/>
  <c r="H50" i="1"/>
  <c r="AS51" i="1"/>
  <c r="AT51" i="1"/>
  <c r="AU51" i="1"/>
  <c r="AV51" i="1"/>
  <c r="H51" i="1"/>
  <c r="AS52" i="1"/>
  <c r="AT52" i="1"/>
  <c r="AU52" i="1"/>
  <c r="AV52" i="1"/>
  <c r="H52" i="1"/>
  <c r="AS53" i="1"/>
  <c r="AT53" i="1"/>
  <c r="AU53" i="1"/>
  <c r="AV53" i="1"/>
  <c r="H53" i="1"/>
  <c r="AS54" i="1"/>
  <c r="AT54" i="1"/>
  <c r="AU54" i="1"/>
  <c r="AV54" i="1"/>
  <c r="H54" i="1"/>
  <c r="AS55" i="1"/>
  <c r="AT55" i="1"/>
  <c r="AU55" i="1"/>
  <c r="AV55" i="1"/>
  <c r="H55" i="1"/>
  <c r="AS56" i="1"/>
  <c r="AT56" i="1"/>
  <c r="AU56" i="1"/>
  <c r="AV56" i="1"/>
  <c r="H56" i="1"/>
  <c r="AS57" i="1"/>
  <c r="AT57" i="1"/>
  <c r="AU57" i="1"/>
  <c r="AV57" i="1"/>
  <c r="H57" i="1"/>
  <c r="AS58" i="1"/>
  <c r="AT58" i="1"/>
  <c r="AU58" i="1"/>
  <c r="AV58" i="1"/>
  <c r="H58" i="1"/>
  <c r="AS59" i="1"/>
  <c r="AT59" i="1"/>
  <c r="AU59" i="1"/>
  <c r="AV59" i="1"/>
  <c r="H59" i="1"/>
  <c r="AS60" i="1"/>
  <c r="AT60" i="1"/>
  <c r="AU60" i="1"/>
  <c r="AV60" i="1"/>
  <c r="H60" i="1"/>
  <c r="AS61" i="1"/>
  <c r="AT61" i="1"/>
  <c r="AU61" i="1"/>
  <c r="AV61" i="1"/>
  <c r="H61" i="1"/>
  <c r="AS62" i="1"/>
  <c r="AT62" i="1"/>
  <c r="AU62" i="1"/>
  <c r="AV62" i="1"/>
  <c r="H62" i="1"/>
  <c r="AS63" i="1"/>
  <c r="AT63" i="1"/>
  <c r="AU63" i="1"/>
  <c r="AV63" i="1"/>
  <c r="H63" i="1"/>
  <c r="H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34" i="1"/>
  <c r="L2" i="1"/>
  <c r="AW35" i="1"/>
  <c r="E35" i="1"/>
  <c r="AW36" i="1"/>
  <c r="E36" i="1"/>
  <c r="AW37" i="1"/>
  <c r="E37" i="1"/>
  <c r="AW38" i="1"/>
  <c r="E38" i="1"/>
  <c r="AW39" i="1"/>
  <c r="E39" i="1"/>
  <c r="AW40" i="1"/>
  <c r="E40" i="1"/>
  <c r="AW41" i="1"/>
  <c r="E41" i="1"/>
  <c r="AW42" i="1"/>
  <c r="E42" i="1"/>
  <c r="AW43" i="1"/>
  <c r="E43" i="1"/>
  <c r="AW44" i="1"/>
  <c r="E44" i="1"/>
  <c r="AW45" i="1"/>
  <c r="E45" i="1"/>
  <c r="AW46" i="1"/>
  <c r="E46" i="1"/>
  <c r="AW47" i="1"/>
  <c r="E47" i="1"/>
  <c r="AW48" i="1"/>
  <c r="E48" i="1"/>
  <c r="AW49" i="1"/>
  <c r="E49" i="1"/>
  <c r="AW50" i="1"/>
  <c r="E50" i="1"/>
  <c r="AW51" i="1"/>
  <c r="E51" i="1"/>
  <c r="AW52" i="1"/>
  <c r="E52" i="1"/>
  <c r="AW53" i="1"/>
  <c r="E53" i="1"/>
  <c r="AW54" i="1"/>
  <c r="E54" i="1"/>
  <c r="AW55" i="1"/>
  <c r="E55" i="1"/>
  <c r="AW56" i="1"/>
  <c r="E56" i="1"/>
  <c r="AW57" i="1"/>
  <c r="E57" i="1"/>
  <c r="AW58" i="1"/>
  <c r="E58" i="1"/>
  <c r="AW59" i="1"/>
  <c r="E59" i="1"/>
  <c r="AW60" i="1"/>
  <c r="E60" i="1"/>
  <c r="AW61" i="1"/>
  <c r="E61" i="1"/>
  <c r="AW62" i="1"/>
  <c r="E62" i="1"/>
  <c r="AW63" i="1"/>
  <c r="E63" i="1"/>
  <c r="AW34" i="1"/>
  <c r="E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34" i="1"/>
  <c r="AX34" i="1"/>
  <c r="AX35" i="1"/>
  <c r="AX36" i="1"/>
  <c r="AX37" i="1"/>
  <c r="AX38" i="1"/>
  <c r="AX39" i="1"/>
  <c r="AX40" i="1"/>
  <c r="AX41" i="1"/>
  <c r="AX42" i="1"/>
  <c r="AX43" i="1"/>
  <c r="AX44" i="1"/>
  <c r="AX45" i="1"/>
  <c r="AX46" i="1"/>
  <c r="AX47" i="1"/>
  <c r="AX48" i="1"/>
  <c r="AX49" i="1"/>
  <c r="AX50" i="1"/>
  <c r="AX51" i="1"/>
  <c r="AX52" i="1"/>
  <c r="AX53" i="1"/>
  <c r="AX54" i="1"/>
  <c r="AX55" i="1"/>
  <c r="AX56" i="1"/>
  <c r="AX57" i="1"/>
  <c r="AX58" i="1"/>
  <c r="AX59" i="1"/>
  <c r="AX60" i="1"/>
  <c r="AX61" i="1"/>
  <c r="AX62" i="1"/>
  <c r="AX63" i="1"/>
  <c r="AX6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P35" i="1"/>
  <c r="AP36" i="1"/>
  <c r="AP37" i="1"/>
  <c r="AP38" i="1"/>
  <c r="AP39" i="1"/>
  <c r="AP40" i="1"/>
  <c r="AP41" i="1"/>
  <c r="AP42" i="1"/>
  <c r="AP43" i="1"/>
  <c r="AP44" i="1"/>
  <c r="AP45" i="1"/>
  <c r="AP46" i="1"/>
  <c r="AP47" i="1"/>
  <c r="AP48" i="1"/>
  <c r="AP49" i="1"/>
  <c r="AP50" i="1"/>
  <c r="AP51" i="1"/>
  <c r="AP52" i="1"/>
  <c r="AP53" i="1"/>
  <c r="AP54" i="1"/>
  <c r="AP55" i="1"/>
  <c r="AP56" i="1"/>
  <c r="AP57" i="1"/>
  <c r="AP58" i="1"/>
  <c r="AP59" i="1"/>
  <c r="AP60" i="1"/>
  <c r="AP61" i="1"/>
  <c r="AP62" i="1"/>
  <c r="AP63" i="1"/>
  <c r="AQ34" i="1"/>
  <c r="AP34" i="1"/>
  <c r="AO35" i="1"/>
  <c r="AO36" i="1"/>
  <c r="AO37" i="1"/>
  <c r="AO38" i="1"/>
  <c r="AO39" i="1"/>
  <c r="AO40" i="1"/>
  <c r="AO41" i="1"/>
  <c r="AO42" i="1"/>
  <c r="AO43" i="1"/>
  <c r="AO44" i="1"/>
  <c r="AO45" i="1"/>
  <c r="AO46" i="1"/>
  <c r="AO47" i="1"/>
  <c r="AO48" i="1"/>
  <c r="AO49" i="1"/>
  <c r="AO50" i="1"/>
  <c r="AO51" i="1"/>
  <c r="AO52" i="1"/>
  <c r="AO53" i="1"/>
  <c r="AO54" i="1"/>
  <c r="AO55" i="1"/>
  <c r="AO56" i="1"/>
  <c r="AO57" i="1"/>
  <c r="AO58" i="1"/>
  <c r="AO59" i="1"/>
  <c r="AO60" i="1"/>
  <c r="AO61" i="1"/>
  <c r="AO62" i="1"/>
  <c r="AO63" i="1"/>
  <c r="AO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34" i="1"/>
  <c r="Z12" i="1"/>
  <c r="Z13" i="1"/>
  <c r="Z14" i="1"/>
  <c r="Z15" i="1"/>
  <c r="Z16" i="1"/>
  <c r="Z17" i="1"/>
  <c r="Z18" i="1"/>
  <c r="Z19" i="1"/>
  <c r="Z20" i="1"/>
  <c r="Z21" i="1"/>
  <c r="Z22" i="1"/>
  <c r="Z23" i="1"/>
  <c r="Z24" i="1"/>
  <c r="Z25" i="1"/>
  <c r="Z26" i="1"/>
  <c r="Z27" i="1"/>
  <c r="Z28" i="1"/>
  <c r="Z29" i="1"/>
  <c r="Z30" i="1"/>
  <c r="Z31" i="1"/>
  <c r="AR34" i="1"/>
  <c r="J39" i="2"/>
  <c r="K39" i="2"/>
  <c r="L39" i="2"/>
  <c r="M39" i="2"/>
  <c r="N39" i="2"/>
  <c r="O39" i="2"/>
  <c r="P39" i="2"/>
  <c r="Q39" i="2"/>
  <c r="J40" i="2"/>
  <c r="K40" i="2"/>
  <c r="L40" i="2"/>
  <c r="M40" i="2"/>
  <c r="N40" i="2"/>
  <c r="O40" i="2"/>
  <c r="P40" i="2"/>
  <c r="Q40" i="2"/>
  <c r="J41" i="2"/>
  <c r="K41" i="2"/>
  <c r="L41" i="2"/>
  <c r="M41" i="2"/>
  <c r="N41" i="2"/>
  <c r="O41" i="2"/>
  <c r="P41" i="2"/>
  <c r="Q41" i="2"/>
  <c r="K38" i="2"/>
  <c r="L38" i="2"/>
  <c r="M38" i="2"/>
  <c r="N38" i="2"/>
  <c r="O38" i="2"/>
  <c r="P38" i="2"/>
  <c r="Q38" i="2"/>
  <c r="S3" i="2"/>
  <c r="S4" i="2"/>
  <c r="S5" i="2"/>
  <c r="S6" i="2"/>
  <c r="S7" i="2"/>
  <c r="S8" i="2"/>
  <c r="S9" i="2"/>
  <c r="S10" i="2"/>
  <c r="S11" i="2"/>
  <c r="S12" i="2"/>
  <c r="S13" i="2"/>
  <c r="S14" i="2"/>
  <c r="S15" i="2"/>
  <c r="S16" i="2"/>
  <c r="S17" i="2"/>
  <c r="S18" i="2"/>
  <c r="S19" i="2"/>
  <c r="S20" i="2"/>
  <c r="S21" i="2"/>
  <c r="S22" i="2"/>
  <c r="S23" i="2"/>
  <c r="S24" i="2"/>
  <c r="S25" i="2"/>
  <c r="S26" i="2"/>
  <c r="S27" i="2"/>
  <c r="S2" i="2"/>
  <c r="R3" i="2"/>
  <c r="R4" i="2"/>
  <c r="R5" i="2"/>
  <c r="R6" i="2"/>
  <c r="R7" i="2"/>
  <c r="R8" i="2"/>
  <c r="R9" i="2"/>
  <c r="R10" i="2"/>
  <c r="R11" i="2"/>
  <c r="R12" i="2"/>
  <c r="R13" i="2"/>
  <c r="R14" i="2"/>
  <c r="R15" i="2"/>
  <c r="R16" i="2"/>
  <c r="R17" i="2"/>
  <c r="R18" i="2"/>
  <c r="R19" i="2"/>
  <c r="R20" i="2"/>
  <c r="R21" i="2"/>
  <c r="R22" i="2"/>
  <c r="R23" i="2"/>
  <c r="R24" i="2"/>
  <c r="R25" i="2"/>
  <c r="R26" i="2"/>
  <c r="R27" i="2"/>
  <c r="R2" i="2"/>
  <c r="AB3" i="2"/>
  <c r="AB4" i="2"/>
  <c r="AB5" i="2"/>
  <c r="AB6" i="2"/>
  <c r="AB7" i="2"/>
  <c r="AB8" i="2"/>
  <c r="AB9" i="2"/>
  <c r="AB10" i="2"/>
  <c r="AB11" i="2"/>
  <c r="AB12" i="2"/>
  <c r="AB13" i="2"/>
  <c r="AB14" i="2"/>
  <c r="AB15" i="2"/>
  <c r="AB16" i="2"/>
  <c r="AB17" i="2"/>
  <c r="AB18" i="2"/>
  <c r="AB19" i="2"/>
  <c r="AB20" i="2"/>
  <c r="AB21" i="2"/>
  <c r="AB22" i="2"/>
  <c r="AB23" i="2"/>
  <c r="AB24" i="2"/>
  <c r="AB25" i="2"/>
  <c r="AB26" i="2"/>
  <c r="AB27" i="2"/>
  <c r="AB2" i="2"/>
  <c r="AA3" i="2"/>
  <c r="AA4" i="2"/>
  <c r="AA5" i="2"/>
  <c r="AA6" i="2"/>
  <c r="AA7" i="2"/>
  <c r="AA8" i="2"/>
  <c r="AA9" i="2"/>
  <c r="AA10" i="2"/>
  <c r="AA11" i="2"/>
  <c r="AA12" i="2"/>
  <c r="AA13" i="2"/>
  <c r="AA14" i="2"/>
  <c r="AA15" i="2"/>
  <c r="AA16" i="2"/>
  <c r="AA17" i="2"/>
  <c r="AA18" i="2"/>
  <c r="AA19" i="2"/>
  <c r="AA20" i="2"/>
  <c r="AA21" i="2"/>
  <c r="AA22" i="2"/>
  <c r="AA23" i="2"/>
  <c r="AA24" i="2"/>
  <c r="AA25" i="2"/>
  <c r="AA26" i="2"/>
  <c r="AA27" i="2"/>
  <c r="AA2" i="2"/>
  <c r="BH3" i="2"/>
  <c r="BI3" i="2"/>
  <c r="BJ3" i="2"/>
  <c r="BH4" i="2"/>
  <c r="BI4" i="2"/>
  <c r="BJ4" i="2"/>
  <c r="BH5" i="2"/>
  <c r="BI5" i="2"/>
  <c r="BJ5" i="2"/>
  <c r="BH6" i="2"/>
  <c r="BI6" i="2"/>
  <c r="BJ6" i="2"/>
  <c r="BH7" i="2"/>
  <c r="BI7" i="2"/>
  <c r="BJ7" i="2"/>
  <c r="BH8" i="2"/>
  <c r="BI8" i="2"/>
  <c r="BJ8" i="2"/>
  <c r="BH9" i="2"/>
  <c r="BI9" i="2"/>
  <c r="BJ9" i="2"/>
  <c r="BH10" i="2"/>
  <c r="BI10" i="2"/>
  <c r="BJ10" i="2"/>
  <c r="BH11" i="2"/>
  <c r="BI11" i="2"/>
  <c r="BJ11" i="2"/>
  <c r="BH12" i="2"/>
  <c r="BI12" i="2"/>
  <c r="BJ12" i="2"/>
  <c r="BH13" i="2"/>
  <c r="BI13" i="2"/>
  <c r="BJ13" i="2"/>
  <c r="BH14" i="2"/>
  <c r="BI14" i="2"/>
  <c r="BJ14" i="2"/>
  <c r="BH15" i="2"/>
  <c r="BI15" i="2"/>
  <c r="BJ15" i="2"/>
  <c r="BH16" i="2"/>
  <c r="BI16" i="2"/>
  <c r="BJ16" i="2"/>
  <c r="BH17" i="2"/>
  <c r="BI17" i="2"/>
  <c r="BJ17" i="2"/>
  <c r="BH18" i="2"/>
  <c r="BI18" i="2"/>
  <c r="BJ18" i="2"/>
  <c r="BH19" i="2"/>
  <c r="BI19" i="2"/>
  <c r="BJ19" i="2"/>
  <c r="BH20" i="2"/>
  <c r="BI20" i="2"/>
  <c r="BJ20" i="2"/>
  <c r="BH21" i="2"/>
  <c r="BI21" i="2"/>
  <c r="BJ21" i="2"/>
  <c r="BH22" i="2"/>
  <c r="BI22" i="2"/>
  <c r="BJ22" i="2"/>
  <c r="BH23" i="2"/>
  <c r="BI23" i="2"/>
  <c r="BJ23" i="2"/>
  <c r="BH24" i="2"/>
  <c r="BI24" i="2"/>
  <c r="BJ24" i="2"/>
  <c r="BH25" i="2"/>
  <c r="BI25" i="2"/>
  <c r="BJ25" i="2"/>
  <c r="BH26" i="2"/>
  <c r="BI26" i="2"/>
  <c r="BJ26" i="2"/>
  <c r="BH27" i="2"/>
  <c r="BI27" i="2"/>
  <c r="BJ27" i="2"/>
  <c r="BJ2" i="2"/>
  <c r="BI2" i="2"/>
  <c r="BH2" i="2"/>
  <c r="AD3" i="2"/>
  <c r="AD4" i="2"/>
  <c r="AD5" i="2"/>
  <c r="AD6" i="2"/>
  <c r="AD7" i="2"/>
  <c r="AD8" i="2"/>
  <c r="AD9" i="2"/>
  <c r="AD10" i="2"/>
  <c r="AD11" i="2"/>
  <c r="AD12" i="2"/>
  <c r="AD13" i="2"/>
  <c r="AD14" i="2"/>
  <c r="AD15" i="2"/>
  <c r="AD16" i="2"/>
  <c r="AD17" i="2"/>
  <c r="AD18" i="2"/>
  <c r="AD19" i="2"/>
  <c r="AD20" i="2"/>
  <c r="AD21" i="2"/>
  <c r="AD22" i="2"/>
  <c r="AD23" i="2"/>
  <c r="AD24" i="2"/>
  <c r="AD25" i="2"/>
  <c r="AD26" i="2"/>
  <c r="AD27" i="2"/>
  <c r="AD2" i="2"/>
  <c r="AC3" i="2"/>
  <c r="AC4" i="2"/>
  <c r="AC5" i="2"/>
  <c r="AC6" i="2"/>
  <c r="AC7" i="2"/>
  <c r="AC8" i="2"/>
  <c r="AC9" i="2"/>
  <c r="AC10" i="2"/>
  <c r="AC11" i="2"/>
  <c r="AC12" i="2"/>
  <c r="AC13" i="2"/>
  <c r="AC14" i="2"/>
  <c r="AC15" i="2"/>
  <c r="AC16" i="2"/>
  <c r="AC17" i="2"/>
  <c r="AC18" i="2"/>
  <c r="AC19" i="2"/>
  <c r="AC20" i="2"/>
  <c r="AC21" i="2"/>
  <c r="AC22" i="2"/>
  <c r="AC23" i="2"/>
  <c r="AC24" i="2"/>
  <c r="AC25" i="2"/>
  <c r="AC26" i="2"/>
  <c r="AC27" i="2"/>
  <c r="AC2" i="2"/>
  <c r="Q32" i="2"/>
  <c r="Q33" i="2"/>
  <c r="Q34" i="2"/>
  <c r="Q35" i="2"/>
  <c r="Q36" i="2"/>
  <c r="Q37" i="2"/>
  <c r="Q42" i="2"/>
  <c r="Q43" i="2"/>
  <c r="Q44" i="2"/>
  <c r="Q45" i="2"/>
  <c r="Q46" i="2"/>
  <c r="Q47" i="2"/>
  <c r="Q48" i="2"/>
  <c r="Q49" i="2"/>
  <c r="Q50" i="2"/>
  <c r="Q51" i="2"/>
  <c r="Q52" i="2"/>
  <c r="Q53" i="2"/>
  <c r="Q54" i="2"/>
  <c r="Q55" i="2"/>
  <c r="Q56" i="2"/>
  <c r="Q31" i="2"/>
  <c r="O31" i="2"/>
  <c r="P31" i="2"/>
  <c r="O32" i="2"/>
  <c r="P32" i="2"/>
  <c r="O33" i="2"/>
  <c r="P33" i="2"/>
  <c r="O34" i="2"/>
  <c r="P34" i="2"/>
  <c r="O35" i="2"/>
  <c r="P35" i="2"/>
  <c r="O36" i="2"/>
  <c r="P36" i="2"/>
  <c r="O37" i="2"/>
  <c r="P37"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N32" i="2"/>
  <c r="N33" i="2"/>
  <c r="N34" i="2"/>
  <c r="N35" i="2"/>
  <c r="N36" i="2"/>
  <c r="N37" i="2"/>
  <c r="N42" i="2"/>
  <c r="N43" i="2"/>
  <c r="N44" i="2"/>
  <c r="N45" i="2"/>
  <c r="N46" i="2"/>
  <c r="N47" i="2"/>
  <c r="N48" i="2"/>
  <c r="N49" i="2"/>
  <c r="N50" i="2"/>
  <c r="N51" i="2"/>
  <c r="N52" i="2"/>
  <c r="N53" i="2"/>
  <c r="N54" i="2"/>
  <c r="N55" i="2"/>
  <c r="N56" i="2"/>
  <c r="N31" i="2"/>
  <c r="M32" i="2"/>
  <c r="M33" i="2"/>
  <c r="M34" i="2"/>
  <c r="M35" i="2"/>
  <c r="M36" i="2"/>
  <c r="M37" i="2"/>
  <c r="M42" i="2"/>
  <c r="M43" i="2"/>
  <c r="M44" i="2"/>
  <c r="M45" i="2"/>
  <c r="M46" i="2"/>
  <c r="M47" i="2"/>
  <c r="M48" i="2"/>
  <c r="M49" i="2"/>
  <c r="M50" i="2"/>
  <c r="M51" i="2"/>
  <c r="M52" i="2"/>
  <c r="M53" i="2"/>
  <c r="M54" i="2"/>
  <c r="M55" i="2"/>
  <c r="M56" i="2"/>
  <c r="M31" i="2"/>
  <c r="L32" i="2"/>
  <c r="L33" i="2"/>
  <c r="L34" i="2"/>
  <c r="L35" i="2"/>
  <c r="L36" i="2"/>
  <c r="L37" i="2"/>
  <c r="L42" i="2"/>
  <c r="L43" i="2"/>
  <c r="L44" i="2"/>
  <c r="L45" i="2"/>
  <c r="L46" i="2"/>
  <c r="L47" i="2"/>
  <c r="L48" i="2"/>
  <c r="L49" i="2"/>
  <c r="L50" i="2"/>
  <c r="L51" i="2"/>
  <c r="L52" i="2"/>
  <c r="L53" i="2"/>
  <c r="L54" i="2"/>
  <c r="L55" i="2"/>
  <c r="L56" i="2"/>
  <c r="L31" i="2"/>
  <c r="K32" i="2"/>
  <c r="K33" i="2"/>
  <c r="K34" i="2"/>
  <c r="K35" i="2"/>
  <c r="K36" i="2"/>
  <c r="K37" i="2"/>
  <c r="K42" i="2"/>
  <c r="K43" i="2"/>
  <c r="K44" i="2"/>
  <c r="K45" i="2"/>
  <c r="K46" i="2"/>
  <c r="K47" i="2"/>
  <c r="K48" i="2"/>
  <c r="K49" i="2"/>
  <c r="K50" i="2"/>
  <c r="K51" i="2"/>
  <c r="K52" i="2"/>
  <c r="K53" i="2"/>
  <c r="K54" i="2"/>
  <c r="K55" i="2"/>
  <c r="K56" i="2"/>
  <c r="K31" i="2"/>
  <c r="J32" i="2"/>
  <c r="J33" i="2"/>
  <c r="J34" i="2"/>
  <c r="J35" i="2"/>
  <c r="J36" i="2"/>
  <c r="J37" i="2"/>
  <c r="J38" i="2"/>
  <c r="J42" i="2"/>
  <c r="J43" i="2"/>
  <c r="J44" i="2"/>
  <c r="J45" i="2"/>
  <c r="J46" i="2"/>
  <c r="J47" i="2"/>
  <c r="J48" i="2"/>
  <c r="J49" i="2"/>
  <c r="J50" i="2"/>
  <c r="J51" i="2"/>
  <c r="J52" i="2"/>
  <c r="J53" i="2"/>
  <c r="J54" i="2"/>
  <c r="J55" i="2"/>
  <c r="J56" i="2"/>
  <c r="J31" i="2"/>
  <c r="Q2" i="2"/>
  <c r="Q3" i="2"/>
  <c r="Q4" i="2"/>
  <c r="Q5" i="2"/>
  <c r="Q6" i="2"/>
  <c r="Q7" i="2"/>
  <c r="Q8" i="2"/>
  <c r="Q9" i="2"/>
  <c r="Q10" i="2"/>
  <c r="Q11" i="2"/>
  <c r="Q12" i="2"/>
  <c r="Q13" i="2"/>
  <c r="Q14" i="2"/>
  <c r="Q15" i="2"/>
  <c r="Q16" i="2"/>
  <c r="Q17" i="2"/>
  <c r="Q18" i="2"/>
  <c r="Q19" i="2"/>
  <c r="Q20" i="2"/>
  <c r="Q21" i="2"/>
  <c r="Q22" i="2"/>
  <c r="Q23" i="2"/>
  <c r="Q24" i="2"/>
  <c r="Q25" i="2"/>
  <c r="Q26" i="2"/>
  <c r="Q27" i="2"/>
  <c r="AE35" i="1"/>
  <c r="AJ35" i="1"/>
  <c r="AJ37" i="1"/>
  <c r="AE38" i="1"/>
  <c r="AJ38" i="1"/>
  <c r="AE39" i="1"/>
  <c r="AJ39" i="1"/>
  <c r="AE40" i="1"/>
  <c r="AJ40" i="1"/>
  <c r="AE41" i="1"/>
  <c r="AJ41" i="1"/>
  <c r="AE42" i="1"/>
  <c r="AJ42" i="1"/>
  <c r="AE43" i="1"/>
  <c r="AJ43" i="1"/>
  <c r="AE44" i="1"/>
  <c r="AJ44" i="1"/>
  <c r="AE45" i="1"/>
  <c r="AJ45" i="1"/>
  <c r="AE46" i="1"/>
  <c r="AJ46" i="1"/>
  <c r="AE47" i="1"/>
  <c r="AJ47" i="1"/>
  <c r="AE48" i="1"/>
  <c r="AJ48" i="1"/>
  <c r="AE49" i="1"/>
  <c r="AJ49" i="1"/>
  <c r="AE50" i="1"/>
  <c r="AJ50" i="1"/>
  <c r="AE51" i="1"/>
  <c r="AJ51" i="1"/>
  <c r="AE52" i="1"/>
  <c r="AJ52" i="1"/>
  <c r="AE53" i="1"/>
  <c r="AJ53" i="1"/>
  <c r="AE54" i="1"/>
  <c r="AJ54" i="1"/>
  <c r="AE55" i="1"/>
  <c r="AJ55" i="1"/>
  <c r="AE56" i="1"/>
  <c r="AJ56" i="1"/>
  <c r="AE57" i="1"/>
  <c r="AJ57" i="1"/>
  <c r="AE58" i="1"/>
  <c r="AJ58" i="1"/>
  <c r="AE59" i="1"/>
  <c r="AJ59" i="1"/>
  <c r="AE60" i="1"/>
  <c r="AJ60" i="1"/>
  <c r="AE61" i="1"/>
  <c r="AJ61" i="1"/>
  <c r="AE62" i="1"/>
  <c r="AJ62" i="1"/>
  <c r="AE63" i="1"/>
  <c r="AJ63" i="1"/>
  <c r="AJ65" i="1"/>
  <c r="AF35" i="1"/>
  <c r="AG35" i="1"/>
  <c r="AH35" i="1"/>
  <c r="AI35" i="1"/>
  <c r="AK35" i="1"/>
  <c r="AF36" i="1"/>
  <c r="AG36" i="1"/>
  <c r="AH36" i="1"/>
  <c r="AI36" i="1"/>
  <c r="AK36" i="1"/>
  <c r="AF37" i="1"/>
  <c r="AG37" i="1"/>
  <c r="AH37" i="1"/>
  <c r="AI37" i="1"/>
  <c r="AK37" i="1"/>
  <c r="AF38" i="1"/>
  <c r="AG38" i="1"/>
  <c r="AH38" i="1"/>
  <c r="AI38" i="1"/>
  <c r="AK38" i="1"/>
  <c r="AF39" i="1"/>
  <c r="AG39" i="1"/>
  <c r="AH39" i="1"/>
  <c r="AI39" i="1"/>
  <c r="AK39" i="1"/>
  <c r="AF40" i="1"/>
  <c r="AG40" i="1"/>
  <c r="AH40" i="1"/>
  <c r="AI40" i="1"/>
  <c r="AK40" i="1"/>
  <c r="AF41" i="1"/>
  <c r="AG41" i="1"/>
  <c r="AH41" i="1"/>
  <c r="AI41" i="1"/>
  <c r="AK41" i="1"/>
  <c r="AF42" i="1"/>
  <c r="AG42" i="1"/>
  <c r="AH42" i="1"/>
  <c r="AI42" i="1"/>
  <c r="AK42" i="1"/>
  <c r="AF43" i="1"/>
  <c r="AG43" i="1"/>
  <c r="AH43" i="1"/>
  <c r="AI43" i="1"/>
  <c r="AK43" i="1"/>
  <c r="AF44" i="1"/>
  <c r="AG44" i="1"/>
  <c r="AH44" i="1"/>
  <c r="AI44" i="1"/>
  <c r="AK44" i="1"/>
  <c r="AF45" i="1"/>
  <c r="AG45" i="1"/>
  <c r="AH45" i="1"/>
  <c r="AI45" i="1"/>
  <c r="AK45" i="1"/>
  <c r="AF46" i="1"/>
  <c r="AG46" i="1"/>
  <c r="AH46" i="1"/>
  <c r="AI46" i="1"/>
  <c r="AK46" i="1"/>
  <c r="AF47" i="1"/>
  <c r="AG47" i="1"/>
  <c r="AH47" i="1"/>
  <c r="AI47" i="1"/>
  <c r="AK47" i="1"/>
  <c r="AF48" i="1"/>
  <c r="AG48" i="1"/>
  <c r="AH48" i="1"/>
  <c r="AI48" i="1"/>
  <c r="AK48" i="1"/>
  <c r="AF49" i="1"/>
  <c r="AG49" i="1"/>
  <c r="AH49" i="1"/>
  <c r="AI49" i="1"/>
  <c r="AK49" i="1"/>
  <c r="AF50" i="1"/>
  <c r="AG50" i="1"/>
  <c r="AH50" i="1"/>
  <c r="AI50" i="1"/>
  <c r="AK50" i="1"/>
  <c r="AF51" i="1"/>
  <c r="AG51" i="1"/>
  <c r="AH51" i="1"/>
  <c r="AI51" i="1"/>
  <c r="AK51" i="1"/>
  <c r="AF52" i="1"/>
  <c r="AG52" i="1"/>
  <c r="AH52" i="1"/>
  <c r="AI52" i="1"/>
  <c r="AK52" i="1"/>
  <c r="AF53" i="1"/>
  <c r="AG53" i="1"/>
  <c r="AH53" i="1"/>
  <c r="AI53" i="1"/>
  <c r="AK53" i="1"/>
  <c r="AF54" i="1"/>
  <c r="AG54" i="1"/>
  <c r="AH54" i="1"/>
  <c r="AI54" i="1"/>
  <c r="AK54" i="1"/>
  <c r="AF55" i="1"/>
  <c r="AG55" i="1"/>
  <c r="AH55" i="1"/>
  <c r="AI55" i="1"/>
  <c r="AK55" i="1"/>
  <c r="AF56" i="1"/>
  <c r="AG56" i="1"/>
  <c r="AH56" i="1"/>
  <c r="AI56" i="1"/>
  <c r="AK56" i="1"/>
  <c r="AF57" i="1"/>
  <c r="AG57" i="1"/>
  <c r="AH57" i="1"/>
  <c r="AI57" i="1"/>
  <c r="AK57" i="1"/>
  <c r="AF58" i="1"/>
  <c r="AG58" i="1"/>
  <c r="AH58" i="1"/>
  <c r="AI58" i="1"/>
  <c r="AK58" i="1"/>
  <c r="AF59" i="1"/>
  <c r="AG59" i="1"/>
  <c r="AH59" i="1"/>
  <c r="AI59" i="1"/>
  <c r="AK59" i="1"/>
  <c r="AF60" i="1"/>
  <c r="AG60" i="1"/>
  <c r="AH60" i="1"/>
  <c r="AI60" i="1"/>
  <c r="AK60" i="1"/>
  <c r="AF61" i="1"/>
  <c r="AG61" i="1"/>
  <c r="AH61" i="1"/>
  <c r="AI61" i="1"/>
  <c r="AK61" i="1"/>
  <c r="AF62" i="1"/>
  <c r="AG62" i="1"/>
  <c r="AH62" i="1"/>
  <c r="AI62" i="1"/>
  <c r="AK62" i="1"/>
  <c r="AF63" i="1"/>
  <c r="AG63" i="1"/>
  <c r="AH63" i="1"/>
  <c r="AI63" i="1"/>
  <c r="AK63" i="1"/>
  <c r="AK65"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34" i="1"/>
  <c r="Q3" i="1"/>
  <c r="R3" i="1"/>
  <c r="S3" i="1"/>
  <c r="T3" i="1"/>
  <c r="Q4" i="1"/>
  <c r="R4" i="1"/>
  <c r="S4" i="1"/>
  <c r="T4" i="1"/>
  <c r="Q5" i="1"/>
  <c r="R5" i="1"/>
  <c r="S5" i="1"/>
  <c r="T5" i="1"/>
  <c r="Q6" i="1"/>
  <c r="R6" i="1"/>
  <c r="S6" i="1"/>
  <c r="T6" i="1"/>
  <c r="Q7" i="1"/>
  <c r="R7" i="1"/>
  <c r="S7" i="1"/>
  <c r="T7" i="1"/>
  <c r="Q8" i="1"/>
  <c r="R8" i="1"/>
  <c r="S8" i="1"/>
  <c r="T8" i="1"/>
  <c r="Q9" i="1"/>
  <c r="R9" i="1"/>
  <c r="S9" i="1"/>
  <c r="T9" i="1"/>
  <c r="Q10" i="1"/>
  <c r="R10" i="1"/>
  <c r="S10" i="1"/>
  <c r="T10" i="1"/>
  <c r="Q11" i="1"/>
  <c r="R11" i="1"/>
  <c r="S11" i="1"/>
  <c r="T11" i="1"/>
  <c r="Q12" i="1"/>
  <c r="R12" i="1"/>
  <c r="S12" i="1"/>
  <c r="T12" i="1"/>
  <c r="Q13" i="1"/>
  <c r="R13" i="1"/>
  <c r="S13" i="1"/>
  <c r="T13" i="1"/>
  <c r="Q14" i="1"/>
  <c r="R14" i="1"/>
  <c r="S14" i="1"/>
  <c r="T14" i="1"/>
  <c r="Q15" i="1"/>
  <c r="R15" i="1"/>
  <c r="S15" i="1"/>
  <c r="T15" i="1"/>
  <c r="Q16" i="1"/>
  <c r="R16" i="1"/>
  <c r="S16" i="1"/>
  <c r="T16" i="1"/>
  <c r="Q17" i="1"/>
  <c r="R17" i="1"/>
  <c r="S17" i="1"/>
  <c r="T17" i="1"/>
  <c r="Q18" i="1"/>
  <c r="R18" i="1"/>
  <c r="S18" i="1"/>
  <c r="T18" i="1"/>
  <c r="Q19" i="1"/>
  <c r="R19" i="1"/>
  <c r="S19" i="1"/>
  <c r="T19" i="1"/>
  <c r="Q20" i="1"/>
  <c r="R20" i="1"/>
  <c r="S20" i="1"/>
  <c r="T20" i="1"/>
  <c r="Q21" i="1"/>
  <c r="R21" i="1"/>
  <c r="S21" i="1"/>
  <c r="T21" i="1"/>
  <c r="Q22" i="1"/>
  <c r="R22" i="1"/>
  <c r="S22" i="1"/>
  <c r="T22" i="1"/>
  <c r="Q23" i="1"/>
  <c r="R23" i="1"/>
  <c r="S23" i="1"/>
  <c r="T23" i="1"/>
  <c r="Q24" i="1"/>
  <c r="R24" i="1"/>
  <c r="S24" i="1"/>
  <c r="T24" i="1"/>
  <c r="Q25" i="1"/>
  <c r="R25" i="1"/>
  <c r="S25" i="1"/>
  <c r="T25" i="1"/>
  <c r="Q26" i="1"/>
  <c r="R26" i="1"/>
  <c r="S26" i="1"/>
  <c r="T26" i="1"/>
  <c r="Q27" i="1"/>
  <c r="R27" i="1"/>
  <c r="S27" i="1"/>
  <c r="T27" i="1"/>
  <c r="Q28" i="1"/>
  <c r="R28" i="1"/>
  <c r="S28" i="1"/>
  <c r="T28" i="1"/>
  <c r="Q29" i="1"/>
  <c r="R29" i="1"/>
  <c r="S29" i="1"/>
  <c r="T29" i="1"/>
  <c r="Q30" i="1"/>
  <c r="R30" i="1"/>
  <c r="S30" i="1"/>
  <c r="T30" i="1"/>
  <c r="Q31" i="1"/>
  <c r="R31" i="1"/>
  <c r="S31" i="1"/>
  <c r="T31" i="1"/>
  <c r="R2" i="1"/>
  <c r="S2" i="1"/>
  <c r="Q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34" i="1"/>
  <c r="L54" i="1"/>
  <c r="N54" i="1"/>
  <c r="R54" i="1"/>
  <c r="L55" i="1"/>
  <c r="N55" i="1"/>
  <c r="R55" i="1"/>
  <c r="L56" i="1"/>
  <c r="N56" i="1"/>
  <c r="R56" i="1"/>
  <c r="L57" i="1"/>
  <c r="N57" i="1"/>
  <c r="R57" i="1"/>
  <c r="L58" i="1"/>
  <c r="N58" i="1"/>
  <c r="R58" i="1"/>
  <c r="L59" i="1"/>
  <c r="N59" i="1"/>
  <c r="R59" i="1"/>
  <c r="L60" i="1"/>
  <c r="N60" i="1"/>
  <c r="R60" i="1"/>
  <c r="L61" i="1"/>
  <c r="N61" i="1"/>
  <c r="R61" i="1"/>
  <c r="L62" i="1"/>
  <c r="N62" i="1"/>
  <c r="R62" i="1"/>
  <c r="L63" i="1"/>
  <c r="N63" i="1"/>
  <c r="R63" i="1"/>
  <c r="AS21" i="1"/>
  <c r="AS22" i="1"/>
  <c r="AS23" i="1"/>
  <c r="AS24" i="1"/>
  <c r="AS25" i="1"/>
  <c r="AS26" i="1"/>
  <c r="AS27" i="1"/>
  <c r="AS28" i="1"/>
  <c r="AS29" i="1"/>
  <c r="AS30" i="1"/>
  <c r="AS31" i="1"/>
  <c r="AD21" i="1"/>
  <c r="AD22" i="1"/>
  <c r="AD23" i="1"/>
  <c r="AD24" i="1"/>
  <c r="AD25" i="1"/>
  <c r="AD26" i="1"/>
  <c r="AD27" i="1"/>
  <c r="AD28" i="1"/>
  <c r="AD29" i="1"/>
  <c r="AD30" i="1"/>
  <c r="AD31" i="1"/>
  <c r="AB21" i="1"/>
  <c r="AB22" i="1"/>
  <c r="AB23" i="1"/>
  <c r="AB24" i="1"/>
  <c r="AB25" i="1"/>
  <c r="AB26" i="1"/>
  <c r="AB27" i="1"/>
  <c r="AB28" i="1"/>
  <c r="AB29" i="1"/>
  <c r="AB30" i="1"/>
  <c r="AB31" i="1"/>
  <c r="U21" i="1"/>
  <c r="U22" i="1"/>
  <c r="U23" i="1"/>
  <c r="U24" i="1"/>
  <c r="U25" i="1"/>
  <c r="U26" i="1"/>
  <c r="U27" i="1"/>
  <c r="U28" i="1"/>
  <c r="U29" i="1"/>
  <c r="U30" i="1"/>
  <c r="U31" i="1"/>
  <c r="M21" i="1"/>
  <c r="M22" i="1"/>
  <c r="M23" i="1"/>
  <c r="M24" i="1"/>
  <c r="M25" i="1"/>
  <c r="M26" i="1"/>
  <c r="M27" i="1"/>
  <c r="M28" i="1"/>
  <c r="M29" i="1"/>
  <c r="M30" i="1"/>
  <c r="M31" i="1"/>
  <c r="R35" i="1"/>
  <c r="R36" i="1"/>
  <c r="R37" i="1"/>
  <c r="R38" i="1"/>
  <c r="R39" i="1"/>
  <c r="R40" i="1"/>
  <c r="R41" i="1"/>
  <c r="R42" i="1"/>
  <c r="R43" i="1"/>
  <c r="R44" i="1"/>
  <c r="R45" i="1"/>
  <c r="R46" i="1"/>
  <c r="R47" i="1"/>
  <c r="R48" i="1"/>
  <c r="R49" i="1"/>
  <c r="R50" i="1"/>
  <c r="R51" i="1"/>
  <c r="R52" i="1"/>
  <c r="R53" i="1"/>
  <c r="R34" i="1"/>
  <c r="N35" i="1"/>
  <c r="N36" i="1"/>
  <c r="N37" i="1"/>
  <c r="N38" i="1"/>
  <c r="N39" i="1"/>
  <c r="N40" i="1"/>
  <c r="N41" i="1"/>
  <c r="N42" i="1"/>
  <c r="N43" i="1"/>
  <c r="N44" i="1"/>
  <c r="N45" i="1"/>
  <c r="N46" i="1"/>
  <c r="N47" i="1"/>
  <c r="N48" i="1"/>
  <c r="N49" i="1"/>
  <c r="N50" i="1"/>
  <c r="N51" i="1"/>
  <c r="N52" i="1"/>
  <c r="N53" i="1"/>
  <c r="N34" i="1"/>
  <c r="L35" i="1"/>
  <c r="L36" i="1"/>
  <c r="L37" i="1"/>
  <c r="L38" i="1"/>
  <c r="L39" i="1"/>
  <c r="L40" i="1"/>
  <c r="L41" i="1"/>
  <c r="L42" i="1"/>
  <c r="L43" i="1"/>
  <c r="L44" i="1"/>
  <c r="L45" i="1"/>
  <c r="L46" i="1"/>
  <c r="L47" i="1"/>
  <c r="L48" i="1"/>
  <c r="L49" i="1"/>
  <c r="L50" i="1"/>
  <c r="L51" i="1"/>
  <c r="L52" i="1"/>
  <c r="L53" i="1"/>
  <c r="AS3" i="1"/>
  <c r="AS4" i="1"/>
  <c r="AS5" i="1"/>
  <c r="AS6" i="1"/>
  <c r="AS7" i="1"/>
  <c r="AS8" i="1"/>
  <c r="AS9" i="1"/>
  <c r="AS10" i="1"/>
  <c r="AS11" i="1"/>
  <c r="AS12" i="1"/>
  <c r="AS13" i="1"/>
  <c r="AS14" i="1"/>
  <c r="AS15" i="1"/>
  <c r="AS16" i="1"/>
  <c r="AS17" i="1"/>
  <c r="AS18" i="1"/>
  <c r="AS19" i="1"/>
  <c r="AS20" i="1"/>
  <c r="AS2" i="1"/>
  <c r="AD3" i="1"/>
  <c r="AD4" i="1"/>
  <c r="AD5" i="1"/>
  <c r="AD6" i="1"/>
  <c r="AD7" i="1"/>
  <c r="AD8" i="1"/>
  <c r="AD9" i="1"/>
  <c r="AD10" i="1"/>
  <c r="AD11" i="1"/>
  <c r="AD12" i="1"/>
  <c r="AD13" i="1"/>
  <c r="AD14" i="1"/>
  <c r="AD15" i="1"/>
  <c r="AD16" i="1"/>
  <c r="AD17" i="1"/>
  <c r="AD18" i="1"/>
  <c r="AD19" i="1"/>
  <c r="AD20" i="1"/>
  <c r="AD2" i="1"/>
  <c r="AB3" i="1"/>
  <c r="AB4" i="1"/>
  <c r="AB5" i="1"/>
  <c r="AB6" i="1"/>
  <c r="AB7" i="1"/>
  <c r="AB8" i="1"/>
  <c r="AB9" i="1"/>
  <c r="AB10" i="1"/>
  <c r="AB11" i="1"/>
  <c r="AB12" i="1"/>
  <c r="AB13" i="1"/>
  <c r="AB14" i="1"/>
  <c r="AB15" i="1"/>
  <c r="AB16" i="1"/>
  <c r="AB17" i="1"/>
  <c r="AB18" i="1"/>
  <c r="AB19" i="1"/>
  <c r="AB20" i="1"/>
  <c r="AB2" i="1"/>
  <c r="Z3" i="1"/>
  <c r="Z4" i="1"/>
  <c r="Z5" i="1"/>
  <c r="Z6" i="1"/>
  <c r="Z7" i="1"/>
  <c r="Z8" i="1"/>
  <c r="Z9" i="1"/>
  <c r="Z10" i="1"/>
  <c r="Z11" i="1"/>
  <c r="Z2" i="1"/>
  <c r="U3" i="1"/>
  <c r="U4" i="1"/>
  <c r="U5" i="1"/>
  <c r="U6" i="1"/>
  <c r="U7" i="1"/>
  <c r="U8" i="1"/>
  <c r="U9" i="1"/>
  <c r="U10" i="1"/>
  <c r="U11" i="1"/>
  <c r="U12" i="1"/>
  <c r="U13" i="1"/>
  <c r="U14" i="1"/>
  <c r="U15" i="1"/>
  <c r="U16" i="1"/>
  <c r="U17" i="1"/>
  <c r="U18" i="1"/>
  <c r="U19" i="1"/>
  <c r="U20" i="1"/>
  <c r="U2" i="1"/>
  <c r="M3" i="1"/>
  <c r="M4" i="1"/>
  <c r="M5" i="1"/>
  <c r="M6" i="1"/>
  <c r="M7" i="1"/>
  <c r="M8" i="1"/>
  <c r="M9" i="1"/>
  <c r="M10" i="1"/>
  <c r="M11" i="1"/>
  <c r="M12" i="1"/>
  <c r="M13" i="1"/>
  <c r="M14" i="1"/>
  <c r="M15" i="1"/>
  <c r="M16" i="1"/>
  <c r="M17" i="1"/>
  <c r="M18" i="1"/>
  <c r="M19" i="1"/>
  <c r="M20" i="1"/>
  <c r="M2" i="1"/>
</calcChain>
</file>

<file path=xl/comments1.xml><?xml version="1.0" encoding="utf-8"?>
<comments xmlns="http://schemas.openxmlformats.org/spreadsheetml/2006/main">
  <authors>
    <author>Andrew Gearhart</author>
  </authors>
  <commentList>
    <comment ref="E33" authorId="0">
      <text>
        <r>
          <rPr>
            <b/>
            <sz val="9"/>
            <color indexed="81"/>
            <rFont val="Calibri"/>
            <family val="2"/>
          </rPr>
          <t>Andrew Gearhart:</t>
        </r>
        <r>
          <rPr>
            <sz val="9"/>
            <color indexed="81"/>
            <rFont val="Calibri"/>
            <family val="2"/>
          </rPr>
          <t xml:space="preserve">
Warning: The GPU runtime dominates for all but the last four experiments. Thus, it will probably look like constant energy from the perpective of the fit.
This is also perhaps why the energy suddenly jumps for the last several runs…the CPU is forcing a longer runtime, so we pay a ton of static power.</t>
        </r>
      </text>
    </comment>
  </commentList>
</comments>
</file>

<file path=xl/comments2.xml><?xml version="1.0" encoding="utf-8"?>
<comments xmlns="http://schemas.openxmlformats.org/spreadsheetml/2006/main">
  <authors>
    <author>Andrew Gearhart</author>
  </authors>
  <commentList>
    <comment ref="AY1" authorId="0">
      <text>
        <r>
          <rPr>
            <b/>
            <sz val="9"/>
            <color indexed="81"/>
            <rFont val="Calibri"/>
            <family val="2"/>
          </rPr>
          <t>Andrew Gearhart:</t>
        </r>
        <r>
          <rPr>
            <sz val="9"/>
            <color indexed="81"/>
            <rFont val="Calibri"/>
            <family val="2"/>
          </rPr>
          <t xml:space="preserve">
</t>
        </r>
        <r>
          <rPr>
            <sz val="14"/>
            <color indexed="81"/>
            <rFont val="Calibri"/>
          </rPr>
          <t>A lot of noise here. Perhaps reduce the number of memory transfers to and from the GPU?</t>
        </r>
      </text>
    </comment>
  </commentList>
</comments>
</file>

<file path=xl/sharedStrings.xml><?xml version="1.0" encoding="utf-8"?>
<sst xmlns="http://schemas.openxmlformats.org/spreadsheetml/2006/main" count="745" uniqueCount="419">
  <si>
    <t>[18:47:25]</t>
  </si>
  <si>
    <t>[19:23:08]</t>
  </si>
  <si>
    <t>P1</t>
  </si>
  <si>
    <t>P2</t>
  </si>
  <si>
    <t>P3</t>
  </si>
  <si>
    <t>T1</t>
  </si>
  <si>
    <t>T2</t>
  </si>
  <si>
    <t>T3</t>
  </si>
  <si>
    <t>E1</t>
  </si>
  <si>
    <t>E2</t>
  </si>
  <si>
    <t>Etotal</t>
  </si>
  <si>
    <t>CPU Init S</t>
  </si>
  <si>
    <t>CPU Init E</t>
  </si>
  <si>
    <t>CPU S</t>
  </si>
  <si>
    <t>CPU E</t>
  </si>
  <si>
    <t>GPU Init S</t>
  </si>
  <si>
    <t>GPU Init E</t>
  </si>
  <si>
    <t>GPU S</t>
  </si>
  <si>
    <t>GPU E</t>
  </si>
  <si>
    <t>Md</t>
  </si>
  <si>
    <t>Nd</t>
  </si>
  <si>
    <t>Kd</t>
  </si>
  <si>
    <t>Mh</t>
  </si>
  <si>
    <t>Nh</t>
  </si>
  <si>
    <t>Kh</t>
  </si>
  <si>
    <t>num_iters</t>
  </si>
  <si>
    <t>gpuOuter</t>
  </si>
  <si>
    <t>gpuInner</t>
  </si>
  <si>
    <t>ctime</t>
  </si>
  <si>
    <t>gtime</t>
  </si>
  <si>
    <t>GPU lines</t>
  </si>
  <si>
    <t>stddev P1</t>
  </si>
  <si>
    <t>P1 samples</t>
  </si>
  <si>
    <t>stddev P2</t>
  </si>
  <si>
    <t>P2 samples</t>
  </si>
  <si>
    <t>stddev P3</t>
  </si>
  <si>
    <t>P3 samples</t>
  </si>
  <si>
    <t>P1 Start</t>
  </si>
  <si>
    <t>P2 Start</t>
  </si>
  <si>
    <t>P3 Start</t>
  </si>
  <si>
    <t>P3 End</t>
  </si>
  <si>
    <t>LLC lines</t>
  </si>
  <si>
    <t>L2 Lines</t>
  </si>
  <si>
    <t>L1 Lines</t>
  </si>
  <si>
    <t>Avx Packed</t>
  </si>
  <si>
    <t>SSE Packed</t>
  </si>
  <si>
    <t>SSE scalar</t>
  </si>
  <si>
    <t>actual Md</t>
  </si>
  <si>
    <t>actual Nd</t>
  </si>
  <si>
    <t>actual Kd</t>
  </si>
  <si>
    <t>CPU Size (MB)</t>
  </si>
  <si>
    <t>GPU Size (MB)</t>
  </si>
  <si>
    <t>CPU Flops</t>
  </si>
  <si>
    <t>GPU flops</t>
  </si>
  <si>
    <t>GPU words</t>
  </si>
  <si>
    <t>CPU Words</t>
  </si>
  <si>
    <t>Ttotal</t>
  </si>
  <si>
    <t>[20:16:23]</t>
  </si>
  <si>
    <t>[20:20:09]</t>
  </si>
  <si>
    <t>gt1</t>
  </si>
  <si>
    <t>bt1</t>
  </si>
  <si>
    <t>gt2</t>
  </si>
  <si>
    <t>bt2</t>
  </si>
  <si>
    <t>ge1</t>
  </si>
  <si>
    <t>be1</t>
  </si>
  <si>
    <t>ge2</t>
  </si>
  <si>
    <t>be2</t>
  </si>
  <si>
    <t>ee</t>
  </si>
  <si>
    <t>Unscaled</t>
  </si>
  <si>
    <t>Scaled</t>
  </si>
  <si>
    <t>Cond At1</t>
  </si>
  <si>
    <t>Cond At2</t>
  </si>
  <si>
    <t>Cond Ae</t>
  </si>
  <si>
    <t>GPU Flops</t>
  </si>
  <si>
    <t>GPU Words</t>
  </si>
  <si>
    <t>Runtime</t>
  </si>
  <si>
    <t>P1 RT</t>
  </si>
  <si>
    <t>P2 RT</t>
  </si>
  <si>
    <t>Runtime Model</t>
  </si>
  <si>
    <t>P1 Energy</t>
  </si>
  <si>
    <t>P2 Energy</t>
  </si>
  <si>
    <t>Idle Energy</t>
  </si>
  <si>
    <t>Total Energy</t>
  </si>
  <si>
    <t>Runtime Error</t>
  </si>
  <si>
    <t>Energy Error</t>
  </si>
  <si>
    <t>Avg. Error</t>
  </si>
  <si>
    <t>CPU Start</t>
  </si>
  <si>
    <t>CPU End</t>
  </si>
  <si>
    <t>GPU Start</t>
  </si>
  <si>
    <t>GPU End</t>
  </si>
  <si>
    <t>Md Actual</t>
  </si>
  <si>
    <t>Nd Actual</t>
  </si>
  <si>
    <t>Kd Actual</t>
  </si>
  <si>
    <t>Cpu Init E</t>
  </si>
  <si>
    <t>GPU end</t>
  </si>
  <si>
    <t>AVX packed</t>
  </si>
  <si>
    <t>LLC Lines</t>
  </si>
  <si>
    <t>P1 Stddev</t>
  </si>
  <si>
    <t>P2 Stddef</t>
  </si>
  <si>
    <t>P3 stddev</t>
  </si>
  <si>
    <t>P1 start</t>
  </si>
  <si>
    <t>P2 start</t>
  </si>
  <si>
    <t>P3 start</t>
  </si>
  <si>
    <t>P3 end</t>
  </si>
  <si>
    <t>E3</t>
  </si>
  <si>
    <t>CPU flops</t>
  </si>
  <si>
    <t>LLC words</t>
  </si>
  <si>
    <t>CPU words</t>
  </si>
  <si>
    <t>GPU</t>
  </si>
  <si>
    <t>Host</t>
  </si>
  <si>
    <t>GPU Gflop/s</t>
  </si>
  <si>
    <t>CPU Gflop/s</t>
  </si>
  <si>
    <t>CPU Size</t>
  </si>
  <si>
    <t>GPU Size</t>
  </si>
  <si>
    <t>Avg lost runtime…</t>
  </si>
  <si>
    <t>[19:46:13]</t>
  </si>
  <si>
    <t>[19:46:20]</t>
  </si>
  <si>
    <t>[19:46:41]</t>
  </si>
  <si>
    <t>[19:46:17]</t>
  </si>
  <si>
    <t>[19:46:21]</t>
  </si>
  <si>
    <t>[19:46:29]</t>
  </si>
  <si>
    <t>[19:47:31]</t>
  </si>
  <si>
    <t>[19:47:59]</t>
  </si>
  <si>
    <t>[19:48:19]</t>
  </si>
  <si>
    <t>[19:47:56]</t>
  </si>
  <si>
    <t>[19:48:13]</t>
  </si>
  <si>
    <t>[19:49:09]</t>
  </si>
  <si>
    <t>[19:49:46]</t>
  </si>
  <si>
    <t>[19:50:06]</t>
  </si>
  <si>
    <t>[19:49:43]</t>
  </si>
  <si>
    <t>[19:50:08]</t>
  </si>
  <si>
    <t>[19:50:58]</t>
  </si>
  <si>
    <t>[19:51:45]</t>
  </si>
  <si>
    <t>[19:52:05]</t>
  </si>
  <si>
    <t>[19:51:43]</t>
  </si>
  <si>
    <t>[19:51:46]</t>
  </si>
  <si>
    <t>[19:52:19]</t>
  </si>
  <si>
    <t>[19:53:09]</t>
  </si>
  <si>
    <t>[19:53:29]</t>
  </si>
  <si>
    <t>[19:53:49]</t>
  </si>
  <si>
    <t>[19:53:30]</t>
  </si>
  <si>
    <t>[19:54:16]</t>
  </si>
  <si>
    <t>[19:55:07]</t>
  </si>
  <si>
    <t>[19:56:19]</t>
  </si>
  <si>
    <t>[19:56:40]</t>
  </si>
  <si>
    <t>[19:56:18]</t>
  </si>
  <si>
    <t>[19:56:20]</t>
  </si>
  <si>
    <t>[19:57:24]</t>
  </si>
  <si>
    <t>[19:58:15]</t>
  </si>
  <si>
    <t>[19:58:41]</t>
  </si>
  <si>
    <t>[19:59:02]</t>
  </si>
  <si>
    <t>[19:58:40]</t>
  </si>
  <si>
    <t>[19:58:42]</t>
  </si>
  <si>
    <t>[20:00:07]</t>
  </si>
  <si>
    <t>[20:00:57]</t>
  </si>
  <si>
    <t>[20:02:36]</t>
  </si>
  <si>
    <t>[20:02:37]</t>
  </si>
  <si>
    <t>[20:02:57]</t>
  </si>
  <si>
    <t>[20:04:30]</t>
  </si>
  <si>
    <t>[20:05:20]</t>
  </si>
  <si>
    <t>[20:06:13]</t>
  </si>
  <si>
    <t>[20:06:33]</t>
  </si>
  <si>
    <t>[20:06:14]</t>
  </si>
  <si>
    <t>[20:08:39]</t>
  </si>
  <si>
    <t>[20:14:59]</t>
  </si>
  <si>
    <t>[20:16:25]</t>
  </si>
  <si>
    <t>[20:16:45]</t>
  </si>
  <si>
    <t>[18:40:48]</t>
  </si>
  <si>
    <t>[18:40:51]</t>
  </si>
  <si>
    <t>[18:41:16]</t>
  </si>
  <si>
    <t>[18:41:44]</t>
  </si>
  <si>
    <t>[18:42:40]</t>
  </si>
  <si>
    <t>[18:42:41]</t>
  </si>
  <si>
    <t>[18:42:44]</t>
  </si>
  <si>
    <t>[18:43:06]</t>
  </si>
  <si>
    <t>[18:42:43]</t>
  </si>
  <si>
    <t>[18:43:37]</t>
  </si>
  <si>
    <t>[18:45:03]</t>
  </si>
  <si>
    <t>[18:45:06]</t>
  </si>
  <si>
    <t>[18:45:09]</t>
  </si>
  <si>
    <t>[18:45:46]</t>
  </si>
  <si>
    <t>[18:46:02]</t>
  </si>
  <si>
    <t>[18:46:57]</t>
  </si>
  <si>
    <t>[18:47:02]</t>
  </si>
  <si>
    <t>[18:47:04]</t>
  </si>
  <si>
    <t>[18:47:57]</t>
  </si>
  <si>
    <t>[18:48:49]</t>
  </si>
  <si>
    <t>[18:49:22]</t>
  </si>
  <si>
    <t>[18:49:24]</t>
  </si>
  <si>
    <t>[18:49:44]</t>
  </si>
  <si>
    <t>[18:49:23]</t>
  </si>
  <si>
    <t>[18:50:17]</t>
  </si>
  <si>
    <t>[18:51:38]</t>
  </si>
  <si>
    <t>[18:52:26]</t>
  </si>
  <si>
    <t>[18:52:27]</t>
  </si>
  <si>
    <t>[18:53:01]</t>
  </si>
  <si>
    <t>[18:53:20]</t>
  </si>
  <si>
    <t>[18:54:25]</t>
  </si>
  <si>
    <t>[18:55:37]</t>
  </si>
  <si>
    <t>[18:56:04]</t>
  </si>
  <si>
    <t>[18:55:38]</t>
  </si>
  <si>
    <t>[18:56:31]</t>
  </si>
  <si>
    <t>[18:57:21]</t>
  </si>
  <si>
    <t>[18:58:29]</t>
  </si>
  <si>
    <t>[18:58:49]</t>
  </si>
  <si>
    <t>[18:58:28]</t>
  </si>
  <si>
    <t>[18:58:30]</t>
  </si>
  <si>
    <t>[18:59:23]</t>
  </si>
  <si>
    <t>[19:00:28]</t>
  </si>
  <si>
    <t>[19:01:12]</t>
  </si>
  <si>
    <t>[19:01:40]</t>
  </si>
  <si>
    <t>[19:01:09]</t>
  </si>
  <si>
    <t>[19:02:05]</t>
  </si>
  <si>
    <t>[19:03:30]</t>
  </si>
  <si>
    <t>[19:03:46]</t>
  </si>
  <si>
    <t>[19:04:25]</t>
  </si>
  <si>
    <t>[19:03:42]</t>
  </si>
  <si>
    <t>[19:03:47]</t>
  </si>
  <si>
    <t>[19:04:40]</t>
  </si>
  <si>
    <t>[19:05:35]</t>
  </si>
  <si>
    <t>[19:06:52]</t>
  </si>
  <si>
    <t>[19:07:18]</t>
  </si>
  <si>
    <t>[19:06:47]</t>
  </si>
  <si>
    <t>[19:07:46]</t>
  </si>
  <si>
    <t>[19:08:54]</t>
  </si>
  <si>
    <t>[19:10:13]</t>
  </si>
  <si>
    <t>[19:10:47]</t>
  </si>
  <si>
    <t>[19:10:06]</t>
  </si>
  <si>
    <t>[19:11:07]</t>
  </si>
  <si>
    <t>[19:11:46]</t>
  </si>
  <si>
    <t>[19:13:05]</t>
  </si>
  <si>
    <t>[19:13:27]</t>
  </si>
  <si>
    <t>[19:12:57]</t>
  </si>
  <si>
    <t>[19:13:59]</t>
  </si>
  <si>
    <t>[19:14:44]</t>
  </si>
  <si>
    <t>[19:16:03]</t>
  </si>
  <si>
    <t>[19:16:30]</t>
  </si>
  <si>
    <t>[19:15:53]</t>
  </si>
  <si>
    <t>[19:16:57]</t>
  </si>
  <si>
    <t>[19:17:49]</t>
  </si>
  <si>
    <t>[19:19:11]</t>
  </si>
  <si>
    <t>[19:19:43]</t>
  </si>
  <si>
    <t>[19:18:59]</t>
  </si>
  <si>
    <t>[19:20:04]</t>
  </si>
  <si>
    <t>[19:21:05]</t>
  </si>
  <si>
    <t>[19:22:28]</t>
  </si>
  <si>
    <t>[19:22:14]</t>
  </si>
  <si>
    <t>[19:23:22]</t>
  </si>
  <si>
    <t>[19:24:31]</t>
  </si>
  <si>
    <t>[19:25:54]</t>
  </si>
  <si>
    <t>[19:26:42]</t>
  </si>
  <si>
    <t>[19:25:38]</t>
  </si>
  <si>
    <t>[19:26:47]</t>
  </si>
  <si>
    <t>[19:28:07]</t>
  </si>
  <si>
    <t>[19:29:35]</t>
  </si>
  <si>
    <t>[19:30:31]</t>
  </si>
  <si>
    <t>[19:29:17]</t>
  </si>
  <si>
    <t>[19:30:28]</t>
  </si>
  <si>
    <t>[19:32:02]</t>
  </si>
  <si>
    <t>[19:33:29]</t>
  </si>
  <si>
    <t>[19:34:35]</t>
  </si>
  <si>
    <t>[19:33:09]</t>
  </si>
  <si>
    <t>[19:33:30]</t>
  </si>
  <si>
    <t>[19:34:23]</t>
  </si>
  <si>
    <t>[19:36:18]</t>
  </si>
  <si>
    <t>[19:37:49]</t>
  </si>
  <si>
    <t>[19:39:07]</t>
  </si>
  <si>
    <t>[19:37:27]</t>
  </si>
  <si>
    <t>[19:37:50]</t>
  </si>
  <si>
    <t>[19:38:43]</t>
  </si>
  <si>
    <t>[12:44:47]</t>
  </si>
  <si>
    <t>[12:45:29]</t>
  </si>
  <si>
    <t>[12:46:10]</t>
  </si>
  <si>
    <t>[12:45:23]</t>
  </si>
  <si>
    <t>[12:45:37]</t>
  </si>
  <si>
    <t>[12:46:47]</t>
  </si>
  <si>
    <t>[12:47:48]</t>
  </si>
  <si>
    <t>[12:48:09]</t>
  </si>
  <si>
    <t>[12:47:43]</t>
  </si>
  <si>
    <t>[12:47:49]</t>
  </si>
  <si>
    <t>[12:48:00]</t>
  </si>
  <si>
    <t>[12:48:46]</t>
  </si>
  <si>
    <t>[12:50:09]</t>
  </si>
  <si>
    <t>[12:50:30]</t>
  </si>
  <si>
    <t>[12:50:05]</t>
  </si>
  <si>
    <t>[12:50:10]</t>
  </si>
  <si>
    <t>[12:50:25]</t>
  </si>
  <si>
    <t>[12:51:24]</t>
  </si>
  <si>
    <t>[12:53:15]</t>
  </si>
  <si>
    <t>[12:53:57]</t>
  </si>
  <si>
    <t>[12:53:12]</t>
  </si>
  <si>
    <t>[12:53:37]</t>
  </si>
  <si>
    <t>[12:54:34]</t>
  </si>
  <si>
    <t>[12:56:58]</t>
  </si>
  <si>
    <t>[12:57:20]</t>
  </si>
  <si>
    <t>[12:56:56]</t>
  </si>
  <si>
    <t>[12:57:25]</t>
  </si>
  <si>
    <t>[12:58:01]</t>
  </si>
  <si>
    <t>[13:00:57]</t>
  </si>
  <si>
    <t>[13:01:19]</t>
  </si>
  <si>
    <t>[13:00:58]</t>
  </si>
  <si>
    <t>[13:01:29]</t>
  </si>
  <si>
    <t>[13:02:06]</t>
  </si>
  <si>
    <t>[13:05:03]</t>
  </si>
  <si>
    <t>[13:05:05]</t>
  </si>
  <si>
    <t>[13:05:27]</t>
  </si>
  <si>
    <t>[13:05:46]</t>
  </si>
  <si>
    <t>[13:06:23]</t>
  </si>
  <si>
    <t>[13:09:32]</t>
  </si>
  <si>
    <t>[13:09:36]</t>
  </si>
  <si>
    <t>[13:09:59]</t>
  </si>
  <si>
    <t>[13:10:23]</t>
  </si>
  <si>
    <t>[13:11:16]</t>
  </si>
  <si>
    <t>[13:14:05]</t>
  </si>
  <si>
    <t>[13:14:11]</t>
  </si>
  <si>
    <t>[13:14:56]</t>
  </si>
  <si>
    <t>[13:15:08]</t>
  </si>
  <si>
    <t>[13:16:01]</t>
  </si>
  <si>
    <t>[13:18:48]</t>
  </si>
  <si>
    <t>[13:18:56]</t>
  </si>
  <si>
    <t>[13:19:40]</t>
  </si>
  <si>
    <t>[13:18:55]</t>
  </si>
  <si>
    <t>[13:20:05]</t>
  </si>
  <si>
    <t>[13:20:58]</t>
  </si>
  <si>
    <t>[13:23:09]</t>
  </si>
  <si>
    <t>[13:23:18]</t>
  </si>
  <si>
    <t>[13:24:03]</t>
  </si>
  <si>
    <t>[13:23:17]</t>
  </si>
  <si>
    <t>[13:24:38]</t>
  </si>
  <si>
    <t>[10:52:10]</t>
  </si>
  <si>
    <t>[10:52:11]</t>
  </si>
  <si>
    <t>[10:52:23]</t>
  </si>
  <si>
    <t>[10:53:05]</t>
  </si>
  <si>
    <t>[10:52:53]</t>
  </si>
  <si>
    <t>[10:53:56]</t>
  </si>
  <si>
    <t>[10:54:21]</t>
  </si>
  <si>
    <t>[10:54:32]</t>
  </si>
  <si>
    <t>[10:55:18]</t>
  </si>
  <si>
    <t>[10:55:03]</t>
  </si>
  <si>
    <t>[10:56:05]</t>
  </si>
  <si>
    <t>[10:57:13]</t>
  </si>
  <si>
    <t>[10:57:23]</t>
  </si>
  <si>
    <t>[10:58:04]</t>
  </si>
  <si>
    <t>[10:57:22]</t>
  </si>
  <si>
    <t>[10:57:54]</t>
  </si>
  <si>
    <t>[10:58:47]</t>
  </si>
  <si>
    <t>[11:00:28]</t>
  </si>
  <si>
    <t>[11:00:35]</t>
  </si>
  <si>
    <t>[11:01:07]</t>
  </si>
  <si>
    <t>[11:01:43]</t>
  </si>
  <si>
    <t>[11:04:33]</t>
  </si>
  <si>
    <t>[11:04:39]</t>
  </si>
  <si>
    <t>[11:05:02]</t>
  </si>
  <si>
    <t>[11:04:38]</t>
  </si>
  <si>
    <t>[11:05:08]</t>
  </si>
  <si>
    <t>[11:05:54]</t>
  </si>
  <si>
    <t>[11:06:51]</t>
  </si>
  <si>
    <t>[11:06:53]</t>
  </si>
  <si>
    <t>[11:07:25]</t>
  </si>
  <si>
    <t>[11:06:52]</t>
  </si>
  <si>
    <t>[11:07:24]</t>
  </si>
  <si>
    <t>[11:08:20]</t>
  </si>
  <si>
    <t>[11:13:28]</t>
  </si>
  <si>
    <t>[11:14:08]</t>
  </si>
  <si>
    <t>[11:13:27]</t>
  </si>
  <si>
    <t>[11:14:01]</t>
  </si>
  <si>
    <t>[11:14:52]</t>
  </si>
  <si>
    <t>[11:20:05]</t>
  </si>
  <si>
    <t>[11:20:31]</t>
  </si>
  <si>
    <t>[11:20:01]</t>
  </si>
  <si>
    <t>[11:20:36]</t>
  </si>
  <si>
    <t>[11:21:27]</t>
  </si>
  <si>
    <t>[11:27:15]</t>
  </si>
  <si>
    <t>[11:27:47]</t>
  </si>
  <si>
    <t>[11:27:08]</t>
  </si>
  <si>
    <t>[11:27:16]</t>
  </si>
  <si>
    <t>[11:27:48]</t>
  </si>
  <si>
    <t>[11:28:44]</t>
  </si>
  <si>
    <t>[11:34:03]</t>
  </si>
  <si>
    <t>[11:34:42]</t>
  </si>
  <si>
    <t>[11:33:52]</t>
  </si>
  <si>
    <t>[11:34:04]</t>
  </si>
  <si>
    <t>[11:34:36]</t>
  </si>
  <si>
    <t>[11:35:42]</t>
  </si>
  <si>
    <t>[11:41:08]</t>
  </si>
  <si>
    <t>[11:41:53]</t>
  </si>
  <si>
    <t>[11:40:52]</t>
  </si>
  <si>
    <t>[11:41:09]</t>
  </si>
  <si>
    <t>[11:41:42]</t>
  </si>
  <si>
    <t>[11:42:59]</t>
  </si>
  <si>
    <t>[11:48:42]</t>
  </si>
  <si>
    <t>[11:49:33]</t>
  </si>
  <si>
    <t>[11:48:21]</t>
  </si>
  <si>
    <t>[11:48:43]</t>
  </si>
  <si>
    <t>[11:49:15]</t>
  </si>
  <si>
    <t>[11:50:45]</t>
  </si>
  <si>
    <t>[11:53:16]</t>
  </si>
  <si>
    <t>[11:54:08]</t>
  </si>
  <si>
    <t>[11:52:46]</t>
  </si>
  <si>
    <t>[11:53:47]</t>
  </si>
  <si>
    <t>[11:55:11]</t>
  </si>
  <si>
    <t>[12:01:00]</t>
  </si>
  <si>
    <t>[12:01:29]</t>
  </si>
  <si>
    <t>[12:00:27]</t>
  </si>
  <si>
    <t>[12:01:30]</t>
  </si>
  <si>
    <t>[12:02:38]</t>
  </si>
  <si>
    <t>[12:05:50]</t>
  </si>
  <si>
    <t>[12:06:20]</t>
  </si>
  <si>
    <t>[12:05:15]</t>
  </si>
  <si>
    <t>Avg Error</t>
  </si>
  <si>
    <t>Normal Separate NNLS, no row scaling</t>
  </si>
  <si>
    <t>SGEMM</t>
  </si>
  <si>
    <t>SGEMV</t>
  </si>
  <si>
    <t>Separate LS, no row scaling</t>
  </si>
  <si>
    <t>Combined, no row scaling</t>
  </si>
  <si>
    <t>Energy</t>
  </si>
  <si>
    <t>Combined Error</t>
  </si>
  <si>
    <t>Combined, row scaling 1/T or 1/E</t>
  </si>
  <si>
    <t>Combined, row scaling 1/F for runtime problems or 1/E for energy problem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</si>
</sst>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
      <b/>
      <sz val="12"/>
      <color theme="1"/>
      <name val="Calibri"/>
      <family val="2"/>
      <scheme val="minor"/>
    </font>
    <font>
      <sz val="14"/>
      <color indexed="81"/>
      <name val="Calibri"/>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349">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9">
    <xf numFmtId="0" fontId="0" fillId="0" borderId="0" xfId="0"/>
    <xf numFmtId="11" fontId="0" fillId="0" borderId="0" xfId="0" applyNumberFormat="1"/>
    <xf numFmtId="11" fontId="5" fillId="0" borderId="0" xfId="0" applyNumberFormat="1" applyFont="1"/>
    <xf numFmtId="0" fontId="0" fillId="2" borderId="0" xfId="0" applyFill="1"/>
    <xf numFmtId="0" fontId="0" fillId="0" borderId="0" xfId="0" applyFill="1"/>
    <xf numFmtId="164" fontId="0" fillId="0" borderId="0" xfId="0" applyNumberFormat="1"/>
    <xf numFmtId="164" fontId="0" fillId="0" borderId="0" xfId="0" applyNumberFormat="1" applyFill="1"/>
    <xf numFmtId="164" fontId="0" fillId="2" borderId="0" xfId="0" applyNumberFormat="1" applyFill="1"/>
    <xf numFmtId="2" fontId="0" fillId="0" borderId="0" xfId="0" applyNumberFormat="1"/>
  </cellXfs>
  <cellStyles count="34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a:t>MKL/CUBLAS SGEMM</a:t>
            </a:r>
          </a:p>
          <a:p>
            <a:pPr>
              <a:defRPr/>
            </a:pPr>
            <a:r>
              <a:rPr lang="en-US" sz="1800"/>
              <a:t>GPU M=N=K=6400</a:t>
            </a:r>
          </a:p>
        </c:rich>
      </c:tx>
      <c:layout/>
      <c:overlay val="0"/>
    </c:title>
    <c:autoTitleDeleted val="0"/>
    <c:plotArea>
      <c:layout/>
      <c:scatterChart>
        <c:scatterStyle val="lineMarker"/>
        <c:varyColors val="0"/>
        <c:ser>
          <c:idx val="0"/>
          <c:order val="0"/>
          <c:tx>
            <c:strRef>
              <c:f>sgemm!$Z$1</c:f>
              <c:strCache>
                <c:ptCount val="1"/>
                <c:pt idx="0">
                  <c:v>Host</c:v>
                </c:pt>
              </c:strCache>
            </c:strRef>
          </c:tx>
          <c:xVal>
            <c:numRef>
              <c:f>sgemm!$K$12:$K$31</c:f>
              <c:numCache>
                <c:formatCode>General</c:formatCode>
                <c:ptCount val="2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numCache>
            </c:numRef>
          </c:xVal>
          <c:yVal>
            <c:numRef>
              <c:f>sgemm!$Z$12:$Z$31</c:f>
              <c:numCache>
                <c:formatCode>General</c:formatCode>
                <c:ptCount val="20"/>
                <c:pt idx="0">
                  <c:v>0.00623564379882812</c:v>
                </c:pt>
                <c:pt idx="1">
                  <c:v>0.042820671875</c:v>
                </c:pt>
                <c:pt idx="2">
                  <c:v>0.14390550390625</c:v>
                </c:pt>
                <c:pt idx="3">
                  <c:v>0.333590046875</c:v>
                </c:pt>
                <c:pt idx="4">
                  <c:v>0.6306851875</c:v>
                </c:pt>
                <c:pt idx="5">
                  <c:v>1.08510328125</c:v>
                </c:pt>
                <c:pt idx="6">
                  <c:v>1.704801375</c:v>
                </c:pt>
                <c:pt idx="7">
                  <c:v>2.531209625</c:v>
                </c:pt>
                <c:pt idx="8">
                  <c:v>3.574528875</c:v>
                </c:pt>
                <c:pt idx="9">
                  <c:v>4.87994675</c:v>
                </c:pt>
                <c:pt idx="10">
                  <c:v>6.507536</c:v>
                </c:pt>
                <c:pt idx="11">
                  <c:v>8.42312425</c:v>
                </c:pt>
                <c:pt idx="12">
                  <c:v>10.6669245</c:v>
                </c:pt>
                <c:pt idx="13">
                  <c:v>13.423281</c:v>
                </c:pt>
                <c:pt idx="14">
                  <c:v>16.378059</c:v>
                </c:pt>
                <c:pt idx="15">
                  <c:v>19.837627</c:v>
                </c:pt>
                <c:pt idx="16">
                  <c:v>23.885589</c:v>
                </c:pt>
                <c:pt idx="17">
                  <c:v>28.2220835</c:v>
                </c:pt>
                <c:pt idx="18">
                  <c:v>33.055529</c:v>
                </c:pt>
                <c:pt idx="19">
                  <c:v>38.578462</c:v>
                </c:pt>
              </c:numCache>
            </c:numRef>
          </c:yVal>
          <c:smooth val="0"/>
        </c:ser>
        <c:ser>
          <c:idx val="1"/>
          <c:order val="1"/>
          <c:tx>
            <c:strRef>
              <c:f>sgemm!$AB$1</c:f>
              <c:strCache>
                <c:ptCount val="1"/>
                <c:pt idx="0">
                  <c:v>GPU</c:v>
                </c:pt>
              </c:strCache>
            </c:strRef>
          </c:tx>
          <c:xVal>
            <c:numRef>
              <c:f>sgemm!$K$12:$K$31</c:f>
              <c:numCache>
                <c:formatCode>General</c:formatCode>
                <c:ptCount val="20"/>
                <c:pt idx="0">
                  <c:v>1000.0</c:v>
                </c:pt>
                <c:pt idx="1">
                  <c:v>2000.0</c:v>
                </c:pt>
                <c:pt idx="2">
                  <c:v>3000.0</c:v>
                </c:pt>
                <c:pt idx="3">
                  <c:v>4000.0</c:v>
                </c:pt>
                <c:pt idx="4">
                  <c:v>5000.0</c:v>
                </c:pt>
                <c:pt idx="5">
                  <c:v>6000.0</c:v>
                </c:pt>
                <c:pt idx="6">
                  <c:v>7000.0</c:v>
                </c:pt>
                <c:pt idx="7">
                  <c:v>8000.0</c:v>
                </c:pt>
                <c:pt idx="8">
                  <c:v>9000.0</c:v>
                </c:pt>
                <c:pt idx="9">
                  <c:v>10000.0</c:v>
                </c:pt>
                <c:pt idx="10">
                  <c:v>11000.0</c:v>
                </c:pt>
                <c:pt idx="11">
                  <c:v>12000.0</c:v>
                </c:pt>
                <c:pt idx="12">
                  <c:v>13000.0</c:v>
                </c:pt>
                <c:pt idx="13">
                  <c:v>14000.0</c:v>
                </c:pt>
                <c:pt idx="14">
                  <c:v>15000.0</c:v>
                </c:pt>
                <c:pt idx="15">
                  <c:v>16000.0</c:v>
                </c:pt>
                <c:pt idx="16">
                  <c:v>17000.0</c:v>
                </c:pt>
                <c:pt idx="17">
                  <c:v>18000.0</c:v>
                </c:pt>
                <c:pt idx="18">
                  <c:v>19000.0</c:v>
                </c:pt>
                <c:pt idx="19">
                  <c:v>20000.0</c:v>
                </c:pt>
              </c:numCache>
            </c:numRef>
          </c:xVal>
          <c:yVal>
            <c:numRef>
              <c:f>sgemm!$AB$12:$AB$31</c:f>
              <c:numCache>
                <c:formatCode>General</c:formatCode>
                <c:ptCount val="20"/>
                <c:pt idx="0">
                  <c:v>0.213621016</c:v>
                </c:pt>
                <c:pt idx="1">
                  <c:v>0.213650016</c:v>
                </c:pt>
                <c:pt idx="2">
                  <c:v>0.212952052</c:v>
                </c:pt>
                <c:pt idx="3">
                  <c:v>0.21364172</c:v>
                </c:pt>
                <c:pt idx="4">
                  <c:v>0.214361184</c:v>
                </c:pt>
                <c:pt idx="5">
                  <c:v>0.21316308</c:v>
                </c:pt>
                <c:pt idx="6">
                  <c:v>0.21402662</c:v>
                </c:pt>
                <c:pt idx="7">
                  <c:v>0.214345728</c:v>
                </c:pt>
                <c:pt idx="8">
                  <c:v>0.21350064</c:v>
                </c:pt>
                <c:pt idx="9">
                  <c:v>0.212987844</c:v>
                </c:pt>
                <c:pt idx="10">
                  <c:v>0.213680512</c:v>
                </c:pt>
                <c:pt idx="11">
                  <c:v>0.21319976</c:v>
                </c:pt>
                <c:pt idx="12">
                  <c:v>0.213961276</c:v>
                </c:pt>
                <c:pt idx="13">
                  <c:v>0.213728636</c:v>
                </c:pt>
                <c:pt idx="14">
                  <c:v>0.212648112</c:v>
                </c:pt>
                <c:pt idx="15">
                  <c:v>0.212864232</c:v>
                </c:pt>
                <c:pt idx="16">
                  <c:v>0.212522708</c:v>
                </c:pt>
                <c:pt idx="17">
                  <c:v>0.211443868</c:v>
                </c:pt>
                <c:pt idx="18">
                  <c:v>0.21143076</c:v>
                </c:pt>
                <c:pt idx="19">
                  <c:v>0.211405304</c:v>
                </c:pt>
              </c:numCache>
            </c:numRef>
          </c:yVal>
          <c:smooth val="0"/>
        </c:ser>
        <c:dLbls>
          <c:showLegendKey val="0"/>
          <c:showVal val="0"/>
          <c:showCatName val="0"/>
          <c:showSerName val="0"/>
          <c:showPercent val="0"/>
          <c:showBubbleSize val="0"/>
        </c:dLbls>
        <c:axId val="-2015871016"/>
        <c:axId val="-2016225208"/>
      </c:scatterChart>
      <c:valAx>
        <c:axId val="-2015871016"/>
        <c:scaling>
          <c:orientation val="minMax"/>
          <c:max val="20000.0"/>
          <c:min val="1000.0"/>
        </c:scaling>
        <c:delete val="0"/>
        <c:axPos val="b"/>
        <c:title>
          <c:tx>
            <c:rich>
              <a:bodyPr/>
              <a:lstStyle/>
              <a:p>
                <a:pPr>
                  <a:defRPr/>
                </a:pPr>
                <a:r>
                  <a:rPr lang="en-US"/>
                  <a:t>Host Problem Size (M=N=K)</a:t>
                </a:r>
              </a:p>
            </c:rich>
          </c:tx>
          <c:layout/>
          <c:overlay val="0"/>
        </c:title>
        <c:numFmt formatCode="General" sourceLinked="1"/>
        <c:majorTickMark val="out"/>
        <c:minorTickMark val="none"/>
        <c:tickLblPos val="nextTo"/>
        <c:crossAx val="-2016225208"/>
        <c:crosses val="autoZero"/>
        <c:crossBetween val="midCat"/>
      </c:valAx>
      <c:valAx>
        <c:axId val="-2016225208"/>
        <c:scaling>
          <c:orientation val="minMax"/>
        </c:scaling>
        <c:delete val="0"/>
        <c:axPos val="l"/>
        <c:majorGridlines/>
        <c:title>
          <c:tx>
            <c:rich>
              <a:bodyPr rot="-5400000" vert="horz"/>
              <a:lstStyle/>
              <a:p>
                <a:pPr>
                  <a:defRPr/>
                </a:pPr>
                <a:r>
                  <a:rPr lang="en-US"/>
                  <a:t>Runtime (sec)</a:t>
                </a:r>
              </a:p>
            </c:rich>
          </c:tx>
          <c:layout/>
          <c:overlay val="0"/>
        </c:title>
        <c:numFmt formatCode="General" sourceLinked="1"/>
        <c:majorTickMark val="out"/>
        <c:minorTickMark val="none"/>
        <c:tickLblPos val="nextTo"/>
        <c:crossAx val="-2015871016"/>
        <c:crosses val="autoZero"/>
        <c:crossBetween val="midCat"/>
      </c:valAx>
    </c:plotArea>
    <c:legend>
      <c:legendPos val="r"/>
      <c:layout/>
      <c:overlay val="0"/>
    </c:legend>
    <c:plotVisOnly val="1"/>
    <c:dispBlanksAs val="gap"/>
    <c:showDLblsOverMax val="0"/>
  </c:chart>
  <c:txPr>
    <a:bodyPr/>
    <a:lstStyle/>
    <a:p>
      <a:pPr>
        <a:defRPr sz="1200"/>
      </a:pPr>
      <a:endParaRPr lang="en-US"/>
    </a:p>
  </c:txPr>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MKL/CUBLAS SGEMM</a:t>
            </a:r>
          </a:p>
          <a:p>
            <a:pPr>
              <a:defRPr/>
            </a:pPr>
            <a:r>
              <a:rPr lang="en-US"/>
              <a:t>Host M=N=K=8000</a:t>
            </a:r>
          </a:p>
        </c:rich>
      </c:tx>
      <c:layout/>
      <c:overlay val="0"/>
    </c:title>
    <c:autoTitleDeleted val="0"/>
    <c:plotArea>
      <c:layout/>
      <c:scatterChart>
        <c:scatterStyle val="lineMarker"/>
        <c:varyColors val="0"/>
        <c:ser>
          <c:idx val="0"/>
          <c:order val="0"/>
          <c:tx>
            <c:strRef>
              <c:f>sgemm!$Z$1</c:f>
              <c:strCache>
                <c:ptCount val="1"/>
                <c:pt idx="0">
                  <c:v>Host</c:v>
                </c:pt>
              </c:strCache>
            </c:strRef>
          </c:tx>
          <c:xVal>
            <c:numRef>
              <c:f>sgemm!$S$2:$S$11</c:f>
              <c:numCache>
                <c:formatCode>General</c:formatCode>
                <c:ptCount val="10"/>
                <c:pt idx="0">
                  <c:v>3200.0</c:v>
                </c:pt>
                <c:pt idx="1">
                  <c:v>3840.0</c:v>
                </c:pt>
                <c:pt idx="2">
                  <c:v>4480.0</c:v>
                </c:pt>
                <c:pt idx="3">
                  <c:v>5120.0</c:v>
                </c:pt>
                <c:pt idx="4">
                  <c:v>5760.0</c:v>
                </c:pt>
                <c:pt idx="5">
                  <c:v>6400.0</c:v>
                </c:pt>
                <c:pt idx="6">
                  <c:v>7040.0</c:v>
                </c:pt>
                <c:pt idx="7">
                  <c:v>7680.0</c:v>
                </c:pt>
                <c:pt idx="8">
                  <c:v>8320.0</c:v>
                </c:pt>
                <c:pt idx="9">
                  <c:v>9600.0</c:v>
                </c:pt>
              </c:numCache>
            </c:numRef>
          </c:xVal>
          <c:yVal>
            <c:numRef>
              <c:f>sgemm!$Z$2:$Z$11</c:f>
              <c:numCache>
                <c:formatCode>General</c:formatCode>
                <c:ptCount val="10"/>
                <c:pt idx="0">
                  <c:v>2.532623125</c:v>
                </c:pt>
                <c:pt idx="1">
                  <c:v>2.518800625</c:v>
                </c:pt>
                <c:pt idx="2">
                  <c:v>2.520770125</c:v>
                </c:pt>
                <c:pt idx="3">
                  <c:v>2.526491625</c:v>
                </c:pt>
                <c:pt idx="4">
                  <c:v>2.520021375</c:v>
                </c:pt>
                <c:pt idx="5">
                  <c:v>2.522961625</c:v>
                </c:pt>
                <c:pt idx="6">
                  <c:v>2.542142625</c:v>
                </c:pt>
                <c:pt idx="7">
                  <c:v>2.51819175</c:v>
                </c:pt>
                <c:pt idx="8">
                  <c:v>2.523169625</c:v>
                </c:pt>
                <c:pt idx="9">
                  <c:v>2.531470875</c:v>
                </c:pt>
              </c:numCache>
            </c:numRef>
          </c:yVal>
          <c:smooth val="0"/>
        </c:ser>
        <c:ser>
          <c:idx val="1"/>
          <c:order val="1"/>
          <c:tx>
            <c:strRef>
              <c:f>sgemm!$AB$1</c:f>
              <c:strCache>
                <c:ptCount val="1"/>
                <c:pt idx="0">
                  <c:v>GPU</c:v>
                </c:pt>
              </c:strCache>
            </c:strRef>
          </c:tx>
          <c:xVal>
            <c:numRef>
              <c:f>sgemm!$S$2:$S$11</c:f>
              <c:numCache>
                <c:formatCode>General</c:formatCode>
                <c:ptCount val="10"/>
                <c:pt idx="0">
                  <c:v>3200.0</c:v>
                </c:pt>
                <c:pt idx="1">
                  <c:v>3840.0</c:v>
                </c:pt>
                <c:pt idx="2">
                  <c:v>4480.0</c:v>
                </c:pt>
                <c:pt idx="3">
                  <c:v>5120.0</c:v>
                </c:pt>
                <c:pt idx="4">
                  <c:v>5760.0</c:v>
                </c:pt>
                <c:pt idx="5">
                  <c:v>6400.0</c:v>
                </c:pt>
                <c:pt idx="6">
                  <c:v>7040.0</c:v>
                </c:pt>
                <c:pt idx="7">
                  <c:v>7680.0</c:v>
                </c:pt>
                <c:pt idx="8">
                  <c:v>8320.0</c:v>
                </c:pt>
                <c:pt idx="9">
                  <c:v>9600.0</c:v>
                </c:pt>
              </c:numCache>
            </c:numRef>
          </c:xVal>
          <c:yVal>
            <c:numRef>
              <c:f>sgemm!$AB$2:$AB$11</c:f>
              <c:numCache>
                <c:formatCode>General</c:formatCode>
                <c:ptCount val="10"/>
                <c:pt idx="0">
                  <c:v>0.02794312</c:v>
                </c:pt>
                <c:pt idx="1">
                  <c:v>0.0475717466666667</c:v>
                </c:pt>
                <c:pt idx="2">
                  <c:v>0.0738516266666666</c:v>
                </c:pt>
                <c:pt idx="3">
                  <c:v>0.110187343333333</c:v>
                </c:pt>
                <c:pt idx="4">
                  <c:v>0.155535466666667</c:v>
                </c:pt>
                <c:pt idx="5">
                  <c:v>0.213499826666667</c:v>
                </c:pt>
                <c:pt idx="6">
                  <c:v>0.284863393333333</c:v>
                </c:pt>
                <c:pt idx="7">
                  <c:v>0.38038809</c:v>
                </c:pt>
                <c:pt idx="8">
                  <c:v>0.485360746666667</c:v>
                </c:pt>
                <c:pt idx="9">
                  <c:v>0.747891106666667</c:v>
                </c:pt>
              </c:numCache>
            </c:numRef>
          </c:yVal>
          <c:smooth val="0"/>
        </c:ser>
        <c:dLbls>
          <c:showLegendKey val="0"/>
          <c:showVal val="0"/>
          <c:showCatName val="0"/>
          <c:showSerName val="0"/>
          <c:showPercent val="0"/>
          <c:showBubbleSize val="0"/>
        </c:dLbls>
        <c:axId val="2124684856"/>
        <c:axId val="-2015616536"/>
      </c:scatterChart>
      <c:valAx>
        <c:axId val="2124684856"/>
        <c:scaling>
          <c:orientation val="minMax"/>
          <c:max val="9600.0"/>
          <c:min val="3200.0"/>
        </c:scaling>
        <c:delete val="0"/>
        <c:axPos val="b"/>
        <c:title>
          <c:tx>
            <c:rich>
              <a:bodyPr/>
              <a:lstStyle/>
              <a:p>
                <a:pPr>
                  <a:defRPr sz="1200"/>
                </a:pPr>
                <a:r>
                  <a:rPr lang="en-US" sz="1200"/>
                  <a:t>GPU Problem</a:t>
                </a:r>
                <a:r>
                  <a:rPr lang="en-US" sz="1200" baseline="0"/>
                  <a:t> Size (M=N=K)</a:t>
                </a:r>
                <a:endParaRPr lang="en-US" sz="1200"/>
              </a:p>
            </c:rich>
          </c:tx>
          <c:layout/>
          <c:overlay val="0"/>
        </c:title>
        <c:numFmt formatCode="General" sourceLinked="1"/>
        <c:majorTickMark val="out"/>
        <c:minorTickMark val="none"/>
        <c:tickLblPos val="nextTo"/>
        <c:txPr>
          <a:bodyPr/>
          <a:lstStyle/>
          <a:p>
            <a:pPr>
              <a:defRPr sz="1200"/>
            </a:pPr>
            <a:endParaRPr lang="en-US"/>
          </a:p>
        </c:txPr>
        <c:crossAx val="-2015616536"/>
        <c:crosses val="autoZero"/>
        <c:crossBetween val="midCat"/>
      </c:valAx>
      <c:valAx>
        <c:axId val="-2015616536"/>
        <c:scaling>
          <c:orientation val="minMax"/>
        </c:scaling>
        <c:delete val="0"/>
        <c:axPos val="l"/>
        <c:majorGridlines/>
        <c:title>
          <c:tx>
            <c:rich>
              <a:bodyPr rot="-5400000" vert="horz"/>
              <a:lstStyle/>
              <a:p>
                <a:pPr>
                  <a:defRPr sz="1200"/>
                </a:pPr>
                <a:r>
                  <a:rPr lang="en-US" sz="1200"/>
                  <a:t>Runtime (sec)</a:t>
                </a:r>
              </a:p>
            </c:rich>
          </c:tx>
          <c:layout/>
          <c:overlay val="0"/>
        </c:title>
        <c:numFmt formatCode="General" sourceLinked="1"/>
        <c:majorTickMark val="out"/>
        <c:minorTickMark val="none"/>
        <c:tickLblPos val="nextTo"/>
        <c:txPr>
          <a:bodyPr/>
          <a:lstStyle/>
          <a:p>
            <a:pPr>
              <a:defRPr sz="1200"/>
            </a:pPr>
            <a:endParaRPr lang="en-US"/>
          </a:p>
        </c:txPr>
        <c:crossAx val="2124684856"/>
        <c:crosses val="autoZero"/>
        <c:crossBetween val="midCat"/>
      </c:valAx>
    </c:plotArea>
    <c:legend>
      <c:legendPos val="r"/>
      <c:layout/>
      <c:overlay val="0"/>
      <c:txPr>
        <a:bodyPr/>
        <a:lstStyle/>
        <a:p>
          <a:pPr>
            <a:defRPr sz="1200"/>
          </a:pPr>
          <a:endParaRPr lang="en-US"/>
        </a:p>
      </c:txPr>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a:t>MKL/CUBLAS SGEMV</a:t>
            </a:r>
          </a:p>
          <a:p>
            <a:pPr>
              <a:defRPr/>
            </a:pPr>
            <a:r>
              <a:rPr lang="en-US" sz="1800"/>
              <a:t>GPU M=N=19200</a:t>
            </a:r>
          </a:p>
        </c:rich>
      </c:tx>
      <c:layout/>
      <c:overlay val="0"/>
    </c:title>
    <c:autoTitleDeleted val="0"/>
    <c:plotArea>
      <c:layout/>
      <c:scatterChart>
        <c:scatterStyle val="lineMarker"/>
        <c:varyColors val="0"/>
        <c:ser>
          <c:idx val="0"/>
          <c:order val="0"/>
          <c:tx>
            <c:strRef>
              <c:f>sgemv!$AC$1</c:f>
              <c:strCache>
                <c:ptCount val="1"/>
                <c:pt idx="0">
                  <c:v>Host</c:v>
                </c:pt>
              </c:strCache>
            </c:strRef>
          </c:tx>
          <c:xVal>
            <c:numRef>
              <c:f>sgemv!$K$13:$K$27</c:f>
              <c:numCache>
                <c:formatCode>General</c:formatCode>
                <c:ptCount val="15"/>
                <c:pt idx="0">
                  <c:v>5000.0</c:v>
                </c:pt>
                <c:pt idx="1">
                  <c:v>7500.0</c:v>
                </c:pt>
                <c:pt idx="2">
                  <c:v>10000.0</c:v>
                </c:pt>
                <c:pt idx="3">
                  <c:v>12500.0</c:v>
                </c:pt>
                <c:pt idx="4">
                  <c:v>15000.0</c:v>
                </c:pt>
                <c:pt idx="5">
                  <c:v>17500.0</c:v>
                </c:pt>
                <c:pt idx="6">
                  <c:v>20000.0</c:v>
                </c:pt>
                <c:pt idx="7">
                  <c:v>22500.0</c:v>
                </c:pt>
                <c:pt idx="8">
                  <c:v>25000.0</c:v>
                </c:pt>
                <c:pt idx="9">
                  <c:v>27500.0</c:v>
                </c:pt>
                <c:pt idx="10">
                  <c:v>30000.0</c:v>
                </c:pt>
                <c:pt idx="11">
                  <c:v>32500.0</c:v>
                </c:pt>
                <c:pt idx="12">
                  <c:v>35000.0</c:v>
                </c:pt>
                <c:pt idx="13">
                  <c:v>37500.0</c:v>
                </c:pt>
                <c:pt idx="14">
                  <c:v>40000.0</c:v>
                </c:pt>
              </c:numCache>
            </c:numRef>
          </c:xVal>
          <c:yVal>
            <c:numRef>
              <c:f>sgemv!$AC$13:$AC$27</c:f>
              <c:numCache>
                <c:formatCode>General</c:formatCode>
                <c:ptCount val="15"/>
                <c:pt idx="0">
                  <c:v>0.00507144030761719</c:v>
                </c:pt>
                <c:pt idx="1">
                  <c:v>0.0111040515136719</c:v>
                </c:pt>
                <c:pt idx="2">
                  <c:v>0.0197559497070312</c:v>
                </c:pt>
                <c:pt idx="3">
                  <c:v>0.031281189453125</c:v>
                </c:pt>
                <c:pt idx="4">
                  <c:v>0.045004560546875</c:v>
                </c:pt>
                <c:pt idx="5">
                  <c:v>0.06220556640625</c:v>
                </c:pt>
                <c:pt idx="6">
                  <c:v>0.078546978515625</c:v>
                </c:pt>
                <c:pt idx="7">
                  <c:v>0.10291411328125</c:v>
                </c:pt>
                <c:pt idx="8">
                  <c:v>0.1249028125</c:v>
                </c:pt>
                <c:pt idx="9">
                  <c:v>0.149862671875</c:v>
                </c:pt>
                <c:pt idx="10">
                  <c:v>0.1749740625</c:v>
                </c:pt>
                <c:pt idx="11">
                  <c:v>0.195580390625</c:v>
                </c:pt>
                <c:pt idx="12">
                  <c:v>0.2024942421875</c:v>
                </c:pt>
                <c:pt idx="13">
                  <c:v>0.222123453125</c:v>
                </c:pt>
                <c:pt idx="14">
                  <c:v>0.2359188671875</c:v>
                </c:pt>
              </c:numCache>
            </c:numRef>
          </c:yVal>
          <c:smooth val="0"/>
        </c:ser>
        <c:ser>
          <c:idx val="1"/>
          <c:order val="1"/>
          <c:tx>
            <c:strRef>
              <c:f>sgemv!$AD$1</c:f>
              <c:strCache>
                <c:ptCount val="1"/>
                <c:pt idx="0">
                  <c:v>GPU</c:v>
                </c:pt>
              </c:strCache>
            </c:strRef>
          </c:tx>
          <c:xVal>
            <c:numRef>
              <c:f>sgemv!$K$13:$K$27</c:f>
              <c:numCache>
                <c:formatCode>General</c:formatCode>
                <c:ptCount val="15"/>
                <c:pt idx="0">
                  <c:v>5000.0</c:v>
                </c:pt>
                <c:pt idx="1">
                  <c:v>7500.0</c:v>
                </c:pt>
                <c:pt idx="2">
                  <c:v>10000.0</c:v>
                </c:pt>
                <c:pt idx="3">
                  <c:v>12500.0</c:v>
                </c:pt>
                <c:pt idx="4">
                  <c:v>15000.0</c:v>
                </c:pt>
                <c:pt idx="5">
                  <c:v>17500.0</c:v>
                </c:pt>
                <c:pt idx="6">
                  <c:v>20000.0</c:v>
                </c:pt>
                <c:pt idx="7">
                  <c:v>22500.0</c:v>
                </c:pt>
                <c:pt idx="8">
                  <c:v>25000.0</c:v>
                </c:pt>
                <c:pt idx="9">
                  <c:v>27500.0</c:v>
                </c:pt>
                <c:pt idx="10">
                  <c:v>30000.0</c:v>
                </c:pt>
                <c:pt idx="11">
                  <c:v>32500.0</c:v>
                </c:pt>
                <c:pt idx="12">
                  <c:v>35000.0</c:v>
                </c:pt>
                <c:pt idx="13">
                  <c:v>37500.0</c:v>
                </c:pt>
                <c:pt idx="14">
                  <c:v>40000.0</c:v>
                </c:pt>
              </c:numCache>
            </c:numRef>
          </c:xVal>
          <c:yVal>
            <c:numRef>
              <c:f>sgemv!$AD$13:$AD$27</c:f>
              <c:numCache>
                <c:formatCode>General</c:formatCode>
                <c:ptCount val="15"/>
                <c:pt idx="0">
                  <c:v>0.0176221291428571</c:v>
                </c:pt>
                <c:pt idx="1">
                  <c:v>0.0180286828571429</c:v>
                </c:pt>
                <c:pt idx="2">
                  <c:v>0.018239132</c:v>
                </c:pt>
                <c:pt idx="3">
                  <c:v>0.0183866828571429</c:v>
                </c:pt>
                <c:pt idx="4">
                  <c:v>0.0172426205714286</c:v>
                </c:pt>
                <c:pt idx="5">
                  <c:v>0.0182120834285714</c:v>
                </c:pt>
                <c:pt idx="6">
                  <c:v>0.0186146457142857</c:v>
                </c:pt>
                <c:pt idx="7">
                  <c:v>0.0177146765714286</c:v>
                </c:pt>
                <c:pt idx="8">
                  <c:v>0.0184800971428571</c:v>
                </c:pt>
                <c:pt idx="9">
                  <c:v>0.018712652</c:v>
                </c:pt>
                <c:pt idx="10">
                  <c:v>0.0187160497142857</c:v>
                </c:pt>
                <c:pt idx="11">
                  <c:v>0.0184791577142857</c:v>
                </c:pt>
                <c:pt idx="12">
                  <c:v>0.0177694651428571</c:v>
                </c:pt>
                <c:pt idx="13">
                  <c:v>0.017076884</c:v>
                </c:pt>
                <c:pt idx="14">
                  <c:v>0.0170807582857143</c:v>
                </c:pt>
              </c:numCache>
            </c:numRef>
          </c:yVal>
          <c:smooth val="0"/>
        </c:ser>
        <c:dLbls>
          <c:showLegendKey val="0"/>
          <c:showVal val="0"/>
          <c:showCatName val="0"/>
          <c:showSerName val="0"/>
          <c:showPercent val="0"/>
          <c:showBubbleSize val="0"/>
        </c:dLbls>
        <c:axId val="-2016027240"/>
        <c:axId val="-2015804136"/>
      </c:scatterChart>
      <c:valAx>
        <c:axId val="-2016027240"/>
        <c:scaling>
          <c:orientation val="minMax"/>
          <c:max val="40000.0"/>
          <c:min val="5000.0"/>
        </c:scaling>
        <c:delete val="0"/>
        <c:axPos val="b"/>
        <c:title>
          <c:tx>
            <c:rich>
              <a:bodyPr/>
              <a:lstStyle/>
              <a:p>
                <a:pPr>
                  <a:defRPr/>
                </a:pPr>
                <a:r>
                  <a:rPr lang="en-US"/>
                  <a:t>Host Problem Size (M=N)</a:t>
                </a:r>
              </a:p>
            </c:rich>
          </c:tx>
          <c:layout/>
          <c:overlay val="0"/>
        </c:title>
        <c:numFmt formatCode="General" sourceLinked="1"/>
        <c:majorTickMark val="out"/>
        <c:minorTickMark val="none"/>
        <c:tickLblPos val="nextTo"/>
        <c:crossAx val="-2015804136"/>
        <c:crosses val="autoZero"/>
        <c:crossBetween val="midCat"/>
      </c:valAx>
      <c:valAx>
        <c:axId val="-2015804136"/>
        <c:scaling>
          <c:orientation val="minMax"/>
        </c:scaling>
        <c:delete val="0"/>
        <c:axPos val="l"/>
        <c:majorGridlines/>
        <c:title>
          <c:tx>
            <c:rich>
              <a:bodyPr rot="-5400000" vert="horz"/>
              <a:lstStyle/>
              <a:p>
                <a:pPr>
                  <a:defRPr/>
                </a:pPr>
                <a:r>
                  <a:rPr lang="en-US"/>
                  <a:t>Runtime (sec)</a:t>
                </a:r>
              </a:p>
            </c:rich>
          </c:tx>
          <c:layout/>
          <c:overlay val="0"/>
        </c:title>
        <c:numFmt formatCode="General" sourceLinked="1"/>
        <c:majorTickMark val="out"/>
        <c:minorTickMark val="none"/>
        <c:tickLblPos val="nextTo"/>
        <c:crossAx val="-2016027240"/>
        <c:crosses val="autoZero"/>
        <c:crossBetween val="midCat"/>
      </c:valAx>
    </c:plotArea>
    <c:legend>
      <c:legendPos val="r"/>
      <c:layout/>
      <c:overlay val="0"/>
    </c:legend>
    <c:plotVisOnly val="1"/>
    <c:dispBlanksAs val="gap"/>
    <c:showDLblsOverMax val="0"/>
  </c:chart>
  <c:txPr>
    <a:bodyPr/>
    <a:lstStyle/>
    <a:p>
      <a:pPr>
        <a:defRPr sz="1200"/>
      </a:pPr>
      <a:endParaRPr lang="en-US"/>
    </a:p>
  </c:txPr>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MKL/CUBLAS SGEMV</a:t>
            </a:r>
          </a:p>
          <a:p>
            <a:pPr>
              <a:defRPr/>
            </a:pPr>
            <a:r>
              <a:rPr lang="en-US"/>
              <a:t>Host M=N=15000</a:t>
            </a:r>
          </a:p>
        </c:rich>
      </c:tx>
      <c:layout/>
      <c:overlay val="0"/>
    </c:title>
    <c:autoTitleDeleted val="0"/>
    <c:plotArea>
      <c:layout/>
      <c:scatterChart>
        <c:scatterStyle val="lineMarker"/>
        <c:varyColors val="0"/>
        <c:ser>
          <c:idx val="0"/>
          <c:order val="0"/>
          <c:tx>
            <c:strRef>
              <c:f>sgemv!$AC$1</c:f>
              <c:strCache>
                <c:ptCount val="1"/>
                <c:pt idx="0">
                  <c:v>Host</c:v>
                </c:pt>
              </c:strCache>
            </c:strRef>
          </c:tx>
          <c:xVal>
            <c:numRef>
              <c:f>sgemv!$Q$2:$Q$12</c:f>
              <c:numCache>
                <c:formatCode>General</c:formatCode>
                <c:ptCount val="11"/>
                <c:pt idx="0">
                  <c:v>6400.0</c:v>
                </c:pt>
                <c:pt idx="1">
                  <c:v>8000.0</c:v>
                </c:pt>
                <c:pt idx="2">
                  <c:v>9600.0</c:v>
                </c:pt>
                <c:pt idx="3">
                  <c:v>11200.0</c:v>
                </c:pt>
                <c:pt idx="4">
                  <c:v>12800.0</c:v>
                </c:pt>
                <c:pt idx="5">
                  <c:v>14400.0</c:v>
                </c:pt>
                <c:pt idx="6">
                  <c:v>16000.0</c:v>
                </c:pt>
                <c:pt idx="7">
                  <c:v>17600.0</c:v>
                </c:pt>
                <c:pt idx="8">
                  <c:v>19200.0</c:v>
                </c:pt>
                <c:pt idx="9">
                  <c:v>20800.0</c:v>
                </c:pt>
                <c:pt idx="10">
                  <c:v>22400.0</c:v>
                </c:pt>
              </c:numCache>
            </c:numRef>
          </c:xVal>
          <c:yVal>
            <c:numRef>
              <c:f>sgemv!$AC$2:$AC$12</c:f>
              <c:numCache>
                <c:formatCode>General</c:formatCode>
                <c:ptCount val="11"/>
                <c:pt idx="0">
                  <c:v>0.0407225546875</c:v>
                </c:pt>
                <c:pt idx="1">
                  <c:v>0.041660359375</c:v>
                </c:pt>
                <c:pt idx="2">
                  <c:v>0.042241251953125</c:v>
                </c:pt>
                <c:pt idx="3">
                  <c:v>0.041820310546875</c:v>
                </c:pt>
                <c:pt idx="4">
                  <c:v>0.04316354296875</c:v>
                </c:pt>
                <c:pt idx="5">
                  <c:v>0.0432042421875</c:v>
                </c:pt>
                <c:pt idx="6">
                  <c:v>0.04321300390625</c:v>
                </c:pt>
                <c:pt idx="7">
                  <c:v>0.04339940234375</c:v>
                </c:pt>
                <c:pt idx="8">
                  <c:v>0.0433974833984375</c:v>
                </c:pt>
                <c:pt idx="9">
                  <c:v>0.0433733974609375</c:v>
                </c:pt>
                <c:pt idx="10">
                  <c:v>0.043397228515625</c:v>
                </c:pt>
              </c:numCache>
            </c:numRef>
          </c:yVal>
          <c:smooth val="0"/>
        </c:ser>
        <c:ser>
          <c:idx val="1"/>
          <c:order val="1"/>
          <c:tx>
            <c:strRef>
              <c:f>sgemv!$AD$1</c:f>
              <c:strCache>
                <c:ptCount val="1"/>
                <c:pt idx="0">
                  <c:v>GPU</c:v>
                </c:pt>
              </c:strCache>
            </c:strRef>
          </c:tx>
          <c:xVal>
            <c:numRef>
              <c:f>sgemv!$Q$2:$Q$12</c:f>
              <c:numCache>
                <c:formatCode>General</c:formatCode>
                <c:ptCount val="11"/>
                <c:pt idx="0">
                  <c:v>6400.0</c:v>
                </c:pt>
                <c:pt idx="1">
                  <c:v>8000.0</c:v>
                </c:pt>
                <c:pt idx="2">
                  <c:v>9600.0</c:v>
                </c:pt>
                <c:pt idx="3">
                  <c:v>11200.0</c:v>
                </c:pt>
                <c:pt idx="4">
                  <c:v>12800.0</c:v>
                </c:pt>
                <c:pt idx="5">
                  <c:v>14400.0</c:v>
                </c:pt>
                <c:pt idx="6">
                  <c:v>16000.0</c:v>
                </c:pt>
                <c:pt idx="7">
                  <c:v>17600.0</c:v>
                </c:pt>
                <c:pt idx="8">
                  <c:v>19200.0</c:v>
                </c:pt>
                <c:pt idx="9">
                  <c:v>20800.0</c:v>
                </c:pt>
                <c:pt idx="10">
                  <c:v>22400.0</c:v>
                </c:pt>
              </c:numCache>
            </c:numRef>
          </c:xVal>
          <c:yVal>
            <c:numRef>
              <c:f>sgemv!$AD$2:$AD$12</c:f>
              <c:numCache>
                <c:formatCode>General</c:formatCode>
                <c:ptCount val="11"/>
                <c:pt idx="0">
                  <c:v>0.00177836137142857</c:v>
                </c:pt>
                <c:pt idx="1">
                  <c:v>0.0024822752</c:v>
                </c:pt>
                <c:pt idx="2">
                  <c:v>0.00341518217142857</c:v>
                </c:pt>
                <c:pt idx="3">
                  <c:v>0.00505835748571428</c:v>
                </c:pt>
                <c:pt idx="4">
                  <c:v>0.00606575291428571</c:v>
                </c:pt>
                <c:pt idx="5">
                  <c:v>0.00725125051428571</c:v>
                </c:pt>
                <c:pt idx="6">
                  <c:v>0.00943846354285714</c:v>
                </c:pt>
                <c:pt idx="7">
                  <c:v>0.0107425780571429</c:v>
                </c:pt>
                <c:pt idx="8">
                  <c:v>0.0130928436571429</c:v>
                </c:pt>
                <c:pt idx="9">
                  <c:v>0.0158801065142857</c:v>
                </c:pt>
                <c:pt idx="10">
                  <c:v>0.0183861529142857</c:v>
                </c:pt>
              </c:numCache>
            </c:numRef>
          </c:yVal>
          <c:smooth val="0"/>
        </c:ser>
        <c:dLbls>
          <c:showLegendKey val="0"/>
          <c:showVal val="0"/>
          <c:showCatName val="0"/>
          <c:showSerName val="0"/>
          <c:showPercent val="0"/>
          <c:showBubbleSize val="0"/>
        </c:dLbls>
        <c:axId val="-2015780936"/>
        <c:axId val="-2016316664"/>
      </c:scatterChart>
      <c:valAx>
        <c:axId val="-2015780936"/>
        <c:scaling>
          <c:orientation val="minMax"/>
          <c:max val="22400.0"/>
          <c:min val="12800.0"/>
        </c:scaling>
        <c:delete val="0"/>
        <c:axPos val="b"/>
        <c:title>
          <c:tx>
            <c:rich>
              <a:bodyPr/>
              <a:lstStyle/>
              <a:p>
                <a:pPr>
                  <a:defRPr sz="1200"/>
                </a:pPr>
                <a:r>
                  <a:rPr lang="en-US" sz="1200"/>
                  <a:t>GPU Problem</a:t>
                </a:r>
                <a:r>
                  <a:rPr lang="en-US" sz="1200" baseline="0"/>
                  <a:t> Size (M=N)</a:t>
                </a:r>
                <a:endParaRPr lang="en-US" sz="1200"/>
              </a:p>
            </c:rich>
          </c:tx>
          <c:layout/>
          <c:overlay val="0"/>
        </c:title>
        <c:numFmt formatCode="General" sourceLinked="1"/>
        <c:majorTickMark val="out"/>
        <c:minorTickMark val="none"/>
        <c:tickLblPos val="nextTo"/>
        <c:txPr>
          <a:bodyPr/>
          <a:lstStyle/>
          <a:p>
            <a:pPr>
              <a:defRPr sz="1200"/>
            </a:pPr>
            <a:endParaRPr lang="en-US"/>
          </a:p>
        </c:txPr>
        <c:crossAx val="-2016316664"/>
        <c:crosses val="autoZero"/>
        <c:crossBetween val="midCat"/>
      </c:valAx>
      <c:valAx>
        <c:axId val="-2016316664"/>
        <c:scaling>
          <c:orientation val="minMax"/>
        </c:scaling>
        <c:delete val="0"/>
        <c:axPos val="l"/>
        <c:majorGridlines/>
        <c:title>
          <c:tx>
            <c:rich>
              <a:bodyPr rot="-5400000" vert="horz"/>
              <a:lstStyle/>
              <a:p>
                <a:pPr>
                  <a:defRPr sz="1200"/>
                </a:pPr>
                <a:r>
                  <a:rPr lang="en-US" sz="1200"/>
                  <a:t>Runtime (sec)</a:t>
                </a:r>
              </a:p>
            </c:rich>
          </c:tx>
          <c:layout/>
          <c:overlay val="0"/>
        </c:title>
        <c:numFmt formatCode="General" sourceLinked="1"/>
        <c:majorTickMark val="out"/>
        <c:minorTickMark val="none"/>
        <c:tickLblPos val="nextTo"/>
        <c:txPr>
          <a:bodyPr/>
          <a:lstStyle/>
          <a:p>
            <a:pPr>
              <a:defRPr sz="1200"/>
            </a:pPr>
            <a:endParaRPr lang="en-US"/>
          </a:p>
        </c:txPr>
        <c:crossAx val="-2015780936"/>
        <c:crosses val="autoZero"/>
        <c:crossBetween val="midCat"/>
      </c:valAx>
    </c:plotArea>
    <c:legend>
      <c:legendPos val="r"/>
      <c:layout/>
      <c:overlay val="0"/>
      <c:txPr>
        <a:bodyPr/>
        <a:lstStyle/>
        <a:p>
          <a:pPr>
            <a:defRPr sz="1200"/>
          </a:pPr>
          <a:endParaRPr lang="en-US"/>
        </a:p>
      </c:txPr>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292100</xdr:colOff>
      <xdr:row>63</xdr:row>
      <xdr:rowOff>101600</xdr:rowOff>
    </xdr:from>
    <xdr:to>
      <xdr:col>8</xdr:col>
      <xdr:colOff>292100</xdr:colOff>
      <xdr:row>85</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88900</xdr:colOff>
      <xdr:row>63</xdr:row>
      <xdr:rowOff>88900</xdr:rowOff>
    </xdr:from>
    <xdr:to>
      <xdr:col>16</xdr:col>
      <xdr:colOff>50800</xdr:colOff>
      <xdr:row>85</xdr:row>
      <xdr:rowOff>12700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495300</xdr:colOff>
      <xdr:row>57</xdr:row>
      <xdr:rowOff>133350</xdr:rowOff>
    </xdr:from>
    <xdr:to>
      <xdr:col>7</xdr:col>
      <xdr:colOff>584200</xdr:colOff>
      <xdr:row>79</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63500</xdr:colOff>
      <xdr:row>57</xdr:row>
      <xdr:rowOff>120650</xdr:rowOff>
    </xdr:from>
    <xdr:to>
      <xdr:col>15</xdr:col>
      <xdr:colOff>228600</xdr:colOff>
      <xdr:row>79</xdr:row>
      <xdr:rowOff>44450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65"/>
  <sheetViews>
    <sheetView tabSelected="1" topLeftCell="U28" workbookViewId="0">
      <selection activeCell="AF43" sqref="AF43"/>
    </sheetView>
  </sheetViews>
  <sheetFormatPr baseColWidth="10" defaultRowHeight="15" x14ac:dyDescent="0"/>
  <cols>
    <col min="1" max="1" width="12.5" customWidth="1"/>
    <col min="2" max="2" width="13" customWidth="1"/>
    <col min="12" max="12" width="11.1640625" bestFit="1" customWidth="1"/>
    <col min="13" max="13" width="13.1640625" customWidth="1"/>
    <col min="20" max="20" width="12.1640625" bestFit="1" customWidth="1"/>
    <col min="21" max="21" width="12.6640625" customWidth="1"/>
    <col min="22" max="22" width="12.1640625" bestFit="1" customWidth="1"/>
    <col min="27" max="27" width="11.6640625" customWidth="1"/>
    <col min="30" max="30" width="12.33203125" customWidth="1"/>
    <col min="33" max="33" width="11.1640625" bestFit="1" customWidth="1"/>
    <col min="34" max="34" width="14" customWidth="1"/>
    <col min="35" max="35" width="12.1640625" bestFit="1" customWidth="1"/>
    <col min="36" max="36" width="13.1640625" customWidth="1"/>
    <col min="39" max="39" width="13.83203125" customWidth="1"/>
    <col min="40" max="40" width="14.1640625" customWidth="1"/>
    <col min="44" max="45" width="13.1640625" customWidth="1"/>
  </cols>
  <sheetData>
    <row r="1" spans="1:61">
      <c r="A1" t="s">
        <v>11</v>
      </c>
      <c r="B1" t="s">
        <v>12</v>
      </c>
      <c r="C1" t="s">
        <v>13</v>
      </c>
      <c r="D1" t="s">
        <v>14</v>
      </c>
      <c r="E1" t="s">
        <v>15</v>
      </c>
      <c r="F1" t="s">
        <v>16</v>
      </c>
      <c r="G1" t="s">
        <v>17</v>
      </c>
      <c r="H1" t="s">
        <v>18</v>
      </c>
      <c r="I1" t="s">
        <v>22</v>
      </c>
      <c r="J1" t="s">
        <v>23</v>
      </c>
      <c r="K1" t="s">
        <v>24</v>
      </c>
      <c r="L1" t="s">
        <v>52</v>
      </c>
      <c r="M1" t="s">
        <v>50</v>
      </c>
      <c r="N1" t="s">
        <v>19</v>
      </c>
      <c r="O1" t="s">
        <v>20</v>
      </c>
      <c r="P1" t="s">
        <v>21</v>
      </c>
      <c r="Q1" t="s">
        <v>47</v>
      </c>
      <c r="R1" t="s">
        <v>48</v>
      </c>
      <c r="S1" t="s">
        <v>49</v>
      </c>
      <c r="T1" t="s">
        <v>53</v>
      </c>
      <c r="U1" t="s">
        <v>51</v>
      </c>
      <c r="V1" t="s">
        <v>25</v>
      </c>
      <c r="W1" t="s">
        <v>26</v>
      </c>
      <c r="X1" t="s">
        <v>27</v>
      </c>
      <c r="Y1" t="s">
        <v>28</v>
      </c>
      <c r="Z1" t="s">
        <v>109</v>
      </c>
      <c r="AA1" t="s">
        <v>29</v>
      </c>
      <c r="AB1" t="s">
        <v>108</v>
      </c>
      <c r="AC1" t="s">
        <v>30</v>
      </c>
      <c r="AD1" t="s">
        <v>54</v>
      </c>
      <c r="AE1" t="s">
        <v>11</v>
      </c>
      <c r="AF1" t="s">
        <v>12</v>
      </c>
      <c r="AG1" t="s">
        <v>13</v>
      </c>
      <c r="AH1" t="s">
        <v>14</v>
      </c>
      <c r="AI1" t="s">
        <v>15</v>
      </c>
      <c r="AJ1" t="s">
        <v>16</v>
      </c>
      <c r="AK1" t="s">
        <v>17</v>
      </c>
      <c r="AL1" t="s">
        <v>18</v>
      </c>
      <c r="AM1" t="s">
        <v>46</v>
      </c>
      <c r="AN1" t="s">
        <v>45</v>
      </c>
      <c r="AO1" t="s">
        <v>44</v>
      </c>
      <c r="AP1" t="s">
        <v>43</v>
      </c>
      <c r="AQ1" t="s">
        <v>42</v>
      </c>
      <c r="AR1" t="s">
        <v>41</v>
      </c>
      <c r="AS1" t="s">
        <v>55</v>
      </c>
      <c r="AT1" t="s">
        <v>2</v>
      </c>
      <c r="AU1" t="s">
        <v>31</v>
      </c>
      <c r="AV1" t="s">
        <v>32</v>
      </c>
      <c r="AW1" t="s">
        <v>3</v>
      </c>
      <c r="AX1" t="s">
        <v>33</v>
      </c>
      <c r="AY1" t="s">
        <v>34</v>
      </c>
      <c r="AZ1" t="s">
        <v>4</v>
      </c>
      <c r="BA1" t="s">
        <v>35</v>
      </c>
      <c r="BB1" t="s">
        <v>36</v>
      </c>
      <c r="BC1" t="s">
        <v>37</v>
      </c>
      <c r="BD1" t="s">
        <v>38</v>
      </c>
      <c r="BE1" t="s">
        <v>39</v>
      </c>
      <c r="BF1" t="s">
        <v>40</v>
      </c>
    </row>
    <row r="2" spans="1:61">
      <c r="A2" t="s">
        <v>115</v>
      </c>
      <c r="B2" t="s">
        <v>116</v>
      </c>
      <c r="C2" t="s">
        <v>116</v>
      </c>
      <c r="D2" t="s">
        <v>117</v>
      </c>
      <c r="E2" t="s">
        <v>115</v>
      </c>
      <c r="F2" t="s">
        <v>118</v>
      </c>
      <c r="G2" t="s">
        <v>119</v>
      </c>
      <c r="H2" t="s">
        <v>120</v>
      </c>
      <c r="I2">
        <v>8000</v>
      </c>
      <c r="J2">
        <v>8000</v>
      </c>
      <c r="K2">
        <v>8000</v>
      </c>
      <c r="L2">
        <f>2*I2*J2*K2*V2</f>
        <v>8192000000000</v>
      </c>
      <c r="M2">
        <f>(I2*K2+J2*K2+I2*J2)*4/2^20</f>
        <v>732.421875</v>
      </c>
      <c r="N2">
        <v>100</v>
      </c>
      <c r="O2">
        <v>100</v>
      </c>
      <c r="P2">
        <v>100</v>
      </c>
      <c r="Q2">
        <f>N2*32</f>
        <v>3200</v>
      </c>
      <c r="R2">
        <f t="shared" ref="R2:S16" si="0">O2*32</f>
        <v>3200</v>
      </c>
      <c r="S2">
        <f t="shared" si="0"/>
        <v>3200</v>
      </c>
      <c r="T2">
        <f>2*Q2*R2*S2*W2*X2</f>
        <v>19660800000000</v>
      </c>
      <c r="U2">
        <f>(Q2*S2+R2*S2+Q2*R2)*4/2^20</f>
        <v>117.1875</v>
      </c>
      <c r="V2">
        <v>8</v>
      </c>
      <c r="W2">
        <v>5</v>
      </c>
      <c r="X2">
        <v>60</v>
      </c>
      <c r="Y2">
        <v>20.260985000000002</v>
      </c>
      <c r="Z2">
        <f>Y2/V2</f>
        <v>2.5326231250000002</v>
      </c>
      <c r="AA2">
        <v>8.3829360000000008</v>
      </c>
      <c r="AB2">
        <f>AA2/(W2*X2)</f>
        <v>2.7943120000000002E-2</v>
      </c>
      <c r="AC2">
        <v>9600000</v>
      </c>
      <c r="AD2">
        <f>AC2*16</f>
        <v>153600000</v>
      </c>
      <c r="AE2">
        <v>36.373862000000003</v>
      </c>
      <c r="AF2">
        <v>40.309128000000001</v>
      </c>
      <c r="AG2">
        <v>44.309795000000001</v>
      </c>
      <c r="AH2">
        <v>52.692731000000002</v>
      </c>
      <c r="AI2">
        <v>36.373900999999996</v>
      </c>
      <c r="AJ2">
        <v>43.888531</v>
      </c>
      <c r="AK2">
        <v>43.891733000000002</v>
      </c>
      <c r="AL2">
        <v>64.152717999999993</v>
      </c>
      <c r="AM2">
        <v>4555446724</v>
      </c>
      <c r="AN2">
        <v>0</v>
      </c>
      <c r="AO2">
        <v>1026767946141</v>
      </c>
      <c r="AP2">
        <v>35318540373</v>
      </c>
      <c r="AQ2">
        <v>34809570241</v>
      </c>
      <c r="AR2">
        <v>1721996444</v>
      </c>
      <c r="AS2">
        <f t="shared" ref="AS2:AS31" si="1">AR2*16</f>
        <v>27551943104</v>
      </c>
      <c r="AT2">
        <v>0</v>
      </c>
      <c r="AU2">
        <v>0</v>
      </c>
      <c r="AV2">
        <v>0</v>
      </c>
      <c r="AW2">
        <v>442.9</v>
      </c>
      <c r="AX2">
        <v>0.38470768123299998</v>
      </c>
      <c r="AY2">
        <v>5</v>
      </c>
      <c r="AZ2">
        <v>292.64444444399999</v>
      </c>
      <c r="BA2">
        <v>0.10657403385100001</v>
      </c>
      <c r="BB2">
        <v>9</v>
      </c>
      <c r="BC2">
        <v>43.891733000000002</v>
      </c>
      <c r="BD2">
        <v>44.309795000000001</v>
      </c>
      <c r="BE2">
        <v>52.692731000000002</v>
      </c>
      <c r="BF2">
        <v>64.152717999999993</v>
      </c>
    </row>
    <row r="3" spans="1:61">
      <c r="A3" t="s">
        <v>121</v>
      </c>
      <c r="B3" t="s">
        <v>122</v>
      </c>
      <c r="C3" t="s">
        <v>122</v>
      </c>
      <c r="D3" t="s">
        <v>123</v>
      </c>
      <c r="E3" t="s">
        <v>121</v>
      </c>
      <c r="F3" t="s">
        <v>124</v>
      </c>
      <c r="G3" t="s">
        <v>122</v>
      </c>
      <c r="H3" t="s">
        <v>125</v>
      </c>
      <c r="I3">
        <v>8000</v>
      </c>
      <c r="J3">
        <v>8000</v>
      </c>
      <c r="K3">
        <v>8000</v>
      </c>
      <c r="L3">
        <f t="shared" ref="L3:L31" si="2">2*I3*J3*K3*V3</f>
        <v>8192000000000</v>
      </c>
      <c r="M3">
        <f t="shared" ref="M3:M20" si="3">(I3*K3+J3*K3+I3*J3)*4/2^20</f>
        <v>732.421875</v>
      </c>
      <c r="N3">
        <v>120</v>
      </c>
      <c r="O3">
        <v>120</v>
      </c>
      <c r="P3">
        <v>120</v>
      </c>
      <c r="Q3">
        <f t="shared" ref="Q3:Q20" si="4">N3*32</f>
        <v>3840</v>
      </c>
      <c r="R3">
        <f t="shared" si="0"/>
        <v>3840</v>
      </c>
      <c r="S3">
        <f t="shared" si="0"/>
        <v>3840</v>
      </c>
      <c r="T3">
        <f t="shared" ref="T3:T31" si="5">2*Q3*R3*S3*W3*X3</f>
        <v>33973862400000</v>
      </c>
      <c r="U3">
        <f t="shared" ref="U3:U20" si="6">(Q3*S3+R3*S3+Q3*R3)*4/2^20</f>
        <v>168.75</v>
      </c>
      <c r="V3">
        <v>8</v>
      </c>
      <c r="W3">
        <v>5</v>
      </c>
      <c r="X3">
        <v>60</v>
      </c>
      <c r="Y3">
        <v>20.150404999999999</v>
      </c>
      <c r="Z3">
        <f t="shared" ref="Z3:Z31" si="7">Y3/V3</f>
        <v>2.5188006249999999</v>
      </c>
      <c r="AA3">
        <v>14.271523999999999</v>
      </c>
      <c r="AB3">
        <f t="shared" ref="AB3:AB31" si="8">AA3/(W3*X3)</f>
        <v>4.7571746666666664E-2</v>
      </c>
      <c r="AC3">
        <v>13824000</v>
      </c>
      <c r="AD3">
        <f t="shared" ref="AD3:AD31" si="9">AC3*16</f>
        <v>221184000</v>
      </c>
      <c r="AE3">
        <v>36.239269</v>
      </c>
      <c r="AF3">
        <v>61.169469999999997</v>
      </c>
      <c r="AG3">
        <v>64.17004</v>
      </c>
      <c r="AH3">
        <v>78.441564999999997</v>
      </c>
      <c r="AI3">
        <v>36.239305999999999</v>
      </c>
      <c r="AJ3">
        <v>64.131061000000003</v>
      </c>
      <c r="AK3">
        <v>64.134325000000004</v>
      </c>
      <c r="AL3">
        <v>84.284729999999996</v>
      </c>
      <c r="AM3">
        <v>4636305370</v>
      </c>
      <c r="AN3">
        <v>0</v>
      </c>
      <c r="AO3">
        <v>1026741974766</v>
      </c>
      <c r="AP3">
        <v>35417600695</v>
      </c>
      <c r="AQ3">
        <v>34814474387</v>
      </c>
      <c r="AR3">
        <v>1809655981</v>
      </c>
      <c r="AS3">
        <f t="shared" si="1"/>
        <v>28954495696</v>
      </c>
      <c r="AT3">
        <v>0</v>
      </c>
      <c r="AU3">
        <v>0</v>
      </c>
      <c r="AV3">
        <v>0</v>
      </c>
      <c r="AW3">
        <v>442.290909091</v>
      </c>
      <c r="AX3">
        <v>0.60219982406100003</v>
      </c>
      <c r="AY3">
        <v>11</v>
      </c>
      <c r="AZ3">
        <v>297.39999999999998</v>
      </c>
      <c r="BA3">
        <v>0.216024689947</v>
      </c>
      <c r="BB3">
        <v>3</v>
      </c>
      <c r="BC3">
        <v>64.134325000000004</v>
      </c>
      <c r="BD3">
        <v>64.17004</v>
      </c>
      <c r="BE3">
        <v>78.441564999999997</v>
      </c>
      <c r="BF3">
        <v>84.284729999999996</v>
      </c>
    </row>
    <row r="4" spans="1:61">
      <c r="A4" t="s">
        <v>126</v>
      </c>
      <c r="B4" t="s">
        <v>127</v>
      </c>
      <c r="C4" t="s">
        <v>127</v>
      </c>
      <c r="D4" t="s">
        <v>128</v>
      </c>
      <c r="E4" t="s">
        <v>126</v>
      </c>
      <c r="F4" t="s">
        <v>129</v>
      </c>
      <c r="G4" t="s">
        <v>127</v>
      </c>
      <c r="H4" t="s">
        <v>130</v>
      </c>
      <c r="I4">
        <v>8000</v>
      </c>
      <c r="J4">
        <v>8000</v>
      </c>
      <c r="K4">
        <v>8000</v>
      </c>
      <c r="L4">
        <f t="shared" si="2"/>
        <v>8192000000000</v>
      </c>
      <c r="M4">
        <f t="shared" si="3"/>
        <v>732.421875</v>
      </c>
      <c r="N4">
        <v>140</v>
      </c>
      <c r="O4">
        <v>140</v>
      </c>
      <c r="P4">
        <v>140</v>
      </c>
      <c r="Q4">
        <f t="shared" si="4"/>
        <v>4480</v>
      </c>
      <c r="R4">
        <f t="shared" si="0"/>
        <v>4480</v>
      </c>
      <c r="S4">
        <f t="shared" si="0"/>
        <v>4480</v>
      </c>
      <c r="T4">
        <f t="shared" si="5"/>
        <v>53949235200000</v>
      </c>
      <c r="U4">
        <f t="shared" si="6"/>
        <v>229.6875</v>
      </c>
      <c r="V4">
        <v>8</v>
      </c>
      <c r="W4">
        <v>5</v>
      </c>
      <c r="X4">
        <v>60</v>
      </c>
      <c r="Y4">
        <v>20.166160999999999</v>
      </c>
      <c r="Z4">
        <f t="shared" si="7"/>
        <v>2.5207701249999999</v>
      </c>
      <c r="AA4">
        <v>22.155487999999998</v>
      </c>
      <c r="AB4">
        <f t="shared" si="8"/>
        <v>7.3851626666666656E-2</v>
      </c>
      <c r="AC4">
        <v>18816000</v>
      </c>
      <c r="AD4">
        <f t="shared" si="9"/>
        <v>301056000</v>
      </c>
      <c r="AE4">
        <v>36.123592000000002</v>
      </c>
      <c r="AF4">
        <v>70.230626999999998</v>
      </c>
      <c r="AG4">
        <v>73.231198000000006</v>
      </c>
      <c r="AH4">
        <v>95.386686999999995</v>
      </c>
      <c r="AI4">
        <v>36.123629999999999</v>
      </c>
      <c r="AJ4">
        <v>72.818214999999995</v>
      </c>
      <c r="AK4">
        <v>72.821423999999993</v>
      </c>
      <c r="AL4">
        <v>92.987585999999993</v>
      </c>
      <c r="AM4">
        <v>4599756329</v>
      </c>
      <c r="AN4">
        <v>0</v>
      </c>
      <c r="AO4">
        <v>1026750023405</v>
      </c>
      <c r="AP4">
        <v>35725779829</v>
      </c>
      <c r="AQ4">
        <v>34816112236</v>
      </c>
      <c r="AR4">
        <v>1743223834</v>
      </c>
      <c r="AS4">
        <f t="shared" si="1"/>
        <v>27891581344</v>
      </c>
      <c r="AT4">
        <v>0</v>
      </c>
      <c r="AU4">
        <v>0</v>
      </c>
      <c r="AV4">
        <v>0</v>
      </c>
      <c r="AW4">
        <v>452.22941176500001</v>
      </c>
      <c r="AX4">
        <v>3.0064175878900001</v>
      </c>
      <c r="AY4">
        <v>17</v>
      </c>
      <c r="AZ4">
        <v>0</v>
      </c>
      <c r="BA4">
        <v>0</v>
      </c>
      <c r="BB4">
        <v>0</v>
      </c>
      <c r="BC4">
        <v>72.821423999999993</v>
      </c>
      <c r="BD4">
        <v>73.231198000000006</v>
      </c>
      <c r="BE4">
        <v>92.987585999999993</v>
      </c>
      <c r="BF4">
        <v>95.386686999999995</v>
      </c>
    </row>
    <row r="5" spans="1:61">
      <c r="A5" t="s">
        <v>131</v>
      </c>
      <c r="B5" t="s">
        <v>132</v>
      </c>
      <c r="C5" t="s">
        <v>132</v>
      </c>
      <c r="D5" t="s">
        <v>133</v>
      </c>
      <c r="E5" t="s">
        <v>131</v>
      </c>
      <c r="F5" t="s">
        <v>134</v>
      </c>
      <c r="G5" t="s">
        <v>135</v>
      </c>
      <c r="H5" t="s">
        <v>136</v>
      </c>
      <c r="I5">
        <v>8000</v>
      </c>
      <c r="J5">
        <v>8000</v>
      </c>
      <c r="K5">
        <v>8000</v>
      </c>
      <c r="L5">
        <f t="shared" si="2"/>
        <v>8192000000000</v>
      </c>
      <c r="M5">
        <f t="shared" si="3"/>
        <v>732.421875</v>
      </c>
      <c r="N5">
        <v>160</v>
      </c>
      <c r="O5">
        <v>160</v>
      </c>
      <c r="P5">
        <v>160</v>
      </c>
      <c r="Q5">
        <f t="shared" si="4"/>
        <v>5120</v>
      </c>
      <c r="R5">
        <f t="shared" si="0"/>
        <v>5120</v>
      </c>
      <c r="S5">
        <f t="shared" si="0"/>
        <v>5120</v>
      </c>
      <c r="T5">
        <f t="shared" si="5"/>
        <v>80530636800000</v>
      </c>
      <c r="U5">
        <f t="shared" si="6"/>
        <v>300</v>
      </c>
      <c r="V5">
        <v>8</v>
      </c>
      <c r="W5">
        <v>5</v>
      </c>
      <c r="X5">
        <v>60</v>
      </c>
      <c r="Y5">
        <v>20.211932999999998</v>
      </c>
      <c r="Z5">
        <f t="shared" si="7"/>
        <v>2.5264916249999998</v>
      </c>
      <c r="AA5">
        <v>33.056202999999996</v>
      </c>
      <c r="AB5">
        <f t="shared" si="8"/>
        <v>0.11018734333333333</v>
      </c>
      <c r="AC5">
        <v>24576000</v>
      </c>
      <c r="AD5">
        <f t="shared" si="9"/>
        <v>393216000</v>
      </c>
      <c r="AE5">
        <v>35.536262000000001</v>
      </c>
      <c r="AF5">
        <v>80.596340999999995</v>
      </c>
      <c r="AG5">
        <v>83.596884000000003</v>
      </c>
      <c r="AH5">
        <v>116.653088</v>
      </c>
      <c r="AI5">
        <v>35.536230000000003</v>
      </c>
      <c r="AJ5">
        <v>82.751194999999996</v>
      </c>
      <c r="AK5">
        <v>82.754385999999997</v>
      </c>
      <c r="AL5">
        <v>102.96632</v>
      </c>
      <c r="AM5">
        <v>4594459097</v>
      </c>
      <c r="AN5">
        <v>0</v>
      </c>
      <c r="AO5">
        <v>1026746309836</v>
      </c>
      <c r="AP5">
        <v>35403755781</v>
      </c>
      <c r="AQ5">
        <v>34826681529</v>
      </c>
      <c r="AR5">
        <v>2018987482</v>
      </c>
      <c r="AS5">
        <f t="shared" si="1"/>
        <v>32303799712</v>
      </c>
      <c r="AT5">
        <v>0</v>
      </c>
      <c r="AU5">
        <v>0</v>
      </c>
      <c r="AV5">
        <v>0</v>
      </c>
      <c r="AW5">
        <v>452.11874999999998</v>
      </c>
      <c r="AX5">
        <v>0.79310997818700002</v>
      </c>
      <c r="AY5">
        <v>16</v>
      </c>
      <c r="AZ5">
        <v>330.00909090900001</v>
      </c>
      <c r="BA5">
        <v>3.265927279</v>
      </c>
      <c r="BB5">
        <v>11</v>
      </c>
      <c r="BC5">
        <v>82.754385999999997</v>
      </c>
      <c r="BD5">
        <v>83.596884000000003</v>
      </c>
      <c r="BE5">
        <v>102.96632</v>
      </c>
      <c r="BF5">
        <v>116.653088</v>
      </c>
    </row>
    <row r="6" spans="1:61">
      <c r="A6" t="s">
        <v>137</v>
      </c>
      <c r="B6" t="s">
        <v>138</v>
      </c>
      <c r="C6" t="s">
        <v>138</v>
      </c>
      <c r="D6" t="s">
        <v>139</v>
      </c>
      <c r="E6" t="s">
        <v>137</v>
      </c>
      <c r="F6" t="s">
        <v>138</v>
      </c>
      <c r="G6" t="s">
        <v>140</v>
      </c>
      <c r="H6" t="s">
        <v>141</v>
      </c>
      <c r="I6">
        <v>8000</v>
      </c>
      <c r="J6">
        <v>8000</v>
      </c>
      <c r="K6">
        <v>8000</v>
      </c>
      <c r="L6">
        <f t="shared" si="2"/>
        <v>8192000000000</v>
      </c>
      <c r="M6">
        <f t="shared" si="3"/>
        <v>732.421875</v>
      </c>
      <c r="N6">
        <v>180</v>
      </c>
      <c r="O6">
        <v>180</v>
      </c>
      <c r="P6">
        <v>180</v>
      </c>
      <c r="Q6">
        <f t="shared" si="4"/>
        <v>5760</v>
      </c>
      <c r="R6">
        <f t="shared" si="0"/>
        <v>5760</v>
      </c>
      <c r="S6">
        <f t="shared" si="0"/>
        <v>5760</v>
      </c>
      <c r="T6">
        <f t="shared" si="5"/>
        <v>114661785600000</v>
      </c>
      <c r="U6">
        <f t="shared" si="6"/>
        <v>379.6875</v>
      </c>
      <c r="V6">
        <v>8</v>
      </c>
      <c r="W6">
        <v>5</v>
      </c>
      <c r="X6">
        <v>60</v>
      </c>
      <c r="Y6">
        <v>20.160170999999998</v>
      </c>
      <c r="Z6">
        <f t="shared" si="7"/>
        <v>2.5200213749999998</v>
      </c>
      <c r="AA6">
        <v>46.660640000000001</v>
      </c>
      <c r="AB6">
        <f t="shared" si="8"/>
        <v>0.15553546666666668</v>
      </c>
      <c r="AC6">
        <v>31104000</v>
      </c>
      <c r="AD6">
        <f t="shared" si="9"/>
        <v>497664000</v>
      </c>
      <c r="AE6">
        <v>35.543190000000003</v>
      </c>
      <c r="AF6">
        <v>55.409264</v>
      </c>
      <c r="AG6">
        <v>56.409565999999998</v>
      </c>
      <c r="AH6">
        <v>103.070217</v>
      </c>
      <c r="AI6">
        <v>35.54316</v>
      </c>
      <c r="AJ6">
        <v>55.717246000000003</v>
      </c>
      <c r="AK6">
        <v>55.720537999999998</v>
      </c>
      <c r="AL6">
        <v>75.880708999999996</v>
      </c>
      <c r="AM6">
        <v>4555500000</v>
      </c>
      <c r="AN6">
        <v>0</v>
      </c>
      <c r="AO6">
        <v>1026741777616</v>
      </c>
      <c r="AP6">
        <v>35444871481</v>
      </c>
      <c r="AQ6">
        <v>34820970135</v>
      </c>
      <c r="AR6">
        <v>1702693842</v>
      </c>
      <c r="AS6">
        <f t="shared" si="1"/>
        <v>27243101472</v>
      </c>
      <c r="AT6">
        <v>0</v>
      </c>
      <c r="AU6">
        <v>0</v>
      </c>
      <c r="AV6">
        <v>0</v>
      </c>
      <c r="AW6">
        <v>455.31875000000002</v>
      </c>
      <c r="AX6">
        <v>3.15539592405</v>
      </c>
      <c r="AY6">
        <v>16</v>
      </c>
      <c r="AZ6">
        <v>330.03333333299997</v>
      </c>
      <c r="BA6">
        <v>6.5734102429599996</v>
      </c>
      <c r="BB6">
        <v>24</v>
      </c>
      <c r="BC6">
        <v>55.720537999999998</v>
      </c>
      <c r="BD6">
        <v>56.409565999999998</v>
      </c>
      <c r="BE6">
        <v>75.880708999999996</v>
      </c>
      <c r="BF6">
        <v>103.070217</v>
      </c>
    </row>
    <row r="7" spans="1:61">
      <c r="A7" t="s">
        <v>142</v>
      </c>
      <c r="B7" t="s">
        <v>143</v>
      </c>
      <c r="C7" t="s">
        <v>143</v>
      </c>
      <c r="D7" t="s">
        <v>144</v>
      </c>
      <c r="E7" t="s">
        <v>142</v>
      </c>
      <c r="F7" t="s">
        <v>145</v>
      </c>
      <c r="G7" t="s">
        <v>146</v>
      </c>
      <c r="H7" t="s">
        <v>147</v>
      </c>
      <c r="I7">
        <v>8000</v>
      </c>
      <c r="J7">
        <v>8000</v>
      </c>
      <c r="K7">
        <v>8000</v>
      </c>
      <c r="L7">
        <f t="shared" si="2"/>
        <v>8192000000000</v>
      </c>
      <c r="M7">
        <f t="shared" si="3"/>
        <v>732.421875</v>
      </c>
      <c r="N7">
        <v>200</v>
      </c>
      <c r="O7">
        <v>200</v>
      </c>
      <c r="P7">
        <v>200</v>
      </c>
      <c r="Q7">
        <f t="shared" si="4"/>
        <v>6400</v>
      </c>
      <c r="R7">
        <f t="shared" si="0"/>
        <v>6400</v>
      </c>
      <c r="S7">
        <f t="shared" si="0"/>
        <v>6400</v>
      </c>
      <c r="T7">
        <f t="shared" si="5"/>
        <v>157286400000000</v>
      </c>
      <c r="U7">
        <f t="shared" si="6"/>
        <v>468.75</v>
      </c>
      <c r="V7">
        <v>8</v>
      </c>
      <c r="W7">
        <v>5</v>
      </c>
      <c r="X7">
        <v>60</v>
      </c>
      <c r="Y7">
        <v>20.183693000000002</v>
      </c>
      <c r="Z7">
        <f t="shared" si="7"/>
        <v>2.5229616250000002</v>
      </c>
      <c r="AA7">
        <v>64.049948000000001</v>
      </c>
      <c r="AB7">
        <f t="shared" si="8"/>
        <v>0.21349982666666667</v>
      </c>
      <c r="AC7">
        <v>38400000</v>
      </c>
      <c r="AD7">
        <f t="shared" si="9"/>
        <v>614400000</v>
      </c>
      <c r="AE7">
        <v>36.331195000000001</v>
      </c>
      <c r="AF7">
        <v>107.715819</v>
      </c>
      <c r="AG7">
        <v>109.71627100000001</v>
      </c>
      <c r="AH7">
        <v>173.76622</v>
      </c>
      <c r="AI7">
        <v>36.331232</v>
      </c>
      <c r="AJ7">
        <v>108.91806099999999</v>
      </c>
      <c r="AK7">
        <v>108.921246</v>
      </c>
      <c r="AL7">
        <v>129.104939</v>
      </c>
      <c r="AM7">
        <v>4618190651</v>
      </c>
      <c r="AN7">
        <v>0</v>
      </c>
      <c r="AO7">
        <v>1026744902860</v>
      </c>
      <c r="AP7">
        <v>35398975683</v>
      </c>
      <c r="AQ7">
        <v>34820364373</v>
      </c>
      <c r="AR7">
        <v>1749062853</v>
      </c>
      <c r="AS7">
        <f t="shared" si="1"/>
        <v>27985005648</v>
      </c>
      <c r="AT7">
        <v>0</v>
      </c>
      <c r="AU7">
        <v>0</v>
      </c>
      <c r="AV7">
        <v>0</v>
      </c>
      <c r="AW7">
        <v>452.70588235299999</v>
      </c>
      <c r="AX7">
        <v>2.0252728467600001</v>
      </c>
      <c r="AY7">
        <v>17</v>
      </c>
      <c r="AZ7">
        <v>326.96097560999999</v>
      </c>
      <c r="BA7">
        <v>8.2719000692400009</v>
      </c>
      <c r="BB7">
        <v>41</v>
      </c>
      <c r="BC7">
        <v>108.921246</v>
      </c>
      <c r="BD7">
        <v>109.71627100000001</v>
      </c>
      <c r="BE7">
        <v>129.104939</v>
      </c>
      <c r="BF7">
        <v>173.76622</v>
      </c>
    </row>
    <row r="8" spans="1:61">
      <c r="A8" t="s">
        <v>148</v>
      </c>
      <c r="B8" t="s">
        <v>149</v>
      </c>
      <c r="C8" t="s">
        <v>149</v>
      </c>
      <c r="D8" t="s">
        <v>150</v>
      </c>
      <c r="E8" t="s">
        <v>148</v>
      </c>
      <c r="F8" t="s">
        <v>151</v>
      </c>
      <c r="G8" t="s">
        <v>152</v>
      </c>
      <c r="H8" t="s">
        <v>153</v>
      </c>
      <c r="I8">
        <v>8000</v>
      </c>
      <c r="J8">
        <v>8000</v>
      </c>
      <c r="K8">
        <v>8000</v>
      </c>
      <c r="L8">
        <f t="shared" si="2"/>
        <v>8192000000000</v>
      </c>
      <c r="M8">
        <f t="shared" si="3"/>
        <v>732.421875</v>
      </c>
      <c r="N8">
        <v>220</v>
      </c>
      <c r="O8">
        <v>220</v>
      </c>
      <c r="P8">
        <v>220</v>
      </c>
      <c r="Q8">
        <f t="shared" si="4"/>
        <v>7040</v>
      </c>
      <c r="R8">
        <f t="shared" si="0"/>
        <v>7040</v>
      </c>
      <c r="S8">
        <f t="shared" si="0"/>
        <v>7040</v>
      </c>
      <c r="T8">
        <f t="shared" si="5"/>
        <v>209348198400000</v>
      </c>
      <c r="U8">
        <f t="shared" si="6"/>
        <v>567.1875</v>
      </c>
      <c r="V8">
        <v>8</v>
      </c>
      <c r="W8">
        <v>5</v>
      </c>
      <c r="X8">
        <v>60</v>
      </c>
      <c r="Y8">
        <v>20.337140999999999</v>
      </c>
      <c r="Z8">
        <f t="shared" si="7"/>
        <v>2.5421426249999999</v>
      </c>
      <c r="AA8">
        <v>85.459018</v>
      </c>
      <c r="AB8">
        <f t="shared" si="8"/>
        <v>0.28486339333333333</v>
      </c>
      <c r="AC8">
        <v>46464000</v>
      </c>
      <c r="AD8">
        <f t="shared" si="9"/>
        <v>743424000</v>
      </c>
      <c r="AE8">
        <v>36.742651000000002</v>
      </c>
      <c r="AF8">
        <v>61.182518999999999</v>
      </c>
      <c r="AG8">
        <v>63.182972999999997</v>
      </c>
      <c r="AH8">
        <v>148.64199099999999</v>
      </c>
      <c r="AI8">
        <v>36.742686999999997</v>
      </c>
      <c r="AJ8">
        <v>62.945391999999998</v>
      </c>
      <c r="AK8">
        <v>62.948577</v>
      </c>
      <c r="AL8">
        <v>83.285718000000003</v>
      </c>
      <c r="AM8">
        <v>4456446404</v>
      </c>
      <c r="AN8">
        <v>0</v>
      </c>
      <c r="AO8">
        <v>1026761738927</v>
      </c>
      <c r="AP8">
        <v>35717407115</v>
      </c>
      <c r="AQ8">
        <v>34834144844</v>
      </c>
      <c r="AR8">
        <v>2884631489</v>
      </c>
      <c r="AS8">
        <f t="shared" si="1"/>
        <v>46154103824</v>
      </c>
      <c r="AT8">
        <v>0</v>
      </c>
      <c r="AU8">
        <v>0</v>
      </c>
      <c r="AV8">
        <v>0</v>
      </c>
      <c r="AW8">
        <v>460.74117647100002</v>
      </c>
      <c r="AX8">
        <v>0.320034600206</v>
      </c>
      <c r="AY8">
        <v>17</v>
      </c>
      <c r="AZ8">
        <v>327.04193548400002</v>
      </c>
      <c r="BA8">
        <v>9.8980862990199991</v>
      </c>
      <c r="BB8">
        <v>62</v>
      </c>
      <c r="BC8">
        <v>62.948577</v>
      </c>
      <c r="BD8">
        <v>63.182972999999997</v>
      </c>
      <c r="BE8">
        <v>83.285718000000003</v>
      </c>
      <c r="BF8">
        <v>148.64199099999999</v>
      </c>
    </row>
    <row r="9" spans="1:61">
      <c r="A9" t="s">
        <v>154</v>
      </c>
      <c r="B9" t="s">
        <v>155</v>
      </c>
      <c r="C9" t="s">
        <v>156</v>
      </c>
      <c r="D9" t="s">
        <v>157</v>
      </c>
      <c r="E9" t="s">
        <v>154</v>
      </c>
      <c r="F9" t="s">
        <v>155</v>
      </c>
      <c r="G9" t="s">
        <v>155</v>
      </c>
      <c r="H9" t="s">
        <v>158</v>
      </c>
      <c r="I9">
        <v>8000</v>
      </c>
      <c r="J9">
        <v>8000</v>
      </c>
      <c r="K9">
        <v>8000</v>
      </c>
      <c r="L9">
        <f t="shared" si="2"/>
        <v>8192000000000</v>
      </c>
      <c r="M9">
        <f t="shared" si="3"/>
        <v>732.421875</v>
      </c>
      <c r="N9">
        <v>240</v>
      </c>
      <c r="O9">
        <v>240</v>
      </c>
      <c r="P9">
        <v>240</v>
      </c>
      <c r="Q9">
        <f t="shared" si="4"/>
        <v>7680</v>
      </c>
      <c r="R9">
        <f t="shared" si="0"/>
        <v>7680</v>
      </c>
      <c r="S9">
        <f t="shared" si="0"/>
        <v>7680</v>
      </c>
      <c r="T9">
        <f t="shared" si="5"/>
        <v>271790899200000</v>
      </c>
      <c r="U9">
        <f t="shared" si="6"/>
        <v>675</v>
      </c>
      <c r="V9">
        <v>8</v>
      </c>
      <c r="W9">
        <v>5</v>
      </c>
      <c r="X9">
        <v>60</v>
      </c>
      <c r="Y9">
        <v>20.145534000000001</v>
      </c>
      <c r="Z9">
        <f t="shared" si="7"/>
        <v>2.5181917500000002</v>
      </c>
      <c r="AA9">
        <v>114.116427</v>
      </c>
      <c r="AB9">
        <f t="shared" si="8"/>
        <v>0.38038809000000001</v>
      </c>
      <c r="AC9">
        <v>55296000</v>
      </c>
      <c r="AD9">
        <f t="shared" si="9"/>
        <v>884736000</v>
      </c>
      <c r="AE9">
        <v>35.673811000000001</v>
      </c>
      <c r="AF9">
        <v>134.99962099999999</v>
      </c>
      <c r="AG9">
        <v>134.99965</v>
      </c>
      <c r="AH9">
        <v>249.11607699999999</v>
      </c>
      <c r="AI9">
        <v>35.673810000000003</v>
      </c>
      <c r="AJ9">
        <v>134.92435499999999</v>
      </c>
      <c r="AK9">
        <v>135.927728</v>
      </c>
      <c r="AL9">
        <v>156.073263</v>
      </c>
      <c r="AM9">
        <v>4593279088</v>
      </c>
      <c r="AN9">
        <v>0</v>
      </c>
      <c r="AO9">
        <v>1026754423069</v>
      </c>
      <c r="AP9">
        <v>35409761837</v>
      </c>
      <c r="AQ9">
        <v>34813783479</v>
      </c>
      <c r="AR9">
        <v>1699572516</v>
      </c>
      <c r="AS9">
        <f t="shared" si="1"/>
        <v>27193160256</v>
      </c>
      <c r="AT9">
        <v>0</v>
      </c>
      <c r="AU9">
        <v>0</v>
      </c>
      <c r="AV9">
        <v>0</v>
      </c>
      <c r="AW9">
        <v>447.45294117600002</v>
      </c>
      <c r="AX9">
        <v>0.49954997048400002</v>
      </c>
      <c r="AY9">
        <v>17</v>
      </c>
      <c r="AZ9">
        <v>319.188888889</v>
      </c>
      <c r="BA9">
        <v>10.4615533629</v>
      </c>
      <c r="BB9">
        <v>90</v>
      </c>
      <c r="BC9">
        <v>134.99965</v>
      </c>
      <c r="BD9">
        <v>135.927728</v>
      </c>
      <c r="BE9">
        <v>156.073263</v>
      </c>
      <c r="BF9">
        <v>249.11607699999999</v>
      </c>
    </row>
    <row r="10" spans="1:61">
      <c r="A10" t="s">
        <v>159</v>
      </c>
      <c r="B10" t="s">
        <v>160</v>
      </c>
      <c r="C10" t="s">
        <v>160</v>
      </c>
      <c r="D10" t="s">
        <v>161</v>
      </c>
      <c r="E10" t="s">
        <v>159</v>
      </c>
      <c r="F10" t="s">
        <v>160</v>
      </c>
      <c r="G10" t="s">
        <v>162</v>
      </c>
      <c r="H10" t="s">
        <v>163</v>
      </c>
      <c r="I10">
        <v>8000</v>
      </c>
      <c r="J10">
        <v>8000</v>
      </c>
      <c r="K10">
        <v>8000</v>
      </c>
      <c r="L10">
        <f t="shared" si="2"/>
        <v>8192000000000</v>
      </c>
      <c r="M10">
        <f t="shared" si="3"/>
        <v>732.421875</v>
      </c>
      <c r="N10">
        <v>260</v>
      </c>
      <c r="O10">
        <v>260</v>
      </c>
      <c r="P10">
        <v>260</v>
      </c>
      <c r="Q10">
        <f t="shared" si="4"/>
        <v>8320</v>
      </c>
      <c r="R10">
        <f t="shared" si="0"/>
        <v>8320</v>
      </c>
      <c r="S10">
        <f t="shared" si="0"/>
        <v>8320</v>
      </c>
      <c r="T10">
        <f t="shared" si="5"/>
        <v>345558220800000</v>
      </c>
      <c r="U10">
        <f t="shared" si="6"/>
        <v>792.1875</v>
      </c>
      <c r="V10">
        <v>8</v>
      </c>
      <c r="W10">
        <v>5</v>
      </c>
      <c r="X10">
        <v>60</v>
      </c>
      <c r="Y10">
        <v>20.185357</v>
      </c>
      <c r="Z10">
        <f t="shared" si="7"/>
        <v>2.523169625</v>
      </c>
      <c r="AA10">
        <v>145.60822400000001</v>
      </c>
      <c r="AB10">
        <f t="shared" si="8"/>
        <v>0.48536074666666668</v>
      </c>
      <c r="AC10">
        <v>64896000</v>
      </c>
      <c r="AD10">
        <f t="shared" si="9"/>
        <v>1038336000</v>
      </c>
      <c r="AE10">
        <v>35.396794</v>
      </c>
      <c r="AF10">
        <v>88.049422000000007</v>
      </c>
      <c r="AG10">
        <v>89.049701999999996</v>
      </c>
      <c r="AH10">
        <v>234.657926</v>
      </c>
      <c r="AI10">
        <v>35.396832000000003</v>
      </c>
      <c r="AJ10">
        <v>88.722937000000002</v>
      </c>
      <c r="AK10">
        <v>88.726167000000004</v>
      </c>
      <c r="AL10">
        <v>108.911524</v>
      </c>
      <c r="AM10">
        <v>4565717092</v>
      </c>
      <c r="AN10">
        <v>0</v>
      </c>
      <c r="AO10">
        <v>1026765431953</v>
      </c>
      <c r="AP10">
        <v>35694151915</v>
      </c>
      <c r="AQ10">
        <v>34814625415</v>
      </c>
      <c r="AR10">
        <v>1722321918</v>
      </c>
      <c r="AS10">
        <f t="shared" si="1"/>
        <v>27557150688</v>
      </c>
      <c r="AT10">
        <v>0</v>
      </c>
      <c r="AU10">
        <v>0</v>
      </c>
      <c r="AV10">
        <v>0</v>
      </c>
      <c r="AW10">
        <v>451.17500000000001</v>
      </c>
      <c r="AX10">
        <v>0.160078105936</v>
      </c>
      <c r="AY10">
        <v>16</v>
      </c>
      <c r="AZ10">
        <v>321.35691056899998</v>
      </c>
      <c r="BA10">
        <v>9.2622942363400007</v>
      </c>
      <c r="BB10">
        <v>123</v>
      </c>
      <c r="BC10">
        <v>88.726167000000004</v>
      </c>
      <c r="BD10">
        <v>89.049701999999996</v>
      </c>
      <c r="BE10">
        <v>108.911524</v>
      </c>
      <c r="BF10">
        <v>234.657926</v>
      </c>
    </row>
    <row r="11" spans="1:61" s="3" customFormat="1">
      <c r="A11" s="3" t="s">
        <v>164</v>
      </c>
      <c r="B11" s="3" t="s">
        <v>57</v>
      </c>
      <c r="C11" s="3" t="s">
        <v>165</v>
      </c>
      <c r="D11" s="3" t="s">
        <v>166</v>
      </c>
      <c r="E11" s="3" t="s">
        <v>164</v>
      </c>
      <c r="F11" s="3" t="s">
        <v>165</v>
      </c>
      <c r="G11" s="3" t="s">
        <v>165</v>
      </c>
      <c r="H11" s="3" t="s">
        <v>58</v>
      </c>
      <c r="I11" s="3">
        <v>8000</v>
      </c>
      <c r="J11" s="3">
        <v>8000</v>
      </c>
      <c r="K11" s="3">
        <v>8000</v>
      </c>
      <c r="L11" s="3">
        <f t="shared" si="2"/>
        <v>8192000000000</v>
      </c>
      <c r="M11" s="3">
        <f t="shared" si="3"/>
        <v>732.421875</v>
      </c>
      <c r="N11" s="3">
        <v>300</v>
      </c>
      <c r="O11" s="3">
        <v>300</v>
      </c>
      <c r="P11" s="3">
        <v>300</v>
      </c>
      <c r="Q11" s="3">
        <f t="shared" si="4"/>
        <v>9600</v>
      </c>
      <c r="R11" s="3">
        <f t="shared" si="0"/>
        <v>9600</v>
      </c>
      <c r="S11" s="3">
        <f t="shared" si="0"/>
        <v>9600</v>
      </c>
      <c r="T11" s="3">
        <f t="shared" si="5"/>
        <v>530841600000000</v>
      </c>
      <c r="U11" s="3">
        <f t="shared" si="6"/>
        <v>1054.6875</v>
      </c>
      <c r="V11" s="3">
        <v>8</v>
      </c>
      <c r="W11" s="3">
        <v>5</v>
      </c>
      <c r="X11" s="3">
        <v>60</v>
      </c>
      <c r="Y11" s="3">
        <v>20.251767000000001</v>
      </c>
      <c r="Z11" s="3">
        <f t="shared" si="7"/>
        <v>2.5314708750000001</v>
      </c>
      <c r="AA11" s="3">
        <v>224.367332</v>
      </c>
      <c r="AB11" s="3">
        <f t="shared" si="8"/>
        <v>0.74789110666666669</v>
      </c>
      <c r="AC11" s="3">
        <v>86400000</v>
      </c>
      <c r="AD11" s="3">
        <f t="shared" si="9"/>
        <v>1382400000</v>
      </c>
      <c r="AE11" s="3">
        <v>36.374727999999998</v>
      </c>
      <c r="AF11" s="3">
        <v>122.463352</v>
      </c>
      <c r="AG11" s="3">
        <v>122.463408</v>
      </c>
      <c r="AH11" s="3">
        <v>346.83073999999999</v>
      </c>
      <c r="AI11" s="3">
        <v>36.374768000000003</v>
      </c>
      <c r="AJ11" s="3">
        <v>120.486155</v>
      </c>
      <c r="AK11" s="3">
        <v>122.48959600000001</v>
      </c>
      <c r="AL11" s="3">
        <v>142.74136300000001</v>
      </c>
      <c r="AM11" s="3">
        <v>4548917460</v>
      </c>
      <c r="AN11" s="3">
        <v>0</v>
      </c>
      <c r="AO11" s="3">
        <v>1026755341352</v>
      </c>
      <c r="AP11" s="3">
        <v>35456384929</v>
      </c>
      <c r="AQ11" s="3">
        <v>34812724762</v>
      </c>
      <c r="AR11" s="3">
        <v>1719045333</v>
      </c>
      <c r="AS11" s="3">
        <f t="shared" si="1"/>
        <v>27504725328</v>
      </c>
      <c r="AT11" s="3">
        <v>0</v>
      </c>
      <c r="AU11" s="3">
        <v>0</v>
      </c>
      <c r="AV11" s="3">
        <v>0</v>
      </c>
      <c r="AW11" s="3">
        <v>447.94705882400001</v>
      </c>
      <c r="AX11" s="3">
        <v>0.77771735910799999</v>
      </c>
      <c r="AY11" s="3">
        <v>17</v>
      </c>
      <c r="AZ11" s="3">
        <v>319.64378109500001</v>
      </c>
      <c r="BA11" s="3">
        <v>12.5270204925</v>
      </c>
      <c r="BB11" s="3">
        <v>201</v>
      </c>
      <c r="BC11" s="3">
        <v>122.463408</v>
      </c>
      <c r="BD11" s="3">
        <v>122.48959600000001</v>
      </c>
      <c r="BE11" s="3">
        <v>142.74136300000001</v>
      </c>
      <c r="BF11" s="3">
        <v>346.83073999999999</v>
      </c>
    </row>
    <row r="12" spans="1:61">
      <c r="A12" t="s">
        <v>167</v>
      </c>
      <c r="B12" t="s">
        <v>167</v>
      </c>
      <c r="C12" t="s">
        <v>168</v>
      </c>
      <c r="D12" t="s">
        <v>169</v>
      </c>
      <c r="E12" t="s">
        <v>167</v>
      </c>
      <c r="F12" t="s">
        <v>168</v>
      </c>
      <c r="G12" t="s">
        <v>168</v>
      </c>
      <c r="H12" t="s">
        <v>170</v>
      </c>
      <c r="I12">
        <v>1000</v>
      </c>
      <c r="J12">
        <v>1000</v>
      </c>
      <c r="K12">
        <v>1000</v>
      </c>
      <c r="L12">
        <f t="shared" si="2"/>
        <v>8192000000000</v>
      </c>
      <c r="M12">
        <f t="shared" si="3"/>
        <v>11.444091796875</v>
      </c>
      <c r="N12">
        <v>200</v>
      </c>
      <c r="O12">
        <v>200</v>
      </c>
      <c r="P12">
        <v>200</v>
      </c>
      <c r="Q12">
        <f t="shared" si="4"/>
        <v>6400</v>
      </c>
      <c r="R12">
        <f t="shared" si="0"/>
        <v>6400</v>
      </c>
      <c r="S12">
        <f t="shared" si="0"/>
        <v>6400</v>
      </c>
      <c r="T12">
        <f t="shared" si="5"/>
        <v>131072000000000</v>
      </c>
      <c r="U12">
        <f t="shared" si="6"/>
        <v>468.75</v>
      </c>
      <c r="V12">
        <v>4096</v>
      </c>
      <c r="W12">
        <v>5</v>
      </c>
      <c r="X12">
        <v>50</v>
      </c>
      <c r="Y12">
        <v>25.541197</v>
      </c>
      <c r="Z12">
        <f t="shared" si="7"/>
        <v>6.2356437988281251E-3</v>
      </c>
      <c r="AA12">
        <v>53.405253999999999</v>
      </c>
      <c r="AB12">
        <f t="shared" si="8"/>
        <v>0.213621016</v>
      </c>
      <c r="AC12">
        <v>38400000</v>
      </c>
      <c r="AD12">
        <f t="shared" si="9"/>
        <v>614400000</v>
      </c>
      <c r="AE12">
        <v>50.977837999999998</v>
      </c>
      <c r="AF12">
        <v>53.932288</v>
      </c>
      <c r="AG12">
        <v>53.932333999999997</v>
      </c>
      <c r="AH12">
        <v>107.337588</v>
      </c>
      <c r="AI12">
        <v>50.977874999999997</v>
      </c>
      <c r="AJ12">
        <v>51.068770999999998</v>
      </c>
      <c r="AK12">
        <v>54.072327999999999</v>
      </c>
      <c r="AL12">
        <v>79.613525999999993</v>
      </c>
      <c r="AM12">
        <v>32544890082</v>
      </c>
      <c r="AN12">
        <v>0</v>
      </c>
      <c r="AO12">
        <v>1026413268367</v>
      </c>
      <c r="AP12">
        <v>43897706358</v>
      </c>
      <c r="AQ12">
        <v>42412787071</v>
      </c>
      <c r="AR12">
        <v>22199261</v>
      </c>
      <c r="AS12">
        <f t="shared" si="1"/>
        <v>355188176</v>
      </c>
      <c r="AT12">
        <v>0</v>
      </c>
      <c r="AU12">
        <v>0</v>
      </c>
      <c r="AV12">
        <v>0</v>
      </c>
      <c r="AW12">
        <v>432.51818181800002</v>
      </c>
      <c r="AX12">
        <v>3.0003994224500001</v>
      </c>
      <c r="AY12">
        <v>22</v>
      </c>
      <c r="AZ12">
        <v>323.94400000000002</v>
      </c>
      <c r="BA12">
        <v>6.74608508692</v>
      </c>
      <c r="BB12">
        <v>25</v>
      </c>
      <c r="BC12">
        <v>53.932333999999997</v>
      </c>
      <c r="BD12">
        <v>54.072327999999999</v>
      </c>
      <c r="BE12">
        <v>79.613525999999993</v>
      </c>
      <c r="BF12">
        <v>107.337588</v>
      </c>
    </row>
    <row r="13" spans="1:61">
      <c r="A13" t="s">
        <v>171</v>
      </c>
      <c r="B13" t="s">
        <v>172</v>
      </c>
      <c r="C13" t="s">
        <v>173</v>
      </c>
      <c r="D13" t="s">
        <v>174</v>
      </c>
      <c r="E13" t="s">
        <v>171</v>
      </c>
      <c r="F13" t="s">
        <v>175</v>
      </c>
      <c r="G13" t="s">
        <v>175</v>
      </c>
      <c r="H13" t="s">
        <v>176</v>
      </c>
      <c r="I13">
        <v>2000</v>
      </c>
      <c r="J13">
        <v>2000</v>
      </c>
      <c r="K13">
        <v>2000</v>
      </c>
      <c r="L13">
        <f t="shared" si="2"/>
        <v>8192000000000</v>
      </c>
      <c r="M13">
        <f t="shared" si="3"/>
        <v>45.7763671875</v>
      </c>
      <c r="N13">
        <v>200</v>
      </c>
      <c r="O13">
        <v>200</v>
      </c>
      <c r="P13">
        <v>200</v>
      </c>
      <c r="Q13">
        <f t="shared" si="4"/>
        <v>6400</v>
      </c>
      <c r="R13">
        <f t="shared" si="0"/>
        <v>6400</v>
      </c>
      <c r="S13">
        <f t="shared" si="0"/>
        <v>6400</v>
      </c>
      <c r="T13">
        <f t="shared" si="5"/>
        <v>131072000000000</v>
      </c>
      <c r="U13">
        <f t="shared" si="6"/>
        <v>468.75</v>
      </c>
      <c r="V13">
        <v>512</v>
      </c>
      <c r="W13">
        <v>5</v>
      </c>
      <c r="X13">
        <v>50</v>
      </c>
      <c r="Y13">
        <v>21.924184</v>
      </c>
      <c r="Z13">
        <f t="shared" si="7"/>
        <v>4.2820671875000001E-2</v>
      </c>
      <c r="AA13">
        <v>53.412503999999998</v>
      </c>
      <c r="AB13">
        <f t="shared" si="8"/>
        <v>0.213650016</v>
      </c>
      <c r="AC13">
        <v>38400000</v>
      </c>
      <c r="AD13">
        <f t="shared" si="9"/>
        <v>614400000</v>
      </c>
      <c r="AE13">
        <v>43.986072</v>
      </c>
      <c r="AF13">
        <v>46.949992000000002</v>
      </c>
      <c r="AG13">
        <v>46.950043999999998</v>
      </c>
      <c r="AH13">
        <v>100.362548</v>
      </c>
      <c r="AI13">
        <v>43.986041</v>
      </c>
      <c r="AJ13">
        <v>44.288403000000002</v>
      </c>
      <c r="AK13">
        <v>47.291784999999997</v>
      </c>
      <c r="AL13">
        <v>69.215969999999999</v>
      </c>
      <c r="AM13">
        <v>17543661714</v>
      </c>
      <c r="AN13">
        <v>0</v>
      </c>
      <c r="AO13">
        <v>1026371914900</v>
      </c>
      <c r="AP13">
        <v>38772833827</v>
      </c>
      <c r="AQ13">
        <v>38514271287</v>
      </c>
      <c r="AR13">
        <v>1109795152</v>
      </c>
      <c r="AS13">
        <f t="shared" si="1"/>
        <v>17756722432</v>
      </c>
      <c r="AT13">
        <v>0</v>
      </c>
      <c r="AU13">
        <v>0</v>
      </c>
      <c r="AV13">
        <v>0</v>
      </c>
      <c r="AW13">
        <v>448.66842105299997</v>
      </c>
      <c r="AX13">
        <v>1.7314589624100001</v>
      </c>
      <c r="AY13">
        <v>19</v>
      </c>
      <c r="AZ13">
        <v>327.885714286</v>
      </c>
      <c r="BA13">
        <v>7.6861524038700004</v>
      </c>
      <c r="BB13">
        <v>28</v>
      </c>
      <c r="BC13">
        <v>46.950043999999998</v>
      </c>
      <c r="BD13">
        <v>47.291784999999997</v>
      </c>
      <c r="BE13">
        <v>69.215969999999999</v>
      </c>
      <c r="BF13">
        <v>100.362548</v>
      </c>
    </row>
    <row r="14" spans="1:61">
      <c r="A14" t="s">
        <v>177</v>
      </c>
      <c r="B14" t="s">
        <v>178</v>
      </c>
      <c r="C14" t="s">
        <v>179</v>
      </c>
      <c r="D14" t="s">
        <v>180</v>
      </c>
      <c r="E14" t="s">
        <v>177</v>
      </c>
      <c r="F14" t="s">
        <v>179</v>
      </c>
      <c r="G14" t="s">
        <v>179</v>
      </c>
      <c r="H14" t="s">
        <v>181</v>
      </c>
      <c r="I14">
        <v>3000</v>
      </c>
      <c r="J14">
        <v>3000</v>
      </c>
      <c r="K14">
        <v>3000</v>
      </c>
      <c r="L14">
        <f t="shared" si="2"/>
        <v>13824000000000</v>
      </c>
      <c r="M14">
        <f t="shared" si="3"/>
        <v>102.996826171875</v>
      </c>
      <c r="N14">
        <v>200</v>
      </c>
      <c r="O14">
        <v>200</v>
      </c>
      <c r="P14">
        <v>200</v>
      </c>
      <c r="Q14">
        <f t="shared" si="4"/>
        <v>6400</v>
      </c>
      <c r="R14">
        <f t="shared" si="0"/>
        <v>6400</v>
      </c>
      <c r="S14">
        <f t="shared" si="0"/>
        <v>6400</v>
      </c>
      <c r="T14">
        <f t="shared" si="5"/>
        <v>131072000000000</v>
      </c>
      <c r="U14">
        <f t="shared" si="6"/>
        <v>468.75</v>
      </c>
      <c r="V14">
        <v>256</v>
      </c>
      <c r="W14">
        <v>5</v>
      </c>
      <c r="X14">
        <v>50</v>
      </c>
      <c r="Y14">
        <v>36.839809000000002</v>
      </c>
      <c r="Z14">
        <f t="shared" si="7"/>
        <v>0.14390550390625001</v>
      </c>
      <c r="AA14">
        <v>53.238013000000002</v>
      </c>
      <c r="AB14">
        <f t="shared" si="8"/>
        <v>0.212952052</v>
      </c>
      <c r="AC14">
        <v>38400000</v>
      </c>
      <c r="AD14">
        <f t="shared" si="9"/>
        <v>614400000</v>
      </c>
      <c r="AE14">
        <v>73.939503999999999</v>
      </c>
      <c r="AF14">
        <v>79.538099000000003</v>
      </c>
      <c r="AG14">
        <v>79.538151999999997</v>
      </c>
      <c r="AH14">
        <v>132.77616499999999</v>
      </c>
      <c r="AI14">
        <v>73.939541000000006</v>
      </c>
      <c r="AJ14">
        <v>77.181507999999994</v>
      </c>
      <c r="AK14">
        <v>80.184984</v>
      </c>
      <c r="AL14">
        <v>117.024794</v>
      </c>
      <c r="AM14">
        <v>22237989138</v>
      </c>
      <c r="AN14">
        <v>0</v>
      </c>
      <c r="AO14">
        <v>1732790832779</v>
      </c>
      <c r="AP14">
        <v>62944234015</v>
      </c>
      <c r="AQ14">
        <v>57903713700</v>
      </c>
      <c r="AR14">
        <v>3875887650</v>
      </c>
      <c r="AS14">
        <f t="shared" si="1"/>
        <v>62014202400</v>
      </c>
      <c r="AT14">
        <v>0</v>
      </c>
      <c r="AU14">
        <v>0</v>
      </c>
      <c r="AV14">
        <v>0</v>
      </c>
      <c r="AW14">
        <v>459.47941176500001</v>
      </c>
      <c r="AX14">
        <v>3.0339044356399998</v>
      </c>
      <c r="AY14">
        <v>34</v>
      </c>
      <c r="AZ14">
        <v>333.09230769200002</v>
      </c>
      <c r="BA14">
        <v>7.46061056879</v>
      </c>
      <c r="BB14">
        <v>13</v>
      </c>
      <c r="BC14">
        <v>79.538151999999997</v>
      </c>
      <c r="BD14">
        <v>80.184984</v>
      </c>
      <c r="BE14">
        <v>117.024794</v>
      </c>
      <c r="BF14">
        <v>132.77616499999999</v>
      </c>
    </row>
    <row r="15" spans="1:61">
      <c r="A15" t="s">
        <v>182</v>
      </c>
      <c r="B15" t="s">
        <v>183</v>
      </c>
      <c r="C15" t="s">
        <v>184</v>
      </c>
      <c r="D15" t="s">
        <v>0</v>
      </c>
      <c r="E15" t="s">
        <v>182</v>
      </c>
      <c r="F15" t="s">
        <v>184</v>
      </c>
      <c r="G15" t="s">
        <v>184</v>
      </c>
      <c r="H15" t="s">
        <v>185</v>
      </c>
      <c r="I15">
        <v>4000</v>
      </c>
      <c r="J15">
        <v>4000</v>
      </c>
      <c r="K15">
        <v>4000</v>
      </c>
      <c r="L15">
        <f t="shared" si="2"/>
        <v>8192000000000</v>
      </c>
      <c r="M15">
        <f t="shared" si="3"/>
        <v>183.10546875</v>
      </c>
      <c r="N15">
        <v>200</v>
      </c>
      <c r="O15">
        <v>200</v>
      </c>
      <c r="P15">
        <v>200</v>
      </c>
      <c r="Q15">
        <f t="shared" si="4"/>
        <v>6400</v>
      </c>
      <c r="R15">
        <f t="shared" si="0"/>
        <v>6400</v>
      </c>
      <c r="S15">
        <f t="shared" si="0"/>
        <v>6400</v>
      </c>
      <c r="T15">
        <f t="shared" si="5"/>
        <v>131072000000000</v>
      </c>
      <c r="U15">
        <f t="shared" si="6"/>
        <v>468.75</v>
      </c>
      <c r="V15">
        <v>64</v>
      </c>
      <c r="W15">
        <v>5</v>
      </c>
      <c r="X15">
        <v>50</v>
      </c>
      <c r="Y15">
        <v>21.349762999999999</v>
      </c>
      <c r="Z15">
        <f t="shared" si="7"/>
        <v>0.33359004687499999</v>
      </c>
      <c r="AA15">
        <v>53.410429999999998</v>
      </c>
      <c r="AB15">
        <f t="shared" si="8"/>
        <v>0.21364171999999998</v>
      </c>
      <c r="AC15">
        <v>38400000</v>
      </c>
      <c r="AD15">
        <f t="shared" si="9"/>
        <v>614400000</v>
      </c>
      <c r="AE15">
        <v>42.563378</v>
      </c>
      <c r="AF15">
        <v>49.067051999999997</v>
      </c>
      <c r="AG15">
        <v>49.067101999999998</v>
      </c>
      <c r="AH15">
        <v>102.477532</v>
      </c>
      <c r="AI15">
        <v>42.563414000000002</v>
      </c>
      <c r="AJ15">
        <v>47.223098999999998</v>
      </c>
      <c r="AK15">
        <v>49.226515999999997</v>
      </c>
      <c r="AL15">
        <v>70.576279</v>
      </c>
      <c r="AM15">
        <v>9707910781</v>
      </c>
      <c r="AN15">
        <v>0</v>
      </c>
      <c r="AO15">
        <v>1026796145590</v>
      </c>
      <c r="AP15">
        <v>36329662901</v>
      </c>
      <c r="AQ15">
        <v>35878783455</v>
      </c>
      <c r="AR15">
        <v>2121274171</v>
      </c>
      <c r="AS15">
        <f t="shared" si="1"/>
        <v>33940386736</v>
      </c>
      <c r="AT15">
        <v>0</v>
      </c>
      <c r="AU15">
        <v>0</v>
      </c>
      <c r="AV15">
        <v>0</v>
      </c>
      <c r="AW15">
        <v>460.25555555599999</v>
      </c>
      <c r="AX15">
        <v>0.58804971655100002</v>
      </c>
      <c r="AY15">
        <v>18</v>
      </c>
      <c r="AZ15">
        <v>329.51379310300001</v>
      </c>
      <c r="BA15">
        <v>9.6388124943900007</v>
      </c>
      <c r="BB15">
        <v>29</v>
      </c>
      <c r="BC15">
        <v>49.067101999999998</v>
      </c>
      <c r="BD15">
        <v>49.226515999999997</v>
      </c>
      <c r="BE15">
        <v>70.576279</v>
      </c>
      <c r="BF15">
        <v>102.477532</v>
      </c>
    </row>
    <row r="16" spans="1:61" s="4" customFormat="1">
      <c r="A16" t="s">
        <v>186</v>
      </c>
      <c r="B16" t="s">
        <v>187</v>
      </c>
      <c r="C16" t="s">
        <v>188</v>
      </c>
      <c r="D16" t="s">
        <v>189</v>
      </c>
      <c r="E16" t="s">
        <v>186</v>
      </c>
      <c r="F16" t="s">
        <v>190</v>
      </c>
      <c r="G16" t="s">
        <v>190</v>
      </c>
      <c r="H16" t="s">
        <v>191</v>
      </c>
      <c r="I16">
        <v>5000</v>
      </c>
      <c r="J16">
        <v>5000</v>
      </c>
      <c r="K16">
        <v>5000</v>
      </c>
      <c r="L16" s="4">
        <f t="shared" si="2"/>
        <v>8000000000000</v>
      </c>
      <c r="M16" s="4">
        <f t="shared" si="3"/>
        <v>286.102294921875</v>
      </c>
      <c r="N16">
        <v>200</v>
      </c>
      <c r="O16">
        <v>200</v>
      </c>
      <c r="P16">
        <v>200</v>
      </c>
      <c r="Q16" s="4">
        <f t="shared" si="4"/>
        <v>6400</v>
      </c>
      <c r="R16" s="4">
        <f t="shared" si="0"/>
        <v>6400</v>
      </c>
      <c r="S16" s="4">
        <f t="shared" si="0"/>
        <v>6400</v>
      </c>
      <c r="T16" s="4">
        <f t="shared" si="5"/>
        <v>131072000000000</v>
      </c>
      <c r="U16" s="4">
        <f t="shared" si="6"/>
        <v>468.75</v>
      </c>
      <c r="V16">
        <v>32</v>
      </c>
      <c r="W16">
        <v>5</v>
      </c>
      <c r="X16">
        <v>50</v>
      </c>
      <c r="Y16">
        <v>20.181926000000001</v>
      </c>
      <c r="Z16" s="4">
        <f t="shared" si="7"/>
        <v>0.63068518750000002</v>
      </c>
      <c r="AA16">
        <v>53.590296000000002</v>
      </c>
      <c r="AB16" s="4">
        <f t="shared" si="8"/>
        <v>0.21436118400000001</v>
      </c>
      <c r="AC16">
        <v>38400000</v>
      </c>
      <c r="AD16" s="4">
        <f t="shared" si="9"/>
        <v>614400000</v>
      </c>
      <c r="AE16">
        <v>39.406125000000003</v>
      </c>
      <c r="AF16">
        <v>73.314479000000006</v>
      </c>
      <c r="AG16">
        <v>73.314530000000005</v>
      </c>
      <c r="AH16">
        <v>126.904832</v>
      </c>
      <c r="AI16">
        <v>39.406163999999997</v>
      </c>
      <c r="AJ16">
        <v>71.976633000000007</v>
      </c>
      <c r="AK16">
        <v>73.979878999999997</v>
      </c>
      <c r="AL16">
        <v>94.161805000000001</v>
      </c>
      <c r="AM16">
        <v>7201242122</v>
      </c>
      <c r="AN16">
        <v>0</v>
      </c>
      <c r="AO16">
        <v>1002717584770</v>
      </c>
      <c r="AP16">
        <v>35004967303</v>
      </c>
      <c r="AQ16">
        <v>34431330812</v>
      </c>
      <c r="AR16">
        <v>1846411712</v>
      </c>
      <c r="AS16" s="4">
        <f t="shared" si="1"/>
        <v>29542587392</v>
      </c>
      <c r="AT16">
        <v>0</v>
      </c>
      <c r="AU16">
        <v>0</v>
      </c>
      <c r="AV16">
        <v>0</v>
      </c>
      <c r="AW16">
        <v>456.27058823499999</v>
      </c>
      <c r="AX16">
        <v>1.7518946738000001</v>
      </c>
      <c r="AY16">
        <v>17</v>
      </c>
      <c r="AZ16">
        <v>329.08666666699997</v>
      </c>
      <c r="BA16">
        <v>6.8593844880999999</v>
      </c>
      <c r="BB16">
        <v>30</v>
      </c>
      <c r="BC16">
        <v>73.314530000000005</v>
      </c>
      <c r="BD16">
        <v>73.979878999999997</v>
      </c>
      <c r="BE16">
        <v>94.161805000000001</v>
      </c>
      <c r="BF16">
        <v>126.904832</v>
      </c>
      <c r="BG16"/>
      <c r="BH16"/>
      <c r="BI16"/>
    </row>
    <row r="17" spans="1:61" s="4" customFormat="1">
      <c r="A17" t="s">
        <v>192</v>
      </c>
      <c r="B17" t="s">
        <v>193</v>
      </c>
      <c r="C17" t="s">
        <v>194</v>
      </c>
      <c r="D17" t="s">
        <v>195</v>
      </c>
      <c r="E17" t="s">
        <v>192</v>
      </c>
      <c r="F17" t="s">
        <v>193</v>
      </c>
      <c r="G17" t="s">
        <v>193</v>
      </c>
      <c r="H17" t="s">
        <v>196</v>
      </c>
      <c r="I17">
        <v>6000</v>
      </c>
      <c r="J17">
        <v>6000</v>
      </c>
      <c r="K17">
        <v>6000</v>
      </c>
      <c r="L17" s="4">
        <f t="shared" si="2"/>
        <v>13824000000000</v>
      </c>
      <c r="M17" s="4">
        <f t="shared" si="3"/>
        <v>411.9873046875</v>
      </c>
      <c r="N17">
        <v>200</v>
      </c>
      <c r="O17">
        <v>200</v>
      </c>
      <c r="P17">
        <v>200</v>
      </c>
      <c r="Q17" s="4">
        <f t="shared" si="4"/>
        <v>6400</v>
      </c>
      <c r="R17" s="4">
        <f t="shared" ref="R17:R20" si="10">O17*32</f>
        <v>6400</v>
      </c>
      <c r="S17" s="4">
        <f t="shared" ref="S17:S20" si="11">P17*32</f>
        <v>6400</v>
      </c>
      <c r="T17" s="4">
        <f t="shared" si="5"/>
        <v>131072000000000</v>
      </c>
      <c r="U17" s="4">
        <f t="shared" si="6"/>
        <v>468.75</v>
      </c>
      <c r="V17">
        <v>32</v>
      </c>
      <c r="W17">
        <v>5</v>
      </c>
      <c r="X17">
        <v>50</v>
      </c>
      <c r="Y17">
        <v>34.723305000000003</v>
      </c>
      <c r="Z17" s="4">
        <f t="shared" si="7"/>
        <v>1.0851032812500001</v>
      </c>
      <c r="AA17">
        <v>53.290770000000002</v>
      </c>
      <c r="AB17" s="4">
        <f t="shared" si="8"/>
        <v>0.21316308</v>
      </c>
      <c r="AC17">
        <v>38400000</v>
      </c>
      <c r="AD17" s="4">
        <f t="shared" si="9"/>
        <v>614400000</v>
      </c>
      <c r="AE17">
        <v>67.938516000000007</v>
      </c>
      <c r="AF17">
        <v>116.173597</v>
      </c>
      <c r="AG17">
        <v>116.17364600000001</v>
      </c>
      <c r="AH17">
        <v>169.464416</v>
      </c>
      <c r="AI17">
        <v>67.938553999999996</v>
      </c>
      <c r="AJ17">
        <v>115.510963</v>
      </c>
      <c r="AK17">
        <v>116.514252</v>
      </c>
      <c r="AL17">
        <v>151.23755800000001</v>
      </c>
      <c r="AM17">
        <v>10958502090</v>
      </c>
      <c r="AN17">
        <v>0</v>
      </c>
      <c r="AO17">
        <v>1732683791455</v>
      </c>
      <c r="AP17">
        <v>60177251544</v>
      </c>
      <c r="AQ17">
        <v>57679077818</v>
      </c>
      <c r="AR17">
        <v>3215096704</v>
      </c>
      <c r="AS17" s="4">
        <f t="shared" si="1"/>
        <v>51441547264</v>
      </c>
      <c r="AT17">
        <v>0</v>
      </c>
      <c r="AU17">
        <v>0</v>
      </c>
      <c r="AV17">
        <v>0</v>
      </c>
      <c r="AW17">
        <v>456.219354839</v>
      </c>
      <c r="AX17">
        <v>2.6959251634600001</v>
      </c>
      <c r="AY17">
        <v>31</v>
      </c>
      <c r="AZ17">
        <v>331.04374999999999</v>
      </c>
      <c r="BA17">
        <v>9.1452151936099995</v>
      </c>
      <c r="BB17">
        <v>16</v>
      </c>
      <c r="BC17">
        <v>116.17364600000001</v>
      </c>
      <c r="BD17">
        <v>116.514252</v>
      </c>
      <c r="BE17">
        <v>151.23755800000001</v>
      </c>
      <c r="BF17">
        <v>169.464416</v>
      </c>
      <c r="BG17"/>
      <c r="BH17"/>
      <c r="BI17"/>
    </row>
    <row r="18" spans="1:61" s="4" customFormat="1">
      <c r="A18" t="s">
        <v>197</v>
      </c>
      <c r="B18" t="s">
        <v>198</v>
      </c>
      <c r="C18" t="s">
        <v>198</v>
      </c>
      <c r="D18" t="s">
        <v>199</v>
      </c>
      <c r="E18" t="s">
        <v>197</v>
      </c>
      <c r="F18" t="s">
        <v>198</v>
      </c>
      <c r="G18" t="s">
        <v>200</v>
      </c>
      <c r="H18" t="s">
        <v>201</v>
      </c>
      <c r="I18">
        <v>7000</v>
      </c>
      <c r="J18">
        <v>7000</v>
      </c>
      <c r="K18">
        <v>7000</v>
      </c>
      <c r="L18" s="4">
        <f t="shared" si="2"/>
        <v>10976000000000</v>
      </c>
      <c r="M18" s="4">
        <f t="shared" si="3"/>
        <v>560.760498046875</v>
      </c>
      <c r="N18">
        <v>200</v>
      </c>
      <c r="O18">
        <v>200</v>
      </c>
      <c r="P18">
        <v>200</v>
      </c>
      <c r="Q18" s="4">
        <f t="shared" si="4"/>
        <v>6400</v>
      </c>
      <c r="R18" s="4">
        <f t="shared" si="10"/>
        <v>6400</v>
      </c>
      <c r="S18" s="4">
        <f t="shared" si="11"/>
        <v>6400</v>
      </c>
      <c r="T18" s="4">
        <f t="shared" si="5"/>
        <v>131072000000000</v>
      </c>
      <c r="U18" s="4">
        <f t="shared" si="6"/>
        <v>468.75</v>
      </c>
      <c r="V18">
        <v>16</v>
      </c>
      <c r="W18">
        <v>5</v>
      </c>
      <c r="X18">
        <v>50</v>
      </c>
      <c r="Y18">
        <v>27.276821999999999</v>
      </c>
      <c r="Z18" s="4">
        <f t="shared" si="7"/>
        <v>1.704801375</v>
      </c>
      <c r="AA18">
        <v>53.506655000000002</v>
      </c>
      <c r="AB18" s="4">
        <f t="shared" si="8"/>
        <v>0.21402662</v>
      </c>
      <c r="AC18">
        <v>38400000</v>
      </c>
      <c r="AD18" s="4">
        <f t="shared" si="9"/>
        <v>614400000</v>
      </c>
      <c r="AE18">
        <v>51.425421</v>
      </c>
      <c r="AF18">
        <v>123.420919</v>
      </c>
      <c r="AG18">
        <v>124.42120300000001</v>
      </c>
      <c r="AH18">
        <v>177.92785900000001</v>
      </c>
      <c r="AI18">
        <v>51.425460000000001</v>
      </c>
      <c r="AJ18">
        <v>123.627042</v>
      </c>
      <c r="AK18">
        <v>123.630415</v>
      </c>
      <c r="AL18">
        <v>150.90723800000001</v>
      </c>
      <c r="AM18">
        <v>7220006982</v>
      </c>
      <c r="AN18">
        <v>0</v>
      </c>
      <c r="AO18">
        <v>1375702994666</v>
      </c>
      <c r="AP18">
        <v>47536328683</v>
      </c>
      <c r="AQ18">
        <v>46695436139</v>
      </c>
      <c r="AR18">
        <v>2425343513</v>
      </c>
      <c r="AS18" s="4">
        <f t="shared" si="1"/>
        <v>38805496208</v>
      </c>
      <c r="AT18">
        <v>0</v>
      </c>
      <c r="AU18">
        <v>0</v>
      </c>
      <c r="AV18">
        <v>0</v>
      </c>
      <c r="AW18">
        <v>454.92173912999999</v>
      </c>
      <c r="AX18">
        <v>1.7614116181299999</v>
      </c>
      <c r="AY18">
        <v>23</v>
      </c>
      <c r="AZ18">
        <v>328.81666666699999</v>
      </c>
      <c r="BA18">
        <v>7.8839323239699999</v>
      </c>
      <c r="BB18">
        <v>24</v>
      </c>
      <c r="BC18">
        <v>123.630415</v>
      </c>
      <c r="BD18">
        <v>124.42120300000001</v>
      </c>
      <c r="BE18">
        <v>150.90723800000001</v>
      </c>
      <c r="BF18">
        <v>177.92785900000001</v>
      </c>
      <c r="BG18"/>
      <c r="BH18"/>
      <c r="BI18"/>
    </row>
    <row r="19" spans="1:61" s="4" customFormat="1">
      <c r="A19" t="s">
        <v>202</v>
      </c>
      <c r="B19" t="s">
        <v>203</v>
      </c>
      <c r="C19" t="s">
        <v>203</v>
      </c>
      <c r="D19" t="s">
        <v>204</v>
      </c>
      <c r="E19" t="s">
        <v>202</v>
      </c>
      <c r="F19" t="s">
        <v>205</v>
      </c>
      <c r="G19" t="s">
        <v>206</v>
      </c>
      <c r="H19" t="s">
        <v>207</v>
      </c>
      <c r="I19">
        <v>8000</v>
      </c>
      <c r="J19">
        <v>8000</v>
      </c>
      <c r="K19">
        <v>8000</v>
      </c>
      <c r="L19" s="4">
        <f t="shared" si="2"/>
        <v>8192000000000</v>
      </c>
      <c r="M19" s="4">
        <f t="shared" si="3"/>
        <v>732.421875</v>
      </c>
      <c r="N19">
        <v>200</v>
      </c>
      <c r="O19">
        <v>200</v>
      </c>
      <c r="P19">
        <v>200</v>
      </c>
      <c r="Q19" s="4">
        <f t="shared" si="4"/>
        <v>6400</v>
      </c>
      <c r="R19" s="4">
        <f t="shared" si="10"/>
        <v>6400</v>
      </c>
      <c r="S19" s="4">
        <f t="shared" si="11"/>
        <v>6400</v>
      </c>
      <c r="T19" s="4">
        <f t="shared" si="5"/>
        <v>131072000000000</v>
      </c>
      <c r="U19" s="4">
        <f t="shared" si="6"/>
        <v>468.75</v>
      </c>
      <c r="V19">
        <v>8</v>
      </c>
      <c r="W19">
        <v>5</v>
      </c>
      <c r="X19">
        <v>50</v>
      </c>
      <c r="Y19">
        <v>20.249676999999998</v>
      </c>
      <c r="Z19" s="4">
        <f t="shared" si="7"/>
        <v>2.5312096249999998</v>
      </c>
      <c r="AA19">
        <v>53.586432000000002</v>
      </c>
      <c r="AB19" s="4">
        <f t="shared" si="8"/>
        <v>0.21434572800000001</v>
      </c>
      <c r="AC19">
        <v>38400000</v>
      </c>
      <c r="AD19" s="4">
        <f t="shared" si="9"/>
        <v>614400000</v>
      </c>
      <c r="AE19">
        <v>35.511251000000001</v>
      </c>
      <c r="AF19">
        <v>102.20626900000001</v>
      </c>
      <c r="AG19">
        <v>104.20663500000001</v>
      </c>
      <c r="AH19">
        <v>157.79306800000001</v>
      </c>
      <c r="AI19">
        <v>35.511217000000002</v>
      </c>
      <c r="AJ19">
        <v>103.35482</v>
      </c>
      <c r="AK19">
        <v>103.358176</v>
      </c>
      <c r="AL19">
        <v>123.60785300000001</v>
      </c>
      <c r="AM19">
        <v>4544219712</v>
      </c>
      <c r="AN19">
        <v>0</v>
      </c>
      <c r="AO19">
        <v>1026742913396</v>
      </c>
      <c r="AP19">
        <v>35366254799</v>
      </c>
      <c r="AQ19">
        <v>34819406961</v>
      </c>
      <c r="AR19">
        <v>1715639712</v>
      </c>
      <c r="AS19" s="4">
        <f t="shared" si="1"/>
        <v>27450235392</v>
      </c>
      <c r="AT19">
        <v>0</v>
      </c>
      <c r="AU19">
        <v>0</v>
      </c>
      <c r="AV19">
        <v>0</v>
      </c>
      <c r="AW19">
        <v>453.09375</v>
      </c>
      <c r="AX19">
        <v>2.1229309780299999</v>
      </c>
      <c r="AY19">
        <v>16</v>
      </c>
      <c r="AZ19">
        <v>326.73870967699997</v>
      </c>
      <c r="BA19">
        <v>8.9417713991400003</v>
      </c>
      <c r="BB19">
        <v>31</v>
      </c>
      <c r="BC19">
        <v>103.358176</v>
      </c>
      <c r="BD19">
        <v>104.20663500000001</v>
      </c>
      <c r="BE19">
        <v>123.60785300000001</v>
      </c>
      <c r="BF19">
        <v>157.79306800000001</v>
      </c>
      <c r="BG19"/>
      <c r="BH19"/>
      <c r="BI19"/>
    </row>
    <row r="20" spans="1:61" s="4" customFormat="1">
      <c r="A20" t="s">
        <v>208</v>
      </c>
      <c r="B20" t="s">
        <v>209</v>
      </c>
      <c r="C20" t="s">
        <v>209</v>
      </c>
      <c r="D20" t="s">
        <v>210</v>
      </c>
      <c r="E20" t="s">
        <v>208</v>
      </c>
      <c r="F20" t="s">
        <v>211</v>
      </c>
      <c r="G20" t="s">
        <v>209</v>
      </c>
      <c r="H20" t="s">
        <v>212</v>
      </c>
      <c r="I20">
        <v>9000</v>
      </c>
      <c r="J20">
        <v>9000</v>
      </c>
      <c r="K20">
        <v>9000</v>
      </c>
      <c r="L20" s="4">
        <f t="shared" si="2"/>
        <v>11664000000000</v>
      </c>
      <c r="M20" s="4">
        <f t="shared" si="3"/>
        <v>926.971435546875</v>
      </c>
      <c r="N20">
        <v>200</v>
      </c>
      <c r="O20">
        <v>200</v>
      </c>
      <c r="P20">
        <v>200</v>
      </c>
      <c r="Q20" s="4">
        <f t="shared" si="4"/>
        <v>6400</v>
      </c>
      <c r="R20" s="4">
        <f t="shared" si="10"/>
        <v>6400</v>
      </c>
      <c r="S20" s="4">
        <f t="shared" si="11"/>
        <v>6400</v>
      </c>
      <c r="T20" s="4">
        <f t="shared" si="5"/>
        <v>131072000000000</v>
      </c>
      <c r="U20" s="4">
        <f t="shared" si="6"/>
        <v>468.75</v>
      </c>
      <c r="V20">
        <v>8</v>
      </c>
      <c r="W20">
        <v>5</v>
      </c>
      <c r="X20">
        <v>50</v>
      </c>
      <c r="Y20">
        <v>28.596231</v>
      </c>
      <c r="Z20" s="4">
        <f t="shared" si="7"/>
        <v>3.5745288749999999</v>
      </c>
      <c r="AA20">
        <v>53.375160000000001</v>
      </c>
      <c r="AB20" s="4">
        <f t="shared" si="8"/>
        <v>0.21350063999999999</v>
      </c>
      <c r="AC20">
        <v>38400000</v>
      </c>
      <c r="AD20" s="4">
        <f t="shared" si="9"/>
        <v>614400000</v>
      </c>
      <c r="AE20">
        <v>50.590843999999997</v>
      </c>
      <c r="AF20">
        <v>91.020330999999999</v>
      </c>
      <c r="AG20">
        <v>94.020876000000001</v>
      </c>
      <c r="AH20">
        <v>147.39603600000001</v>
      </c>
      <c r="AI20">
        <v>50.590882000000001</v>
      </c>
      <c r="AJ20">
        <v>93.735048000000006</v>
      </c>
      <c r="AK20">
        <v>93.738102999999995</v>
      </c>
      <c r="AL20">
        <v>122.334334</v>
      </c>
      <c r="AM20">
        <v>5893565972</v>
      </c>
      <c r="AN20">
        <v>0</v>
      </c>
      <c r="AO20">
        <v>1461944290027</v>
      </c>
      <c r="AP20">
        <v>50059862256</v>
      </c>
      <c r="AQ20">
        <v>49337145999</v>
      </c>
      <c r="AR20">
        <v>2474117782</v>
      </c>
      <c r="AS20" s="4">
        <f t="shared" si="1"/>
        <v>39585884512</v>
      </c>
      <c r="AT20" s="4">
        <v>0</v>
      </c>
      <c r="AU20" s="4">
        <v>0</v>
      </c>
      <c r="AV20" s="4">
        <v>0</v>
      </c>
      <c r="AW20">
        <v>453.464</v>
      </c>
      <c r="AX20">
        <v>3.1818082908899998</v>
      </c>
      <c r="AY20">
        <v>25</v>
      </c>
      <c r="AZ20">
        <v>329.48636363600002</v>
      </c>
      <c r="BA20">
        <v>8.8325480445199993</v>
      </c>
      <c r="BB20">
        <v>22</v>
      </c>
      <c r="BC20">
        <v>93.738102999999995</v>
      </c>
      <c r="BD20">
        <v>94.020876000000001</v>
      </c>
      <c r="BE20">
        <v>122.334334</v>
      </c>
      <c r="BF20">
        <v>147.39603600000001</v>
      </c>
      <c r="BG20"/>
      <c r="BH20"/>
      <c r="BI20"/>
    </row>
    <row r="21" spans="1:61" s="4" customFormat="1">
      <c r="A21" t="s">
        <v>213</v>
      </c>
      <c r="B21" t="s">
        <v>214</v>
      </c>
      <c r="C21" t="s">
        <v>214</v>
      </c>
      <c r="D21" t="s">
        <v>215</v>
      </c>
      <c r="E21" t="s">
        <v>213</v>
      </c>
      <c r="F21" t="s">
        <v>216</v>
      </c>
      <c r="G21" t="s">
        <v>217</v>
      </c>
      <c r="H21" t="s">
        <v>218</v>
      </c>
      <c r="I21">
        <v>10000</v>
      </c>
      <c r="J21">
        <v>10000</v>
      </c>
      <c r="K21">
        <v>10000</v>
      </c>
      <c r="L21" s="4">
        <f t="shared" si="2"/>
        <v>16000000000000</v>
      </c>
      <c r="M21" s="4">
        <f t="shared" ref="M21:M31" si="12">(I21*K21+J21*K21+I21*J21)*4/2^20</f>
        <v>1144.4091796875</v>
      </c>
      <c r="N21">
        <v>200</v>
      </c>
      <c r="O21">
        <v>200</v>
      </c>
      <c r="P21">
        <v>200</v>
      </c>
      <c r="Q21" s="4">
        <f t="shared" ref="Q21:Q31" si="13">N21*32</f>
        <v>6400</v>
      </c>
      <c r="R21" s="4">
        <f t="shared" ref="R21:R31" si="14">O21*32</f>
        <v>6400</v>
      </c>
      <c r="S21" s="4">
        <f t="shared" ref="S21:S31" si="15">P21*32</f>
        <v>6400</v>
      </c>
      <c r="T21" s="4">
        <f t="shared" si="5"/>
        <v>131072000000000</v>
      </c>
      <c r="U21" s="4">
        <f t="shared" ref="U21:U31" si="16">(Q21*S21+R21*S21+Q21*R21)*4/2^20</f>
        <v>468.75</v>
      </c>
      <c r="V21">
        <v>8</v>
      </c>
      <c r="W21">
        <v>5</v>
      </c>
      <c r="X21">
        <v>50</v>
      </c>
      <c r="Y21">
        <v>39.039574000000002</v>
      </c>
      <c r="Z21" s="4">
        <f t="shared" si="7"/>
        <v>4.8799467500000002</v>
      </c>
      <c r="AA21">
        <v>53.246960999999999</v>
      </c>
      <c r="AB21" s="4">
        <f t="shared" si="8"/>
        <v>0.21298784399999998</v>
      </c>
      <c r="AC21">
        <v>38400000</v>
      </c>
      <c r="AD21" s="4">
        <f t="shared" si="9"/>
        <v>614400000</v>
      </c>
      <c r="AE21">
        <v>69.129261999999997</v>
      </c>
      <c r="AF21">
        <v>80.909902000000002</v>
      </c>
      <c r="AG21">
        <v>85.910729000000003</v>
      </c>
      <c r="AH21">
        <v>139.15769</v>
      </c>
      <c r="AI21">
        <v>69.129300000000001</v>
      </c>
      <c r="AJ21">
        <v>85.682713000000007</v>
      </c>
      <c r="AK21">
        <v>85.685950000000005</v>
      </c>
      <c r="AL21">
        <v>124.72552399999999</v>
      </c>
      <c r="AM21">
        <v>7281593074</v>
      </c>
      <c r="AN21">
        <v>0</v>
      </c>
      <c r="AO21">
        <v>2005353542456</v>
      </c>
      <c r="AP21">
        <v>68714831701</v>
      </c>
      <c r="AQ21">
        <v>67397285601</v>
      </c>
      <c r="AR21">
        <v>3258266911</v>
      </c>
      <c r="AS21" s="4">
        <f t="shared" si="1"/>
        <v>52132270576</v>
      </c>
      <c r="AT21">
        <v>0</v>
      </c>
      <c r="AU21">
        <v>0</v>
      </c>
      <c r="AV21">
        <v>0</v>
      </c>
      <c r="AW21">
        <v>455.994285714</v>
      </c>
      <c r="AX21">
        <v>3.4633545140200002</v>
      </c>
      <c r="AY21">
        <v>35</v>
      </c>
      <c r="AZ21">
        <v>334.47500000000002</v>
      </c>
      <c r="BA21">
        <v>9.2337357012200005</v>
      </c>
      <c r="BB21">
        <v>12</v>
      </c>
      <c r="BC21">
        <v>85.685950000000005</v>
      </c>
      <c r="BD21">
        <v>85.910729000000003</v>
      </c>
      <c r="BE21">
        <v>124.72552399999999</v>
      </c>
      <c r="BF21">
        <v>139.15769</v>
      </c>
      <c r="BG21"/>
      <c r="BH21"/>
      <c r="BI21"/>
    </row>
    <row r="22" spans="1:61" s="4" customFormat="1">
      <c r="A22" t="s">
        <v>219</v>
      </c>
      <c r="B22" t="s">
        <v>220</v>
      </c>
      <c r="C22" t="s">
        <v>220</v>
      </c>
      <c r="D22" t="s">
        <v>221</v>
      </c>
      <c r="E22" t="s">
        <v>219</v>
      </c>
      <c r="F22" t="s">
        <v>222</v>
      </c>
      <c r="G22" t="s">
        <v>220</v>
      </c>
      <c r="H22" t="s">
        <v>223</v>
      </c>
      <c r="I22">
        <v>11000</v>
      </c>
      <c r="J22">
        <v>11000</v>
      </c>
      <c r="K22">
        <v>11000</v>
      </c>
      <c r="L22" s="4">
        <f t="shared" si="2"/>
        <v>10648000000000</v>
      </c>
      <c r="M22" s="4">
        <f t="shared" si="12"/>
        <v>1384.735107421875</v>
      </c>
      <c r="N22">
        <v>200</v>
      </c>
      <c r="O22">
        <v>200</v>
      </c>
      <c r="P22">
        <v>200</v>
      </c>
      <c r="Q22" s="4">
        <f t="shared" si="13"/>
        <v>6400</v>
      </c>
      <c r="R22" s="4">
        <f t="shared" si="14"/>
        <v>6400</v>
      </c>
      <c r="S22" s="4">
        <f t="shared" si="15"/>
        <v>6400</v>
      </c>
      <c r="T22" s="4">
        <f t="shared" si="5"/>
        <v>131072000000000</v>
      </c>
      <c r="U22" s="4">
        <f t="shared" si="16"/>
        <v>468.75</v>
      </c>
      <c r="V22">
        <v>4</v>
      </c>
      <c r="W22">
        <v>5</v>
      </c>
      <c r="X22">
        <v>50</v>
      </c>
      <c r="Y22">
        <v>26.030144</v>
      </c>
      <c r="Z22" s="4">
        <f t="shared" si="7"/>
        <v>6.507536</v>
      </c>
      <c r="AA22">
        <v>53.420127999999998</v>
      </c>
      <c r="AB22" s="4">
        <f t="shared" si="8"/>
        <v>0.21368051199999999</v>
      </c>
      <c r="AC22">
        <v>38400000</v>
      </c>
      <c r="AD22" s="4">
        <f t="shared" si="9"/>
        <v>614400000</v>
      </c>
      <c r="AE22">
        <v>39.602167999999999</v>
      </c>
      <c r="AF22">
        <v>111.73573399999999</v>
      </c>
      <c r="AG22">
        <v>116.736592</v>
      </c>
      <c r="AH22">
        <v>170.156721</v>
      </c>
      <c r="AI22">
        <v>39.602204999999998</v>
      </c>
      <c r="AJ22">
        <v>116.54576299999999</v>
      </c>
      <c r="AK22">
        <v>116.549144</v>
      </c>
      <c r="AL22">
        <v>142.57928799999999</v>
      </c>
      <c r="AM22">
        <v>4359305376</v>
      </c>
      <c r="AN22">
        <v>0</v>
      </c>
      <c r="AO22">
        <v>1334436496681</v>
      </c>
      <c r="AP22">
        <v>45822240355</v>
      </c>
      <c r="AQ22">
        <v>44280096597</v>
      </c>
      <c r="AR22">
        <v>2214177899</v>
      </c>
      <c r="AS22" s="4">
        <f t="shared" si="1"/>
        <v>35426846384</v>
      </c>
      <c r="AT22" s="4">
        <v>0</v>
      </c>
      <c r="AU22" s="4">
        <v>0</v>
      </c>
      <c r="AV22" s="4">
        <v>0</v>
      </c>
      <c r="AW22">
        <v>452.50434782600001</v>
      </c>
      <c r="AX22">
        <v>2.2152589917999999</v>
      </c>
      <c r="AY22">
        <v>23</v>
      </c>
      <c r="AZ22">
        <v>328.05599999999998</v>
      </c>
      <c r="BA22">
        <v>9.7672137275700006</v>
      </c>
      <c r="BB22">
        <v>25</v>
      </c>
      <c r="BC22">
        <v>116.549144</v>
      </c>
      <c r="BD22">
        <v>116.736592</v>
      </c>
      <c r="BE22">
        <v>142.57928799999999</v>
      </c>
      <c r="BF22">
        <v>170.156721</v>
      </c>
      <c r="BG22"/>
      <c r="BH22"/>
      <c r="BI22"/>
    </row>
    <row r="23" spans="1:61" s="4" customFormat="1">
      <c r="A23" t="s">
        <v>224</v>
      </c>
      <c r="B23" t="s">
        <v>225</v>
      </c>
      <c r="C23" t="s">
        <v>225</v>
      </c>
      <c r="D23" t="s">
        <v>226</v>
      </c>
      <c r="E23" t="s">
        <v>224</v>
      </c>
      <c r="F23" t="s">
        <v>227</v>
      </c>
      <c r="G23" t="s">
        <v>225</v>
      </c>
      <c r="H23" t="s">
        <v>228</v>
      </c>
      <c r="I23">
        <v>12000</v>
      </c>
      <c r="J23">
        <v>12000</v>
      </c>
      <c r="K23">
        <v>12000</v>
      </c>
      <c r="L23" s="4">
        <f t="shared" si="2"/>
        <v>13824000000000</v>
      </c>
      <c r="M23" s="4">
        <f t="shared" si="12"/>
        <v>1647.94921875</v>
      </c>
      <c r="N23">
        <v>200</v>
      </c>
      <c r="O23">
        <v>200</v>
      </c>
      <c r="P23">
        <v>200</v>
      </c>
      <c r="Q23" s="4">
        <f t="shared" si="13"/>
        <v>6400</v>
      </c>
      <c r="R23" s="4">
        <f t="shared" si="14"/>
        <v>6400</v>
      </c>
      <c r="S23" s="4">
        <f t="shared" si="15"/>
        <v>6400</v>
      </c>
      <c r="T23" s="4">
        <f t="shared" si="5"/>
        <v>131072000000000</v>
      </c>
      <c r="U23" s="4">
        <f t="shared" si="16"/>
        <v>468.75</v>
      </c>
      <c r="V23">
        <v>4</v>
      </c>
      <c r="W23">
        <v>5</v>
      </c>
      <c r="X23">
        <v>50</v>
      </c>
      <c r="Y23">
        <v>33.692497000000003</v>
      </c>
      <c r="Z23" s="4">
        <f t="shared" si="7"/>
        <v>8.4231242500000008</v>
      </c>
      <c r="AA23">
        <v>53.299939999999999</v>
      </c>
      <c r="AB23" s="4">
        <f t="shared" si="8"/>
        <v>0.21319975999999999</v>
      </c>
      <c r="AC23">
        <v>38400000</v>
      </c>
      <c r="AD23" s="4">
        <f t="shared" si="9"/>
        <v>614400000</v>
      </c>
      <c r="AE23">
        <v>51.177191000000001</v>
      </c>
      <c r="AF23">
        <v>123.801838</v>
      </c>
      <c r="AG23">
        <v>130.80282700000001</v>
      </c>
      <c r="AH23">
        <v>184.102767</v>
      </c>
      <c r="AI23">
        <v>51.177230000000002</v>
      </c>
      <c r="AJ23">
        <v>130.171988</v>
      </c>
      <c r="AK23">
        <v>130.17532399999999</v>
      </c>
      <c r="AL23">
        <v>163.86782099999999</v>
      </c>
      <c r="AM23">
        <v>5162094420</v>
      </c>
      <c r="AN23">
        <v>0</v>
      </c>
      <c r="AO23">
        <v>1732550470647</v>
      </c>
      <c r="AP23">
        <v>59127893377</v>
      </c>
      <c r="AQ23">
        <v>57943084176</v>
      </c>
      <c r="AR23">
        <v>2786357651</v>
      </c>
      <c r="AS23" s="4">
        <f t="shared" si="1"/>
        <v>44581722416</v>
      </c>
      <c r="AT23" s="4">
        <v>0</v>
      </c>
      <c r="AU23" s="4">
        <v>0</v>
      </c>
      <c r="AV23" s="4">
        <v>0</v>
      </c>
      <c r="AW23">
        <v>453.1</v>
      </c>
      <c r="AX23">
        <v>2.1942740735099999</v>
      </c>
      <c r="AY23">
        <v>31</v>
      </c>
      <c r="AZ23">
        <v>330.98823529399999</v>
      </c>
      <c r="BA23">
        <v>9.8275652153700008</v>
      </c>
      <c r="BB23">
        <v>17</v>
      </c>
      <c r="BC23">
        <v>130.17532399999999</v>
      </c>
      <c r="BD23">
        <v>130.80282700000001</v>
      </c>
      <c r="BE23">
        <v>163.86782099999999</v>
      </c>
      <c r="BF23">
        <v>184.102767</v>
      </c>
      <c r="BG23"/>
      <c r="BH23"/>
      <c r="BI23"/>
    </row>
    <row r="24" spans="1:61" s="4" customFormat="1">
      <c r="A24" t="s">
        <v>229</v>
      </c>
      <c r="B24" t="s">
        <v>230</v>
      </c>
      <c r="C24" t="s">
        <v>230</v>
      </c>
      <c r="D24" t="s">
        <v>231</v>
      </c>
      <c r="E24" t="s">
        <v>229</v>
      </c>
      <c r="F24" t="s">
        <v>232</v>
      </c>
      <c r="G24" t="s">
        <v>230</v>
      </c>
      <c r="H24" t="s">
        <v>233</v>
      </c>
      <c r="I24">
        <v>13000</v>
      </c>
      <c r="J24">
        <v>13000</v>
      </c>
      <c r="K24">
        <v>13000</v>
      </c>
      <c r="L24" s="4">
        <f t="shared" si="2"/>
        <v>8788000000000</v>
      </c>
      <c r="M24" s="4">
        <f t="shared" si="12"/>
        <v>1934.051513671875</v>
      </c>
      <c r="N24">
        <v>200</v>
      </c>
      <c r="O24">
        <v>200</v>
      </c>
      <c r="P24">
        <v>200</v>
      </c>
      <c r="Q24" s="4">
        <f t="shared" si="13"/>
        <v>6400</v>
      </c>
      <c r="R24" s="4">
        <f t="shared" si="14"/>
        <v>6400</v>
      </c>
      <c r="S24" s="4">
        <f t="shared" si="15"/>
        <v>6400</v>
      </c>
      <c r="T24" s="4">
        <f t="shared" si="5"/>
        <v>131072000000000</v>
      </c>
      <c r="U24" s="4">
        <f t="shared" si="16"/>
        <v>468.75</v>
      </c>
      <c r="V24">
        <v>2</v>
      </c>
      <c r="W24">
        <v>5</v>
      </c>
      <c r="X24">
        <v>50</v>
      </c>
      <c r="Y24">
        <v>21.333849000000001</v>
      </c>
      <c r="Z24" s="4">
        <f t="shared" si="7"/>
        <v>10.6669245</v>
      </c>
      <c r="AA24">
        <v>53.490319</v>
      </c>
      <c r="AB24" s="4">
        <f t="shared" si="8"/>
        <v>0.21396127600000001</v>
      </c>
      <c r="AC24">
        <v>38400000</v>
      </c>
      <c r="AD24" s="4">
        <f t="shared" si="9"/>
        <v>614400000</v>
      </c>
      <c r="AE24">
        <v>21.508153</v>
      </c>
      <c r="AF24">
        <v>92.896135999999998</v>
      </c>
      <c r="AG24">
        <v>100.897373</v>
      </c>
      <c r="AH24">
        <v>154.38769199999999</v>
      </c>
      <c r="AI24">
        <v>21.508191</v>
      </c>
      <c r="AJ24">
        <v>100.81369100000001</v>
      </c>
      <c r="AK24">
        <v>100.817108</v>
      </c>
      <c r="AL24">
        <v>122.15095700000001</v>
      </c>
      <c r="AM24">
        <v>3027153528</v>
      </c>
      <c r="AN24">
        <v>0</v>
      </c>
      <c r="AO24">
        <v>1101361618122</v>
      </c>
      <c r="AP24">
        <v>37438671949</v>
      </c>
      <c r="AQ24">
        <v>36781459918</v>
      </c>
      <c r="AR24">
        <v>1695495035</v>
      </c>
      <c r="AS24" s="4">
        <f t="shared" si="1"/>
        <v>27127920560</v>
      </c>
      <c r="AT24" s="4">
        <v>0</v>
      </c>
      <c r="AU24" s="4">
        <v>0</v>
      </c>
      <c r="AV24" s="4">
        <v>0</v>
      </c>
      <c r="AW24">
        <v>451.98947368400002</v>
      </c>
      <c r="AX24">
        <v>2.8095503923599998</v>
      </c>
      <c r="AY24">
        <v>19</v>
      </c>
      <c r="AZ24">
        <v>326.91379310299999</v>
      </c>
      <c r="BA24">
        <v>9.7010388401400007</v>
      </c>
      <c r="BB24">
        <v>29</v>
      </c>
      <c r="BC24">
        <v>100.817108</v>
      </c>
      <c r="BD24">
        <v>100.897373</v>
      </c>
      <c r="BE24">
        <v>122.15095700000001</v>
      </c>
      <c r="BF24">
        <v>154.38769199999999</v>
      </c>
      <c r="BG24"/>
      <c r="BH24"/>
      <c r="BI24"/>
    </row>
    <row r="25" spans="1:61" s="4" customFormat="1">
      <c r="A25" t="s">
        <v>234</v>
      </c>
      <c r="B25" t="s">
        <v>235</v>
      </c>
      <c r="C25" t="s">
        <v>235</v>
      </c>
      <c r="D25" t="s">
        <v>236</v>
      </c>
      <c r="E25" t="s">
        <v>234</v>
      </c>
      <c r="F25" t="s">
        <v>237</v>
      </c>
      <c r="G25" t="s">
        <v>235</v>
      </c>
      <c r="H25" t="s">
        <v>238</v>
      </c>
      <c r="I25">
        <v>14000</v>
      </c>
      <c r="J25">
        <v>14000</v>
      </c>
      <c r="K25">
        <v>14000</v>
      </c>
      <c r="L25" s="4">
        <f t="shared" si="2"/>
        <v>10976000000000</v>
      </c>
      <c r="M25" s="4">
        <f t="shared" si="12"/>
        <v>2243.0419921875</v>
      </c>
      <c r="N25">
        <v>200</v>
      </c>
      <c r="O25">
        <v>200</v>
      </c>
      <c r="P25">
        <v>200</v>
      </c>
      <c r="Q25" s="4">
        <f t="shared" si="13"/>
        <v>6400</v>
      </c>
      <c r="R25" s="4">
        <f t="shared" si="14"/>
        <v>6400</v>
      </c>
      <c r="S25" s="4">
        <f t="shared" si="15"/>
        <v>6400</v>
      </c>
      <c r="T25" s="4">
        <f t="shared" si="5"/>
        <v>131072000000000</v>
      </c>
      <c r="U25" s="4">
        <f t="shared" si="16"/>
        <v>468.75</v>
      </c>
      <c r="V25">
        <v>2</v>
      </c>
      <c r="W25">
        <v>5</v>
      </c>
      <c r="X25">
        <v>50</v>
      </c>
      <c r="Y25">
        <v>26.846561999999999</v>
      </c>
      <c r="Z25" s="4">
        <f t="shared" si="7"/>
        <v>13.423280999999999</v>
      </c>
      <c r="AA25">
        <v>53.432158999999999</v>
      </c>
      <c r="AB25" s="4">
        <f t="shared" si="8"/>
        <v>0.213728636</v>
      </c>
      <c r="AC25">
        <v>38400000</v>
      </c>
      <c r="AD25" s="4">
        <f t="shared" si="9"/>
        <v>614400000</v>
      </c>
      <c r="AE25">
        <v>27.122409999999999</v>
      </c>
      <c r="AF25">
        <v>96.130525000000006</v>
      </c>
      <c r="AG25">
        <v>106.131944</v>
      </c>
      <c r="AH25">
        <v>159.564109</v>
      </c>
      <c r="AI25">
        <v>27.12238</v>
      </c>
      <c r="AJ25">
        <v>105.763245</v>
      </c>
      <c r="AK25">
        <v>105.766536</v>
      </c>
      <c r="AL25">
        <v>132.61309800000001</v>
      </c>
      <c r="AM25">
        <v>3549858738</v>
      </c>
      <c r="AN25">
        <v>0</v>
      </c>
      <c r="AO25">
        <v>1375570744217</v>
      </c>
      <c r="AP25">
        <v>46990615087</v>
      </c>
      <c r="AQ25">
        <v>45004058046</v>
      </c>
      <c r="AR25">
        <v>2201229253</v>
      </c>
      <c r="AS25" s="4">
        <f t="shared" si="1"/>
        <v>35219668048</v>
      </c>
      <c r="AT25" s="4">
        <v>0</v>
      </c>
      <c r="AU25" s="4">
        <v>0</v>
      </c>
      <c r="AV25" s="4">
        <v>0</v>
      </c>
      <c r="AW25">
        <v>450.070833333</v>
      </c>
      <c r="AX25">
        <v>1.94153701284</v>
      </c>
      <c r="AY25">
        <v>24</v>
      </c>
      <c r="AZ25">
        <v>327.80833333300001</v>
      </c>
      <c r="BA25">
        <v>8.7470431511999998</v>
      </c>
      <c r="BB25">
        <v>24</v>
      </c>
      <c r="BC25">
        <v>105.766536</v>
      </c>
      <c r="BD25">
        <v>106.131944</v>
      </c>
      <c r="BE25">
        <v>132.61309800000001</v>
      </c>
      <c r="BF25">
        <v>159.564109</v>
      </c>
      <c r="BG25"/>
      <c r="BH25"/>
      <c r="BI25"/>
    </row>
    <row r="26" spans="1:61" s="4" customFormat="1">
      <c r="A26" t="s">
        <v>239</v>
      </c>
      <c r="B26" t="s">
        <v>240</v>
      </c>
      <c r="C26" t="s">
        <v>240</v>
      </c>
      <c r="D26" t="s">
        <v>241</v>
      </c>
      <c r="E26" t="s">
        <v>239</v>
      </c>
      <c r="F26" t="s">
        <v>242</v>
      </c>
      <c r="G26" t="s">
        <v>240</v>
      </c>
      <c r="H26" t="s">
        <v>243</v>
      </c>
      <c r="I26">
        <v>15000</v>
      </c>
      <c r="J26">
        <v>15000</v>
      </c>
      <c r="K26">
        <v>15000</v>
      </c>
      <c r="L26" s="4">
        <f t="shared" si="2"/>
        <v>13500000000000</v>
      </c>
      <c r="M26" s="4">
        <f t="shared" si="12"/>
        <v>2574.920654296875</v>
      </c>
      <c r="N26">
        <v>200</v>
      </c>
      <c r="O26">
        <v>200</v>
      </c>
      <c r="P26">
        <v>200</v>
      </c>
      <c r="Q26" s="4">
        <f t="shared" si="13"/>
        <v>6400</v>
      </c>
      <c r="R26" s="4">
        <f t="shared" si="14"/>
        <v>6400</v>
      </c>
      <c r="S26" s="4">
        <f t="shared" si="15"/>
        <v>6400</v>
      </c>
      <c r="T26" s="4">
        <f t="shared" si="5"/>
        <v>131072000000000</v>
      </c>
      <c r="U26" s="4">
        <f t="shared" si="16"/>
        <v>468.75</v>
      </c>
      <c r="V26">
        <v>2</v>
      </c>
      <c r="W26">
        <v>5</v>
      </c>
      <c r="X26">
        <v>50</v>
      </c>
      <c r="Y26">
        <v>32.756118000000001</v>
      </c>
      <c r="Z26" s="4">
        <f t="shared" si="7"/>
        <v>16.378059</v>
      </c>
      <c r="AA26">
        <v>53.162027999999999</v>
      </c>
      <c r="AB26" s="4">
        <f t="shared" si="8"/>
        <v>0.212648112</v>
      </c>
      <c r="AC26">
        <v>38400000</v>
      </c>
      <c r="AD26" s="4">
        <f t="shared" si="9"/>
        <v>614400000</v>
      </c>
      <c r="AE26">
        <v>33.183490999999997</v>
      </c>
      <c r="AF26">
        <v>103.118683</v>
      </c>
      <c r="AG26">
        <v>115.120341</v>
      </c>
      <c r="AH26">
        <v>168.28236899999999</v>
      </c>
      <c r="AI26">
        <v>33.183526999999998</v>
      </c>
      <c r="AJ26">
        <v>114.611695</v>
      </c>
      <c r="AK26">
        <v>114.614907</v>
      </c>
      <c r="AL26">
        <v>147.371025</v>
      </c>
      <c r="AM26">
        <v>3992356140</v>
      </c>
      <c r="AN26">
        <v>0</v>
      </c>
      <c r="AO26">
        <v>1691958831615</v>
      </c>
      <c r="AP26">
        <v>57445025982</v>
      </c>
      <c r="AQ26">
        <v>56480927257</v>
      </c>
      <c r="AR26">
        <v>2627735820</v>
      </c>
      <c r="AS26" s="4">
        <f t="shared" si="1"/>
        <v>42043773120</v>
      </c>
      <c r="AT26" s="4">
        <v>0</v>
      </c>
      <c r="AU26" s="4">
        <v>0</v>
      </c>
      <c r="AV26" s="4">
        <v>0</v>
      </c>
      <c r="AW26">
        <v>451.48275862100002</v>
      </c>
      <c r="AX26">
        <v>2.8005010593000002</v>
      </c>
      <c r="AY26">
        <v>29</v>
      </c>
      <c r="AZ26">
        <v>331.85555555600001</v>
      </c>
      <c r="BA26">
        <v>7.9733739005500004</v>
      </c>
      <c r="BB26">
        <v>18</v>
      </c>
      <c r="BC26">
        <v>114.614907</v>
      </c>
      <c r="BD26">
        <v>115.120341</v>
      </c>
      <c r="BE26">
        <v>147.371025</v>
      </c>
      <c r="BF26">
        <v>168.28236899999999</v>
      </c>
      <c r="BG26"/>
      <c r="BH26"/>
      <c r="BI26"/>
    </row>
    <row r="27" spans="1:61" s="4" customFormat="1">
      <c r="A27" t="s">
        <v>244</v>
      </c>
      <c r="B27" t="s">
        <v>245</v>
      </c>
      <c r="C27" t="s">
        <v>245</v>
      </c>
      <c r="D27" t="s">
        <v>1</v>
      </c>
      <c r="E27" t="s">
        <v>244</v>
      </c>
      <c r="F27" t="s">
        <v>246</v>
      </c>
      <c r="G27" t="s">
        <v>245</v>
      </c>
      <c r="H27" t="s">
        <v>247</v>
      </c>
      <c r="I27">
        <v>16000</v>
      </c>
      <c r="J27">
        <v>16000</v>
      </c>
      <c r="K27">
        <v>16000</v>
      </c>
      <c r="L27" s="4">
        <f t="shared" si="2"/>
        <v>16384000000000</v>
      </c>
      <c r="M27" s="4">
        <f t="shared" si="12"/>
        <v>2929.6875</v>
      </c>
      <c r="N27">
        <v>200</v>
      </c>
      <c r="O27">
        <v>200</v>
      </c>
      <c r="P27">
        <v>200</v>
      </c>
      <c r="Q27" s="4">
        <f t="shared" si="13"/>
        <v>6400</v>
      </c>
      <c r="R27" s="4">
        <f t="shared" si="14"/>
        <v>6400</v>
      </c>
      <c r="S27" s="4">
        <f t="shared" si="15"/>
        <v>6400</v>
      </c>
      <c r="T27" s="4">
        <f t="shared" si="5"/>
        <v>131072000000000</v>
      </c>
      <c r="U27" s="4">
        <f t="shared" si="16"/>
        <v>468.75</v>
      </c>
      <c r="V27">
        <v>2</v>
      </c>
      <c r="W27">
        <v>5</v>
      </c>
      <c r="X27">
        <v>50</v>
      </c>
      <c r="Y27">
        <v>39.675254000000002</v>
      </c>
      <c r="Z27" s="4">
        <f t="shared" si="7"/>
        <v>19.837627000000001</v>
      </c>
      <c r="AA27">
        <v>53.216057999999997</v>
      </c>
      <c r="AB27" s="4">
        <f t="shared" si="8"/>
        <v>0.21286423199999999</v>
      </c>
      <c r="AC27">
        <v>38400000</v>
      </c>
      <c r="AD27" s="4">
        <f t="shared" si="9"/>
        <v>614400000</v>
      </c>
      <c r="AE27">
        <v>40.385891000000001</v>
      </c>
      <c r="AF27">
        <v>109.705743</v>
      </c>
      <c r="AG27">
        <v>123.707718</v>
      </c>
      <c r="AH27">
        <v>176.923776</v>
      </c>
      <c r="AI27">
        <v>40.385931999999997</v>
      </c>
      <c r="AJ27">
        <v>123.16995799999999</v>
      </c>
      <c r="AK27">
        <v>123.17320599999999</v>
      </c>
      <c r="AL27">
        <v>162.84845999999999</v>
      </c>
      <c r="AM27">
        <v>4550963625</v>
      </c>
      <c r="AN27">
        <v>0</v>
      </c>
      <c r="AO27">
        <v>2053359287190</v>
      </c>
      <c r="AP27">
        <v>69488495942</v>
      </c>
      <c r="AQ27">
        <v>68346783778</v>
      </c>
      <c r="AR27">
        <v>3076828579</v>
      </c>
      <c r="AS27" s="4">
        <f t="shared" si="1"/>
        <v>49229257264</v>
      </c>
      <c r="AT27" s="4">
        <v>0</v>
      </c>
      <c r="AU27" s="4">
        <v>0</v>
      </c>
      <c r="AV27" s="4">
        <v>0</v>
      </c>
      <c r="AW27">
        <v>451.62432432399999</v>
      </c>
      <c r="AX27">
        <v>4.2350152624500002</v>
      </c>
      <c r="AY27">
        <v>37</v>
      </c>
      <c r="AZ27">
        <v>332.345454545</v>
      </c>
      <c r="BA27">
        <v>8.2815637122899997</v>
      </c>
      <c r="BB27">
        <v>11</v>
      </c>
      <c r="BC27">
        <v>123.17320599999999</v>
      </c>
      <c r="BD27">
        <v>123.707718</v>
      </c>
      <c r="BE27">
        <v>162.84845999999999</v>
      </c>
      <c r="BF27">
        <v>176.923776</v>
      </c>
      <c r="BG27"/>
      <c r="BH27"/>
      <c r="BI27"/>
    </row>
    <row r="28" spans="1:61" s="4" customFormat="1">
      <c r="A28" t="s">
        <v>248</v>
      </c>
      <c r="B28" t="s">
        <v>249</v>
      </c>
      <c r="C28" t="s">
        <v>249</v>
      </c>
      <c r="D28" t="s">
        <v>250</v>
      </c>
      <c r="E28" t="s">
        <v>248</v>
      </c>
      <c r="F28" t="s">
        <v>251</v>
      </c>
      <c r="G28" t="s">
        <v>249</v>
      </c>
      <c r="H28" t="s">
        <v>252</v>
      </c>
      <c r="I28">
        <v>17000</v>
      </c>
      <c r="J28">
        <v>17000</v>
      </c>
      <c r="K28">
        <v>17000</v>
      </c>
      <c r="L28" s="4">
        <f t="shared" si="2"/>
        <v>19652000000000</v>
      </c>
      <c r="M28" s="4">
        <f t="shared" si="12"/>
        <v>3307.342529296875</v>
      </c>
      <c r="N28">
        <v>200</v>
      </c>
      <c r="O28">
        <v>200</v>
      </c>
      <c r="P28">
        <v>200</v>
      </c>
      <c r="Q28" s="4">
        <f t="shared" si="13"/>
        <v>6400</v>
      </c>
      <c r="R28" s="4">
        <f t="shared" si="14"/>
        <v>6400</v>
      </c>
      <c r="S28" s="4">
        <f t="shared" si="15"/>
        <v>6400</v>
      </c>
      <c r="T28" s="4">
        <f t="shared" si="5"/>
        <v>131072000000000</v>
      </c>
      <c r="U28" s="4">
        <f t="shared" si="16"/>
        <v>468.75</v>
      </c>
      <c r="V28">
        <v>2</v>
      </c>
      <c r="W28">
        <v>5</v>
      </c>
      <c r="X28">
        <v>50</v>
      </c>
      <c r="Y28">
        <v>47.771177999999999</v>
      </c>
      <c r="Z28" s="4">
        <f t="shared" si="7"/>
        <v>23.885589</v>
      </c>
      <c r="AA28">
        <v>53.130676999999999</v>
      </c>
      <c r="AB28" s="4">
        <f t="shared" si="8"/>
        <v>0.212522708</v>
      </c>
      <c r="AC28">
        <v>38400000</v>
      </c>
      <c r="AD28" s="4">
        <f t="shared" si="9"/>
        <v>614400000</v>
      </c>
      <c r="AE28">
        <v>48.383257</v>
      </c>
      <c r="AF28">
        <v>115.235044</v>
      </c>
      <c r="AG28">
        <v>131.237279</v>
      </c>
      <c r="AH28">
        <v>184.36795599999999</v>
      </c>
      <c r="AI28">
        <v>48.383291</v>
      </c>
      <c r="AJ28">
        <v>130.81880799999999</v>
      </c>
      <c r="AK28">
        <v>130.82199399999999</v>
      </c>
      <c r="AL28">
        <v>178.59317200000001</v>
      </c>
      <c r="AM28">
        <v>5178126179</v>
      </c>
      <c r="AN28">
        <v>0</v>
      </c>
      <c r="AO28">
        <v>2463013461476</v>
      </c>
      <c r="AP28">
        <v>84485134450</v>
      </c>
      <c r="AQ28">
        <v>81887568729</v>
      </c>
      <c r="AR28">
        <v>3814696190</v>
      </c>
      <c r="AS28" s="4">
        <f t="shared" si="1"/>
        <v>61035139040</v>
      </c>
      <c r="AT28" s="4">
        <v>0</v>
      </c>
      <c r="AU28" s="4">
        <v>0</v>
      </c>
      <c r="AV28" s="4">
        <v>0</v>
      </c>
      <c r="AW28">
        <v>452.65111111099998</v>
      </c>
      <c r="AX28">
        <v>2.7861261215900002</v>
      </c>
      <c r="AY28">
        <v>45</v>
      </c>
      <c r="AZ28">
        <v>340.4</v>
      </c>
      <c r="BA28">
        <v>0.2</v>
      </c>
      <c r="BB28">
        <v>2</v>
      </c>
      <c r="BC28">
        <v>130.82199399999999</v>
      </c>
      <c r="BD28">
        <v>131.237279</v>
      </c>
      <c r="BE28">
        <v>178.59317200000001</v>
      </c>
      <c r="BF28">
        <v>184.36795599999999</v>
      </c>
      <c r="BG28"/>
      <c r="BH28"/>
      <c r="BI28"/>
    </row>
    <row r="29" spans="1:61" s="4" customFormat="1">
      <c r="A29" t="s">
        <v>253</v>
      </c>
      <c r="B29" t="s">
        <v>254</v>
      </c>
      <c r="C29" t="s">
        <v>254</v>
      </c>
      <c r="D29" t="s">
        <v>255</v>
      </c>
      <c r="E29" t="s">
        <v>253</v>
      </c>
      <c r="F29" t="s">
        <v>256</v>
      </c>
      <c r="G29" t="s">
        <v>254</v>
      </c>
      <c r="H29" t="s">
        <v>257</v>
      </c>
      <c r="I29">
        <v>18000</v>
      </c>
      <c r="J29">
        <v>18000</v>
      </c>
      <c r="K29">
        <v>18000</v>
      </c>
      <c r="L29" s="4">
        <f t="shared" si="2"/>
        <v>23328000000000</v>
      </c>
      <c r="M29" s="4">
        <f t="shared" si="12"/>
        <v>3707.8857421875</v>
      </c>
      <c r="N29">
        <v>200</v>
      </c>
      <c r="O29">
        <v>200</v>
      </c>
      <c r="P29">
        <v>200</v>
      </c>
      <c r="Q29" s="4">
        <f t="shared" si="13"/>
        <v>6400</v>
      </c>
      <c r="R29" s="4">
        <f t="shared" si="14"/>
        <v>6400</v>
      </c>
      <c r="S29" s="4">
        <f t="shared" si="15"/>
        <v>6400</v>
      </c>
      <c r="T29" s="4">
        <f t="shared" si="5"/>
        <v>131072000000000</v>
      </c>
      <c r="U29" s="4">
        <f t="shared" si="16"/>
        <v>468.75</v>
      </c>
      <c r="V29">
        <v>2</v>
      </c>
      <c r="W29">
        <v>5</v>
      </c>
      <c r="X29">
        <v>50</v>
      </c>
      <c r="Y29">
        <v>56.444167</v>
      </c>
      <c r="Z29" s="4">
        <f t="shared" si="7"/>
        <v>28.2220835</v>
      </c>
      <c r="AA29">
        <v>52.860967000000002</v>
      </c>
      <c r="AB29" s="4">
        <f t="shared" si="8"/>
        <v>0.21144386800000001</v>
      </c>
      <c r="AC29">
        <v>38400000</v>
      </c>
      <c r="AD29" s="4">
        <f t="shared" si="9"/>
        <v>614400000</v>
      </c>
      <c r="AE29">
        <v>57.547947000000001</v>
      </c>
      <c r="AF29">
        <v>127.093582</v>
      </c>
      <c r="AG29">
        <v>145.095887</v>
      </c>
      <c r="AH29">
        <v>197.95685399999999</v>
      </c>
      <c r="AI29">
        <v>57.547984</v>
      </c>
      <c r="AJ29">
        <v>144.92092500000001</v>
      </c>
      <c r="AK29">
        <v>144.92406299999999</v>
      </c>
      <c r="AL29">
        <v>201.36823000000001</v>
      </c>
      <c r="AM29">
        <v>5791730746</v>
      </c>
      <c r="AN29">
        <v>0</v>
      </c>
      <c r="AO29">
        <v>2923675148766</v>
      </c>
      <c r="AP29">
        <v>99399443099</v>
      </c>
      <c r="AQ29">
        <v>97104195911</v>
      </c>
      <c r="AR29">
        <v>4410729819</v>
      </c>
      <c r="AS29" s="4">
        <f t="shared" si="1"/>
        <v>70571677104</v>
      </c>
      <c r="AT29" s="4">
        <v>0</v>
      </c>
      <c r="AU29" s="4">
        <v>0</v>
      </c>
      <c r="AV29" s="4">
        <v>0</v>
      </c>
      <c r="AW29">
        <v>453.99400000000003</v>
      </c>
      <c r="AX29">
        <v>3.35758305929</v>
      </c>
      <c r="AY29">
        <v>50</v>
      </c>
      <c r="AZ29">
        <v>0</v>
      </c>
      <c r="BA29">
        <v>0</v>
      </c>
      <c r="BB29">
        <v>0</v>
      </c>
      <c r="BC29">
        <v>144.92406299999999</v>
      </c>
      <c r="BD29">
        <v>145.095887</v>
      </c>
      <c r="BE29">
        <v>197.95685399999999</v>
      </c>
      <c r="BF29">
        <v>201.36823000000001</v>
      </c>
      <c r="BG29"/>
      <c r="BH29"/>
      <c r="BI29"/>
    </row>
    <row r="30" spans="1:61" s="4" customFormat="1">
      <c r="A30" t="s">
        <v>258</v>
      </c>
      <c r="B30" t="s">
        <v>259</v>
      </c>
      <c r="C30" t="s">
        <v>259</v>
      </c>
      <c r="D30" t="s">
        <v>260</v>
      </c>
      <c r="E30" t="s">
        <v>258</v>
      </c>
      <c r="F30" t="s">
        <v>261</v>
      </c>
      <c r="G30" t="s">
        <v>262</v>
      </c>
      <c r="H30" t="s">
        <v>263</v>
      </c>
      <c r="I30">
        <v>19000</v>
      </c>
      <c r="J30">
        <v>19000</v>
      </c>
      <c r="K30">
        <v>19000</v>
      </c>
      <c r="L30" s="4">
        <f t="shared" si="2"/>
        <v>27436000000000</v>
      </c>
      <c r="M30" s="4">
        <f t="shared" si="12"/>
        <v>4131.317138671875</v>
      </c>
      <c r="N30">
        <v>200</v>
      </c>
      <c r="O30">
        <v>200</v>
      </c>
      <c r="P30">
        <v>200</v>
      </c>
      <c r="Q30" s="4">
        <f t="shared" si="13"/>
        <v>6400</v>
      </c>
      <c r="R30" s="4">
        <f t="shared" si="14"/>
        <v>6400</v>
      </c>
      <c r="S30" s="4">
        <f t="shared" si="15"/>
        <v>6400</v>
      </c>
      <c r="T30" s="4">
        <f t="shared" si="5"/>
        <v>131072000000000</v>
      </c>
      <c r="U30" s="4">
        <f t="shared" si="16"/>
        <v>468.75</v>
      </c>
      <c r="V30">
        <v>2</v>
      </c>
      <c r="W30">
        <v>5</v>
      </c>
      <c r="X30">
        <v>50</v>
      </c>
      <c r="Y30">
        <v>66.111058</v>
      </c>
      <c r="Z30" s="4">
        <f t="shared" si="7"/>
        <v>33.055529</v>
      </c>
      <c r="AA30">
        <v>52.857689999999998</v>
      </c>
      <c r="AB30" s="4">
        <f t="shared" si="8"/>
        <v>0.21143076</v>
      </c>
      <c r="AC30">
        <v>38400000</v>
      </c>
      <c r="AD30" s="4">
        <f t="shared" si="9"/>
        <v>614400000</v>
      </c>
      <c r="AE30">
        <v>66.509995000000004</v>
      </c>
      <c r="AF30">
        <v>133.706087</v>
      </c>
      <c r="AG30">
        <v>154.70869400000001</v>
      </c>
      <c r="AH30">
        <v>207.566384</v>
      </c>
      <c r="AI30">
        <v>66.510028000000005</v>
      </c>
      <c r="AJ30">
        <v>153.872423</v>
      </c>
      <c r="AK30">
        <v>153.87573900000001</v>
      </c>
      <c r="AL30">
        <v>219.986797</v>
      </c>
      <c r="AM30">
        <v>6373346824</v>
      </c>
      <c r="AN30">
        <v>0</v>
      </c>
      <c r="AO30">
        <v>3438519137629</v>
      </c>
      <c r="AP30">
        <v>116413610970</v>
      </c>
      <c r="AQ30">
        <v>114120097172</v>
      </c>
      <c r="AR30">
        <v>5074712164</v>
      </c>
      <c r="AS30" s="4">
        <f t="shared" si="1"/>
        <v>81195394624</v>
      </c>
      <c r="AT30">
        <v>0</v>
      </c>
      <c r="AU30">
        <v>0</v>
      </c>
      <c r="AV30">
        <v>0</v>
      </c>
      <c r="AW30">
        <v>454.238</v>
      </c>
      <c r="AX30">
        <v>3.64158701667</v>
      </c>
      <c r="AY30">
        <v>50</v>
      </c>
      <c r="AZ30">
        <v>298.444444444</v>
      </c>
      <c r="BA30">
        <v>0.29481109247600001</v>
      </c>
      <c r="BB30">
        <v>9</v>
      </c>
      <c r="BC30">
        <v>153.87573900000001</v>
      </c>
      <c r="BD30">
        <v>154.70869400000001</v>
      </c>
      <c r="BE30">
        <v>207.566384</v>
      </c>
      <c r="BF30">
        <v>219.986797</v>
      </c>
      <c r="BG30"/>
      <c r="BH30"/>
      <c r="BI30"/>
    </row>
    <row r="31" spans="1:61" s="4" customFormat="1">
      <c r="A31" t="s">
        <v>264</v>
      </c>
      <c r="B31" t="s">
        <v>265</v>
      </c>
      <c r="C31" t="s">
        <v>265</v>
      </c>
      <c r="D31" t="s">
        <v>266</v>
      </c>
      <c r="E31" t="s">
        <v>264</v>
      </c>
      <c r="F31" t="s">
        <v>267</v>
      </c>
      <c r="G31" t="s">
        <v>268</v>
      </c>
      <c r="H31" t="s">
        <v>269</v>
      </c>
      <c r="I31">
        <v>20000</v>
      </c>
      <c r="J31">
        <v>20000</v>
      </c>
      <c r="K31">
        <v>20000</v>
      </c>
      <c r="L31" s="4">
        <f t="shared" si="2"/>
        <v>32000000000000</v>
      </c>
      <c r="M31" s="4">
        <f t="shared" si="12"/>
        <v>4577.63671875</v>
      </c>
      <c r="N31">
        <v>200</v>
      </c>
      <c r="O31">
        <v>200</v>
      </c>
      <c r="P31">
        <v>200</v>
      </c>
      <c r="Q31" s="4">
        <f t="shared" si="13"/>
        <v>6400</v>
      </c>
      <c r="R31" s="4">
        <f t="shared" si="14"/>
        <v>6400</v>
      </c>
      <c r="S31" s="4">
        <f t="shared" si="15"/>
        <v>6400</v>
      </c>
      <c r="T31" s="4">
        <f t="shared" si="5"/>
        <v>131072000000000</v>
      </c>
      <c r="U31" s="4">
        <f t="shared" si="16"/>
        <v>468.75</v>
      </c>
      <c r="V31">
        <v>2</v>
      </c>
      <c r="W31">
        <v>5</v>
      </c>
      <c r="X31">
        <v>50</v>
      </c>
      <c r="Y31">
        <v>77.156924000000004</v>
      </c>
      <c r="Z31" s="4">
        <f t="shared" si="7"/>
        <v>38.578462000000002</v>
      </c>
      <c r="AA31">
        <v>52.851326</v>
      </c>
      <c r="AB31" s="4">
        <f t="shared" si="8"/>
        <v>0.21140530399999999</v>
      </c>
      <c r="AC31">
        <v>38400000</v>
      </c>
      <c r="AD31" s="4">
        <f t="shared" si="9"/>
        <v>614400000</v>
      </c>
      <c r="AE31">
        <v>77.381512000000001</v>
      </c>
      <c r="AF31">
        <v>146.39172300000001</v>
      </c>
      <c r="AG31">
        <v>169.39452700000001</v>
      </c>
      <c r="AH31">
        <v>222.24585300000001</v>
      </c>
      <c r="AI31">
        <v>77.381551000000002</v>
      </c>
      <c r="AJ31">
        <v>169.105436</v>
      </c>
      <c r="AK31">
        <v>169.10884799999999</v>
      </c>
      <c r="AL31">
        <v>246.265773</v>
      </c>
      <c r="AM31">
        <v>7104271414</v>
      </c>
      <c r="AN31">
        <v>0</v>
      </c>
      <c r="AO31">
        <v>4010476794624</v>
      </c>
      <c r="AP31">
        <v>135627845116</v>
      </c>
      <c r="AQ31">
        <v>132981934003</v>
      </c>
      <c r="AR31">
        <v>6001251535</v>
      </c>
      <c r="AS31" s="4">
        <f t="shared" si="1"/>
        <v>96020024560</v>
      </c>
      <c r="AT31">
        <v>0</v>
      </c>
      <c r="AU31">
        <v>0</v>
      </c>
      <c r="AV31">
        <v>0</v>
      </c>
      <c r="AW31">
        <v>453.77</v>
      </c>
      <c r="AX31">
        <v>4.3315239812300002</v>
      </c>
      <c r="AY31">
        <v>50</v>
      </c>
      <c r="AZ31">
        <v>297.82857142900002</v>
      </c>
      <c r="BA31">
        <v>0.13502330360699999</v>
      </c>
      <c r="BB31">
        <v>21</v>
      </c>
      <c r="BC31">
        <v>169.10884799999999</v>
      </c>
      <c r="BD31">
        <v>169.39452700000001</v>
      </c>
      <c r="BE31">
        <v>222.24585300000001</v>
      </c>
      <c r="BF31">
        <v>246.265773</v>
      </c>
      <c r="BG31"/>
      <c r="BH31"/>
      <c r="BI31"/>
    </row>
    <row r="32" spans="1:61">
      <c r="A32">
        <v>1</v>
      </c>
      <c r="B32">
        <v>2</v>
      </c>
      <c r="C32">
        <v>3</v>
      </c>
      <c r="D32">
        <v>4</v>
      </c>
      <c r="E32">
        <v>5</v>
      </c>
      <c r="F32">
        <v>6</v>
      </c>
      <c r="G32">
        <v>7</v>
      </c>
      <c r="H32">
        <v>8</v>
      </c>
    </row>
    <row r="33" spans="1:50">
      <c r="A33" t="s">
        <v>52</v>
      </c>
      <c r="B33" t="s">
        <v>55</v>
      </c>
      <c r="C33" t="s">
        <v>53</v>
      </c>
      <c r="D33" t="s">
        <v>54</v>
      </c>
      <c r="E33" t="s">
        <v>56</v>
      </c>
      <c r="F33" t="s">
        <v>28</v>
      </c>
      <c r="G33" t="s">
        <v>29</v>
      </c>
      <c r="H33" t="s">
        <v>10</v>
      </c>
      <c r="K33" s="2">
        <v>1000000000000</v>
      </c>
      <c r="L33" s="2">
        <v>1000000000</v>
      </c>
      <c r="M33" s="2">
        <v>1000000000000</v>
      </c>
      <c r="N33" s="2">
        <v>1000000000</v>
      </c>
      <c r="O33" s="2">
        <v>1</v>
      </c>
      <c r="P33" s="2">
        <v>1</v>
      </c>
      <c r="Q33" s="2">
        <v>1</v>
      </c>
      <c r="R33" s="2">
        <v>10</v>
      </c>
      <c r="U33" t="s">
        <v>68</v>
      </c>
      <c r="V33" t="s">
        <v>69</v>
      </c>
      <c r="X33" t="s">
        <v>52</v>
      </c>
      <c r="Y33" t="s">
        <v>55</v>
      </c>
      <c r="Z33" t="s">
        <v>73</v>
      </c>
      <c r="AA33" t="s">
        <v>74</v>
      </c>
      <c r="AB33" t="s">
        <v>75</v>
      </c>
      <c r="AC33" t="s">
        <v>76</v>
      </c>
      <c r="AD33" t="s">
        <v>77</v>
      </c>
      <c r="AE33" t="s">
        <v>78</v>
      </c>
      <c r="AF33" t="s">
        <v>79</v>
      </c>
      <c r="AG33" t="s">
        <v>80</v>
      </c>
      <c r="AH33" t="s">
        <v>81</v>
      </c>
      <c r="AI33" t="s">
        <v>82</v>
      </c>
      <c r="AJ33" t="s">
        <v>83</v>
      </c>
      <c r="AK33" t="s">
        <v>84</v>
      </c>
      <c r="AM33" t="s">
        <v>2</v>
      </c>
      <c r="AN33" t="s">
        <v>3</v>
      </c>
      <c r="AO33" t="s">
        <v>4</v>
      </c>
      <c r="AP33" t="s">
        <v>5</v>
      </c>
      <c r="AQ33" t="s">
        <v>6</v>
      </c>
      <c r="AR33" t="s">
        <v>7</v>
      </c>
      <c r="AS33" t="s">
        <v>8</v>
      </c>
      <c r="AT33" t="s">
        <v>9</v>
      </c>
      <c r="AU33" t="s">
        <v>9</v>
      </c>
      <c r="AV33" t="s">
        <v>10</v>
      </c>
      <c r="AW33" t="s">
        <v>56</v>
      </c>
    </row>
    <row r="34" spans="1:50">
      <c r="A34" s="1">
        <f>L2</f>
        <v>8192000000000</v>
      </c>
      <c r="B34" s="1">
        <f>AS2</f>
        <v>27551943104</v>
      </c>
      <c r="C34" s="1">
        <f>T2</f>
        <v>19660800000000</v>
      </c>
      <c r="D34" s="1">
        <f>AD2</f>
        <v>153600000</v>
      </c>
      <c r="E34" s="1">
        <f t="shared" ref="E34:E63" si="17">AW34</f>
        <v>20.260984999999991</v>
      </c>
      <c r="F34">
        <f>Y2</f>
        <v>20.260985000000002</v>
      </c>
      <c r="G34">
        <f>AA2</f>
        <v>8.3829360000000008</v>
      </c>
      <c r="H34" s="1">
        <f t="shared" ref="H34:H63" si="18">AV34</f>
        <v>7066.5038833504595</v>
      </c>
      <c r="K34" s="1">
        <f>A34/1000000000000</f>
        <v>8.1920000000000002</v>
      </c>
      <c r="L34" s="1">
        <f>B34/1000000000</f>
        <v>27.551943103999999</v>
      </c>
      <c r="M34" s="1">
        <f>C34/1000000000000</f>
        <v>19.660799999999998</v>
      </c>
      <c r="N34" s="1">
        <f t="shared" ref="N34:N53" si="19">D34/1000000000</f>
        <v>0.15359999999999999</v>
      </c>
      <c r="O34" s="1">
        <f>E34</f>
        <v>20.260984999999991</v>
      </c>
      <c r="P34" s="1">
        <f>F34</f>
        <v>20.260985000000002</v>
      </c>
      <c r="Q34" s="1">
        <f>G34</f>
        <v>8.3829360000000008</v>
      </c>
      <c r="R34" s="1">
        <f t="shared" ref="R34:R53" si="20">H34/10</f>
        <v>706.65038833504593</v>
      </c>
      <c r="T34" t="s">
        <v>59</v>
      </c>
      <c r="U34">
        <v>2.4556022156914898</v>
      </c>
      <c r="V34">
        <f>U34/1000000000000</f>
        <v>2.45560221569149E-12</v>
      </c>
      <c r="X34">
        <f t="shared" ref="X34:X63" si="21">L2</f>
        <v>8192000000000</v>
      </c>
      <c r="Y34">
        <f t="shared" ref="Y34:Y63" si="22">AS2</f>
        <v>27551943104</v>
      </c>
      <c r="Z34">
        <f t="shared" ref="Z34:Z63" si="23">T2</f>
        <v>19660800000000</v>
      </c>
      <c r="AA34">
        <f t="shared" ref="AA34:AA63" si="24">AD2</f>
        <v>153600000</v>
      </c>
      <c r="AB34" s="8">
        <f>AW34</f>
        <v>20.260984999999991</v>
      </c>
      <c r="AC34" s="8">
        <f>$V$34*X34+$V$35*Y34</f>
        <v>20.116293350944687</v>
      </c>
      <c r="AD34" s="8">
        <f>$V$36*Z34+$V$37*AA34</f>
        <v>8.1539230064218859</v>
      </c>
      <c r="AE34" s="8">
        <f>MAX(AC34:AD34)</f>
        <v>20.116293350944687</v>
      </c>
      <c r="AF34">
        <f>$V$38*X34+$V$39*Y34</f>
        <v>2292.7080540722864</v>
      </c>
      <c r="AG34">
        <f>$V$40*Z34+$V$41*AA34</f>
        <v>1267.9195997780594</v>
      </c>
      <c r="AH34">
        <f>AB34*$V$42</f>
        <v>3706.1809999303905</v>
      </c>
      <c r="AI34">
        <f>SUM(AF34:AH34)</f>
        <v>7266.8086537807358</v>
      </c>
      <c r="AJ34">
        <f>ABS(AE34-AB34)/ABS(AB34)*100</f>
        <v>0.71413926349239043</v>
      </c>
      <c r="AK34">
        <f t="shared" ref="AK34:AK63" si="25">ABS(AI34-AV34)/ABS(AV34)*100</f>
        <v>2.8345667636611447</v>
      </c>
      <c r="AM34">
        <f t="shared" ref="AM34:AM63" si="26">AT2</f>
        <v>0</v>
      </c>
      <c r="AN34">
        <f t="shared" ref="AN34:AN63" si="27">AW2</f>
        <v>442.9</v>
      </c>
      <c r="AO34">
        <f t="shared" ref="AO34:AO63" si="28">AZ2</f>
        <v>292.64444444399999</v>
      </c>
      <c r="AP34">
        <f t="shared" ref="AP34:AP63" si="29">BD2-BC2</f>
        <v>0.41806199999999905</v>
      </c>
      <c r="AQ34">
        <f t="shared" ref="AQ34:AQ63" si="30">BE2-BD2</f>
        <v>8.3829360000000008</v>
      </c>
      <c r="AR34">
        <f t="shared" ref="AR34:AR63" si="31">BF2-BE2</f>
        <v>11.459986999999991</v>
      </c>
      <c r="AS34">
        <f>AM34*AP34</f>
        <v>0</v>
      </c>
      <c r="AT34">
        <f>AN34*AQ34</f>
        <v>3712.8023544000002</v>
      </c>
      <c r="AU34">
        <f>AO34*AR34</f>
        <v>3353.7015289504593</v>
      </c>
      <c r="AV34">
        <f>SUM(AS34:AU34)</f>
        <v>7066.5038833504595</v>
      </c>
      <c r="AW34">
        <f>SUM(AP34:AR34)</f>
        <v>20.260984999999991</v>
      </c>
      <c r="AX34">
        <f>AP34/AW34</f>
        <v>2.0633843813615143E-2</v>
      </c>
    </row>
    <row r="35" spans="1:50">
      <c r="A35" s="1">
        <f t="shared" ref="A35:A63" si="32">L3</f>
        <v>8192000000000</v>
      </c>
      <c r="B35" s="1">
        <f t="shared" ref="B35:B63" si="33">AS3</f>
        <v>28954495696</v>
      </c>
      <c r="C35" s="1">
        <f t="shared" ref="C35:C63" si="34">T3</f>
        <v>33973862400000</v>
      </c>
      <c r="D35" s="1">
        <f t="shared" ref="D35:D63" si="35">AD3</f>
        <v>221184000</v>
      </c>
      <c r="E35" s="1">
        <f t="shared" si="17"/>
        <v>20.150404999999992</v>
      </c>
      <c r="F35">
        <f t="shared" ref="F35:F63" si="36">Y3</f>
        <v>20.150404999999999</v>
      </c>
      <c r="G35">
        <f t="shared" ref="G35:G63" si="37">AA3</f>
        <v>14.271523999999999</v>
      </c>
      <c r="H35" s="1">
        <f t="shared" si="18"/>
        <v>8049.9230373649316</v>
      </c>
      <c r="K35" s="1">
        <f t="shared" ref="K35:K63" si="38">A35/1000000000000</f>
        <v>8.1920000000000002</v>
      </c>
      <c r="L35" s="1">
        <f t="shared" ref="L35:L53" si="39">B35/1000000000</f>
        <v>28.954495695999999</v>
      </c>
      <c r="M35" s="1">
        <f t="shared" ref="M35:M63" si="40">C35/1000000000000</f>
        <v>33.973862400000002</v>
      </c>
      <c r="N35" s="1">
        <f t="shared" si="19"/>
        <v>0.22118399999999999</v>
      </c>
      <c r="O35" s="1">
        <f t="shared" ref="O35:O63" si="41">E35</f>
        <v>20.150404999999992</v>
      </c>
      <c r="P35" s="1">
        <f t="shared" ref="P35:P63" si="42">F35</f>
        <v>20.150404999999999</v>
      </c>
      <c r="Q35" s="1">
        <f t="shared" ref="Q35:Q63" si="43">G35</f>
        <v>14.271523999999999</v>
      </c>
      <c r="R35" s="1">
        <f t="shared" si="20"/>
        <v>804.99230373649311</v>
      </c>
      <c r="T35" t="s">
        <v>60</v>
      </c>
      <c r="U35">
        <v>0</v>
      </c>
      <c r="V35">
        <f>U35/1000000000</f>
        <v>0</v>
      </c>
      <c r="X35">
        <f t="shared" si="21"/>
        <v>8192000000000</v>
      </c>
      <c r="Y35">
        <f t="shared" si="22"/>
        <v>28954495696</v>
      </c>
      <c r="Z35">
        <f t="shared" si="23"/>
        <v>33973862400000</v>
      </c>
      <c r="AA35">
        <f t="shared" si="24"/>
        <v>221184000</v>
      </c>
      <c r="AB35" s="8">
        <f t="shared" ref="AB35:AB63" si="44">AW35</f>
        <v>20.150404999999992</v>
      </c>
      <c r="AC35" s="8">
        <f t="shared" ref="AC35:AC63" si="45">$V$34*X35+$V$35*Y35</f>
        <v>20.116293350944687</v>
      </c>
      <c r="AD35" s="8">
        <f t="shared" ref="AD35:AD63" si="46">$V$36*Z35+$V$37*AA35</f>
        <v>14.08997895509702</v>
      </c>
      <c r="AE35" s="8">
        <f t="shared" ref="AE35:AE63" si="47">MAX(AC35:AD35)</f>
        <v>20.116293350944687</v>
      </c>
      <c r="AF35">
        <f t="shared" ref="AF35:AF63" si="48">$V$38*X35+$V$39*Y35</f>
        <v>2307.8451596945069</v>
      </c>
      <c r="AG35">
        <f t="shared" ref="AG35:AG63" si="49">$V$40*Z35+$V$41*AA35</f>
        <v>2137.6114409104766</v>
      </c>
      <c r="AH35">
        <f t="shared" ref="AH35:AH63" si="50">AB35*$V$42</f>
        <v>3685.953479157225</v>
      </c>
      <c r="AI35">
        <f t="shared" ref="AI35:AI63" si="51">SUM(AF35:AH35)</f>
        <v>8131.4100797622086</v>
      </c>
      <c r="AJ35">
        <f t="shared" ref="AJ35:AJ63" si="52">ABS(AE35-AB35)/ABS(AB35)*100</f>
        <v>0.16928517841355969</v>
      </c>
      <c r="AK35">
        <f t="shared" si="25"/>
        <v>1.0122710741337855</v>
      </c>
      <c r="AM35">
        <f t="shared" si="26"/>
        <v>0</v>
      </c>
      <c r="AN35">
        <f t="shared" si="27"/>
        <v>442.290909091</v>
      </c>
      <c r="AO35">
        <f t="shared" si="28"/>
        <v>297.39999999999998</v>
      </c>
      <c r="AP35">
        <f t="shared" si="29"/>
        <v>3.5714999999996166E-2</v>
      </c>
      <c r="AQ35">
        <f t="shared" si="30"/>
        <v>14.271524999999997</v>
      </c>
      <c r="AR35">
        <f t="shared" si="31"/>
        <v>5.8431649999999991</v>
      </c>
      <c r="AS35">
        <f t="shared" ref="AS35:AS47" si="53">AM35*AP35</f>
        <v>0</v>
      </c>
      <c r="AT35">
        <f t="shared" ref="AT35:AT63" si="54">AN35*AQ35</f>
        <v>6312.1657663649321</v>
      </c>
      <c r="AU35">
        <f t="shared" ref="AU35:AU63" si="55">AO35*AR35</f>
        <v>1737.7572709999995</v>
      </c>
      <c r="AV35">
        <f t="shared" ref="AV35:AV63" si="56">SUM(AS35:AU35)</f>
        <v>8049.9230373649316</v>
      </c>
      <c r="AW35">
        <f t="shared" ref="AW35:AW63" si="57">SUM(AP35:AR35)</f>
        <v>20.150404999999992</v>
      </c>
      <c r="AX35">
        <f t="shared" ref="AX35:AX63" si="58">AP35/AW35</f>
        <v>1.7724209513404908E-3</v>
      </c>
    </row>
    <row r="36" spans="1:50">
      <c r="A36" s="1">
        <f t="shared" si="32"/>
        <v>8192000000000</v>
      </c>
      <c r="B36" s="1">
        <f t="shared" si="33"/>
        <v>27891581344</v>
      </c>
      <c r="C36" s="1">
        <f t="shared" si="34"/>
        <v>53949235200000</v>
      </c>
      <c r="D36" s="1">
        <f t="shared" si="35"/>
        <v>301056000</v>
      </c>
      <c r="E36" s="1">
        <f t="shared" si="17"/>
        <v>22.565263000000002</v>
      </c>
      <c r="F36">
        <f t="shared" si="36"/>
        <v>20.166160999999999</v>
      </c>
      <c r="G36">
        <f t="shared" si="37"/>
        <v>22.155487999999998</v>
      </c>
      <c r="H36" s="1">
        <f t="shared" si="18"/>
        <v>8934.4197238410998</v>
      </c>
      <c r="K36" s="1">
        <f t="shared" si="38"/>
        <v>8.1920000000000002</v>
      </c>
      <c r="L36" s="1">
        <f t="shared" si="39"/>
        <v>27.891581343999999</v>
      </c>
      <c r="M36" s="1">
        <f t="shared" si="40"/>
        <v>53.949235199999997</v>
      </c>
      <c r="N36" s="1">
        <f t="shared" si="19"/>
        <v>0.30105599999999999</v>
      </c>
      <c r="O36" s="1">
        <f t="shared" si="41"/>
        <v>22.565263000000002</v>
      </c>
      <c r="P36" s="1">
        <f t="shared" si="42"/>
        <v>20.166160999999999</v>
      </c>
      <c r="Q36" s="1">
        <f t="shared" si="43"/>
        <v>22.155487999999998</v>
      </c>
      <c r="R36" s="1">
        <f t="shared" si="20"/>
        <v>893.44197238410993</v>
      </c>
      <c r="T36" t="s">
        <v>61</v>
      </c>
      <c r="U36">
        <v>0.41472997062285799</v>
      </c>
      <c r="V36">
        <f>U36/1000000000000</f>
        <v>4.14729970622858E-13</v>
      </c>
      <c r="X36">
        <f t="shared" si="21"/>
        <v>8192000000000</v>
      </c>
      <c r="Y36">
        <f t="shared" si="22"/>
        <v>27891581344</v>
      </c>
      <c r="Z36">
        <f t="shared" si="23"/>
        <v>53949235200000</v>
      </c>
      <c r="AA36">
        <f t="shared" si="24"/>
        <v>301056000</v>
      </c>
      <c r="AB36" s="8">
        <f>AW36</f>
        <v>22.565263000000002</v>
      </c>
      <c r="AC36" s="8">
        <f t="shared" si="45"/>
        <v>20.116293350944687</v>
      </c>
      <c r="AD36" s="8">
        <f t="shared" si="46"/>
        <v>22.374364729621657</v>
      </c>
      <c r="AE36" s="8">
        <f t="shared" si="47"/>
        <v>22.374364729621657</v>
      </c>
      <c r="AF36">
        <f t="shared" si="48"/>
        <v>2296.3736135254931</v>
      </c>
      <c r="AG36">
        <f t="shared" si="49"/>
        <v>3333.9309513579678</v>
      </c>
      <c r="AH36">
        <f t="shared" si="50"/>
        <v>4127.6842655493938</v>
      </c>
      <c r="AI36">
        <f t="shared" si="51"/>
        <v>9757.988830432856</v>
      </c>
      <c r="AJ36">
        <f>ABS(AE36-AB36)/ABS(AB36)*100</f>
        <v>0.84598291798479974</v>
      </c>
      <c r="AK36">
        <f t="shared" si="25"/>
        <v>9.2179361620329843</v>
      </c>
      <c r="AM36">
        <f t="shared" si="26"/>
        <v>0</v>
      </c>
      <c r="AN36">
        <f t="shared" si="27"/>
        <v>452.22941176500001</v>
      </c>
      <c r="AO36">
        <f t="shared" si="28"/>
        <v>0</v>
      </c>
      <c r="AP36">
        <f t="shared" si="29"/>
        <v>0.40977400000001296</v>
      </c>
      <c r="AQ36">
        <f t="shared" si="30"/>
        <v>19.756387999999987</v>
      </c>
      <c r="AR36">
        <f t="shared" si="31"/>
        <v>2.3991010000000017</v>
      </c>
      <c r="AS36">
        <f t="shared" si="53"/>
        <v>0</v>
      </c>
      <c r="AT36">
        <f t="shared" si="54"/>
        <v>8934.4197238410998</v>
      </c>
      <c r="AU36">
        <f t="shared" si="55"/>
        <v>0</v>
      </c>
      <c r="AV36">
        <f t="shared" si="56"/>
        <v>8934.4197238410998</v>
      </c>
      <c r="AW36">
        <f t="shared" si="57"/>
        <v>22.565263000000002</v>
      </c>
      <c r="AX36">
        <f t="shared" si="58"/>
        <v>1.815950472192648E-2</v>
      </c>
    </row>
    <row r="37" spans="1:50">
      <c r="A37" s="1">
        <f t="shared" si="32"/>
        <v>8192000000000</v>
      </c>
      <c r="B37" s="1">
        <f t="shared" si="33"/>
        <v>32303799712</v>
      </c>
      <c r="C37" s="1">
        <f t="shared" si="34"/>
        <v>80530636800000</v>
      </c>
      <c r="D37" s="1">
        <f t="shared" si="35"/>
        <v>393216000</v>
      </c>
      <c r="E37" s="1">
        <f t="shared" si="17"/>
        <v>33.898702</v>
      </c>
      <c r="F37">
        <f t="shared" si="36"/>
        <v>20.211932999999998</v>
      </c>
      <c r="G37">
        <f t="shared" si="37"/>
        <v>33.056202999999996</v>
      </c>
      <c r="H37" s="1">
        <f t="shared" si="18"/>
        <v>13274.043057687388</v>
      </c>
      <c r="K37" s="1">
        <f t="shared" si="38"/>
        <v>8.1920000000000002</v>
      </c>
      <c r="L37" s="1">
        <f t="shared" si="39"/>
        <v>32.303799712</v>
      </c>
      <c r="M37" s="1">
        <f t="shared" si="40"/>
        <v>80.530636799999996</v>
      </c>
      <c r="N37" s="1">
        <f t="shared" si="19"/>
        <v>0.39321600000000001</v>
      </c>
      <c r="O37" s="1">
        <f t="shared" si="41"/>
        <v>33.898702</v>
      </c>
      <c r="P37" s="1">
        <f t="shared" si="42"/>
        <v>20.211932999999998</v>
      </c>
      <c r="Q37" s="1">
        <f t="shared" si="43"/>
        <v>33.056202999999996</v>
      </c>
      <c r="R37" s="1">
        <f t="shared" si="20"/>
        <v>1327.4043057687388</v>
      </c>
      <c r="T37" t="s">
        <v>62</v>
      </c>
      <c r="U37">
        <v>0</v>
      </c>
      <c r="V37">
        <f t="shared" ref="V37" si="59">U37/1000000000</f>
        <v>0</v>
      </c>
      <c r="X37">
        <f t="shared" si="21"/>
        <v>8192000000000</v>
      </c>
      <c r="Y37">
        <f t="shared" si="22"/>
        <v>32303799712</v>
      </c>
      <c r="Z37">
        <f t="shared" si="23"/>
        <v>80530636800000</v>
      </c>
      <c r="AA37">
        <f t="shared" si="24"/>
        <v>393216000</v>
      </c>
      <c r="AB37" s="8">
        <f t="shared" si="44"/>
        <v>33.898702</v>
      </c>
      <c r="AC37" s="8">
        <f>$V$34*X37+$V$35*Y37</f>
        <v>20.116293350944687</v>
      </c>
      <c r="AD37" s="8">
        <f t="shared" si="46"/>
        <v>33.398468634304045</v>
      </c>
      <c r="AE37" s="8">
        <f>MAX(AC37:AD37)</f>
        <v>33.398468634304045</v>
      </c>
      <c r="AF37">
        <f t="shared" si="48"/>
        <v>2343.9926588615963</v>
      </c>
      <c r="AG37">
        <f t="shared" si="49"/>
        <v>4908.8460006588784</v>
      </c>
      <c r="AH37">
        <f t="shared" si="50"/>
        <v>6200.8202106019226</v>
      </c>
      <c r="AI37">
        <f t="shared" si="51"/>
        <v>13453.658870122397</v>
      </c>
      <c r="AJ37">
        <f t="shared" si="52"/>
        <v>1.4756711501695698</v>
      </c>
      <c r="AK37">
        <f t="shared" si="25"/>
        <v>1.3531356773096253</v>
      </c>
      <c r="AM37">
        <f t="shared" si="26"/>
        <v>0</v>
      </c>
      <c r="AN37">
        <f t="shared" si="27"/>
        <v>452.11874999999998</v>
      </c>
      <c r="AO37">
        <f t="shared" si="28"/>
        <v>330.00909090900001</v>
      </c>
      <c r="AP37">
        <f t="shared" si="29"/>
        <v>0.84249800000000619</v>
      </c>
      <c r="AQ37">
        <f t="shared" si="30"/>
        <v>19.369435999999993</v>
      </c>
      <c r="AR37">
        <f t="shared" si="31"/>
        <v>13.686768000000001</v>
      </c>
      <c r="AS37">
        <f t="shared" si="53"/>
        <v>0</v>
      </c>
      <c r="AT37">
        <f t="shared" si="54"/>
        <v>8757.2851925249961</v>
      </c>
      <c r="AU37">
        <f t="shared" si="55"/>
        <v>4516.7578651623926</v>
      </c>
      <c r="AV37">
        <f t="shared" si="56"/>
        <v>13274.043057687388</v>
      </c>
      <c r="AW37">
        <f t="shared" si="57"/>
        <v>33.898702</v>
      </c>
      <c r="AX37">
        <f t="shared" si="58"/>
        <v>2.4853399991539682E-2</v>
      </c>
    </row>
    <row r="38" spans="1:50">
      <c r="A38" s="1">
        <f t="shared" si="32"/>
        <v>8192000000000</v>
      </c>
      <c r="B38" s="1">
        <f t="shared" si="33"/>
        <v>27243101472</v>
      </c>
      <c r="C38" s="1">
        <f t="shared" si="34"/>
        <v>114661785600000</v>
      </c>
      <c r="D38" s="1">
        <f t="shared" si="35"/>
        <v>497664000</v>
      </c>
      <c r="E38" s="1">
        <f t="shared" si="17"/>
        <v>47.349679000000002</v>
      </c>
      <c r="F38">
        <f t="shared" si="36"/>
        <v>20.160170999999998</v>
      </c>
      <c r="G38">
        <f t="shared" si="37"/>
        <v>46.660640000000001</v>
      </c>
      <c r="H38" s="1">
        <f t="shared" si="18"/>
        <v>17839.02044875552</v>
      </c>
      <c r="K38" s="1">
        <f t="shared" si="38"/>
        <v>8.1920000000000002</v>
      </c>
      <c r="L38" s="1">
        <f t="shared" si="39"/>
        <v>27.243101471999999</v>
      </c>
      <c r="M38" s="1">
        <f t="shared" si="40"/>
        <v>114.6617856</v>
      </c>
      <c r="N38" s="1">
        <f t="shared" si="19"/>
        <v>0.497664</v>
      </c>
      <c r="O38" s="1">
        <f t="shared" si="41"/>
        <v>47.349679000000002</v>
      </c>
      <c r="P38" s="1">
        <f t="shared" si="42"/>
        <v>20.160170999999998</v>
      </c>
      <c r="Q38" s="1">
        <f t="shared" si="43"/>
        <v>46.660640000000001</v>
      </c>
      <c r="R38" s="1">
        <f t="shared" si="20"/>
        <v>1783.9020448755521</v>
      </c>
      <c r="T38" t="s">
        <v>63</v>
      </c>
      <c r="U38">
        <v>24.357331455862699</v>
      </c>
      <c r="V38">
        <f>U38/100000000000</f>
        <v>2.4357331455862697E-10</v>
      </c>
      <c r="X38">
        <f t="shared" si="21"/>
        <v>8192000000000</v>
      </c>
      <c r="Y38">
        <f t="shared" si="22"/>
        <v>27243101472</v>
      </c>
      <c r="Z38">
        <f t="shared" si="23"/>
        <v>114661785600000</v>
      </c>
      <c r="AA38">
        <f t="shared" si="24"/>
        <v>497664000</v>
      </c>
      <c r="AB38" s="8">
        <f t="shared" si="44"/>
        <v>47.349679000000002</v>
      </c>
      <c r="AC38" s="8">
        <f t="shared" si="45"/>
        <v>20.116293350944687</v>
      </c>
      <c r="AD38" s="8">
        <f t="shared" si="46"/>
        <v>47.553678973452442</v>
      </c>
      <c r="AE38" s="8">
        <f t="shared" si="47"/>
        <v>47.553678973452442</v>
      </c>
      <c r="AF38">
        <f t="shared" si="48"/>
        <v>2289.3748682575165</v>
      </c>
      <c r="AG38">
        <f t="shared" si="49"/>
        <v>6914.3244583515516</v>
      </c>
      <c r="AH38">
        <f t="shared" si="50"/>
        <v>8661.3005568388253</v>
      </c>
      <c r="AI38">
        <f t="shared" si="51"/>
        <v>17864.999883447894</v>
      </c>
      <c r="AJ38">
        <f t="shared" si="52"/>
        <v>0.43083707801364401</v>
      </c>
      <c r="AK38">
        <f t="shared" si="25"/>
        <v>0.14563263026129883</v>
      </c>
      <c r="AM38">
        <f t="shared" si="26"/>
        <v>0</v>
      </c>
      <c r="AN38">
        <f t="shared" si="27"/>
        <v>455.31875000000002</v>
      </c>
      <c r="AO38">
        <f t="shared" si="28"/>
        <v>330.03333333299997</v>
      </c>
      <c r="AP38">
        <f t="shared" si="29"/>
        <v>0.68902800000000042</v>
      </c>
      <c r="AQ38">
        <f t="shared" si="30"/>
        <v>19.471142999999998</v>
      </c>
      <c r="AR38">
        <f t="shared" si="31"/>
        <v>27.189508000000004</v>
      </c>
      <c r="AS38">
        <f t="shared" si="53"/>
        <v>0</v>
      </c>
      <c r="AT38">
        <f t="shared" si="54"/>
        <v>8865.5764918312489</v>
      </c>
      <c r="AU38">
        <f t="shared" si="55"/>
        <v>8973.4439569242713</v>
      </c>
      <c r="AV38">
        <f t="shared" si="56"/>
        <v>17839.02044875552</v>
      </c>
      <c r="AW38">
        <f t="shared" si="57"/>
        <v>47.349679000000002</v>
      </c>
      <c r="AX38">
        <f t="shared" si="58"/>
        <v>1.4551904353987287E-2</v>
      </c>
    </row>
    <row r="39" spans="1:50">
      <c r="A39" s="1">
        <f t="shared" si="32"/>
        <v>8192000000000</v>
      </c>
      <c r="B39" s="1">
        <f t="shared" si="33"/>
        <v>27985005648</v>
      </c>
      <c r="C39" s="1">
        <f t="shared" si="34"/>
        <v>157286400000000</v>
      </c>
      <c r="D39" s="1">
        <f t="shared" si="35"/>
        <v>614400000</v>
      </c>
      <c r="E39" s="1">
        <f t="shared" si="17"/>
        <v>64.844974000000008</v>
      </c>
      <c r="F39">
        <f t="shared" si="36"/>
        <v>20.183693000000002</v>
      </c>
      <c r="G39">
        <f t="shared" si="37"/>
        <v>64.049948000000001</v>
      </c>
      <c r="H39" s="1">
        <f t="shared" si="18"/>
        <v>23379.86006234173</v>
      </c>
      <c r="K39" s="1">
        <f t="shared" si="38"/>
        <v>8.1920000000000002</v>
      </c>
      <c r="L39" s="1">
        <f t="shared" si="39"/>
        <v>27.985005648000001</v>
      </c>
      <c r="M39" s="1">
        <f t="shared" si="40"/>
        <v>157.28639999999999</v>
      </c>
      <c r="N39" s="1">
        <f t="shared" si="19"/>
        <v>0.61439999999999995</v>
      </c>
      <c r="O39" s="1">
        <f t="shared" si="41"/>
        <v>64.844974000000008</v>
      </c>
      <c r="P39" s="1">
        <f t="shared" si="42"/>
        <v>20.183693000000002</v>
      </c>
      <c r="Q39" s="1">
        <f t="shared" si="43"/>
        <v>64.049948000000001</v>
      </c>
      <c r="R39" s="1">
        <f t="shared" si="20"/>
        <v>2337.9860062341731</v>
      </c>
      <c r="T39" t="s">
        <v>64</v>
      </c>
      <c r="U39">
        <v>1.07925404783826</v>
      </c>
      <c r="V39">
        <f>U39/100000000</f>
        <v>1.0792540478382599E-8</v>
      </c>
      <c r="X39">
        <f t="shared" si="21"/>
        <v>8192000000000</v>
      </c>
      <c r="Y39">
        <f t="shared" si="22"/>
        <v>27985005648</v>
      </c>
      <c r="Z39">
        <f t="shared" si="23"/>
        <v>157286400000000</v>
      </c>
      <c r="AA39">
        <f t="shared" si="24"/>
        <v>614400000</v>
      </c>
      <c r="AB39" s="8">
        <f t="shared" si="44"/>
        <v>64.844974000000008</v>
      </c>
      <c r="AC39" s="8">
        <f t="shared" si="45"/>
        <v>20.116293350944687</v>
      </c>
      <c r="AD39" s="8">
        <f t="shared" si="46"/>
        <v>65.231384051375088</v>
      </c>
      <c r="AE39" s="8">
        <f t="shared" si="47"/>
        <v>65.231384051375088</v>
      </c>
      <c r="AF39">
        <f t="shared" si="48"/>
        <v>2297.381899108078</v>
      </c>
      <c r="AG39">
        <f t="shared" si="49"/>
        <v>9402.334193974335</v>
      </c>
      <c r="AH39">
        <f t="shared" si="50"/>
        <v>11861.575860195362</v>
      </c>
      <c r="AI39">
        <f t="shared" si="51"/>
        <v>23561.291953277774</v>
      </c>
      <c r="AJ39">
        <f t="shared" si="52"/>
        <v>0.595898228558284</v>
      </c>
      <c r="AK39">
        <f t="shared" si="25"/>
        <v>0.77601786517225313</v>
      </c>
      <c r="AM39">
        <f t="shared" si="26"/>
        <v>0</v>
      </c>
      <c r="AN39">
        <f t="shared" si="27"/>
        <v>452.70588235299999</v>
      </c>
      <c r="AO39">
        <f t="shared" si="28"/>
        <v>326.96097560999999</v>
      </c>
      <c r="AP39">
        <f t="shared" si="29"/>
        <v>0.79502500000000964</v>
      </c>
      <c r="AQ39">
        <f t="shared" si="30"/>
        <v>19.388667999999996</v>
      </c>
      <c r="AR39">
        <f t="shared" si="31"/>
        <v>44.661281000000002</v>
      </c>
      <c r="AS39">
        <f t="shared" si="53"/>
        <v>0</v>
      </c>
      <c r="AT39">
        <f t="shared" si="54"/>
        <v>8777.3640545893741</v>
      </c>
      <c r="AU39">
        <f t="shared" si="55"/>
        <v>14602.496007752357</v>
      </c>
      <c r="AV39">
        <f t="shared" si="56"/>
        <v>23379.86006234173</v>
      </c>
      <c r="AW39">
        <f t="shared" si="57"/>
        <v>64.844974000000008</v>
      </c>
      <c r="AX39">
        <f t="shared" si="58"/>
        <v>1.2260395077034181E-2</v>
      </c>
    </row>
    <row r="40" spans="1:50">
      <c r="A40" s="1">
        <f t="shared" si="32"/>
        <v>8192000000000</v>
      </c>
      <c r="B40" s="1">
        <f t="shared" si="33"/>
        <v>46154103824</v>
      </c>
      <c r="C40" s="1">
        <f t="shared" si="34"/>
        <v>209348198400000</v>
      </c>
      <c r="D40" s="1">
        <f t="shared" si="35"/>
        <v>743424000</v>
      </c>
      <c r="E40" s="1">
        <f t="shared" si="17"/>
        <v>85.69341399999999</v>
      </c>
      <c r="F40">
        <f t="shared" si="36"/>
        <v>20.337140999999999</v>
      </c>
      <c r="G40">
        <f t="shared" si="37"/>
        <v>85.459018</v>
      </c>
      <c r="H40" s="1">
        <f t="shared" si="18"/>
        <v>30636.404399537205</v>
      </c>
      <c r="K40" s="1">
        <f t="shared" si="38"/>
        <v>8.1920000000000002</v>
      </c>
      <c r="L40" s="1">
        <f t="shared" si="39"/>
        <v>46.154103824000003</v>
      </c>
      <c r="M40" s="1">
        <f t="shared" si="40"/>
        <v>209.3481984</v>
      </c>
      <c r="N40" s="1">
        <f t="shared" si="19"/>
        <v>0.74342399999999997</v>
      </c>
      <c r="O40" s="1">
        <f t="shared" si="41"/>
        <v>85.69341399999999</v>
      </c>
      <c r="P40" s="1">
        <f t="shared" si="42"/>
        <v>20.337140999999999</v>
      </c>
      <c r="Q40" s="1">
        <f t="shared" si="43"/>
        <v>85.459018</v>
      </c>
      <c r="R40" s="1">
        <f t="shared" si="20"/>
        <v>3063.6404399537205</v>
      </c>
      <c r="T40" t="s">
        <v>65</v>
      </c>
      <c r="U40">
        <v>5.5067136063411697</v>
      </c>
      <c r="V40">
        <f>U40/100000000000</f>
        <v>5.5067136063411696E-11</v>
      </c>
      <c r="X40">
        <f t="shared" si="21"/>
        <v>8192000000000</v>
      </c>
      <c r="Y40">
        <f t="shared" si="22"/>
        <v>46154103824</v>
      </c>
      <c r="Z40">
        <f t="shared" si="23"/>
        <v>209348198400000</v>
      </c>
      <c r="AA40">
        <f t="shared" si="24"/>
        <v>743424000</v>
      </c>
      <c r="AB40" s="8">
        <f t="shared" si="44"/>
        <v>85.69341399999999</v>
      </c>
      <c r="AC40" s="8">
        <f t="shared" si="45"/>
        <v>20.116293350944687</v>
      </c>
      <c r="AD40" s="8">
        <f t="shared" si="46"/>
        <v>86.822972172380247</v>
      </c>
      <c r="AE40" s="8">
        <f t="shared" si="47"/>
        <v>86.822972172380247</v>
      </c>
      <c r="AF40">
        <f t="shared" si="48"/>
        <v>2493.4726266282651</v>
      </c>
      <c r="AG40">
        <f t="shared" si="49"/>
        <v>12424.843077065574</v>
      </c>
      <c r="AH40">
        <f t="shared" si="50"/>
        <v>15675.215335580626</v>
      </c>
      <c r="AI40">
        <f t="shared" si="51"/>
        <v>30593.531039274465</v>
      </c>
      <c r="AJ40">
        <f t="shared" si="52"/>
        <v>1.318138838978054</v>
      </c>
      <c r="AK40">
        <f t="shared" si="25"/>
        <v>0.13994253275814419</v>
      </c>
      <c r="AM40">
        <f t="shared" si="26"/>
        <v>0</v>
      </c>
      <c r="AN40">
        <f t="shared" si="27"/>
        <v>460.74117647100002</v>
      </c>
      <c r="AO40">
        <f t="shared" si="28"/>
        <v>327.04193548400002</v>
      </c>
      <c r="AP40">
        <f t="shared" si="29"/>
        <v>0.23439599999999672</v>
      </c>
      <c r="AQ40">
        <f t="shared" si="30"/>
        <v>20.102745000000006</v>
      </c>
      <c r="AR40">
        <f t="shared" si="31"/>
        <v>65.356272999999987</v>
      </c>
      <c r="AS40">
        <f t="shared" si="53"/>
        <v>0</v>
      </c>
      <c r="AT40">
        <f t="shared" si="54"/>
        <v>9262.1623815965158</v>
      </c>
      <c r="AU40">
        <f t="shared" si="55"/>
        <v>21374.242017940687</v>
      </c>
      <c r="AV40">
        <f t="shared" si="56"/>
        <v>30636.404399537205</v>
      </c>
      <c r="AW40">
        <f t="shared" si="57"/>
        <v>85.69341399999999</v>
      </c>
      <c r="AX40">
        <f t="shared" si="58"/>
        <v>2.7352860512710668E-3</v>
      </c>
    </row>
    <row r="41" spans="1:50">
      <c r="A41" s="1">
        <f t="shared" si="32"/>
        <v>8192000000000</v>
      </c>
      <c r="B41" s="1">
        <f t="shared" si="33"/>
        <v>27193160256</v>
      </c>
      <c r="C41" s="1">
        <f t="shared" si="34"/>
        <v>271790899200000</v>
      </c>
      <c r="D41" s="1">
        <f t="shared" si="35"/>
        <v>884736000</v>
      </c>
      <c r="E41" s="1">
        <f t="shared" si="17"/>
        <v>114.11642699999999</v>
      </c>
      <c r="F41">
        <f t="shared" si="36"/>
        <v>20.145534000000001</v>
      </c>
      <c r="G41">
        <f t="shared" si="37"/>
        <v>114.116427</v>
      </c>
      <c r="H41" s="1">
        <f t="shared" si="18"/>
        <v>38712.411307079936</v>
      </c>
      <c r="K41" s="1">
        <f t="shared" si="38"/>
        <v>8.1920000000000002</v>
      </c>
      <c r="L41" s="1">
        <f t="shared" si="39"/>
        <v>27.193160255999999</v>
      </c>
      <c r="M41" s="1">
        <f t="shared" si="40"/>
        <v>271.79089920000001</v>
      </c>
      <c r="N41" s="1">
        <f t="shared" si="19"/>
        <v>0.88473599999999997</v>
      </c>
      <c r="O41" s="1">
        <f t="shared" si="41"/>
        <v>114.11642699999999</v>
      </c>
      <c r="P41" s="1">
        <f t="shared" si="42"/>
        <v>20.145534000000001</v>
      </c>
      <c r="Q41" s="1">
        <f t="shared" si="43"/>
        <v>114.116427</v>
      </c>
      <c r="R41" s="1">
        <f t="shared" si="20"/>
        <v>3871.2411307079938</v>
      </c>
      <c r="T41" t="s">
        <v>66</v>
      </c>
      <c r="U41">
        <v>120.609147827171</v>
      </c>
      <c r="V41">
        <f>U41/100000000</f>
        <v>1.2060914782717099E-6</v>
      </c>
      <c r="X41">
        <f t="shared" si="21"/>
        <v>8192000000000</v>
      </c>
      <c r="Y41">
        <f t="shared" si="22"/>
        <v>27193160256</v>
      </c>
      <c r="Z41">
        <f t="shared" si="23"/>
        <v>271790899200000</v>
      </c>
      <c r="AA41">
        <f t="shared" si="24"/>
        <v>884736000</v>
      </c>
      <c r="AB41" s="8">
        <f t="shared" si="44"/>
        <v>114.11642699999999</v>
      </c>
      <c r="AC41" s="8">
        <f t="shared" si="45"/>
        <v>20.116293350944687</v>
      </c>
      <c r="AD41" s="8">
        <f t="shared" si="46"/>
        <v>112.71983164077616</v>
      </c>
      <c r="AE41" s="8">
        <f t="shared" si="47"/>
        <v>112.71983164077616</v>
      </c>
      <c r="AF41">
        <f t="shared" si="48"/>
        <v>2288.835875662297</v>
      </c>
      <c r="AG41">
        <f t="shared" si="49"/>
        <v>16033.818977163613</v>
      </c>
      <c r="AH41">
        <f t="shared" si="50"/>
        <v>20874.411265165221</v>
      </c>
      <c r="AI41">
        <f t="shared" si="51"/>
        <v>39197.066117991133</v>
      </c>
      <c r="AJ41">
        <f t="shared" si="52"/>
        <v>1.2238337599054199</v>
      </c>
      <c r="AK41">
        <f t="shared" si="25"/>
        <v>1.2519365096293058</v>
      </c>
      <c r="AM41">
        <f t="shared" si="26"/>
        <v>0</v>
      </c>
      <c r="AN41">
        <f t="shared" si="27"/>
        <v>447.45294117600002</v>
      </c>
      <c r="AO41">
        <f t="shared" si="28"/>
        <v>319.188888889</v>
      </c>
      <c r="AP41">
        <f t="shared" si="29"/>
        <v>0.92807799999999929</v>
      </c>
      <c r="AQ41">
        <f t="shared" si="30"/>
        <v>20.145534999999995</v>
      </c>
      <c r="AR41">
        <f t="shared" si="31"/>
        <v>93.042813999999993</v>
      </c>
      <c r="AS41">
        <f t="shared" si="53"/>
        <v>0</v>
      </c>
      <c r="AT41">
        <f t="shared" si="54"/>
        <v>9014.1788873140467</v>
      </c>
      <c r="AU41">
        <f t="shared" si="55"/>
        <v>29698.232419765893</v>
      </c>
      <c r="AV41">
        <f t="shared" si="56"/>
        <v>38712.411307079936</v>
      </c>
      <c r="AW41">
        <f t="shared" si="57"/>
        <v>114.11642699999999</v>
      </c>
      <c r="AX41">
        <f t="shared" si="58"/>
        <v>8.1327292169776702E-3</v>
      </c>
    </row>
    <row r="42" spans="1:50">
      <c r="A42" s="1">
        <f t="shared" si="32"/>
        <v>8192000000000</v>
      </c>
      <c r="B42" s="1">
        <f t="shared" si="33"/>
        <v>27557150688</v>
      </c>
      <c r="C42" s="1">
        <f t="shared" si="34"/>
        <v>345558220800000</v>
      </c>
      <c r="D42" s="1">
        <f t="shared" si="35"/>
        <v>1038336000</v>
      </c>
      <c r="E42" s="1">
        <f t="shared" si="17"/>
        <v>145.931759</v>
      </c>
      <c r="F42">
        <f t="shared" si="36"/>
        <v>20.185357</v>
      </c>
      <c r="G42">
        <f t="shared" si="37"/>
        <v>145.60822400000001</v>
      </c>
      <c r="H42" s="1">
        <f t="shared" si="18"/>
        <v>49370.63280273752</v>
      </c>
      <c r="K42" s="1">
        <f t="shared" si="38"/>
        <v>8.1920000000000002</v>
      </c>
      <c r="L42" s="1">
        <f t="shared" si="39"/>
        <v>27.557150688</v>
      </c>
      <c r="M42" s="1">
        <f t="shared" si="40"/>
        <v>345.55822080000002</v>
      </c>
      <c r="N42" s="1">
        <f t="shared" si="19"/>
        <v>1.0383359999999999</v>
      </c>
      <c r="O42" s="1">
        <f t="shared" si="41"/>
        <v>145.931759</v>
      </c>
      <c r="P42" s="1">
        <f t="shared" si="42"/>
        <v>20.185357</v>
      </c>
      <c r="Q42" s="1">
        <f t="shared" si="43"/>
        <v>145.60822400000001</v>
      </c>
      <c r="R42" s="1">
        <f t="shared" si="20"/>
        <v>4937.0632802737518</v>
      </c>
      <c r="T42" t="s">
        <v>67</v>
      </c>
      <c r="U42">
        <v>18.292205437842199</v>
      </c>
      <c r="V42">
        <f>U42*10</f>
        <v>182.92205437842199</v>
      </c>
      <c r="X42">
        <f t="shared" si="21"/>
        <v>8192000000000</v>
      </c>
      <c r="Y42">
        <f t="shared" si="22"/>
        <v>27557150688</v>
      </c>
      <c r="Z42">
        <f t="shared" si="23"/>
        <v>345558220800000</v>
      </c>
      <c r="AA42">
        <f t="shared" si="24"/>
        <v>1038336000</v>
      </c>
      <c r="AB42" s="8">
        <f t="shared" si="44"/>
        <v>145.931759</v>
      </c>
      <c r="AC42" s="8">
        <f t="shared" si="45"/>
        <v>20.116293350944687</v>
      </c>
      <c r="AD42" s="8">
        <f t="shared" si="46"/>
        <v>143.31335076087109</v>
      </c>
      <c r="AE42" s="8">
        <f t="shared" si="47"/>
        <v>143.31335076087109</v>
      </c>
      <c r="AF42">
        <f t="shared" si="48"/>
        <v>2292.7642571334009</v>
      </c>
      <c r="AG42">
        <f t="shared" si="49"/>
        <v>20281.229763806798</v>
      </c>
      <c r="AH42">
        <f t="shared" si="50"/>
        <v>26694.137155336772</v>
      </c>
      <c r="AI42">
        <f t="shared" si="51"/>
        <v>49268.131176276969</v>
      </c>
      <c r="AJ42">
        <f t="shared" si="52"/>
        <v>1.7942689494539095</v>
      </c>
      <c r="AK42">
        <f t="shared" si="25"/>
        <v>0.20761659440360161</v>
      </c>
      <c r="AM42">
        <f t="shared" si="26"/>
        <v>0</v>
      </c>
      <c r="AN42">
        <f t="shared" si="27"/>
        <v>451.17500000000001</v>
      </c>
      <c r="AO42">
        <f t="shared" si="28"/>
        <v>321.35691056899998</v>
      </c>
      <c r="AP42">
        <f t="shared" si="29"/>
        <v>0.32353499999999258</v>
      </c>
      <c r="AQ42">
        <f t="shared" si="30"/>
        <v>19.861822000000004</v>
      </c>
      <c r="AR42">
        <f t="shared" si="31"/>
        <v>125.746402</v>
      </c>
      <c r="AS42">
        <f t="shared" si="53"/>
        <v>0</v>
      </c>
      <c r="AT42">
        <f t="shared" si="54"/>
        <v>8961.1575408500012</v>
      </c>
      <c r="AU42">
        <f t="shared" si="55"/>
        <v>40409.475261887521</v>
      </c>
      <c r="AV42">
        <f t="shared" si="56"/>
        <v>49370.63280273752</v>
      </c>
      <c r="AW42">
        <f t="shared" si="57"/>
        <v>145.931759</v>
      </c>
      <c r="AX42">
        <f t="shared" si="58"/>
        <v>2.2170293993372106E-3</v>
      </c>
    </row>
    <row r="43" spans="1:50">
      <c r="A43" s="1">
        <f t="shared" si="32"/>
        <v>8192000000000</v>
      </c>
      <c r="B43" s="1">
        <f t="shared" si="33"/>
        <v>27504725328</v>
      </c>
      <c r="C43" s="1">
        <f t="shared" si="34"/>
        <v>530841600000000</v>
      </c>
      <c r="D43" s="1">
        <f t="shared" si="35"/>
        <v>1382400000</v>
      </c>
      <c r="E43" s="1">
        <f t="shared" si="17"/>
        <v>224.36733199999998</v>
      </c>
      <c r="F43">
        <f t="shared" si="36"/>
        <v>20.251767000000001</v>
      </c>
      <c r="G43">
        <f t="shared" si="37"/>
        <v>224.367332</v>
      </c>
      <c r="H43" s="1">
        <f t="shared" si="18"/>
        <v>74307.619609241869</v>
      </c>
      <c r="K43" s="1">
        <f t="shared" si="38"/>
        <v>8.1920000000000002</v>
      </c>
      <c r="L43" s="1">
        <f t="shared" si="39"/>
        <v>27.504725327999999</v>
      </c>
      <c r="M43" s="1">
        <f t="shared" si="40"/>
        <v>530.84159999999997</v>
      </c>
      <c r="N43" s="1">
        <f t="shared" si="19"/>
        <v>1.3824000000000001</v>
      </c>
      <c r="O43" s="1">
        <f t="shared" si="41"/>
        <v>224.36733199999998</v>
      </c>
      <c r="P43" s="1">
        <f t="shared" si="42"/>
        <v>20.251767000000001</v>
      </c>
      <c r="Q43" s="1">
        <f t="shared" si="43"/>
        <v>224.367332</v>
      </c>
      <c r="R43" s="1">
        <f t="shared" si="20"/>
        <v>7430.7619609241865</v>
      </c>
      <c r="X43">
        <f t="shared" si="21"/>
        <v>8192000000000</v>
      </c>
      <c r="Y43">
        <f t="shared" si="22"/>
        <v>27504725328</v>
      </c>
      <c r="Z43">
        <f t="shared" si="23"/>
        <v>530841600000000</v>
      </c>
      <c r="AA43">
        <f t="shared" si="24"/>
        <v>1382400000</v>
      </c>
      <c r="AB43" s="8">
        <f t="shared" si="44"/>
        <v>224.36733199999998</v>
      </c>
      <c r="AC43" s="8">
        <f t="shared" si="45"/>
        <v>20.116293350944687</v>
      </c>
      <c r="AD43" s="8">
        <f t="shared" si="46"/>
        <v>220.15592117339094</v>
      </c>
      <c r="AE43" s="8">
        <f t="shared" si="47"/>
        <v>220.15592117339094</v>
      </c>
      <c r="AF43">
        <f t="shared" si="48"/>
        <v>2292.1984543135072</v>
      </c>
      <c r="AG43">
        <f t="shared" si="49"/>
        <v>30899.22747488198</v>
      </c>
      <c r="AH43">
        <f t="shared" si="50"/>
        <v>41041.733304845453</v>
      </c>
      <c r="AI43">
        <f t="shared" si="51"/>
        <v>74233.159234040941</v>
      </c>
      <c r="AJ43">
        <f t="shared" si="52"/>
        <v>1.8770160473312754</v>
      </c>
      <c r="AK43">
        <f t="shared" si="25"/>
        <v>0.10020557190835795</v>
      </c>
      <c r="AM43">
        <f t="shared" si="26"/>
        <v>0</v>
      </c>
      <c r="AN43">
        <f t="shared" si="27"/>
        <v>447.94705882400001</v>
      </c>
      <c r="AO43">
        <f t="shared" si="28"/>
        <v>319.64378109500001</v>
      </c>
      <c r="AP43">
        <f t="shared" si="29"/>
        <v>2.6188000000004763E-2</v>
      </c>
      <c r="AQ43">
        <f t="shared" si="30"/>
        <v>20.251767000000001</v>
      </c>
      <c r="AR43">
        <f t="shared" si="31"/>
        <v>204.08937699999998</v>
      </c>
      <c r="AS43">
        <f t="shared" si="53"/>
        <v>0</v>
      </c>
      <c r="AT43">
        <f t="shared" si="54"/>
        <v>9071.7194636389431</v>
      </c>
      <c r="AU43">
        <f t="shared" si="55"/>
        <v>65235.900145602922</v>
      </c>
      <c r="AV43">
        <f t="shared" si="56"/>
        <v>74307.619609241869</v>
      </c>
      <c r="AW43">
        <f t="shared" si="57"/>
        <v>224.36733199999998</v>
      </c>
      <c r="AX43">
        <f t="shared" si="58"/>
        <v>1.167193092085472E-4</v>
      </c>
    </row>
    <row r="44" spans="1:50">
      <c r="A44" s="1">
        <f t="shared" si="32"/>
        <v>8192000000000</v>
      </c>
      <c r="B44" s="1">
        <f t="shared" si="33"/>
        <v>355188176</v>
      </c>
      <c r="C44" s="1">
        <f t="shared" si="34"/>
        <v>131072000000000</v>
      </c>
      <c r="D44" s="1">
        <f t="shared" si="35"/>
        <v>614400000</v>
      </c>
      <c r="E44" s="1">
        <f t="shared" si="17"/>
        <v>53.405253999999999</v>
      </c>
      <c r="F44">
        <f t="shared" si="36"/>
        <v>25.541197</v>
      </c>
      <c r="G44">
        <f t="shared" si="37"/>
        <v>53.405253999999999</v>
      </c>
      <c r="H44" s="1">
        <f t="shared" si="18"/>
        <v>20028.076060941537</v>
      </c>
      <c r="K44" s="1">
        <f t="shared" si="38"/>
        <v>8.1920000000000002</v>
      </c>
      <c r="L44" s="1">
        <f t="shared" si="39"/>
        <v>0.35518817600000002</v>
      </c>
      <c r="M44" s="1">
        <f t="shared" si="40"/>
        <v>131.072</v>
      </c>
      <c r="N44" s="1">
        <f t="shared" si="19"/>
        <v>0.61439999999999995</v>
      </c>
      <c r="O44" s="1">
        <f t="shared" si="41"/>
        <v>53.405253999999999</v>
      </c>
      <c r="P44" s="1">
        <f t="shared" si="42"/>
        <v>25.541197</v>
      </c>
      <c r="Q44" s="1">
        <f t="shared" si="43"/>
        <v>53.405253999999999</v>
      </c>
      <c r="R44" s="1">
        <f t="shared" si="20"/>
        <v>2002.8076060941537</v>
      </c>
      <c r="T44" t="s">
        <v>70</v>
      </c>
      <c r="V44">
        <v>34.22</v>
      </c>
      <c r="X44">
        <f t="shared" si="21"/>
        <v>8192000000000</v>
      </c>
      <c r="Y44">
        <f t="shared" si="22"/>
        <v>355188176</v>
      </c>
      <c r="Z44">
        <f t="shared" si="23"/>
        <v>131072000000000</v>
      </c>
      <c r="AA44">
        <f t="shared" si="24"/>
        <v>614400000</v>
      </c>
      <c r="AB44" s="8">
        <f t="shared" si="44"/>
        <v>53.405253999999999</v>
      </c>
      <c r="AC44" s="8">
        <f t="shared" si="45"/>
        <v>20.116293350944687</v>
      </c>
      <c r="AD44" s="8">
        <f t="shared" si="46"/>
        <v>54.359486709479242</v>
      </c>
      <c r="AE44" s="8">
        <f t="shared" si="47"/>
        <v>54.359486709479242</v>
      </c>
      <c r="AF44">
        <f t="shared" si="48"/>
        <v>1999.1859756311949</v>
      </c>
      <c r="AG44">
        <f t="shared" si="49"/>
        <v>7958.7822623536358</v>
      </c>
      <c r="AH44">
        <f t="shared" si="50"/>
        <v>9768.998776281438</v>
      </c>
      <c r="AI44">
        <f t="shared" si="51"/>
        <v>19726.967014266269</v>
      </c>
      <c r="AJ44">
        <f t="shared" si="52"/>
        <v>1.786776839370978</v>
      </c>
      <c r="AK44">
        <f t="shared" si="25"/>
        <v>1.5034347071533594</v>
      </c>
      <c r="AM44">
        <f t="shared" si="26"/>
        <v>0</v>
      </c>
      <c r="AN44">
        <f t="shared" si="27"/>
        <v>432.51818181800002</v>
      </c>
      <c r="AO44">
        <f t="shared" si="28"/>
        <v>323.94400000000002</v>
      </c>
      <c r="AP44">
        <f t="shared" si="29"/>
        <v>0.13999400000000151</v>
      </c>
      <c r="AQ44">
        <f t="shared" si="30"/>
        <v>25.541197999999994</v>
      </c>
      <c r="AR44">
        <f t="shared" si="31"/>
        <v>27.724062000000004</v>
      </c>
      <c r="AS44">
        <f t="shared" si="53"/>
        <v>0</v>
      </c>
      <c r="AT44">
        <f t="shared" si="54"/>
        <v>11047.032520413535</v>
      </c>
      <c r="AU44">
        <f t="shared" si="55"/>
        <v>8981.0435405280023</v>
      </c>
      <c r="AV44">
        <f t="shared" si="56"/>
        <v>20028.076060941537</v>
      </c>
      <c r="AW44">
        <f t="shared" si="57"/>
        <v>53.405253999999999</v>
      </c>
      <c r="AX44">
        <f t="shared" si="58"/>
        <v>2.621352573288042E-3</v>
      </c>
    </row>
    <row r="45" spans="1:50">
      <c r="A45" s="1">
        <f t="shared" si="32"/>
        <v>8192000000000</v>
      </c>
      <c r="B45" s="1">
        <f t="shared" si="33"/>
        <v>17756722432</v>
      </c>
      <c r="C45" s="1">
        <f t="shared" si="34"/>
        <v>131072000000000</v>
      </c>
      <c r="D45" s="1">
        <f t="shared" si="35"/>
        <v>614400000</v>
      </c>
      <c r="E45" s="1">
        <f t="shared" si="17"/>
        <v>53.412504000000006</v>
      </c>
      <c r="F45">
        <f t="shared" si="36"/>
        <v>21.924184</v>
      </c>
      <c r="G45">
        <f t="shared" si="37"/>
        <v>53.412503999999998</v>
      </c>
      <c r="H45" s="1">
        <f t="shared" si="18"/>
        <v>20049.207441918483</v>
      </c>
      <c r="K45" s="1">
        <f t="shared" si="38"/>
        <v>8.1920000000000002</v>
      </c>
      <c r="L45" s="1">
        <f t="shared" si="39"/>
        <v>17.756722432</v>
      </c>
      <c r="M45" s="1">
        <f t="shared" si="40"/>
        <v>131.072</v>
      </c>
      <c r="N45" s="1">
        <f t="shared" si="19"/>
        <v>0.61439999999999995</v>
      </c>
      <c r="O45" s="1">
        <f t="shared" si="41"/>
        <v>53.412504000000006</v>
      </c>
      <c r="P45" s="1">
        <f t="shared" si="42"/>
        <v>21.924184</v>
      </c>
      <c r="Q45" s="1">
        <f t="shared" si="43"/>
        <v>53.412503999999998</v>
      </c>
      <c r="R45" s="1">
        <f t="shared" si="20"/>
        <v>2004.9207441918484</v>
      </c>
      <c r="T45" t="s">
        <v>71</v>
      </c>
      <c r="V45" s="1">
        <v>1110</v>
      </c>
      <c r="X45">
        <f t="shared" si="21"/>
        <v>8192000000000</v>
      </c>
      <c r="Y45">
        <f t="shared" si="22"/>
        <v>17756722432</v>
      </c>
      <c r="Z45">
        <f t="shared" si="23"/>
        <v>131072000000000</v>
      </c>
      <c r="AA45">
        <f t="shared" si="24"/>
        <v>614400000</v>
      </c>
      <c r="AB45" s="8">
        <f t="shared" si="44"/>
        <v>53.412504000000006</v>
      </c>
      <c r="AC45" s="8">
        <f t="shared" si="45"/>
        <v>20.116293350944687</v>
      </c>
      <c r="AD45" s="8">
        <f t="shared" si="46"/>
        <v>54.359486709479242</v>
      </c>
      <c r="AE45" s="8">
        <f t="shared" si="47"/>
        <v>54.359486709479242</v>
      </c>
      <c r="AF45">
        <f t="shared" si="48"/>
        <v>2186.9927384750363</v>
      </c>
      <c r="AG45">
        <f t="shared" si="49"/>
        <v>7958.7822623536358</v>
      </c>
      <c r="AH45">
        <f t="shared" si="50"/>
        <v>9770.3249611756837</v>
      </c>
      <c r="AI45">
        <f t="shared" si="51"/>
        <v>19916.099962004355</v>
      </c>
      <c r="AJ45">
        <f t="shared" si="52"/>
        <v>1.7729607087494652</v>
      </c>
      <c r="AK45">
        <f t="shared" si="25"/>
        <v>0.66390394882058756</v>
      </c>
      <c r="AM45">
        <f t="shared" si="26"/>
        <v>0</v>
      </c>
      <c r="AN45">
        <f t="shared" si="27"/>
        <v>448.66842105299997</v>
      </c>
      <c r="AO45">
        <f t="shared" si="28"/>
        <v>327.885714286</v>
      </c>
      <c r="AP45">
        <f t="shared" si="29"/>
        <v>0.34174099999999896</v>
      </c>
      <c r="AQ45">
        <f t="shared" si="30"/>
        <v>21.924185000000001</v>
      </c>
      <c r="AR45">
        <f t="shared" si="31"/>
        <v>31.146578000000005</v>
      </c>
      <c r="AS45">
        <f t="shared" si="53"/>
        <v>0</v>
      </c>
      <c r="AT45">
        <f t="shared" si="54"/>
        <v>9836.6894668238674</v>
      </c>
      <c r="AU45">
        <f t="shared" si="55"/>
        <v>10212.517975094615</v>
      </c>
      <c r="AV45">
        <f t="shared" si="56"/>
        <v>20049.207441918483</v>
      </c>
      <c r="AW45">
        <f t="shared" si="57"/>
        <v>53.412504000000006</v>
      </c>
      <c r="AX45">
        <f t="shared" si="58"/>
        <v>6.3981460221374182E-3</v>
      </c>
    </row>
    <row r="46" spans="1:50">
      <c r="A46" s="1">
        <f t="shared" si="32"/>
        <v>13824000000000</v>
      </c>
      <c r="B46" s="1">
        <f t="shared" si="33"/>
        <v>62014202400</v>
      </c>
      <c r="C46" s="1">
        <f t="shared" si="34"/>
        <v>131072000000000</v>
      </c>
      <c r="D46" s="1">
        <f t="shared" si="35"/>
        <v>614400000</v>
      </c>
      <c r="E46" s="1">
        <f t="shared" si="17"/>
        <v>53.238012999999995</v>
      </c>
      <c r="F46">
        <f t="shared" si="36"/>
        <v>36.839809000000002</v>
      </c>
      <c r="G46">
        <f t="shared" si="37"/>
        <v>53.238013000000002</v>
      </c>
      <c r="H46" s="1">
        <f t="shared" si="18"/>
        <v>22173.794744037208</v>
      </c>
      <c r="K46" s="1">
        <f t="shared" si="38"/>
        <v>13.824</v>
      </c>
      <c r="L46" s="1">
        <f t="shared" si="39"/>
        <v>62.014202400000002</v>
      </c>
      <c r="M46" s="1">
        <f t="shared" si="40"/>
        <v>131.072</v>
      </c>
      <c r="N46" s="1">
        <f t="shared" si="19"/>
        <v>0.61439999999999995</v>
      </c>
      <c r="O46" s="1">
        <f t="shared" si="41"/>
        <v>53.238012999999995</v>
      </c>
      <c r="P46" s="1">
        <f t="shared" si="42"/>
        <v>36.839809000000002</v>
      </c>
      <c r="Q46" s="1">
        <f t="shared" si="43"/>
        <v>53.238013000000002</v>
      </c>
      <c r="R46" s="1">
        <f t="shared" si="20"/>
        <v>2217.3794744037209</v>
      </c>
      <c r="T46" t="s">
        <v>72</v>
      </c>
      <c r="V46" s="1">
        <v>2120</v>
      </c>
      <c r="X46">
        <f t="shared" si="21"/>
        <v>13824000000000</v>
      </c>
      <c r="Y46">
        <f t="shared" si="22"/>
        <v>62014202400</v>
      </c>
      <c r="Z46">
        <f t="shared" si="23"/>
        <v>131072000000000</v>
      </c>
      <c r="AA46">
        <f t="shared" si="24"/>
        <v>614400000</v>
      </c>
      <c r="AB46" s="8">
        <f t="shared" si="44"/>
        <v>53.238012999999995</v>
      </c>
      <c r="AC46" s="8">
        <f t="shared" si="45"/>
        <v>33.946245029719158</v>
      </c>
      <c r="AD46" s="8">
        <f t="shared" si="46"/>
        <v>54.359486709479242</v>
      </c>
      <c r="AE46" s="8">
        <f t="shared" si="47"/>
        <v>54.359486709479242</v>
      </c>
      <c r="AF46">
        <f t="shared" si="48"/>
        <v>4036.4482900950707</v>
      </c>
      <c r="AG46">
        <f t="shared" si="49"/>
        <v>7958.7822623536358</v>
      </c>
      <c r="AH46">
        <f t="shared" si="50"/>
        <v>9738.406708985136</v>
      </c>
      <c r="AI46">
        <f t="shared" si="51"/>
        <v>21733.63726143384</v>
      </c>
      <c r="AJ46">
        <f t="shared" si="52"/>
        <v>2.1065281108054257</v>
      </c>
      <c r="AK46">
        <f t="shared" si="25"/>
        <v>1.9850345314562448</v>
      </c>
      <c r="AM46">
        <f t="shared" si="26"/>
        <v>0</v>
      </c>
      <c r="AN46">
        <f t="shared" si="27"/>
        <v>459.47941176500001</v>
      </c>
      <c r="AO46">
        <f t="shared" si="28"/>
        <v>333.09230769200002</v>
      </c>
      <c r="AP46">
        <f t="shared" si="29"/>
        <v>0.6468320000000034</v>
      </c>
      <c r="AQ46">
        <f t="shared" si="30"/>
        <v>36.83981</v>
      </c>
      <c r="AR46">
        <f t="shared" si="31"/>
        <v>15.751370999999992</v>
      </c>
      <c r="AS46">
        <f t="shared" si="53"/>
        <v>0</v>
      </c>
      <c r="AT46">
        <f t="shared" si="54"/>
        <v>16927.134228334366</v>
      </c>
      <c r="AU46">
        <f t="shared" si="55"/>
        <v>5246.6605157028434</v>
      </c>
      <c r="AV46">
        <f t="shared" si="56"/>
        <v>22173.794744037208</v>
      </c>
      <c r="AW46">
        <f t="shared" si="57"/>
        <v>53.238012999999995</v>
      </c>
      <c r="AX46">
        <f t="shared" si="58"/>
        <v>1.2149814832495786E-2</v>
      </c>
    </row>
    <row r="47" spans="1:50">
      <c r="A47" s="1">
        <f t="shared" si="32"/>
        <v>8192000000000</v>
      </c>
      <c r="B47" s="1">
        <f t="shared" si="33"/>
        <v>33940386736</v>
      </c>
      <c r="C47" s="1">
        <f t="shared" si="34"/>
        <v>131072000000000</v>
      </c>
      <c r="D47" s="1">
        <f t="shared" si="35"/>
        <v>614400000</v>
      </c>
      <c r="E47" s="1">
        <f t="shared" si="17"/>
        <v>53.410429999999998</v>
      </c>
      <c r="F47">
        <f t="shared" si="36"/>
        <v>21.349762999999999</v>
      </c>
      <c r="G47">
        <f t="shared" si="37"/>
        <v>53.410429999999998</v>
      </c>
      <c r="H47" s="1">
        <f t="shared" si="18"/>
        <v>20338.249911322389</v>
      </c>
      <c r="K47" s="1">
        <f t="shared" si="38"/>
        <v>8.1920000000000002</v>
      </c>
      <c r="L47" s="1">
        <f t="shared" si="39"/>
        <v>33.940386736000001</v>
      </c>
      <c r="M47" s="1">
        <f t="shared" si="40"/>
        <v>131.072</v>
      </c>
      <c r="N47" s="1">
        <f t="shared" si="19"/>
        <v>0.61439999999999995</v>
      </c>
      <c r="O47" s="1">
        <f t="shared" si="41"/>
        <v>53.410429999999998</v>
      </c>
      <c r="P47" s="1">
        <f t="shared" si="42"/>
        <v>21.349762999999999</v>
      </c>
      <c r="Q47" s="1">
        <f t="shared" si="43"/>
        <v>53.410429999999998</v>
      </c>
      <c r="R47" s="1">
        <f t="shared" si="20"/>
        <v>2033.8249911322389</v>
      </c>
      <c r="X47">
        <f t="shared" si="21"/>
        <v>8192000000000</v>
      </c>
      <c r="Y47">
        <f t="shared" si="22"/>
        <v>33940386736</v>
      </c>
      <c r="Z47">
        <f t="shared" si="23"/>
        <v>131072000000000</v>
      </c>
      <c r="AA47">
        <f t="shared" si="24"/>
        <v>614400000</v>
      </c>
      <c r="AB47" s="8">
        <f t="shared" si="44"/>
        <v>53.410429999999998</v>
      </c>
      <c r="AC47" s="8">
        <f t="shared" si="45"/>
        <v>20.116293350944687</v>
      </c>
      <c r="AD47" s="8">
        <f t="shared" si="46"/>
        <v>54.359486709479242</v>
      </c>
      <c r="AE47" s="8">
        <f t="shared" si="47"/>
        <v>54.359486709479242</v>
      </c>
      <c r="AF47">
        <f t="shared" si="48"/>
        <v>2361.6555905645118</v>
      </c>
      <c r="AG47">
        <f t="shared" si="49"/>
        <v>7958.7822623536358</v>
      </c>
      <c r="AH47">
        <f t="shared" si="50"/>
        <v>9769.9455808349012</v>
      </c>
      <c r="AI47">
        <f t="shared" si="51"/>
        <v>20090.38343375305</v>
      </c>
      <c r="AJ47">
        <f t="shared" si="52"/>
        <v>1.7769126919203682</v>
      </c>
      <c r="AK47">
        <f t="shared" si="25"/>
        <v>1.2187207780908982</v>
      </c>
      <c r="AM47">
        <f t="shared" si="26"/>
        <v>0</v>
      </c>
      <c r="AN47">
        <f t="shared" si="27"/>
        <v>460.25555555599999</v>
      </c>
      <c r="AO47">
        <f t="shared" si="28"/>
        <v>329.51379310300001</v>
      </c>
      <c r="AP47">
        <f t="shared" si="29"/>
        <v>0.15941399999999817</v>
      </c>
      <c r="AQ47">
        <f t="shared" si="30"/>
        <v>21.349763000000003</v>
      </c>
      <c r="AR47">
        <f t="shared" si="31"/>
        <v>31.901252999999997</v>
      </c>
      <c r="AS47">
        <f t="shared" si="53"/>
        <v>0</v>
      </c>
      <c r="AT47">
        <f t="shared" si="54"/>
        <v>9826.347030553934</v>
      </c>
      <c r="AU47">
        <f t="shared" si="55"/>
        <v>10511.902880768457</v>
      </c>
      <c r="AV47">
        <f t="shared" si="56"/>
        <v>20338.249911322389</v>
      </c>
      <c r="AW47">
        <f t="shared" si="57"/>
        <v>53.410429999999998</v>
      </c>
      <c r="AX47">
        <f t="shared" si="58"/>
        <v>2.9846979325947793E-3</v>
      </c>
    </row>
    <row r="48" spans="1:50">
      <c r="A48" s="1">
        <f t="shared" si="32"/>
        <v>8000000000000</v>
      </c>
      <c r="B48" s="1">
        <f t="shared" si="33"/>
        <v>29542587392</v>
      </c>
      <c r="C48" s="1">
        <f t="shared" si="34"/>
        <v>131072000000000</v>
      </c>
      <c r="D48" s="1">
        <f t="shared" si="35"/>
        <v>614400000</v>
      </c>
      <c r="E48" s="1">
        <f t="shared" si="17"/>
        <v>53.590301999999994</v>
      </c>
      <c r="F48">
        <f t="shared" si="36"/>
        <v>20.181926000000001</v>
      </c>
      <c r="G48">
        <f t="shared" si="37"/>
        <v>53.590296000000002</v>
      </c>
      <c r="H48" s="1">
        <f t="shared" si="18"/>
        <v>19983.712859752821</v>
      </c>
      <c r="K48" s="1">
        <f t="shared" si="38"/>
        <v>8</v>
      </c>
      <c r="L48" s="1">
        <f t="shared" si="39"/>
        <v>29.542587392000002</v>
      </c>
      <c r="M48" s="1">
        <f t="shared" si="40"/>
        <v>131.072</v>
      </c>
      <c r="N48" s="1">
        <f t="shared" si="19"/>
        <v>0.61439999999999995</v>
      </c>
      <c r="O48" s="1">
        <f t="shared" si="41"/>
        <v>53.590301999999994</v>
      </c>
      <c r="P48" s="1">
        <f t="shared" si="42"/>
        <v>20.181926000000001</v>
      </c>
      <c r="Q48" s="1">
        <f t="shared" si="43"/>
        <v>53.590296000000002</v>
      </c>
      <c r="R48" s="1">
        <f t="shared" si="20"/>
        <v>1998.371285975282</v>
      </c>
      <c r="X48">
        <f t="shared" si="21"/>
        <v>8000000000000</v>
      </c>
      <c r="Y48">
        <f t="shared" si="22"/>
        <v>29542587392</v>
      </c>
      <c r="Z48">
        <f t="shared" si="23"/>
        <v>131072000000000</v>
      </c>
      <c r="AA48">
        <f t="shared" si="24"/>
        <v>614400000</v>
      </c>
      <c r="AB48" s="8">
        <f t="shared" si="44"/>
        <v>53.590301999999994</v>
      </c>
      <c r="AC48" s="8">
        <f t="shared" si="45"/>
        <v>19.644817725531919</v>
      </c>
      <c r="AD48" s="8">
        <f t="shared" si="46"/>
        <v>54.359486709479242</v>
      </c>
      <c r="AE48" s="8">
        <f t="shared" si="47"/>
        <v>54.359486709479242</v>
      </c>
      <c r="AF48">
        <f t="shared" si="48"/>
        <v>2267.4260867333314</v>
      </c>
      <c r="AG48">
        <f t="shared" si="49"/>
        <v>7958.7822623536358</v>
      </c>
      <c r="AH48">
        <f t="shared" si="50"/>
        <v>9802.848136600056</v>
      </c>
      <c r="AI48">
        <f t="shared" si="51"/>
        <v>20029.056485687022</v>
      </c>
      <c r="AJ48">
        <f t="shared" si="52"/>
        <v>1.4353057937222446</v>
      </c>
      <c r="AK48">
        <f t="shared" si="25"/>
        <v>0.22690290964660315</v>
      </c>
      <c r="AM48">
        <f t="shared" si="26"/>
        <v>0</v>
      </c>
      <c r="AN48">
        <f t="shared" si="27"/>
        <v>456.27058823499999</v>
      </c>
      <c r="AO48">
        <f t="shared" si="28"/>
        <v>329.08666666699997</v>
      </c>
      <c r="AP48">
        <f t="shared" si="29"/>
        <v>0.66534899999999197</v>
      </c>
      <c r="AQ48">
        <f t="shared" si="30"/>
        <v>20.181926000000004</v>
      </c>
      <c r="AR48">
        <f t="shared" si="31"/>
        <v>32.743026999999998</v>
      </c>
      <c r="AS48">
        <f t="shared" ref="AS48:AS63" si="60">AM48*AP48</f>
        <v>0</v>
      </c>
      <c r="AT48">
        <f t="shared" si="54"/>
        <v>9208.4192477352426</v>
      </c>
      <c r="AU48">
        <f t="shared" si="55"/>
        <v>10775.29361201758</v>
      </c>
      <c r="AV48">
        <f t="shared" si="56"/>
        <v>19983.712859752821</v>
      </c>
      <c r="AW48">
        <f t="shared" si="57"/>
        <v>53.590301999999994</v>
      </c>
      <c r="AX48">
        <f t="shared" si="58"/>
        <v>1.2415473978855205E-2</v>
      </c>
    </row>
    <row r="49" spans="1:50">
      <c r="A49" s="1">
        <f t="shared" si="32"/>
        <v>13824000000000</v>
      </c>
      <c r="B49" s="1">
        <f t="shared" si="33"/>
        <v>51441547264</v>
      </c>
      <c r="C49" s="1">
        <f t="shared" si="34"/>
        <v>131072000000000</v>
      </c>
      <c r="D49" s="1">
        <f t="shared" si="35"/>
        <v>614400000</v>
      </c>
      <c r="E49" s="1">
        <f t="shared" si="17"/>
        <v>53.290769999999995</v>
      </c>
      <c r="F49">
        <f t="shared" si="36"/>
        <v>34.723305000000003</v>
      </c>
      <c r="G49">
        <f t="shared" si="37"/>
        <v>53.290770000000002</v>
      </c>
      <c r="H49" s="1">
        <f t="shared" si="18"/>
        <v>21875.331684234679</v>
      </c>
      <c r="K49" s="1">
        <f t="shared" si="38"/>
        <v>13.824</v>
      </c>
      <c r="L49" s="1">
        <f t="shared" si="39"/>
        <v>51.441547264</v>
      </c>
      <c r="M49" s="1">
        <f t="shared" si="40"/>
        <v>131.072</v>
      </c>
      <c r="N49" s="1">
        <f t="shared" si="19"/>
        <v>0.61439999999999995</v>
      </c>
      <c r="O49" s="1">
        <f t="shared" si="41"/>
        <v>53.290769999999995</v>
      </c>
      <c r="P49" s="1">
        <f t="shared" si="42"/>
        <v>34.723305000000003</v>
      </c>
      <c r="Q49" s="1">
        <f t="shared" si="43"/>
        <v>53.290770000000002</v>
      </c>
      <c r="R49" s="1">
        <f t="shared" si="20"/>
        <v>2187.5331684234679</v>
      </c>
      <c r="X49">
        <f t="shared" si="21"/>
        <v>13824000000000</v>
      </c>
      <c r="Y49">
        <f t="shared" si="22"/>
        <v>51441547264</v>
      </c>
      <c r="Z49">
        <f t="shared" si="23"/>
        <v>131072000000000</v>
      </c>
      <c r="AA49">
        <f t="shared" si="24"/>
        <v>614400000</v>
      </c>
      <c r="AB49" s="8">
        <f t="shared" si="44"/>
        <v>53.290769999999995</v>
      </c>
      <c r="AC49" s="8">
        <f t="shared" si="45"/>
        <v>33.946245029719158</v>
      </c>
      <c r="AD49" s="8">
        <f t="shared" si="46"/>
        <v>54.359486709479242</v>
      </c>
      <c r="AE49" s="8">
        <f t="shared" si="47"/>
        <v>54.359486709479242</v>
      </c>
      <c r="AF49">
        <f t="shared" si="48"/>
        <v>3922.3424815758108</v>
      </c>
      <c r="AG49">
        <f t="shared" si="49"/>
        <v>7958.7822623536358</v>
      </c>
      <c r="AH49">
        <f t="shared" si="50"/>
        <v>9748.0571278079788</v>
      </c>
      <c r="AI49">
        <f t="shared" si="51"/>
        <v>21629.181871737426</v>
      </c>
      <c r="AJ49">
        <f t="shared" si="52"/>
        <v>2.0054443001653892</v>
      </c>
      <c r="AK49">
        <f t="shared" si="25"/>
        <v>1.1252392240280897</v>
      </c>
      <c r="AM49">
        <f t="shared" si="26"/>
        <v>0</v>
      </c>
      <c r="AN49">
        <f t="shared" si="27"/>
        <v>456.219354839</v>
      </c>
      <c r="AO49">
        <f t="shared" si="28"/>
        <v>331.04374999999999</v>
      </c>
      <c r="AP49">
        <f t="shared" si="29"/>
        <v>0.34060599999999397</v>
      </c>
      <c r="AQ49">
        <f t="shared" si="30"/>
        <v>34.723306000000008</v>
      </c>
      <c r="AR49">
        <f t="shared" si="31"/>
        <v>18.226857999999993</v>
      </c>
      <c r="AS49">
        <f t="shared" si="60"/>
        <v>0</v>
      </c>
      <c r="AT49">
        <f t="shared" si="54"/>
        <v>15841.444261197181</v>
      </c>
      <c r="AU49">
        <f t="shared" si="55"/>
        <v>6033.8874230374977</v>
      </c>
      <c r="AV49">
        <f t="shared" si="56"/>
        <v>21875.331684234679</v>
      </c>
      <c r="AW49">
        <f t="shared" si="57"/>
        <v>53.290769999999995</v>
      </c>
      <c r="AX49">
        <f t="shared" si="58"/>
        <v>6.3914632871695043E-3</v>
      </c>
    </row>
    <row r="50" spans="1:50">
      <c r="A50" s="1">
        <f t="shared" si="32"/>
        <v>10976000000000</v>
      </c>
      <c r="B50" s="1">
        <f t="shared" si="33"/>
        <v>38805496208</v>
      </c>
      <c r="C50" s="1">
        <f t="shared" si="34"/>
        <v>131072000000000</v>
      </c>
      <c r="D50" s="1">
        <f t="shared" si="35"/>
        <v>614400000</v>
      </c>
      <c r="E50" s="1">
        <f t="shared" si="17"/>
        <v>54.297444000000013</v>
      </c>
      <c r="F50">
        <f t="shared" si="36"/>
        <v>27.276821999999999</v>
      </c>
      <c r="G50">
        <f t="shared" si="37"/>
        <v>53.506655000000002</v>
      </c>
      <c r="H50" s="1">
        <f t="shared" si="18"/>
        <v>20933.90363335039</v>
      </c>
      <c r="K50" s="1">
        <f t="shared" si="38"/>
        <v>10.976000000000001</v>
      </c>
      <c r="L50" s="1">
        <f t="shared" si="39"/>
        <v>38.805496208000001</v>
      </c>
      <c r="M50" s="1">
        <f t="shared" si="40"/>
        <v>131.072</v>
      </c>
      <c r="N50" s="1">
        <f t="shared" si="19"/>
        <v>0.61439999999999995</v>
      </c>
      <c r="O50" s="1">
        <f t="shared" si="41"/>
        <v>54.297444000000013</v>
      </c>
      <c r="P50" s="1">
        <f t="shared" si="42"/>
        <v>27.276821999999999</v>
      </c>
      <c r="Q50" s="1">
        <f t="shared" si="43"/>
        <v>53.506655000000002</v>
      </c>
      <c r="R50" s="1">
        <f t="shared" si="20"/>
        <v>2093.3903633350392</v>
      </c>
      <c r="U50">
        <v>24.357331455862699</v>
      </c>
      <c r="X50">
        <f t="shared" si="21"/>
        <v>10976000000000</v>
      </c>
      <c r="Y50">
        <f t="shared" si="22"/>
        <v>38805496208</v>
      </c>
      <c r="Z50">
        <f t="shared" si="23"/>
        <v>131072000000000</v>
      </c>
      <c r="AA50">
        <f t="shared" si="24"/>
        <v>614400000</v>
      </c>
      <c r="AB50" s="8">
        <f t="shared" si="44"/>
        <v>54.297444000000013</v>
      </c>
      <c r="AC50" s="8">
        <f t="shared" si="45"/>
        <v>26.952689919429794</v>
      </c>
      <c r="AD50" s="8">
        <f t="shared" si="46"/>
        <v>54.359486709479242</v>
      </c>
      <c r="AE50" s="8">
        <f t="shared" si="47"/>
        <v>54.359486709479242</v>
      </c>
      <c r="AF50">
        <f t="shared" si="48"/>
        <v>3092.2705892040522</v>
      </c>
      <c r="AG50">
        <f t="shared" si="49"/>
        <v>7958.7822623536358</v>
      </c>
      <c r="AH50">
        <f t="shared" si="50"/>
        <v>9932.2000039773247</v>
      </c>
      <c r="AI50">
        <f t="shared" si="51"/>
        <v>20983.252855535015</v>
      </c>
      <c r="AJ50">
        <f t="shared" si="52"/>
        <v>0.11426451211815616</v>
      </c>
      <c r="AK50">
        <f t="shared" si="25"/>
        <v>0.23573826959824581</v>
      </c>
      <c r="AM50">
        <f t="shared" si="26"/>
        <v>0</v>
      </c>
      <c r="AN50">
        <f t="shared" si="27"/>
        <v>454.92173912999999</v>
      </c>
      <c r="AO50">
        <f t="shared" si="28"/>
        <v>328.81666666699999</v>
      </c>
      <c r="AP50">
        <f t="shared" si="29"/>
        <v>0.79078800000000626</v>
      </c>
      <c r="AQ50">
        <f t="shared" si="30"/>
        <v>26.486035000000001</v>
      </c>
      <c r="AR50">
        <f t="shared" si="31"/>
        <v>27.020621000000006</v>
      </c>
      <c r="AS50">
        <f t="shared" si="60"/>
        <v>0</v>
      </c>
      <c r="AT50">
        <f t="shared" si="54"/>
        <v>12049.073104858049</v>
      </c>
      <c r="AU50">
        <f t="shared" si="55"/>
        <v>8884.8305284923426</v>
      </c>
      <c r="AV50">
        <f t="shared" si="56"/>
        <v>20933.90363335039</v>
      </c>
      <c r="AW50">
        <f t="shared" si="57"/>
        <v>54.297444000000013</v>
      </c>
      <c r="AX50">
        <f t="shared" si="58"/>
        <v>1.4564000471182512E-2</v>
      </c>
    </row>
    <row r="51" spans="1:50">
      <c r="A51" s="1">
        <f t="shared" si="32"/>
        <v>8192000000000</v>
      </c>
      <c r="B51" s="1">
        <f t="shared" si="33"/>
        <v>27450235392</v>
      </c>
      <c r="C51" s="1">
        <f t="shared" si="34"/>
        <v>131072000000000</v>
      </c>
      <c r="D51" s="1">
        <f t="shared" si="35"/>
        <v>614400000</v>
      </c>
      <c r="E51" s="1">
        <f t="shared" si="17"/>
        <v>54.434892000000005</v>
      </c>
      <c r="F51">
        <f t="shared" si="36"/>
        <v>20.249676999999998</v>
      </c>
      <c r="G51">
        <f t="shared" si="37"/>
        <v>53.586432000000002</v>
      </c>
      <c r="H51" s="1">
        <f t="shared" si="18"/>
        <v>19960.203657318321</v>
      </c>
      <c r="K51" s="1">
        <f t="shared" si="38"/>
        <v>8.1920000000000002</v>
      </c>
      <c r="L51" s="1">
        <f t="shared" si="39"/>
        <v>27.450235392</v>
      </c>
      <c r="M51" s="1">
        <f t="shared" si="40"/>
        <v>131.072</v>
      </c>
      <c r="N51" s="1">
        <f t="shared" si="19"/>
        <v>0.61439999999999995</v>
      </c>
      <c r="O51" s="1">
        <f t="shared" si="41"/>
        <v>54.434892000000005</v>
      </c>
      <c r="P51" s="1">
        <f t="shared" si="42"/>
        <v>20.249676999999998</v>
      </c>
      <c r="Q51" s="1">
        <f t="shared" si="43"/>
        <v>53.586432000000002</v>
      </c>
      <c r="R51" s="1">
        <f t="shared" si="20"/>
        <v>1996.020365731832</v>
      </c>
      <c r="U51">
        <v>1.07925404783826</v>
      </c>
      <c r="X51">
        <f t="shared" si="21"/>
        <v>8192000000000</v>
      </c>
      <c r="Y51">
        <f t="shared" si="22"/>
        <v>27450235392</v>
      </c>
      <c r="Z51">
        <f t="shared" si="23"/>
        <v>131072000000000</v>
      </c>
      <c r="AA51">
        <f t="shared" si="24"/>
        <v>614400000</v>
      </c>
      <c r="AB51" s="8">
        <f t="shared" si="44"/>
        <v>54.434892000000005</v>
      </c>
      <c r="AC51" s="8">
        <f>$V$34*X51+$V$35*Y51</f>
        <v>20.116293350944687</v>
      </c>
      <c r="AD51" s="8">
        <f t="shared" si="46"/>
        <v>54.359486709479242</v>
      </c>
      <c r="AE51" s="8">
        <f t="shared" si="47"/>
        <v>54.359486709479242</v>
      </c>
      <c r="AF51">
        <f t="shared" si="48"/>
        <v>2291.610369473563</v>
      </c>
      <c r="AG51">
        <f t="shared" si="49"/>
        <v>7958.7822623536358</v>
      </c>
      <c r="AH51">
        <f t="shared" si="50"/>
        <v>9957.3422745075295</v>
      </c>
      <c r="AI51">
        <f t="shared" si="51"/>
        <v>20207.734906334728</v>
      </c>
      <c r="AJ51">
        <f t="shared" si="52"/>
        <v>0.13852381762925686</v>
      </c>
      <c r="AK51">
        <f t="shared" si="25"/>
        <v>1.2401238647965935</v>
      </c>
      <c r="AM51">
        <f t="shared" si="26"/>
        <v>0</v>
      </c>
      <c r="AN51">
        <f t="shared" si="27"/>
        <v>453.09375</v>
      </c>
      <c r="AO51">
        <f t="shared" si="28"/>
        <v>326.73870967699997</v>
      </c>
      <c r="AP51">
        <f t="shared" si="29"/>
        <v>0.8484590000000054</v>
      </c>
      <c r="AQ51">
        <f t="shared" si="30"/>
        <v>19.401218</v>
      </c>
      <c r="AR51">
        <f t="shared" si="31"/>
        <v>34.185214999999999</v>
      </c>
      <c r="AS51">
        <f t="shared" si="60"/>
        <v>0</v>
      </c>
      <c r="AT51">
        <f t="shared" si="54"/>
        <v>8790.5706181874993</v>
      </c>
      <c r="AU51">
        <f t="shared" si="55"/>
        <v>11169.633039130824</v>
      </c>
      <c r="AV51">
        <f t="shared" si="56"/>
        <v>19960.203657318321</v>
      </c>
      <c r="AW51">
        <f t="shared" si="57"/>
        <v>54.434892000000005</v>
      </c>
      <c r="AX51">
        <f t="shared" si="58"/>
        <v>1.5586675546265534E-2</v>
      </c>
    </row>
    <row r="52" spans="1:50">
      <c r="A52" s="1">
        <f t="shared" si="32"/>
        <v>11664000000000</v>
      </c>
      <c r="B52" s="1">
        <f t="shared" si="33"/>
        <v>39585884512</v>
      </c>
      <c r="C52" s="1">
        <f t="shared" si="34"/>
        <v>131072000000000</v>
      </c>
      <c r="D52" s="1">
        <f t="shared" si="35"/>
        <v>614400000</v>
      </c>
      <c r="E52" s="1">
        <f t="shared" si="17"/>
        <v>53.657933000000014</v>
      </c>
      <c r="F52">
        <f t="shared" si="36"/>
        <v>28.596231</v>
      </c>
      <c r="G52">
        <f t="shared" si="37"/>
        <v>53.375160000000001</v>
      </c>
      <c r="H52" s="1">
        <f t="shared" si="18"/>
        <v>21096.62297702107</v>
      </c>
      <c r="K52" s="1">
        <f t="shared" si="38"/>
        <v>11.664</v>
      </c>
      <c r="L52" s="1">
        <f t="shared" si="39"/>
        <v>39.585884512</v>
      </c>
      <c r="M52" s="1">
        <f t="shared" si="40"/>
        <v>131.072</v>
      </c>
      <c r="N52" s="1">
        <f t="shared" si="19"/>
        <v>0.61439999999999995</v>
      </c>
      <c r="O52" s="1">
        <f t="shared" si="41"/>
        <v>53.657933000000014</v>
      </c>
      <c r="P52" s="1">
        <f t="shared" si="42"/>
        <v>28.596231</v>
      </c>
      <c r="Q52" s="1">
        <f t="shared" si="43"/>
        <v>53.375160000000001</v>
      </c>
      <c r="R52" s="1">
        <f t="shared" si="20"/>
        <v>2109.662297702107</v>
      </c>
      <c r="U52">
        <v>5.5067136063411697</v>
      </c>
      <c r="X52">
        <f t="shared" si="21"/>
        <v>11664000000000</v>
      </c>
      <c r="Y52">
        <f t="shared" si="22"/>
        <v>39585884512</v>
      </c>
      <c r="Z52">
        <f t="shared" si="23"/>
        <v>131072000000000</v>
      </c>
      <c r="AA52">
        <f t="shared" si="24"/>
        <v>614400000</v>
      </c>
      <c r="AB52" s="8">
        <f t="shared" si="44"/>
        <v>53.657933000000014</v>
      </c>
      <c r="AC52" s="8">
        <f t="shared" si="45"/>
        <v>28.642144243825541</v>
      </c>
      <c r="AD52" s="8">
        <f t="shared" si="46"/>
        <v>54.359486709479242</v>
      </c>
      <c r="AE52" s="8">
        <f t="shared" si="47"/>
        <v>54.359486709479242</v>
      </c>
      <c r="AF52">
        <f t="shared" si="48"/>
        <v>3268.2714019801638</v>
      </c>
      <c r="AG52">
        <f t="shared" si="49"/>
        <v>7958.7822623536358</v>
      </c>
      <c r="AH52">
        <f t="shared" si="50"/>
        <v>9815.2193380597255</v>
      </c>
      <c r="AI52">
        <f t="shared" si="51"/>
        <v>21042.273002393526</v>
      </c>
      <c r="AJ52">
        <f t="shared" si="52"/>
        <v>1.3074557111233258</v>
      </c>
      <c r="AK52">
        <f t="shared" si="25"/>
        <v>0.2576240504783347</v>
      </c>
      <c r="AM52">
        <f t="shared" si="26"/>
        <v>0</v>
      </c>
      <c r="AN52">
        <f t="shared" si="27"/>
        <v>453.464</v>
      </c>
      <c r="AO52">
        <f t="shared" si="28"/>
        <v>329.48636363600002</v>
      </c>
      <c r="AP52">
        <f t="shared" si="29"/>
        <v>0.28277300000000594</v>
      </c>
      <c r="AQ52">
        <f t="shared" si="30"/>
        <v>28.313457999999997</v>
      </c>
      <c r="AR52">
        <f t="shared" si="31"/>
        <v>25.061702000000011</v>
      </c>
      <c r="AS52">
        <f t="shared" si="60"/>
        <v>0</v>
      </c>
      <c r="AT52">
        <f t="shared" si="54"/>
        <v>12839.133918511998</v>
      </c>
      <c r="AU52">
        <f t="shared" si="55"/>
        <v>8257.4890585090725</v>
      </c>
      <c r="AV52">
        <f t="shared" si="56"/>
        <v>21096.62297702107</v>
      </c>
      <c r="AW52">
        <f t="shared" si="57"/>
        <v>53.657933000000014</v>
      </c>
      <c r="AX52">
        <f t="shared" si="58"/>
        <v>5.2699197339563164E-3</v>
      </c>
    </row>
    <row r="53" spans="1:50">
      <c r="A53" s="1">
        <f t="shared" si="32"/>
        <v>16000000000000</v>
      </c>
      <c r="B53" s="1">
        <f t="shared" si="33"/>
        <v>52132270576</v>
      </c>
      <c r="C53" s="1">
        <f t="shared" si="34"/>
        <v>131072000000000</v>
      </c>
      <c r="D53" s="1">
        <f t="shared" si="35"/>
        <v>614400000</v>
      </c>
      <c r="E53" s="1">
        <f t="shared" si="17"/>
        <v>53.471739999999997</v>
      </c>
      <c r="F53">
        <f t="shared" si="36"/>
        <v>39.039574000000002</v>
      </c>
      <c r="G53">
        <f t="shared" si="37"/>
        <v>53.246960999999999</v>
      </c>
      <c r="H53" s="1">
        <f t="shared" si="18"/>
        <v>22526.523444010338</v>
      </c>
      <c r="K53" s="1">
        <f t="shared" si="38"/>
        <v>16</v>
      </c>
      <c r="L53" s="1">
        <f t="shared" si="39"/>
        <v>52.132270576000003</v>
      </c>
      <c r="M53" s="1">
        <f t="shared" si="40"/>
        <v>131.072</v>
      </c>
      <c r="N53" s="1">
        <f t="shared" si="19"/>
        <v>0.61439999999999995</v>
      </c>
      <c r="O53" s="1">
        <f t="shared" si="41"/>
        <v>53.471739999999997</v>
      </c>
      <c r="P53" s="1">
        <f t="shared" si="42"/>
        <v>39.039574000000002</v>
      </c>
      <c r="Q53" s="1">
        <f t="shared" si="43"/>
        <v>53.246960999999999</v>
      </c>
      <c r="R53" s="1">
        <f t="shared" si="20"/>
        <v>2252.6523444010336</v>
      </c>
      <c r="U53">
        <v>120.609147827171</v>
      </c>
      <c r="X53">
        <f t="shared" si="21"/>
        <v>16000000000000</v>
      </c>
      <c r="Y53">
        <f t="shared" si="22"/>
        <v>52132270576</v>
      </c>
      <c r="Z53">
        <f t="shared" si="23"/>
        <v>131072000000000</v>
      </c>
      <c r="AA53">
        <f t="shared" si="24"/>
        <v>614400000</v>
      </c>
      <c r="AB53" s="8">
        <f t="shared" si="44"/>
        <v>53.471739999999997</v>
      </c>
      <c r="AC53" s="8">
        <f t="shared" si="45"/>
        <v>39.289635451063837</v>
      </c>
      <c r="AD53" s="8">
        <f t="shared" si="46"/>
        <v>54.359486709479242</v>
      </c>
      <c r="AE53" s="8">
        <f t="shared" si="47"/>
        <v>54.359486709479242</v>
      </c>
      <c r="AF53">
        <f t="shared" si="48"/>
        <v>4459.8126733595054</v>
      </c>
      <c r="AG53">
        <f t="shared" si="49"/>
        <v>7958.7822623536358</v>
      </c>
      <c r="AH53">
        <f t="shared" si="50"/>
        <v>9781.1605319888422</v>
      </c>
      <c r="AI53">
        <f t="shared" si="51"/>
        <v>22199.755467701983</v>
      </c>
      <c r="AJ53">
        <f t="shared" si="52"/>
        <v>1.6602166106418923</v>
      </c>
      <c r="AK53">
        <f t="shared" si="25"/>
        <v>1.4505921302971401</v>
      </c>
      <c r="AM53">
        <f t="shared" si="26"/>
        <v>0</v>
      </c>
      <c r="AN53">
        <f t="shared" si="27"/>
        <v>455.994285714</v>
      </c>
      <c r="AO53">
        <f t="shared" si="28"/>
        <v>334.47500000000002</v>
      </c>
      <c r="AP53">
        <f t="shared" si="29"/>
        <v>0.22477899999999806</v>
      </c>
      <c r="AQ53">
        <f t="shared" si="30"/>
        <v>38.814794999999989</v>
      </c>
      <c r="AR53">
        <f t="shared" si="31"/>
        <v>14.432166000000009</v>
      </c>
      <c r="AS53">
        <f t="shared" si="60"/>
        <v>0</v>
      </c>
      <c r="AT53">
        <f t="shared" si="54"/>
        <v>17699.324721160334</v>
      </c>
      <c r="AU53">
        <f t="shared" si="55"/>
        <v>4827.1987228500038</v>
      </c>
      <c r="AV53">
        <f t="shared" si="56"/>
        <v>22526.523444010338</v>
      </c>
      <c r="AW53">
        <f t="shared" si="57"/>
        <v>53.471739999999997</v>
      </c>
      <c r="AX53">
        <f t="shared" si="58"/>
        <v>4.2036971304842165E-3</v>
      </c>
    </row>
    <row r="54" spans="1:50">
      <c r="A54" s="1">
        <f t="shared" si="32"/>
        <v>10648000000000</v>
      </c>
      <c r="B54" s="1">
        <f t="shared" si="33"/>
        <v>35426846384</v>
      </c>
      <c r="C54" s="1">
        <f t="shared" si="34"/>
        <v>131072000000000</v>
      </c>
      <c r="D54" s="1">
        <f t="shared" si="35"/>
        <v>614400000</v>
      </c>
      <c r="E54" s="1">
        <f t="shared" si="17"/>
        <v>53.607577000000006</v>
      </c>
      <c r="F54">
        <f t="shared" si="36"/>
        <v>26.030144</v>
      </c>
      <c r="G54">
        <f t="shared" si="37"/>
        <v>53.420127999999998</v>
      </c>
      <c r="H54" s="1">
        <f t="shared" si="18"/>
        <v>20740.874659793579</v>
      </c>
      <c r="K54" s="1">
        <f t="shared" si="38"/>
        <v>10.648</v>
      </c>
      <c r="L54" s="1">
        <f t="shared" ref="L54:L63" si="61">B54/1000000000</f>
        <v>35.426846384000001</v>
      </c>
      <c r="M54" s="1">
        <f t="shared" si="40"/>
        <v>131.072</v>
      </c>
      <c r="N54" s="1">
        <f t="shared" ref="N54:N63" si="62">D54/1000000000</f>
        <v>0.61439999999999995</v>
      </c>
      <c r="O54" s="1">
        <f t="shared" si="41"/>
        <v>53.607577000000006</v>
      </c>
      <c r="P54" s="1">
        <f t="shared" si="42"/>
        <v>26.030144</v>
      </c>
      <c r="Q54" s="1">
        <f t="shared" si="43"/>
        <v>53.420127999999998</v>
      </c>
      <c r="R54" s="1">
        <f t="shared" ref="R54:R63" si="63">H54/10</f>
        <v>2074.0874659793581</v>
      </c>
      <c r="U54">
        <v>18.292205437842199</v>
      </c>
      <c r="X54">
        <f t="shared" si="21"/>
        <v>10648000000000</v>
      </c>
      <c r="Y54">
        <f t="shared" si="22"/>
        <v>35426846384</v>
      </c>
      <c r="Z54">
        <f t="shared" si="23"/>
        <v>131072000000000</v>
      </c>
      <c r="AA54">
        <f t="shared" si="24"/>
        <v>614400000</v>
      </c>
      <c r="AB54" s="8">
        <f t="shared" si="44"/>
        <v>53.607577000000006</v>
      </c>
      <c r="AC54" s="8">
        <f t="shared" si="45"/>
        <v>26.147252392682987</v>
      </c>
      <c r="AD54" s="8">
        <f t="shared" si="46"/>
        <v>54.359486709479242</v>
      </c>
      <c r="AE54" s="8">
        <f t="shared" si="47"/>
        <v>54.359486709479242</v>
      </c>
      <c r="AF54">
        <f t="shared" si="48"/>
        <v>2975.9143270410223</v>
      </c>
      <c r="AG54">
        <f t="shared" si="49"/>
        <v>7958.7822623536358</v>
      </c>
      <c r="AH54">
        <f t="shared" si="50"/>
        <v>9806.0081150894457</v>
      </c>
      <c r="AI54">
        <f t="shared" si="51"/>
        <v>20740.704704484102</v>
      </c>
      <c r="AJ54">
        <f t="shared" si="52"/>
        <v>1.4026183453119616</v>
      </c>
      <c r="AK54">
        <f t="shared" si="25"/>
        <v>8.1942209412340275E-4</v>
      </c>
      <c r="AM54">
        <f t="shared" si="26"/>
        <v>0</v>
      </c>
      <c r="AN54">
        <f t="shared" si="27"/>
        <v>452.50434782600001</v>
      </c>
      <c r="AO54">
        <f t="shared" si="28"/>
        <v>328.05599999999998</v>
      </c>
      <c r="AP54">
        <f t="shared" si="29"/>
        <v>0.18744800000000339</v>
      </c>
      <c r="AQ54">
        <f t="shared" si="30"/>
        <v>25.842695999999989</v>
      </c>
      <c r="AR54">
        <f t="shared" si="31"/>
        <v>27.577433000000013</v>
      </c>
      <c r="AS54">
        <f t="shared" si="60"/>
        <v>0</v>
      </c>
      <c r="AT54">
        <f t="shared" si="54"/>
        <v>11693.932299545575</v>
      </c>
      <c r="AU54">
        <f t="shared" si="55"/>
        <v>9046.9423602480038</v>
      </c>
      <c r="AV54">
        <f t="shared" si="56"/>
        <v>20740.874659793579</v>
      </c>
      <c r="AW54">
        <f t="shared" si="57"/>
        <v>53.607577000000006</v>
      </c>
      <c r="AX54">
        <f t="shared" si="58"/>
        <v>3.4966698830652871E-3</v>
      </c>
    </row>
    <row r="55" spans="1:50">
      <c r="A55" s="1">
        <f t="shared" si="32"/>
        <v>13824000000000</v>
      </c>
      <c r="B55" s="1">
        <f t="shared" si="33"/>
        <v>44581722416</v>
      </c>
      <c r="C55" s="1">
        <f t="shared" si="34"/>
        <v>131072000000000</v>
      </c>
      <c r="D55" s="1">
        <f t="shared" si="35"/>
        <v>614400000</v>
      </c>
      <c r="E55" s="1">
        <f t="shared" si="17"/>
        <v>53.927443000000011</v>
      </c>
      <c r="F55">
        <f t="shared" si="36"/>
        <v>33.692497000000003</v>
      </c>
      <c r="G55">
        <f t="shared" si="37"/>
        <v>53.299939999999999</v>
      </c>
      <c r="H55" s="1">
        <f t="shared" si="18"/>
        <v>21679.277849209382</v>
      </c>
      <c r="K55" s="1">
        <f t="shared" si="38"/>
        <v>13.824</v>
      </c>
      <c r="L55" s="1">
        <f t="shared" si="61"/>
        <v>44.581722415999998</v>
      </c>
      <c r="M55" s="1">
        <f t="shared" si="40"/>
        <v>131.072</v>
      </c>
      <c r="N55" s="1">
        <f t="shared" si="62"/>
        <v>0.61439999999999995</v>
      </c>
      <c r="O55" s="1">
        <f t="shared" si="41"/>
        <v>53.927443000000011</v>
      </c>
      <c r="P55" s="1">
        <f t="shared" si="42"/>
        <v>33.692497000000003</v>
      </c>
      <c r="Q55" s="1">
        <f t="shared" si="43"/>
        <v>53.299939999999999</v>
      </c>
      <c r="R55" s="1">
        <f t="shared" si="63"/>
        <v>2167.9277849209384</v>
      </c>
      <c r="X55">
        <f t="shared" si="21"/>
        <v>13824000000000</v>
      </c>
      <c r="Y55">
        <f t="shared" si="22"/>
        <v>44581722416</v>
      </c>
      <c r="Z55">
        <f t="shared" si="23"/>
        <v>131072000000000</v>
      </c>
      <c r="AA55">
        <f t="shared" si="24"/>
        <v>614400000</v>
      </c>
      <c r="AB55" s="8">
        <f t="shared" si="44"/>
        <v>53.927443000000011</v>
      </c>
      <c r="AC55" s="8">
        <f t="shared" si="45"/>
        <v>33.946245029719158</v>
      </c>
      <c r="AD55" s="8">
        <f t="shared" si="46"/>
        <v>54.359486709479242</v>
      </c>
      <c r="AE55" s="8">
        <f t="shared" si="47"/>
        <v>54.359486709479242</v>
      </c>
      <c r="AF55">
        <f t="shared" si="48"/>
        <v>3848.3075442291561</v>
      </c>
      <c r="AG55">
        <f t="shared" si="49"/>
        <v>7958.7822623536358</v>
      </c>
      <c r="AH55">
        <f t="shared" si="50"/>
        <v>9864.518660935255</v>
      </c>
      <c r="AI55">
        <f t="shared" si="51"/>
        <v>21671.608467518046</v>
      </c>
      <c r="AJ55">
        <f t="shared" si="52"/>
        <v>0.80115741715999966</v>
      </c>
      <c r="AK55">
        <f t="shared" si="25"/>
        <v>3.5376555181774301E-2</v>
      </c>
      <c r="AM55">
        <f t="shared" si="26"/>
        <v>0</v>
      </c>
      <c r="AN55">
        <f t="shared" si="27"/>
        <v>453.1</v>
      </c>
      <c r="AO55">
        <f t="shared" si="28"/>
        <v>330.98823529399999</v>
      </c>
      <c r="AP55">
        <f t="shared" si="29"/>
        <v>0.62750300000001857</v>
      </c>
      <c r="AQ55">
        <f t="shared" si="30"/>
        <v>33.064993999999984</v>
      </c>
      <c r="AR55">
        <f t="shared" si="31"/>
        <v>20.234946000000008</v>
      </c>
      <c r="AS55">
        <f t="shared" si="60"/>
        <v>0</v>
      </c>
      <c r="AT55">
        <f t="shared" si="54"/>
        <v>14981.748781399994</v>
      </c>
      <c r="AU55">
        <f t="shared" si="55"/>
        <v>6697.529067809387</v>
      </c>
      <c r="AV55">
        <f t="shared" si="56"/>
        <v>21679.277849209382</v>
      </c>
      <c r="AW55">
        <f t="shared" si="57"/>
        <v>53.927443000000011</v>
      </c>
      <c r="AX55">
        <f t="shared" si="58"/>
        <v>1.1636060697333981E-2</v>
      </c>
    </row>
    <row r="56" spans="1:50">
      <c r="A56" s="1">
        <f t="shared" si="32"/>
        <v>8788000000000</v>
      </c>
      <c r="B56" s="1">
        <f t="shared" si="33"/>
        <v>27127920560</v>
      </c>
      <c r="C56" s="1">
        <f t="shared" si="34"/>
        <v>131072000000000</v>
      </c>
      <c r="D56" s="1">
        <f t="shared" si="35"/>
        <v>614400000</v>
      </c>
      <c r="E56" s="1">
        <f t="shared" si="17"/>
        <v>53.570583999999982</v>
      </c>
      <c r="F56">
        <f t="shared" si="36"/>
        <v>21.333849000000001</v>
      </c>
      <c r="G56">
        <f t="shared" si="37"/>
        <v>53.490319</v>
      </c>
      <c r="H56" s="1">
        <f t="shared" si="18"/>
        <v>20145.02956216492</v>
      </c>
      <c r="K56" s="1">
        <f t="shared" si="38"/>
        <v>8.7880000000000003</v>
      </c>
      <c r="L56" s="1">
        <f t="shared" si="61"/>
        <v>27.12792056</v>
      </c>
      <c r="M56" s="1">
        <f t="shared" si="40"/>
        <v>131.072</v>
      </c>
      <c r="N56" s="1">
        <f t="shared" si="62"/>
        <v>0.61439999999999995</v>
      </c>
      <c r="O56" s="1">
        <f t="shared" si="41"/>
        <v>53.570583999999982</v>
      </c>
      <c r="P56" s="1">
        <f t="shared" si="42"/>
        <v>21.333849000000001</v>
      </c>
      <c r="Q56" s="1">
        <f t="shared" si="43"/>
        <v>53.490319</v>
      </c>
      <c r="R56" s="1">
        <f t="shared" si="63"/>
        <v>2014.5029562164921</v>
      </c>
      <c r="X56">
        <f t="shared" si="21"/>
        <v>8788000000000</v>
      </c>
      <c r="Y56">
        <f t="shared" si="22"/>
        <v>27127920560</v>
      </c>
      <c r="Z56">
        <f t="shared" si="23"/>
        <v>131072000000000</v>
      </c>
      <c r="AA56">
        <f t="shared" si="24"/>
        <v>614400000</v>
      </c>
      <c r="AB56" s="8">
        <f t="shared" si="44"/>
        <v>53.570583999999982</v>
      </c>
      <c r="AC56" s="8">
        <f t="shared" si="45"/>
        <v>21.579832271496816</v>
      </c>
      <c r="AD56" s="8">
        <f t="shared" si="46"/>
        <v>54.359486709479242</v>
      </c>
      <c r="AE56" s="8">
        <f t="shared" si="47"/>
        <v>54.359486709479242</v>
      </c>
      <c r="AF56">
        <f t="shared" si="48"/>
        <v>2433.3014690793616</v>
      </c>
      <c r="AG56">
        <f t="shared" si="49"/>
        <v>7958.7822623536358</v>
      </c>
      <c r="AH56">
        <f t="shared" si="50"/>
        <v>9799.2412795318196</v>
      </c>
      <c r="AI56">
        <f t="shared" si="51"/>
        <v>20191.325010964818</v>
      </c>
      <c r="AJ56">
        <f t="shared" si="52"/>
        <v>1.4726416077137778</v>
      </c>
      <c r="AK56">
        <f t="shared" si="25"/>
        <v>0.22981077618692999</v>
      </c>
      <c r="AM56">
        <f t="shared" si="26"/>
        <v>0</v>
      </c>
      <c r="AN56">
        <f t="shared" si="27"/>
        <v>451.98947368400002</v>
      </c>
      <c r="AO56">
        <f t="shared" si="28"/>
        <v>326.91379310299999</v>
      </c>
      <c r="AP56">
        <f t="shared" si="29"/>
        <v>8.0264999999997144E-2</v>
      </c>
      <c r="AQ56">
        <f t="shared" si="30"/>
        <v>21.253584000000004</v>
      </c>
      <c r="AR56">
        <f t="shared" si="31"/>
        <v>32.236734999999982</v>
      </c>
      <c r="AS56">
        <f t="shared" si="60"/>
        <v>0</v>
      </c>
      <c r="AT56">
        <f t="shared" si="54"/>
        <v>9606.3962460586863</v>
      </c>
      <c r="AU56">
        <f t="shared" si="55"/>
        <v>10538.633316106232</v>
      </c>
      <c r="AV56">
        <f t="shared" si="56"/>
        <v>20145.02956216492</v>
      </c>
      <c r="AW56">
        <f t="shared" si="57"/>
        <v>53.570583999999982</v>
      </c>
      <c r="AX56">
        <f t="shared" si="58"/>
        <v>1.4983036212559708E-3</v>
      </c>
    </row>
    <row r="57" spans="1:50">
      <c r="A57" s="1">
        <f t="shared" si="32"/>
        <v>10976000000000</v>
      </c>
      <c r="B57" s="1">
        <f t="shared" si="33"/>
        <v>35219668048</v>
      </c>
      <c r="C57" s="1">
        <f t="shared" si="34"/>
        <v>131072000000000</v>
      </c>
      <c r="D57" s="1">
        <f t="shared" si="35"/>
        <v>614400000</v>
      </c>
      <c r="E57" s="1">
        <f t="shared" si="17"/>
        <v>53.797573</v>
      </c>
      <c r="F57">
        <f t="shared" si="36"/>
        <v>26.846561999999999</v>
      </c>
      <c r="G57">
        <f t="shared" si="37"/>
        <v>53.432158999999999</v>
      </c>
      <c r="H57" s="1">
        <f t="shared" si="18"/>
        <v>20753.161045948858</v>
      </c>
      <c r="K57" s="1">
        <f t="shared" si="38"/>
        <v>10.976000000000001</v>
      </c>
      <c r="L57" s="1">
        <f t="shared" si="61"/>
        <v>35.219668048000003</v>
      </c>
      <c r="M57" s="1">
        <f t="shared" si="40"/>
        <v>131.072</v>
      </c>
      <c r="N57" s="1">
        <f t="shared" si="62"/>
        <v>0.61439999999999995</v>
      </c>
      <c r="O57" s="1">
        <f t="shared" si="41"/>
        <v>53.797573</v>
      </c>
      <c r="P57" s="1">
        <f t="shared" si="42"/>
        <v>26.846561999999999</v>
      </c>
      <c r="Q57" s="1">
        <f t="shared" si="43"/>
        <v>53.432158999999999</v>
      </c>
      <c r="R57" s="1">
        <f t="shared" si="63"/>
        <v>2075.3161045948859</v>
      </c>
      <c r="X57">
        <f t="shared" si="21"/>
        <v>10976000000000</v>
      </c>
      <c r="Y57">
        <f t="shared" si="22"/>
        <v>35219668048</v>
      </c>
      <c r="Z57">
        <f t="shared" si="23"/>
        <v>131072000000000</v>
      </c>
      <c r="AA57">
        <f t="shared" si="24"/>
        <v>614400000</v>
      </c>
      <c r="AB57" s="8">
        <f t="shared" si="44"/>
        <v>53.797573</v>
      </c>
      <c r="AC57" s="8">
        <f t="shared" si="45"/>
        <v>26.952689919429794</v>
      </c>
      <c r="AD57" s="8">
        <f t="shared" si="46"/>
        <v>54.359486709479242</v>
      </c>
      <c r="AE57" s="8">
        <f t="shared" si="47"/>
        <v>54.359486709479242</v>
      </c>
      <c r="AF57">
        <f t="shared" si="48"/>
        <v>3053.5703936387276</v>
      </c>
      <c r="AG57">
        <f t="shared" si="49"/>
        <v>7958.7822623536358</v>
      </c>
      <c r="AH57">
        <f t="shared" si="50"/>
        <v>9840.7625737331273</v>
      </c>
      <c r="AI57">
        <f t="shared" si="51"/>
        <v>20853.115229725488</v>
      </c>
      <c r="AJ57">
        <f t="shared" si="52"/>
        <v>1.0444963929492548</v>
      </c>
      <c r="AK57">
        <f t="shared" si="25"/>
        <v>0.48163353792381303</v>
      </c>
      <c r="AM57">
        <f t="shared" si="26"/>
        <v>0</v>
      </c>
      <c r="AN57">
        <f t="shared" si="27"/>
        <v>450.070833333</v>
      </c>
      <c r="AO57">
        <f t="shared" si="28"/>
        <v>327.80833333300001</v>
      </c>
      <c r="AP57">
        <f t="shared" si="29"/>
        <v>0.36540800000000218</v>
      </c>
      <c r="AQ57">
        <f t="shared" si="30"/>
        <v>26.481154000000004</v>
      </c>
      <c r="AR57">
        <f t="shared" si="31"/>
        <v>26.951010999999994</v>
      </c>
      <c r="AS57">
        <f t="shared" si="60"/>
        <v>0</v>
      </c>
      <c r="AT57">
        <f t="shared" si="54"/>
        <v>11918.395048399509</v>
      </c>
      <c r="AU57">
        <f t="shared" si="55"/>
        <v>8834.765997549348</v>
      </c>
      <c r="AV57">
        <f t="shared" si="56"/>
        <v>20753.161045948858</v>
      </c>
      <c r="AW57">
        <f t="shared" si="57"/>
        <v>53.797573</v>
      </c>
      <c r="AX57">
        <f t="shared" si="58"/>
        <v>6.7922766701762208E-3</v>
      </c>
    </row>
    <row r="58" spans="1:50">
      <c r="A58" s="1">
        <f t="shared" si="32"/>
        <v>13500000000000</v>
      </c>
      <c r="B58" s="1">
        <f t="shared" si="33"/>
        <v>42043773120</v>
      </c>
      <c r="C58" s="1">
        <f t="shared" si="34"/>
        <v>131072000000000</v>
      </c>
      <c r="D58" s="1">
        <f t="shared" si="35"/>
        <v>614400000</v>
      </c>
      <c r="E58" s="1">
        <f t="shared" si="17"/>
        <v>53.667461999999986</v>
      </c>
      <c r="F58">
        <f t="shared" si="36"/>
        <v>32.756118000000001</v>
      </c>
      <c r="G58">
        <f t="shared" si="37"/>
        <v>53.162027999999999</v>
      </c>
      <c r="H58" s="1">
        <f t="shared" si="18"/>
        <v>21500.173460276772</v>
      </c>
      <c r="K58" s="1">
        <f t="shared" si="38"/>
        <v>13.5</v>
      </c>
      <c r="L58" s="1">
        <f t="shared" si="61"/>
        <v>42.043773119999997</v>
      </c>
      <c r="M58" s="1">
        <f t="shared" si="40"/>
        <v>131.072</v>
      </c>
      <c r="N58" s="1">
        <f t="shared" si="62"/>
        <v>0.61439999999999995</v>
      </c>
      <c r="O58" s="1">
        <f t="shared" si="41"/>
        <v>53.667461999999986</v>
      </c>
      <c r="P58" s="1">
        <f t="shared" si="42"/>
        <v>32.756118000000001</v>
      </c>
      <c r="Q58" s="1">
        <f t="shared" si="43"/>
        <v>53.162027999999999</v>
      </c>
      <c r="R58" s="1">
        <f t="shared" si="63"/>
        <v>2150.0173460276774</v>
      </c>
      <c r="X58">
        <f t="shared" si="21"/>
        <v>13500000000000</v>
      </c>
      <c r="Y58">
        <f t="shared" si="22"/>
        <v>42043773120</v>
      </c>
      <c r="Z58">
        <f t="shared" si="23"/>
        <v>131072000000000</v>
      </c>
      <c r="AA58">
        <f t="shared" si="24"/>
        <v>614400000</v>
      </c>
      <c r="AB58" s="8">
        <f t="shared" si="44"/>
        <v>53.667461999999986</v>
      </c>
      <c r="AC58" s="8">
        <f t="shared" si="45"/>
        <v>33.150629911835118</v>
      </c>
      <c r="AD58" s="8">
        <f t="shared" si="46"/>
        <v>54.359486709479242</v>
      </c>
      <c r="AE58" s="8">
        <f t="shared" si="47"/>
        <v>54.359486709479242</v>
      </c>
      <c r="AF58">
        <f t="shared" si="48"/>
        <v>3741.9988698029983</v>
      </c>
      <c r="AG58">
        <f t="shared" si="49"/>
        <v>7958.7822623536358</v>
      </c>
      <c r="AH58">
        <f t="shared" si="50"/>
        <v>9816.962402315894</v>
      </c>
      <c r="AI58">
        <f t="shared" si="51"/>
        <v>21517.743534472527</v>
      </c>
      <c r="AJ58">
        <f t="shared" si="52"/>
        <v>1.2894679265422613</v>
      </c>
      <c r="AK58">
        <f t="shared" si="25"/>
        <v>8.1720616013714331E-2</v>
      </c>
      <c r="AM58">
        <f t="shared" si="26"/>
        <v>0</v>
      </c>
      <c r="AN58">
        <f t="shared" si="27"/>
        <v>451.48275862100002</v>
      </c>
      <c r="AO58">
        <f t="shared" si="28"/>
        <v>331.85555555600001</v>
      </c>
      <c r="AP58">
        <f t="shared" si="29"/>
        <v>0.50543399999999394</v>
      </c>
      <c r="AQ58">
        <f t="shared" si="30"/>
        <v>32.250684000000007</v>
      </c>
      <c r="AR58">
        <f t="shared" si="31"/>
        <v>20.911343999999985</v>
      </c>
      <c r="AS58">
        <f t="shared" si="60"/>
        <v>0</v>
      </c>
      <c r="AT58">
        <f t="shared" si="54"/>
        <v>14560.62777973415</v>
      </c>
      <c r="AU58">
        <f t="shared" si="55"/>
        <v>6939.5456805426229</v>
      </c>
      <c r="AV58">
        <f t="shared" si="56"/>
        <v>21500.173460276772</v>
      </c>
      <c r="AW58">
        <f t="shared" si="57"/>
        <v>53.667461999999986</v>
      </c>
      <c r="AX58">
        <f t="shared" si="58"/>
        <v>9.4178852728305663E-3</v>
      </c>
    </row>
    <row r="59" spans="1:50">
      <c r="A59" s="1">
        <f t="shared" si="32"/>
        <v>16384000000000</v>
      </c>
      <c r="B59" s="1">
        <f t="shared" si="33"/>
        <v>49229257264</v>
      </c>
      <c r="C59" s="1">
        <f t="shared" si="34"/>
        <v>131072000000000</v>
      </c>
      <c r="D59" s="1">
        <f t="shared" si="35"/>
        <v>614400000</v>
      </c>
      <c r="E59" s="1">
        <f t="shared" si="17"/>
        <v>53.75057000000001</v>
      </c>
      <c r="F59">
        <f t="shared" si="36"/>
        <v>39.675254000000002</v>
      </c>
      <c r="G59">
        <f t="shared" si="37"/>
        <v>53.216057999999997</v>
      </c>
      <c r="H59" s="1">
        <f t="shared" si="18"/>
        <v>22354.77845317452</v>
      </c>
      <c r="K59" s="1">
        <f t="shared" si="38"/>
        <v>16.384</v>
      </c>
      <c r="L59" s="1">
        <f t="shared" si="61"/>
        <v>49.229257263999997</v>
      </c>
      <c r="M59" s="1">
        <f t="shared" si="40"/>
        <v>131.072</v>
      </c>
      <c r="N59" s="1">
        <f t="shared" si="62"/>
        <v>0.61439999999999995</v>
      </c>
      <c r="O59" s="1">
        <f t="shared" si="41"/>
        <v>53.75057000000001</v>
      </c>
      <c r="P59" s="1">
        <f t="shared" si="42"/>
        <v>39.675254000000002</v>
      </c>
      <c r="Q59" s="1">
        <f t="shared" si="43"/>
        <v>53.216057999999997</v>
      </c>
      <c r="R59" s="1">
        <f t="shared" si="63"/>
        <v>2235.4778453174522</v>
      </c>
      <c r="X59">
        <f t="shared" si="21"/>
        <v>16384000000000</v>
      </c>
      <c r="Y59">
        <f t="shared" si="22"/>
        <v>49229257264</v>
      </c>
      <c r="Z59">
        <f t="shared" si="23"/>
        <v>131072000000000</v>
      </c>
      <c r="AA59">
        <f t="shared" si="24"/>
        <v>614400000</v>
      </c>
      <c r="AB59" s="8">
        <f t="shared" si="44"/>
        <v>53.75057000000001</v>
      </c>
      <c r="AC59" s="8">
        <f t="shared" si="45"/>
        <v>40.232586701889375</v>
      </c>
      <c r="AD59" s="8">
        <f t="shared" si="46"/>
        <v>54.359486709479242</v>
      </c>
      <c r="AE59" s="8">
        <f t="shared" si="47"/>
        <v>54.359486709479242</v>
      </c>
      <c r="AF59">
        <f t="shared" si="48"/>
        <v>4522.0139374709743</v>
      </c>
      <c r="AG59">
        <f t="shared" si="49"/>
        <v>7958.7822623536358</v>
      </c>
      <c r="AH59">
        <f t="shared" si="50"/>
        <v>9832.1646884111797</v>
      </c>
      <c r="AI59">
        <f t="shared" si="51"/>
        <v>22312.96088823579</v>
      </c>
      <c r="AJ59">
        <f t="shared" si="52"/>
        <v>1.1328562831598463</v>
      </c>
      <c r="AK59">
        <f t="shared" si="25"/>
        <v>0.18706320452391689</v>
      </c>
      <c r="AM59">
        <f t="shared" si="26"/>
        <v>0</v>
      </c>
      <c r="AN59">
        <f t="shared" si="27"/>
        <v>451.62432432399999</v>
      </c>
      <c r="AO59">
        <f t="shared" si="28"/>
        <v>332.345454545</v>
      </c>
      <c r="AP59">
        <f t="shared" si="29"/>
        <v>0.53451200000000654</v>
      </c>
      <c r="AQ59">
        <f t="shared" si="30"/>
        <v>39.140741999999989</v>
      </c>
      <c r="AR59">
        <f t="shared" si="31"/>
        <v>14.075316000000015</v>
      </c>
      <c r="AS59">
        <f t="shared" si="60"/>
        <v>0</v>
      </c>
      <c r="AT59">
        <f t="shared" si="54"/>
        <v>17676.911159290004</v>
      </c>
      <c r="AU59">
        <f t="shared" si="55"/>
        <v>4677.8672938845166</v>
      </c>
      <c r="AV59">
        <f t="shared" si="56"/>
        <v>22354.77845317452</v>
      </c>
      <c r="AW59">
        <f t="shared" si="57"/>
        <v>53.75057000000001</v>
      </c>
      <c r="AX59">
        <f t="shared" si="58"/>
        <v>9.9443038464523525E-3</v>
      </c>
    </row>
    <row r="60" spans="1:50">
      <c r="A60" s="1">
        <f t="shared" si="32"/>
        <v>19652000000000</v>
      </c>
      <c r="B60" s="1">
        <f t="shared" si="33"/>
        <v>61035139040</v>
      </c>
      <c r="C60" s="1">
        <f t="shared" si="34"/>
        <v>131072000000000</v>
      </c>
      <c r="D60" s="1">
        <f t="shared" si="35"/>
        <v>614400000</v>
      </c>
      <c r="E60" s="1">
        <f t="shared" si="17"/>
        <v>53.545962000000003</v>
      </c>
      <c r="F60">
        <f t="shared" si="36"/>
        <v>47.771177999999999</v>
      </c>
      <c r="G60">
        <f t="shared" si="37"/>
        <v>53.130676999999999</v>
      </c>
      <c r="H60" s="1">
        <f t="shared" si="18"/>
        <v>23401.434057703624</v>
      </c>
      <c r="K60" s="1">
        <f t="shared" si="38"/>
        <v>19.652000000000001</v>
      </c>
      <c r="L60" s="1">
        <f t="shared" si="61"/>
        <v>61.035139039999997</v>
      </c>
      <c r="M60" s="1">
        <f t="shared" si="40"/>
        <v>131.072</v>
      </c>
      <c r="N60" s="1">
        <f t="shared" si="62"/>
        <v>0.61439999999999995</v>
      </c>
      <c r="O60" s="1">
        <f t="shared" si="41"/>
        <v>53.545962000000003</v>
      </c>
      <c r="P60" s="1">
        <f t="shared" si="42"/>
        <v>47.771177999999999</v>
      </c>
      <c r="Q60" s="1">
        <f t="shared" si="43"/>
        <v>53.130676999999999</v>
      </c>
      <c r="R60" s="1">
        <f t="shared" si="63"/>
        <v>2340.1434057703623</v>
      </c>
      <c r="X60">
        <f t="shared" si="21"/>
        <v>19652000000000</v>
      </c>
      <c r="Y60">
        <f t="shared" si="22"/>
        <v>61035139040</v>
      </c>
      <c r="Z60">
        <f t="shared" si="23"/>
        <v>131072000000000</v>
      </c>
      <c r="AA60">
        <f t="shared" si="24"/>
        <v>614400000</v>
      </c>
      <c r="AB60" s="8">
        <f t="shared" si="44"/>
        <v>53.545962000000003</v>
      </c>
      <c r="AC60" s="8">
        <f t="shared" si="45"/>
        <v>48.257494742769161</v>
      </c>
      <c r="AD60" s="8">
        <f t="shared" si="46"/>
        <v>54.359486709479242</v>
      </c>
      <c r="AE60" s="8">
        <f t="shared" si="47"/>
        <v>54.359486709479242</v>
      </c>
      <c r="AF60">
        <f t="shared" si="48"/>
        <v>5445.4269863990476</v>
      </c>
      <c r="AG60">
        <f t="shared" si="49"/>
        <v>7958.7822623536358</v>
      </c>
      <c r="AH60">
        <f t="shared" si="50"/>
        <v>9794.737372708918</v>
      </c>
      <c r="AI60">
        <f t="shared" si="51"/>
        <v>23198.9466214616</v>
      </c>
      <c r="AJ60">
        <f t="shared" si="52"/>
        <v>1.5193016972582152</v>
      </c>
      <c r="AK60">
        <f t="shared" si="25"/>
        <v>0.86527789597306959</v>
      </c>
      <c r="AM60">
        <f t="shared" si="26"/>
        <v>0</v>
      </c>
      <c r="AN60">
        <f t="shared" si="27"/>
        <v>452.65111111099998</v>
      </c>
      <c r="AO60">
        <f t="shared" si="28"/>
        <v>340.4</v>
      </c>
      <c r="AP60">
        <f t="shared" si="29"/>
        <v>0.41528500000001145</v>
      </c>
      <c r="AQ60">
        <f t="shared" si="30"/>
        <v>47.355893000000009</v>
      </c>
      <c r="AR60">
        <f t="shared" si="31"/>
        <v>5.7747839999999826</v>
      </c>
      <c r="AS60">
        <f t="shared" si="60"/>
        <v>0</v>
      </c>
      <c r="AT60">
        <f t="shared" si="54"/>
        <v>21435.697584103629</v>
      </c>
      <c r="AU60">
        <f t="shared" si="55"/>
        <v>1965.736473599994</v>
      </c>
      <c r="AV60">
        <f t="shared" si="56"/>
        <v>23401.434057703624</v>
      </c>
      <c r="AW60">
        <f t="shared" si="57"/>
        <v>53.545962000000003</v>
      </c>
      <c r="AX60">
        <f t="shared" si="58"/>
        <v>7.7556735277257965E-3</v>
      </c>
    </row>
    <row r="61" spans="1:50">
      <c r="A61" s="1">
        <f t="shared" si="32"/>
        <v>23328000000000</v>
      </c>
      <c r="B61" s="1">
        <f t="shared" si="33"/>
        <v>70571677104</v>
      </c>
      <c r="C61" s="1">
        <f t="shared" si="34"/>
        <v>131072000000000</v>
      </c>
      <c r="D61" s="1">
        <f t="shared" si="35"/>
        <v>614400000</v>
      </c>
      <c r="E61" s="1">
        <f t="shared" si="17"/>
        <v>56.444167000000022</v>
      </c>
      <c r="F61">
        <f t="shared" si="36"/>
        <v>56.444167</v>
      </c>
      <c r="G61">
        <f t="shared" si="37"/>
        <v>52.860967000000002</v>
      </c>
      <c r="H61" s="1">
        <f t="shared" si="18"/>
        <v>23998.561852197996</v>
      </c>
      <c r="K61" s="1">
        <f t="shared" si="38"/>
        <v>23.327999999999999</v>
      </c>
      <c r="L61" s="1">
        <f t="shared" si="61"/>
        <v>70.571677104000003</v>
      </c>
      <c r="M61" s="1">
        <f t="shared" si="40"/>
        <v>131.072</v>
      </c>
      <c r="N61" s="1">
        <f t="shared" si="62"/>
        <v>0.61439999999999995</v>
      </c>
      <c r="O61" s="1">
        <f t="shared" si="41"/>
        <v>56.444167000000022</v>
      </c>
      <c r="P61" s="1">
        <f t="shared" si="42"/>
        <v>56.444167</v>
      </c>
      <c r="Q61" s="1">
        <f t="shared" si="43"/>
        <v>52.860967000000002</v>
      </c>
      <c r="R61" s="1">
        <f t="shared" si="63"/>
        <v>2399.8561852197995</v>
      </c>
      <c r="X61">
        <f t="shared" si="21"/>
        <v>23328000000000</v>
      </c>
      <c r="Y61">
        <f t="shared" si="22"/>
        <v>70571677104</v>
      </c>
      <c r="Z61">
        <f t="shared" si="23"/>
        <v>131072000000000</v>
      </c>
      <c r="AA61">
        <f t="shared" si="24"/>
        <v>614400000</v>
      </c>
      <c r="AB61" s="8">
        <f t="shared" si="44"/>
        <v>56.444167000000022</v>
      </c>
      <c r="AC61" s="8">
        <f t="shared" si="45"/>
        <v>57.284288487651082</v>
      </c>
      <c r="AD61" s="8">
        <f t="shared" si="46"/>
        <v>54.359486709479242</v>
      </c>
      <c r="AE61" s="8">
        <f t="shared" si="47"/>
        <v>57.284288487651082</v>
      </c>
      <c r="AF61">
        <f t="shared" si="48"/>
        <v>6443.7259637959169</v>
      </c>
      <c r="AG61">
        <f t="shared" si="49"/>
        <v>7958.7822623536358</v>
      </c>
      <c r="AH61">
        <f t="shared" si="50"/>
        <v>10324.882985318736</v>
      </c>
      <c r="AI61">
        <f t="shared" si="51"/>
        <v>24727.39121146829</v>
      </c>
      <c r="AJ61">
        <f t="shared" si="52"/>
        <v>1.4884115264754645</v>
      </c>
      <c r="AK61">
        <f t="shared" si="25"/>
        <v>3.0369709808404264</v>
      </c>
      <c r="AM61">
        <f t="shared" si="26"/>
        <v>0</v>
      </c>
      <c r="AN61">
        <f t="shared" si="27"/>
        <v>453.99400000000003</v>
      </c>
      <c r="AO61">
        <f t="shared" si="28"/>
        <v>0</v>
      </c>
      <c r="AP61">
        <f t="shared" si="29"/>
        <v>0.17182400000001508</v>
      </c>
      <c r="AQ61">
        <f t="shared" si="30"/>
        <v>52.860966999999988</v>
      </c>
      <c r="AR61">
        <f t="shared" si="31"/>
        <v>3.4113760000000184</v>
      </c>
      <c r="AS61">
        <f t="shared" si="60"/>
        <v>0</v>
      </c>
      <c r="AT61">
        <f t="shared" si="54"/>
        <v>23998.561852197996</v>
      </c>
      <c r="AU61">
        <f t="shared" si="55"/>
        <v>0</v>
      </c>
      <c r="AV61">
        <f t="shared" si="56"/>
        <v>23998.561852197996</v>
      </c>
      <c r="AW61">
        <f t="shared" si="57"/>
        <v>56.444167000000022</v>
      </c>
      <c r="AX61">
        <f t="shared" si="58"/>
        <v>3.0441409472836229E-3</v>
      </c>
    </row>
    <row r="62" spans="1:50">
      <c r="A62" s="1">
        <f t="shared" si="32"/>
        <v>27436000000000</v>
      </c>
      <c r="B62" s="1">
        <f t="shared" si="33"/>
        <v>81195394624</v>
      </c>
      <c r="C62" s="1">
        <f t="shared" si="34"/>
        <v>131072000000000</v>
      </c>
      <c r="D62" s="1">
        <f t="shared" si="35"/>
        <v>614400000</v>
      </c>
      <c r="E62" s="1">
        <f t="shared" si="17"/>
        <v>66.111057999999986</v>
      </c>
      <c r="F62">
        <f t="shared" si="36"/>
        <v>66.111058</v>
      </c>
      <c r="G62">
        <f t="shared" si="37"/>
        <v>52.857689999999998</v>
      </c>
      <c r="H62" s="1">
        <f t="shared" si="18"/>
        <v>27716.774647770028</v>
      </c>
      <c r="K62" s="1">
        <f t="shared" si="38"/>
        <v>27.436</v>
      </c>
      <c r="L62" s="1">
        <f t="shared" si="61"/>
        <v>81.195394624000002</v>
      </c>
      <c r="M62" s="1">
        <f t="shared" si="40"/>
        <v>131.072</v>
      </c>
      <c r="N62" s="1">
        <f t="shared" si="62"/>
        <v>0.61439999999999995</v>
      </c>
      <c r="O62" s="1">
        <f t="shared" si="41"/>
        <v>66.111057999999986</v>
      </c>
      <c r="P62" s="1">
        <f t="shared" si="42"/>
        <v>66.111058</v>
      </c>
      <c r="Q62" s="1">
        <f t="shared" si="43"/>
        <v>52.857689999999998</v>
      </c>
      <c r="R62" s="1">
        <f t="shared" si="63"/>
        <v>2771.6774647770026</v>
      </c>
      <c r="X62">
        <f t="shared" si="21"/>
        <v>27436000000000</v>
      </c>
      <c r="Y62">
        <f t="shared" si="22"/>
        <v>81195394624</v>
      </c>
      <c r="Z62">
        <f t="shared" si="23"/>
        <v>131072000000000</v>
      </c>
      <c r="AA62">
        <f t="shared" si="24"/>
        <v>614400000</v>
      </c>
      <c r="AB62" s="8">
        <f t="shared" si="44"/>
        <v>66.111057999999986</v>
      </c>
      <c r="AC62" s="8">
        <f t="shared" si="45"/>
        <v>67.371902389711721</v>
      </c>
      <c r="AD62" s="8">
        <f t="shared" si="46"/>
        <v>54.359486709479242</v>
      </c>
      <c r="AE62" s="8">
        <f t="shared" si="47"/>
        <v>67.371902389711721</v>
      </c>
      <c r="AF62">
        <f t="shared" si="48"/>
        <v>7558.9820413682583</v>
      </c>
      <c r="AG62">
        <f t="shared" si="49"/>
        <v>7958.7822623536358</v>
      </c>
      <c r="AH62">
        <f t="shared" si="50"/>
        <v>12093.170546491008</v>
      </c>
      <c r="AI62">
        <f t="shared" si="51"/>
        <v>27610.934850212903</v>
      </c>
      <c r="AJ62">
        <f t="shared" si="52"/>
        <v>1.9071611132160913</v>
      </c>
      <c r="AK62">
        <f t="shared" si="25"/>
        <v>0.38186188292886264</v>
      </c>
      <c r="AM62">
        <f t="shared" si="26"/>
        <v>0</v>
      </c>
      <c r="AN62">
        <f t="shared" si="27"/>
        <v>454.238</v>
      </c>
      <c r="AO62">
        <f t="shared" si="28"/>
        <v>298.444444444</v>
      </c>
      <c r="AP62">
        <f t="shared" si="29"/>
        <v>0.83295499999999834</v>
      </c>
      <c r="AQ62">
        <f t="shared" si="30"/>
        <v>52.857689999999991</v>
      </c>
      <c r="AR62">
        <f t="shared" si="31"/>
        <v>12.420412999999996</v>
      </c>
      <c r="AS62">
        <f t="shared" si="60"/>
        <v>0</v>
      </c>
      <c r="AT62">
        <f t="shared" si="54"/>
        <v>24009.971390219995</v>
      </c>
      <c r="AU62">
        <f t="shared" si="55"/>
        <v>3706.8032575500342</v>
      </c>
      <c r="AV62">
        <f t="shared" si="56"/>
        <v>27716.774647770028</v>
      </c>
      <c r="AW62">
        <f t="shared" si="57"/>
        <v>66.111057999999986</v>
      </c>
      <c r="AX62">
        <f t="shared" si="58"/>
        <v>1.2599329449545317E-2</v>
      </c>
    </row>
    <row r="63" spans="1:50">
      <c r="A63" s="1">
        <f t="shared" si="32"/>
        <v>32000000000000</v>
      </c>
      <c r="B63" s="1">
        <f t="shared" si="33"/>
        <v>96020024560</v>
      </c>
      <c r="C63" s="1">
        <f t="shared" si="34"/>
        <v>131072000000000</v>
      </c>
      <c r="D63" s="1">
        <f t="shared" si="35"/>
        <v>614400000</v>
      </c>
      <c r="E63" s="1">
        <f t="shared" si="17"/>
        <v>77.156925000000001</v>
      </c>
      <c r="F63">
        <f t="shared" si="36"/>
        <v>77.156924000000004</v>
      </c>
      <c r="G63">
        <f t="shared" si="37"/>
        <v>52.851326</v>
      </c>
      <c r="H63" s="1">
        <f t="shared" si="18"/>
        <v>31136.16465845886</v>
      </c>
      <c r="K63" s="1">
        <f t="shared" si="38"/>
        <v>32</v>
      </c>
      <c r="L63" s="1">
        <f t="shared" si="61"/>
        <v>96.020024559999996</v>
      </c>
      <c r="M63" s="1">
        <f t="shared" si="40"/>
        <v>131.072</v>
      </c>
      <c r="N63" s="1">
        <f t="shared" si="62"/>
        <v>0.61439999999999995</v>
      </c>
      <c r="O63" s="1">
        <f t="shared" si="41"/>
        <v>77.156925000000001</v>
      </c>
      <c r="P63" s="1">
        <f t="shared" si="42"/>
        <v>77.156924000000004</v>
      </c>
      <c r="Q63" s="1">
        <f t="shared" si="43"/>
        <v>52.851326</v>
      </c>
      <c r="R63" s="1">
        <f t="shared" si="63"/>
        <v>3113.6164658458861</v>
      </c>
      <c r="X63">
        <f t="shared" si="21"/>
        <v>32000000000000</v>
      </c>
      <c r="Y63">
        <f t="shared" si="22"/>
        <v>96020024560</v>
      </c>
      <c r="Z63">
        <f t="shared" si="23"/>
        <v>131072000000000</v>
      </c>
      <c r="AA63">
        <f t="shared" si="24"/>
        <v>614400000</v>
      </c>
      <c r="AB63" s="8">
        <f t="shared" si="44"/>
        <v>77.156925000000001</v>
      </c>
      <c r="AC63" s="8">
        <f t="shared" si="45"/>
        <v>78.579270902127675</v>
      </c>
      <c r="AD63" s="8">
        <f t="shared" si="46"/>
        <v>54.359486709479242</v>
      </c>
      <c r="AE63" s="8">
        <f t="shared" si="47"/>
        <v>78.579270902127675</v>
      </c>
      <c r="AF63">
        <f t="shared" si="48"/>
        <v>8830.646067675154</v>
      </c>
      <c r="AG63">
        <f t="shared" si="49"/>
        <v>7958.7822623536358</v>
      </c>
      <c r="AH63">
        <f t="shared" si="50"/>
        <v>14113.703230521827</v>
      </c>
      <c r="AI63">
        <f t="shared" si="51"/>
        <v>30903.131560550617</v>
      </c>
      <c r="AJ63">
        <f t="shared" si="52"/>
        <v>1.8434455522011457</v>
      </c>
      <c r="AK63">
        <f t="shared" si="25"/>
        <v>0.74843225061418717</v>
      </c>
      <c r="AM63">
        <f t="shared" si="26"/>
        <v>0</v>
      </c>
      <c r="AN63">
        <f t="shared" si="27"/>
        <v>453.77</v>
      </c>
      <c r="AO63">
        <f t="shared" si="28"/>
        <v>297.82857142900002</v>
      </c>
      <c r="AP63">
        <f t="shared" si="29"/>
        <v>0.285679000000016</v>
      </c>
      <c r="AQ63">
        <f t="shared" si="30"/>
        <v>52.851326</v>
      </c>
      <c r="AR63">
        <f t="shared" si="31"/>
        <v>24.019919999999985</v>
      </c>
      <c r="AS63">
        <f t="shared" si="60"/>
        <v>0</v>
      </c>
      <c r="AT63">
        <f t="shared" si="54"/>
        <v>23982.346199019998</v>
      </c>
      <c r="AU63">
        <f t="shared" si="55"/>
        <v>7153.8184594388613</v>
      </c>
      <c r="AV63">
        <f t="shared" si="56"/>
        <v>31136.16465845886</v>
      </c>
      <c r="AW63">
        <f t="shared" si="57"/>
        <v>77.156925000000001</v>
      </c>
      <c r="AX63">
        <f t="shared" si="58"/>
        <v>3.7025710913183231E-3</v>
      </c>
    </row>
    <row r="64" spans="1:50">
      <c r="AX64">
        <f>AVERAGE(AX34:AX63)*100</f>
        <v>0.85968563133884834</v>
      </c>
    </row>
    <row r="65" spans="35:37">
      <c r="AI65" t="s">
        <v>85</v>
      </c>
      <c r="AJ65">
        <f>AVERAGE(AJ34:AJ63)</f>
        <v>1.2817006123511809</v>
      </c>
      <c r="AK65">
        <f>AVERAGE(AK34:AK63)</f>
        <v>1.0998514305972471</v>
      </c>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69"/>
  <sheetViews>
    <sheetView topLeftCell="S23" workbookViewId="0">
      <selection activeCell="AF32" sqref="AF32"/>
    </sheetView>
  </sheetViews>
  <sheetFormatPr baseColWidth="10" defaultRowHeight="15" x14ac:dyDescent="0"/>
  <cols>
    <col min="4" max="4" width="11.83203125" customWidth="1"/>
    <col min="21" max="22" width="12.1640625" bestFit="1" customWidth="1"/>
    <col min="25" max="25" width="12.1640625" bestFit="1" customWidth="1"/>
    <col min="27" max="27" width="12.83203125" customWidth="1"/>
    <col min="31" max="31" width="12.83203125" customWidth="1"/>
    <col min="34" max="34" width="12.1640625" customWidth="1"/>
    <col min="35" max="35" width="12.83203125" customWidth="1"/>
    <col min="37" max="37" width="13.5" customWidth="1"/>
    <col min="38" max="38" width="13.6640625" customWidth="1"/>
    <col min="39" max="39" width="13.5" customWidth="1"/>
    <col min="40" max="40" width="12.5" customWidth="1"/>
    <col min="44" max="44" width="14.1640625" customWidth="1"/>
    <col min="57" max="57" width="14.33203125" customWidth="1"/>
  </cols>
  <sheetData>
    <row r="1" spans="1:62">
      <c r="A1" t="s">
        <v>11</v>
      </c>
      <c r="B1" t="s">
        <v>12</v>
      </c>
      <c r="C1" t="s">
        <v>86</v>
      </c>
      <c r="D1" t="s">
        <v>87</v>
      </c>
      <c r="E1" t="s">
        <v>15</v>
      </c>
      <c r="F1" t="s">
        <v>16</v>
      </c>
      <c r="G1" t="s">
        <v>88</v>
      </c>
      <c r="H1" t="s">
        <v>89</v>
      </c>
      <c r="I1" t="s">
        <v>22</v>
      </c>
      <c r="J1" t="s">
        <v>23</v>
      </c>
      <c r="K1" t="s">
        <v>24</v>
      </c>
      <c r="L1" t="s">
        <v>19</v>
      </c>
      <c r="M1" t="s">
        <v>20</v>
      </c>
      <c r="N1" t="s">
        <v>21</v>
      </c>
      <c r="O1" t="s">
        <v>90</v>
      </c>
      <c r="P1" t="s">
        <v>91</v>
      </c>
      <c r="Q1" t="s">
        <v>92</v>
      </c>
      <c r="R1" t="s">
        <v>112</v>
      </c>
      <c r="S1" t="s">
        <v>113</v>
      </c>
      <c r="T1" t="s">
        <v>25</v>
      </c>
      <c r="U1" t="s">
        <v>26</v>
      </c>
      <c r="V1" t="s">
        <v>27</v>
      </c>
      <c r="W1" t="s">
        <v>105</v>
      </c>
      <c r="X1" t="s">
        <v>53</v>
      </c>
      <c r="Y1" t="s">
        <v>28</v>
      </c>
      <c r="Z1" t="s">
        <v>29</v>
      </c>
      <c r="AA1" t="s">
        <v>111</v>
      </c>
      <c r="AB1" t="s">
        <v>110</v>
      </c>
      <c r="AC1" t="s">
        <v>109</v>
      </c>
      <c r="AD1" t="s">
        <v>108</v>
      </c>
      <c r="AE1" t="s">
        <v>74</v>
      </c>
      <c r="AF1" t="s">
        <v>11</v>
      </c>
      <c r="AG1" t="s">
        <v>93</v>
      </c>
      <c r="AH1" t="s">
        <v>86</v>
      </c>
      <c r="AI1" t="s">
        <v>87</v>
      </c>
      <c r="AJ1" t="s">
        <v>15</v>
      </c>
      <c r="AK1" t="s">
        <v>16</v>
      </c>
      <c r="AL1" t="s">
        <v>88</v>
      </c>
      <c r="AM1" t="s">
        <v>94</v>
      </c>
      <c r="AN1" t="s">
        <v>46</v>
      </c>
      <c r="AO1" t="s">
        <v>45</v>
      </c>
      <c r="AP1" t="s">
        <v>95</v>
      </c>
      <c r="AQ1" t="s">
        <v>43</v>
      </c>
      <c r="AR1" t="s">
        <v>42</v>
      </c>
      <c r="AS1" t="s">
        <v>96</v>
      </c>
      <c r="AT1" t="s">
        <v>106</v>
      </c>
      <c r="AU1" t="s">
        <v>2</v>
      </c>
      <c r="AV1" t="s">
        <v>97</v>
      </c>
      <c r="AW1" t="s">
        <v>32</v>
      </c>
      <c r="AX1" t="s">
        <v>3</v>
      </c>
      <c r="AY1" t="s">
        <v>98</v>
      </c>
      <c r="AZ1" t="s">
        <v>34</v>
      </c>
      <c r="BA1" t="s">
        <v>4</v>
      </c>
      <c r="BB1" t="s">
        <v>99</v>
      </c>
      <c r="BC1" t="s">
        <v>36</v>
      </c>
      <c r="BD1" t="s">
        <v>100</v>
      </c>
      <c r="BE1" t="s">
        <v>101</v>
      </c>
      <c r="BF1" t="s">
        <v>102</v>
      </c>
      <c r="BG1" t="s">
        <v>103</v>
      </c>
    </row>
    <row r="2" spans="1:62">
      <c r="A2" t="s">
        <v>270</v>
      </c>
      <c r="B2" t="s">
        <v>271</v>
      </c>
      <c r="C2" t="s">
        <v>271</v>
      </c>
      <c r="D2" t="s">
        <v>272</v>
      </c>
      <c r="E2" t="s">
        <v>270</v>
      </c>
      <c r="F2" t="s">
        <v>273</v>
      </c>
      <c r="G2" t="s">
        <v>271</v>
      </c>
      <c r="H2" t="s">
        <v>274</v>
      </c>
      <c r="I2">
        <v>15000</v>
      </c>
      <c r="J2">
        <v>15000</v>
      </c>
      <c r="K2">
        <v>15000</v>
      </c>
      <c r="L2">
        <v>200</v>
      </c>
      <c r="M2">
        <v>200</v>
      </c>
      <c r="N2">
        <v>200</v>
      </c>
      <c r="O2">
        <f>L2*32</f>
        <v>6400</v>
      </c>
      <c r="P2">
        <f t="shared" ref="P2:Q16" si="0">M2*32</f>
        <v>6400</v>
      </c>
      <c r="Q2">
        <f t="shared" si="0"/>
        <v>6400</v>
      </c>
      <c r="R2">
        <f>(4*(I2*J2+I2+J2))/2^20</f>
        <v>858.42132568359375</v>
      </c>
      <c r="S2">
        <f>4*(O2*P2+O2+P3)/2^20</f>
        <v>156.304931640625</v>
      </c>
      <c r="T2">
        <v>1024</v>
      </c>
      <c r="U2">
        <v>25</v>
      </c>
      <c r="V2">
        <v>175</v>
      </c>
      <c r="W2">
        <f t="shared" ref="W2:W27" si="1">2*I2*J2*T2</f>
        <v>460800000000</v>
      </c>
      <c r="X2">
        <f t="shared" ref="X2:X27" si="2">2*O2*P2*U2*V2</f>
        <v>358400000000</v>
      </c>
      <c r="Y2">
        <v>41.699896000000003</v>
      </c>
      <c r="Z2">
        <v>7.7803310000000003</v>
      </c>
      <c r="AA2">
        <f>W2/Y2/1000000000</f>
        <v>11.05038727194907</v>
      </c>
      <c r="AB2">
        <f>X2/Z2/1000000000</f>
        <v>46.064878216620855</v>
      </c>
      <c r="AC2">
        <f t="shared" ref="AC2:AC27" si="3">Y2/T2</f>
        <v>4.0722554687500002E-2</v>
      </c>
      <c r="AD2">
        <f t="shared" ref="AD2:AD27" si="4">Z2/(U2*V2)</f>
        <v>1.7783613714285715E-3</v>
      </c>
      <c r="AE2">
        <f t="shared" ref="AE2:AE27" si="5">(O2*P2+O2+P2)*U2</f>
        <v>1024320000</v>
      </c>
      <c r="AF2">
        <v>37.507100000000001</v>
      </c>
      <c r="AG2">
        <v>72.864208000000005</v>
      </c>
      <c r="AH2">
        <v>78.865110999999999</v>
      </c>
      <c r="AI2">
        <v>86.645443</v>
      </c>
      <c r="AJ2">
        <v>37.507137999999998</v>
      </c>
      <c r="AK2">
        <v>78.595742000000001</v>
      </c>
      <c r="AL2">
        <v>78.599048999999994</v>
      </c>
      <c r="AM2">
        <v>120.298946</v>
      </c>
      <c r="AN2">
        <v>8009266464</v>
      </c>
      <c r="AO2">
        <v>0</v>
      </c>
      <c r="AP2">
        <v>58391428623</v>
      </c>
      <c r="AQ2">
        <v>17428186197</v>
      </c>
      <c r="AR2">
        <v>17828467060</v>
      </c>
      <c r="AS2">
        <v>15307887533</v>
      </c>
      <c r="AT2">
        <f>AS2*16</f>
        <v>244926200528</v>
      </c>
      <c r="AU2">
        <v>0</v>
      </c>
      <c r="AV2">
        <v>0</v>
      </c>
      <c r="AW2">
        <v>0</v>
      </c>
      <c r="AX2">
        <v>345.18</v>
      </c>
      <c r="AY2">
        <v>3.7053474870800001</v>
      </c>
      <c r="AZ2">
        <v>5</v>
      </c>
      <c r="BA2">
        <v>282.67</v>
      </c>
      <c r="BB2">
        <v>0.63934862685899996</v>
      </c>
      <c r="BC2">
        <v>30</v>
      </c>
      <c r="BD2">
        <v>78.599048999999994</v>
      </c>
      <c r="BE2">
        <v>78.865110999999999</v>
      </c>
      <c r="BF2">
        <v>86.645443</v>
      </c>
      <c r="BG2">
        <v>120.298946</v>
      </c>
      <c r="BH2" s="5">
        <f>BE2-BD2</f>
        <v>0.26606200000000513</v>
      </c>
      <c r="BI2" s="5">
        <f>BF2-BE2</f>
        <v>7.7803320000000014</v>
      </c>
      <c r="BJ2" s="5">
        <f>BG2-BF2</f>
        <v>33.653503000000001</v>
      </c>
    </row>
    <row r="3" spans="1:62">
      <c r="A3" t="s">
        <v>275</v>
      </c>
      <c r="B3" t="s">
        <v>276</v>
      </c>
      <c r="C3" t="s">
        <v>276</v>
      </c>
      <c r="D3" t="s">
        <v>277</v>
      </c>
      <c r="E3" t="s">
        <v>275</v>
      </c>
      <c r="F3" t="s">
        <v>278</v>
      </c>
      <c r="G3" t="s">
        <v>279</v>
      </c>
      <c r="H3" t="s">
        <v>280</v>
      </c>
      <c r="I3">
        <v>15000</v>
      </c>
      <c r="J3">
        <v>15000</v>
      </c>
      <c r="K3">
        <v>15000</v>
      </c>
      <c r="L3">
        <v>250</v>
      </c>
      <c r="M3">
        <v>250</v>
      </c>
      <c r="N3">
        <v>250</v>
      </c>
      <c r="O3">
        <f t="shared" ref="O3:O27" si="6">L3*32</f>
        <v>8000</v>
      </c>
      <c r="P3">
        <f t="shared" si="0"/>
        <v>8000</v>
      </c>
      <c r="Q3">
        <f t="shared" si="0"/>
        <v>8000</v>
      </c>
      <c r="R3">
        <f t="shared" ref="R3:R27" si="7">(4*(I3*J3+I3+J3))/2^20</f>
        <v>858.42132568359375</v>
      </c>
      <c r="S3">
        <f t="shared" ref="S3:S27" si="8">4*(O3*P3+O3+P4)/2^20</f>
        <v>244.207763671875</v>
      </c>
      <c r="T3">
        <v>512</v>
      </c>
      <c r="U3">
        <v>25</v>
      </c>
      <c r="V3">
        <v>175</v>
      </c>
      <c r="W3">
        <f t="shared" si="1"/>
        <v>230400000000</v>
      </c>
      <c r="X3">
        <f t="shared" si="2"/>
        <v>560000000000</v>
      </c>
      <c r="Y3">
        <v>21.330103999999999</v>
      </c>
      <c r="Z3">
        <v>10.859954</v>
      </c>
      <c r="AA3">
        <f t="shared" ref="AA3:AA27" si="9">W3/Y3/1000000000</f>
        <v>10.801635097512886</v>
      </c>
      <c r="AB3">
        <f t="shared" ref="AB3:AB27" si="10">X3/Z3/1000000000</f>
        <v>51.565595950038094</v>
      </c>
      <c r="AC3">
        <f t="shared" si="3"/>
        <v>4.1660359374999997E-2</v>
      </c>
      <c r="AD3">
        <f t="shared" si="4"/>
        <v>2.4822752E-3</v>
      </c>
      <c r="AE3">
        <f t="shared" si="5"/>
        <v>1600400000</v>
      </c>
      <c r="AF3">
        <v>20.808883000000002</v>
      </c>
      <c r="AG3">
        <v>77.248856000000004</v>
      </c>
      <c r="AH3">
        <v>83.249821999999995</v>
      </c>
      <c r="AI3">
        <v>94.109776999999994</v>
      </c>
      <c r="AJ3">
        <v>20.808882000000001</v>
      </c>
      <c r="AK3">
        <v>82.252234999999999</v>
      </c>
      <c r="AL3">
        <v>82.255426</v>
      </c>
      <c r="AM3">
        <v>103.585531</v>
      </c>
      <c r="AN3">
        <v>4030927103</v>
      </c>
      <c r="AO3">
        <v>0</v>
      </c>
      <c r="AP3">
        <v>29126243193</v>
      </c>
      <c r="AQ3">
        <v>9061910687</v>
      </c>
      <c r="AR3">
        <v>8935344287</v>
      </c>
      <c r="AS3">
        <v>7701155870</v>
      </c>
      <c r="AT3">
        <f t="shared" ref="AT3:AT27" si="11">AS3*16</f>
        <v>123218493920</v>
      </c>
      <c r="AU3">
        <v>0</v>
      </c>
      <c r="AV3">
        <v>0</v>
      </c>
      <c r="AW3">
        <v>0</v>
      </c>
      <c r="AX3">
        <v>352.82499999999999</v>
      </c>
      <c r="AY3">
        <v>4.5775948925199996</v>
      </c>
      <c r="AZ3">
        <v>8</v>
      </c>
      <c r="BA3">
        <v>280.28333333299997</v>
      </c>
      <c r="BB3">
        <v>0.81734665568300002</v>
      </c>
      <c r="BC3">
        <v>6</v>
      </c>
      <c r="BD3">
        <v>82.255426</v>
      </c>
      <c r="BE3">
        <v>83.249821999999995</v>
      </c>
      <c r="BF3">
        <v>94.109776999999994</v>
      </c>
      <c r="BG3">
        <v>103.585531</v>
      </c>
      <c r="BH3" s="5">
        <f t="shared" ref="BH3:BH27" si="12">BE3-BD3</f>
        <v>0.99439599999999473</v>
      </c>
      <c r="BI3" s="5">
        <f t="shared" ref="BI3:BI27" si="13">BF3-BE3</f>
        <v>10.859954999999999</v>
      </c>
      <c r="BJ3" s="5">
        <f t="shared" ref="BJ3:BJ27" si="14">BG3-BF3</f>
        <v>9.4757540000000091</v>
      </c>
    </row>
    <row r="4" spans="1:62">
      <c r="A4" t="s">
        <v>281</v>
      </c>
      <c r="B4" t="s">
        <v>282</v>
      </c>
      <c r="C4" t="s">
        <v>282</v>
      </c>
      <c r="D4" t="s">
        <v>283</v>
      </c>
      <c r="E4" t="s">
        <v>281</v>
      </c>
      <c r="F4" t="s">
        <v>284</v>
      </c>
      <c r="G4" t="s">
        <v>285</v>
      </c>
      <c r="H4" t="s">
        <v>286</v>
      </c>
      <c r="I4">
        <v>15000</v>
      </c>
      <c r="J4">
        <v>15000</v>
      </c>
      <c r="K4">
        <v>15000</v>
      </c>
      <c r="L4">
        <v>300</v>
      </c>
      <c r="M4">
        <v>300</v>
      </c>
      <c r="N4">
        <v>300</v>
      </c>
      <c r="O4">
        <f t="shared" si="6"/>
        <v>9600</v>
      </c>
      <c r="P4">
        <f t="shared" si="0"/>
        <v>9600</v>
      </c>
      <c r="Q4">
        <f t="shared" si="0"/>
        <v>9600</v>
      </c>
      <c r="R4">
        <f t="shared" si="7"/>
        <v>858.42132568359375</v>
      </c>
      <c r="S4">
        <f t="shared" si="8"/>
        <v>351.641845703125</v>
      </c>
      <c r="T4">
        <v>512</v>
      </c>
      <c r="U4">
        <v>25</v>
      </c>
      <c r="V4">
        <v>175</v>
      </c>
      <c r="W4">
        <f t="shared" si="1"/>
        <v>230400000000</v>
      </c>
      <c r="X4">
        <f t="shared" si="2"/>
        <v>806400000000</v>
      </c>
      <c r="Y4">
        <v>21.627521000000002</v>
      </c>
      <c r="Z4">
        <v>14.941421999999999</v>
      </c>
      <c r="AA4">
        <f t="shared" si="9"/>
        <v>10.653093343430344</v>
      </c>
      <c r="AB4">
        <f t="shared" si="10"/>
        <v>53.970766637874227</v>
      </c>
      <c r="AC4">
        <f t="shared" si="3"/>
        <v>4.2241251953125003E-2</v>
      </c>
      <c r="AD4">
        <f t="shared" si="4"/>
        <v>3.4151821714285711E-3</v>
      </c>
      <c r="AE4">
        <f t="shared" si="5"/>
        <v>2304480000</v>
      </c>
      <c r="AF4">
        <v>20.839462999999999</v>
      </c>
      <c r="AG4">
        <v>99.647346999999996</v>
      </c>
      <c r="AH4">
        <v>104.648177</v>
      </c>
      <c r="AI4">
        <v>119.58959900000001</v>
      </c>
      <c r="AJ4">
        <v>20.839435000000002</v>
      </c>
      <c r="AK4">
        <v>103.649738</v>
      </c>
      <c r="AL4">
        <v>103.652854</v>
      </c>
      <c r="AM4">
        <v>125.280376</v>
      </c>
      <c r="AN4">
        <v>4046757155</v>
      </c>
      <c r="AO4">
        <v>0</v>
      </c>
      <c r="AP4">
        <v>29131978663</v>
      </c>
      <c r="AQ4">
        <v>9097397629</v>
      </c>
      <c r="AR4">
        <v>8931864518</v>
      </c>
      <c r="AS4">
        <v>7726405532</v>
      </c>
      <c r="AT4">
        <f t="shared" si="11"/>
        <v>123622488512</v>
      </c>
      <c r="AU4">
        <v>0</v>
      </c>
      <c r="AV4">
        <v>0</v>
      </c>
      <c r="AW4">
        <v>0</v>
      </c>
      <c r="AX4">
        <v>354.5</v>
      </c>
      <c r="AY4">
        <v>5.4488530903300001</v>
      </c>
      <c r="AZ4">
        <v>12</v>
      </c>
      <c r="BA4">
        <v>284.8</v>
      </c>
      <c r="BB4">
        <v>0</v>
      </c>
      <c r="BC4">
        <v>2</v>
      </c>
      <c r="BD4">
        <v>103.652854</v>
      </c>
      <c r="BE4">
        <v>104.648177</v>
      </c>
      <c r="BF4">
        <v>119.58959900000001</v>
      </c>
      <c r="BG4">
        <v>125.280376</v>
      </c>
      <c r="BH4" s="5">
        <f t="shared" si="12"/>
        <v>0.99532299999999907</v>
      </c>
      <c r="BI4" s="5">
        <f t="shared" si="13"/>
        <v>14.941422000000003</v>
      </c>
      <c r="BJ4" s="5">
        <f t="shared" si="14"/>
        <v>5.6907769999999971</v>
      </c>
    </row>
    <row r="5" spans="1:62">
      <c r="A5" t="s">
        <v>287</v>
      </c>
      <c r="B5" t="s">
        <v>288</v>
      </c>
      <c r="C5" t="s">
        <v>288</v>
      </c>
      <c r="D5" t="s">
        <v>289</v>
      </c>
      <c r="E5" t="s">
        <v>287</v>
      </c>
      <c r="F5" t="s">
        <v>290</v>
      </c>
      <c r="G5" t="s">
        <v>288</v>
      </c>
      <c r="H5" t="s">
        <v>291</v>
      </c>
      <c r="I5">
        <v>15000</v>
      </c>
      <c r="J5">
        <v>15000</v>
      </c>
      <c r="K5">
        <v>15000</v>
      </c>
      <c r="L5">
        <v>350</v>
      </c>
      <c r="M5">
        <v>350</v>
      </c>
      <c r="N5">
        <v>350</v>
      </c>
      <c r="O5">
        <f t="shared" si="6"/>
        <v>11200</v>
      </c>
      <c r="P5">
        <f t="shared" si="0"/>
        <v>11200</v>
      </c>
      <c r="Q5">
        <f t="shared" si="0"/>
        <v>11200</v>
      </c>
      <c r="R5">
        <f t="shared" si="7"/>
        <v>858.42132568359375</v>
      </c>
      <c r="S5">
        <f t="shared" si="8"/>
        <v>478.607177734375</v>
      </c>
      <c r="T5">
        <v>1024</v>
      </c>
      <c r="U5">
        <v>25</v>
      </c>
      <c r="V5">
        <v>175</v>
      </c>
      <c r="W5">
        <f t="shared" si="1"/>
        <v>460800000000</v>
      </c>
      <c r="X5">
        <f t="shared" si="2"/>
        <v>1097600000000</v>
      </c>
      <c r="Y5">
        <v>42.823998000000003</v>
      </c>
      <c r="Z5">
        <v>22.130313999999998</v>
      </c>
      <c r="AA5">
        <f t="shared" si="9"/>
        <v>10.760321817687363</v>
      </c>
      <c r="AB5">
        <f t="shared" si="10"/>
        <v>49.597127270765341</v>
      </c>
      <c r="AC5">
        <f t="shared" si="3"/>
        <v>4.1820310546875003E-2</v>
      </c>
      <c r="AD5">
        <f t="shared" si="4"/>
        <v>5.0583574857142851E-3</v>
      </c>
      <c r="AE5">
        <f t="shared" si="5"/>
        <v>3136560000</v>
      </c>
      <c r="AF5">
        <v>37.485081999999998</v>
      </c>
      <c r="AG5">
        <v>145.684248</v>
      </c>
      <c r="AH5">
        <v>148.68478500000001</v>
      </c>
      <c r="AI5">
        <v>170.8151</v>
      </c>
      <c r="AJ5">
        <v>37.485120999999999</v>
      </c>
      <c r="AK5">
        <v>148.57485500000001</v>
      </c>
      <c r="AL5">
        <v>148.57810900000001</v>
      </c>
      <c r="AM5">
        <v>191.402107</v>
      </c>
      <c r="AN5">
        <v>8058717177</v>
      </c>
      <c r="AO5">
        <v>0</v>
      </c>
      <c r="AP5">
        <v>58422790231</v>
      </c>
      <c r="AQ5">
        <v>17921833817</v>
      </c>
      <c r="AR5">
        <v>17823176519</v>
      </c>
      <c r="AS5">
        <v>15396378923</v>
      </c>
      <c r="AT5">
        <f t="shared" si="11"/>
        <v>246342062768</v>
      </c>
      <c r="AU5">
        <v>0</v>
      </c>
      <c r="AV5">
        <v>0</v>
      </c>
      <c r="AW5">
        <v>0</v>
      </c>
      <c r="AX5">
        <v>351.97894736799998</v>
      </c>
      <c r="AY5">
        <v>4.8056522584100003</v>
      </c>
      <c r="AZ5">
        <v>19</v>
      </c>
      <c r="BA5">
        <v>285.61764705899998</v>
      </c>
      <c r="BB5">
        <v>3.8122004108300002E-2</v>
      </c>
      <c r="BC5">
        <v>17</v>
      </c>
      <c r="BD5">
        <v>148.57810900000001</v>
      </c>
      <c r="BE5">
        <v>148.68478500000001</v>
      </c>
      <c r="BF5">
        <v>170.8151</v>
      </c>
      <c r="BG5">
        <v>191.402107</v>
      </c>
      <c r="BH5" s="5">
        <f t="shared" si="12"/>
        <v>0.10667599999999311</v>
      </c>
      <c r="BI5" s="5">
        <f t="shared" si="13"/>
        <v>22.130314999999996</v>
      </c>
      <c r="BJ5" s="5">
        <f t="shared" si="14"/>
        <v>20.587007</v>
      </c>
    </row>
    <row r="6" spans="1:62">
      <c r="A6" t="s">
        <v>292</v>
      </c>
      <c r="B6" t="s">
        <v>293</v>
      </c>
      <c r="C6" t="s">
        <v>293</v>
      </c>
      <c r="D6" t="s">
        <v>294</v>
      </c>
      <c r="E6" t="s">
        <v>292</v>
      </c>
      <c r="F6" t="s">
        <v>295</v>
      </c>
      <c r="G6" t="s">
        <v>293</v>
      </c>
      <c r="H6" t="s">
        <v>296</v>
      </c>
      <c r="I6">
        <v>15000</v>
      </c>
      <c r="J6">
        <v>15000</v>
      </c>
      <c r="K6">
        <v>15000</v>
      </c>
      <c r="L6">
        <v>400</v>
      </c>
      <c r="M6">
        <v>400</v>
      </c>
      <c r="N6">
        <v>400</v>
      </c>
      <c r="O6">
        <f t="shared" si="6"/>
        <v>12800</v>
      </c>
      <c r="P6">
        <f t="shared" si="0"/>
        <v>12800</v>
      </c>
      <c r="Q6">
        <f t="shared" si="0"/>
        <v>12800</v>
      </c>
      <c r="R6">
        <f t="shared" si="7"/>
        <v>858.42132568359375</v>
      </c>
      <c r="S6">
        <f t="shared" si="8"/>
        <v>625.103759765625</v>
      </c>
      <c r="T6">
        <v>512</v>
      </c>
      <c r="U6">
        <v>25</v>
      </c>
      <c r="V6">
        <v>175</v>
      </c>
      <c r="W6">
        <f t="shared" si="1"/>
        <v>230400000000</v>
      </c>
      <c r="X6">
        <f t="shared" si="2"/>
        <v>1433600000000</v>
      </c>
      <c r="Y6">
        <v>22.099734000000002</v>
      </c>
      <c r="Z6">
        <v>26.537669000000001</v>
      </c>
      <c r="AA6">
        <f t="shared" si="9"/>
        <v>10.425464849486424</v>
      </c>
      <c r="AB6">
        <f t="shared" si="10"/>
        <v>54.021323425203619</v>
      </c>
      <c r="AC6">
        <f t="shared" si="3"/>
        <v>4.3163542968750003E-2</v>
      </c>
      <c r="AD6">
        <f t="shared" si="4"/>
        <v>6.0657529142857146E-3</v>
      </c>
      <c r="AE6">
        <f t="shared" si="5"/>
        <v>4096640000</v>
      </c>
      <c r="AF6">
        <v>20.824867000000001</v>
      </c>
      <c r="AG6">
        <v>162.89921200000001</v>
      </c>
      <c r="AH6">
        <v>164.89965100000001</v>
      </c>
      <c r="AI6">
        <v>191.437321</v>
      </c>
      <c r="AJ6">
        <v>20.824833000000002</v>
      </c>
      <c r="AK6">
        <v>164.454554</v>
      </c>
      <c r="AL6">
        <v>164.45783800000001</v>
      </c>
      <c r="AM6">
        <v>186.55757199999999</v>
      </c>
      <c r="AN6">
        <v>4062564633</v>
      </c>
      <c r="AO6">
        <v>0</v>
      </c>
      <c r="AP6">
        <v>29142865275</v>
      </c>
      <c r="AQ6">
        <v>9456854990</v>
      </c>
      <c r="AR6">
        <v>8928860111</v>
      </c>
      <c r="AS6">
        <v>7770226220</v>
      </c>
      <c r="AT6">
        <f t="shared" si="11"/>
        <v>124323619520</v>
      </c>
      <c r="AU6">
        <v>0</v>
      </c>
      <c r="AV6">
        <v>0</v>
      </c>
      <c r="AW6">
        <v>0</v>
      </c>
      <c r="AX6">
        <v>355.36315789499997</v>
      </c>
      <c r="AY6">
        <v>4.88189032912</v>
      </c>
      <c r="AZ6">
        <v>19</v>
      </c>
      <c r="BA6">
        <v>243.9</v>
      </c>
      <c r="BB6">
        <v>0.1</v>
      </c>
      <c r="BC6">
        <v>2</v>
      </c>
      <c r="BD6">
        <v>164.45783800000001</v>
      </c>
      <c r="BE6">
        <v>164.89965100000001</v>
      </c>
      <c r="BF6">
        <v>186.55757199999999</v>
      </c>
      <c r="BG6">
        <v>191.437321</v>
      </c>
      <c r="BH6" s="5">
        <f t="shared" si="12"/>
        <v>0.44181299999999624</v>
      </c>
      <c r="BI6" s="5">
        <f t="shared" si="13"/>
        <v>21.657920999999988</v>
      </c>
      <c r="BJ6" s="5">
        <f t="shared" si="14"/>
        <v>4.8797490000000039</v>
      </c>
    </row>
    <row r="7" spans="1:62">
      <c r="A7" t="s">
        <v>297</v>
      </c>
      <c r="B7" t="s">
        <v>298</v>
      </c>
      <c r="C7" t="s">
        <v>298</v>
      </c>
      <c r="D7" t="s">
        <v>299</v>
      </c>
      <c r="E7" t="s">
        <v>297</v>
      </c>
      <c r="F7" t="s">
        <v>298</v>
      </c>
      <c r="G7" t="s">
        <v>300</v>
      </c>
      <c r="H7" t="s">
        <v>301</v>
      </c>
      <c r="I7">
        <v>15000</v>
      </c>
      <c r="J7">
        <v>15000</v>
      </c>
      <c r="K7">
        <v>15000</v>
      </c>
      <c r="L7">
        <v>450</v>
      </c>
      <c r="M7">
        <v>450</v>
      </c>
      <c r="N7">
        <v>450</v>
      </c>
      <c r="O7">
        <f t="shared" si="6"/>
        <v>14400</v>
      </c>
      <c r="P7">
        <f t="shared" si="0"/>
        <v>14400</v>
      </c>
      <c r="Q7">
        <f t="shared" si="0"/>
        <v>14400</v>
      </c>
      <c r="R7">
        <f t="shared" si="7"/>
        <v>858.42132568359375</v>
      </c>
      <c r="S7">
        <f t="shared" si="8"/>
        <v>791.131591796875</v>
      </c>
      <c r="T7">
        <v>512</v>
      </c>
      <c r="U7">
        <v>25</v>
      </c>
      <c r="V7">
        <v>175</v>
      </c>
      <c r="W7">
        <f t="shared" si="1"/>
        <v>230400000000</v>
      </c>
      <c r="X7">
        <f t="shared" si="2"/>
        <v>1814400000000</v>
      </c>
      <c r="Y7">
        <v>22.120571999999999</v>
      </c>
      <c r="Z7">
        <v>31.724221</v>
      </c>
      <c r="AA7">
        <f t="shared" si="9"/>
        <v>10.415643863097213</v>
      </c>
      <c r="AB7">
        <f t="shared" si="10"/>
        <v>57.192893719911986</v>
      </c>
      <c r="AC7">
        <f t="shared" si="3"/>
        <v>4.3204242187499999E-2</v>
      </c>
      <c r="AD7">
        <f t="shared" si="4"/>
        <v>7.2512505142857146E-3</v>
      </c>
      <c r="AE7">
        <f t="shared" si="5"/>
        <v>5184720000</v>
      </c>
      <c r="AF7">
        <v>20.810486999999998</v>
      </c>
      <c r="AG7">
        <v>196.181657</v>
      </c>
      <c r="AH7">
        <v>197.181962</v>
      </c>
      <c r="AI7">
        <v>228.906183</v>
      </c>
      <c r="AJ7">
        <v>20.810523</v>
      </c>
      <c r="AK7">
        <v>196.25633199999999</v>
      </c>
      <c r="AL7">
        <v>196.259456</v>
      </c>
      <c r="AM7">
        <v>218.38002900000001</v>
      </c>
      <c r="AN7">
        <v>4060163509</v>
      </c>
      <c r="AO7">
        <v>0</v>
      </c>
      <c r="AP7">
        <v>29228909211</v>
      </c>
      <c r="AQ7">
        <v>9371607988</v>
      </c>
      <c r="AR7">
        <v>8905108947</v>
      </c>
      <c r="AS7">
        <v>7770794132</v>
      </c>
      <c r="AT7">
        <f t="shared" si="11"/>
        <v>124332706112</v>
      </c>
      <c r="AU7">
        <v>0</v>
      </c>
      <c r="AV7">
        <v>0</v>
      </c>
      <c r="AW7">
        <v>0</v>
      </c>
      <c r="AX7">
        <v>354.79444444400002</v>
      </c>
      <c r="AY7">
        <v>4.1639287300700003</v>
      </c>
      <c r="AZ7">
        <v>18</v>
      </c>
      <c r="BA7">
        <v>250.57142857100001</v>
      </c>
      <c r="BB7">
        <v>6.8788940734299997</v>
      </c>
      <c r="BC7">
        <v>7</v>
      </c>
      <c r="BD7">
        <v>196.259456</v>
      </c>
      <c r="BE7">
        <v>197.181962</v>
      </c>
      <c r="BF7">
        <v>218.38002900000001</v>
      </c>
      <c r="BG7">
        <v>228.906183</v>
      </c>
      <c r="BH7" s="5">
        <f t="shared" si="12"/>
        <v>0.92250599999999849</v>
      </c>
      <c r="BI7" s="5">
        <f t="shared" si="13"/>
        <v>21.198067000000009</v>
      </c>
      <c r="BJ7" s="5">
        <f t="shared" si="14"/>
        <v>10.526153999999991</v>
      </c>
    </row>
    <row r="8" spans="1:62">
      <c r="A8" t="s">
        <v>302</v>
      </c>
      <c r="B8" t="s">
        <v>303</v>
      </c>
      <c r="C8" t="s">
        <v>304</v>
      </c>
      <c r="D8" t="s">
        <v>305</v>
      </c>
      <c r="E8" t="s">
        <v>302</v>
      </c>
      <c r="F8" t="s">
        <v>304</v>
      </c>
      <c r="G8" t="s">
        <v>304</v>
      </c>
      <c r="H8" t="s">
        <v>306</v>
      </c>
      <c r="I8">
        <v>15000</v>
      </c>
      <c r="J8">
        <v>15000</v>
      </c>
      <c r="K8">
        <v>15000</v>
      </c>
      <c r="L8">
        <v>500</v>
      </c>
      <c r="M8">
        <v>500</v>
      </c>
      <c r="N8">
        <v>500</v>
      </c>
      <c r="O8">
        <f t="shared" si="6"/>
        <v>16000</v>
      </c>
      <c r="P8">
        <f t="shared" si="0"/>
        <v>16000</v>
      </c>
      <c r="Q8">
        <f t="shared" si="0"/>
        <v>16000</v>
      </c>
      <c r="R8">
        <f t="shared" si="7"/>
        <v>858.42132568359375</v>
      </c>
      <c r="S8">
        <f t="shared" si="8"/>
        <v>976.690673828125</v>
      </c>
      <c r="T8">
        <v>512</v>
      </c>
      <c r="U8">
        <v>25</v>
      </c>
      <c r="V8">
        <v>175</v>
      </c>
      <c r="W8">
        <f t="shared" si="1"/>
        <v>230400000000</v>
      </c>
      <c r="X8">
        <f t="shared" si="2"/>
        <v>2240000000000</v>
      </c>
      <c r="Y8">
        <v>22.125057999999999</v>
      </c>
      <c r="Z8">
        <v>41.293278000000001</v>
      </c>
      <c r="AA8">
        <f t="shared" si="9"/>
        <v>10.413532023283283</v>
      </c>
      <c r="AB8">
        <f t="shared" si="10"/>
        <v>54.246117249398317</v>
      </c>
      <c r="AC8">
        <f t="shared" si="3"/>
        <v>4.3213003906249998E-2</v>
      </c>
      <c r="AD8">
        <f t="shared" si="4"/>
        <v>9.4384635428571423E-3</v>
      </c>
      <c r="AE8">
        <f t="shared" si="5"/>
        <v>6400800000</v>
      </c>
      <c r="AF8">
        <v>20.812902999999999</v>
      </c>
      <c r="AG8">
        <v>199.47314499999999</v>
      </c>
      <c r="AH8">
        <v>199.473197</v>
      </c>
      <c r="AI8">
        <v>240.76648299999999</v>
      </c>
      <c r="AJ8">
        <v>20.812942</v>
      </c>
      <c r="AK8">
        <v>197.9221</v>
      </c>
      <c r="AL8">
        <v>199.92546200000001</v>
      </c>
      <c r="AM8">
        <v>222.05052000000001</v>
      </c>
      <c r="AN8">
        <v>4063454441</v>
      </c>
      <c r="AO8">
        <v>0</v>
      </c>
      <c r="AP8">
        <v>29226452906</v>
      </c>
      <c r="AQ8">
        <v>9363747388</v>
      </c>
      <c r="AR8">
        <v>8894126864</v>
      </c>
      <c r="AS8">
        <v>7762780635</v>
      </c>
      <c r="AT8">
        <f t="shared" si="11"/>
        <v>124204490160</v>
      </c>
      <c r="AU8">
        <v>0</v>
      </c>
      <c r="AV8">
        <v>0</v>
      </c>
      <c r="AW8">
        <v>0</v>
      </c>
      <c r="AX8">
        <v>351.91578947400001</v>
      </c>
      <c r="AY8">
        <v>9.8367871925500001</v>
      </c>
      <c r="AZ8">
        <v>19</v>
      </c>
      <c r="BA8">
        <v>245.58125000000001</v>
      </c>
      <c r="BB8">
        <v>7.1762820065500001</v>
      </c>
      <c r="BC8">
        <v>16</v>
      </c>
      <c r="BD8">
        <v>199.473197</v>
      </c>
      <c r="BE8">
        <v>199.92546200000001</v>
      </c>
      <c r="BF8">
        <v>222.05052000000001</v>
      </c>
      <c r="BG8">
        <v>240.76648299999999</v>
      </c>
      <c r="BH8" s="5">
        <f t="shared" si="12"/>
        <v>0.45226500000001124</v>
      </c>
      <c r="BI8" s="5">
        <f t="shared" si="13"/>
        <v>22.125057999999996</v>
      </c>
      <c r="BJ8" s="5">
        <f t="shared" si="14"/>
        <v>18.715962999999988</v>
      </c>
    </row>
    <row r="9" spans="1:62">
      <c r="A9" t="s">
        <v>307</v>
      </c>
      <c r="B9" t="s">
        <v>308</v>
      </c>
      <c r="C9" t="s">
        <v>309</v>
      </c>
      <c r="D9" t="s">
        <v>310</v>
      </c>
      <c r="E9" t="s">
        <v>307</v>
      </c>
      <c r="F9" t="s">
        <v>309</v>
      </c>
      <c r="G9" t="s">
        <v>309</v>
      </c>
      <c r="H9" t="s">
        <v>311</v>
      </c>
      <c r="I9">
        <v>15000</v>
      </c>
      <c r="J9">
        <v>15000</v>
      </c>
      <c r="K9">
        <v>15000</v>
      </c>
      <c r="L9">
        <v>550</v>
      </c>
      <c r="M9">
        <v>550</v>
      </c>
      <c r="N9">
        <v>550</v>
      </c>
      <c r="O9">
        <f t="shared" si="6"/>
        <v>17600</v>
      </c>
      <c r="P9">
        <f t="shared" si="0"/>
        <v>17600</v>
      </c>
      <c r="Q9">
        <f t="shared" si="0"/>
        <v>17600</v>
      </c>
      <c r="R9">
        <f t="shared" si="7"/>
        <v>858.42132568359375</v>
      </c>
      <c r="S9">
        <f t="shared" si="8"/>
        <v>1181.781005859375</v>
      </c>
      <c r="T9">
        <v>512</v>
      </c>
      <c r="U9">
        <v>25</v>
      </c>
      <c r="V9">
        <v>175</v>
      </c>
      <c r="W9">
        <f t="shared" si="1"/>
        <v>230400000000</v>
      </c>
      <c r="X9">
        <f t="shared" si="2"/>
        <v>2710400000000</v>
      </c>
      <c r="Y9">
        <v>22.220493999999999</v>
      </c>
      <c r="Z9">
        <v>46.998778999999999</v>
      </c>
      <c r="AA9">
        <f t="shared" si="9"/>
        <v>10.368806382072334</v>
      </c>
      <c r="AB9">
        <f t="shared" si="10"/>
        <v>57.669583288536074</v>
      </c>
      <c r="AC9">
        <f t="shared" si="3"/>
        <v>4.3399402343749997E-2</v>
      </c>
      <c r="AD9">
        <f t="shared" si="4"/>
        <v>1.0742578057142857E-2</v>
      </c>
      <c r="AE9">
        <f t="shared" si="5"/>
        <v>7744880000</v>
      </c>
      <c r="AF9">
        <v>20.819652999999999</v>
      </c>
      <c r="AG9">
        <v>213.92051799999999</v>
      </c>
      <c r="AH9">
        <v>213.92056700000001</v>
      </c>
      <c r="AI9">
        <v>260.91934600000002</v>
      </c>
      <c r="AJ9">
        <v>20.819654</v>
      </c>
      <c r="AK9">
        <v>210.66538800000001</v>
      </c>
      <c r="AL9">
        <v>214.66907699999999</v>
      </c>
      <c r="AM9">
        <v>236.88957099999999</v>
      </c>
      <c r="AN9">
        <v>4072522738</v>
      </c>
      <c r="AO9">
        <v>0</v>
      </c>
      <c r="AP9">
        <v>29143256824</v>
      </c>
      <c r="AQ9">
        <v>9528682385</v>
      </c>
      <c r="AR9">
        <v>8916609568</v>
      </c>
      <c r="AS9">
        <v>7776199007</v>
      </c>
      <c r="AT9">
        <f t="shared" si="11"/>
        <v>124419184112</v>
      </c>
      <c r="AU9">
        <v>0</v>
      </c>
      <c r="AV9">
        <v>0</v>
      </c>
      <c r="AW9">
        <v>0</v>
      </c>
      <c r="AX9">
        <v>355.11</v>
      </c>
      <c r="AY9">
        <v>10.312366362800001</v>
      </c>
      <c r="AZ9">
        <v>20</v>
      </c>
      <c r="BA9">
        <v>248.53809523800001</v>
      </c>
      <c r="BB9">
        <v>4.4205662415200004</v>
      </c>
      <c r="BC9">
        <v>21</v>
      </c>
      <c r="BD9">
        <v>213.92056700000001</v>
      </c>
      <c r="BE9">
        <v>214.66907699999999</v>
      </c>
      <c r="BF9">
        <v>236.88957099999999</v>
      </c>
      <c r="BG9">
        <v>260.91934600000002</v>
      </c>
      <c r="BH9" s="5">
        <f t="shared" si="12"/>
        <v>0.7485099999999818</v>
      </c>
      <c r="BI9" s="5">
        <f t="shared" si="13"/>
        <v>22.220494000000002</v>
      </c>
      <c r="BJ9" s="5">
        <f t="shared" si="14"/>
        <v>24.029775000000029</v>
      </c>
    </row>
    <row r="10" spans="1:62" s="4" customFormat="1">
      <c r="A10" t="s">
        <v>312</v>
      </c>
      <c r="B10" t="s">
        <v>313</v>
      </c>
      <c r="C10" t="s">
        <v>314</v>
      </c>
      <c r="D10" t="s">
        <v>315</v>
      </c>
      <c r="E10" t="s">
        <v>312</v>
      </c>
      <c r="F10" t="s">
        <v>314</v>
      </c>
      <c r="G10" t="s">
        <v>314</v>
      </c>
      <c r="H10" t="s">
        <v>316</v>
      </c>
      <c r="I10">
        <v>15000</v>
      </c>
      <c r="J10">
        <v>15000</v>
      </c>
      <c r="K10">
        <v>15000</v>
      </c>
      <c r="L10">
        <v>600</v>
      </c>
      <c r="M10">
        <v>600</v>
      </c>
      <c r="N10">
        <v>600</v>
      </c>
      <c r="O10" s="4">
        <f t="shared" si="6"/>
        <v>19200</v>
      </c>
      <c r="P10" s="4">
        <f t="shared" si="0"/>
        <v>19200</v>
      </c>
      <c r="Q10" s="4">
        <f t="shared" si="0"/>
        <v>19200</v>
      </c>
      <c r="R10" s="4">
        <f t="shared" si="7"/>
        <v>858.42132568359375</v>
      </c>
      <c r="S10" s="4">
        <f t="shared" si="8"/>
        <v>1406.402587890625</v>
      </c>
      <c r="T10">
        <v>1024</v>
      </c>
      <c r="U10">
        <v>25</v>
      </c>
      <c r="V10">
        <v>175</v>
      </c>
      <c r="W10" s="4">
        <f t="shared" si="1"/>
        <v>460800000000</v>
      </c>
      <c r="X10" s="4">
        <f t="shared" si="2"/>
        <v>3225600000000</v>
      </c>
      <c r="Y10">
        <v>44.439022999999999</v>
      </c>
      <c r="Z10">
        <v>57.281191</v>
      </c>
      <c r="AA10" s="4">
        <f t="shared" si="9"/>
        <v>10.369264868851866</v>
      </c>
      <c r="AB10" s="4">
        <f t="shared" si="10"/>
        <v>56.311678295934875</v>
      </c>
      <c r="AC10" s="4">
        <f t="shared" si="3"/>
        <v>4.3397483398437499E-2</v>
      </c>
      <c r="AD10" s="4">
        <f t="shared" si="4"/>
        <v>1.3092843657142857E-2</v>
      </c>
      <c r="AE10" s="4">
        <f t="shared" si="5"/>
        <v>9216960000</v>
      </c>
      <c r="AF10">
        <v>37.450068000000002</v>
      </c>
      <c r="AG10">
        <v>212.23491799999999</v>
      </c>
      <c r="AH10">
        <v>212.23496800000001</v>
      </c>
      <c r="AI10">
        <v>269.51615900000002</v>
      </c>
      <c r="AJ10">
        <v>37.450105999999998</v>
      </c>
      <c r="AK10">
        <v>207.00625700000001</v>
      </c>
      <c r="AL10">
        <v>213.01006899999999</v>
      </c>
      <c r="AM10">
        <v>257.44909200000001</v>
      </c>
      <c r="AN10">
        <v>8131731355</v>
      </c>
      <c r="AO10">
        <v>0</v>
      </c>
      <c r="AP10">
        <v>58459102150</v>
      </c>
      <c r="AQ10">
        <v>18737372267</v>
      </c>
      <c r="AR10">
        <v>17787956700</v>
      </c>
      <c r="AS10">
        <v>15542190361</v>
      </c>
      <c r="AT10" s="4">
        <f t="shared" si="11"/>
        <v>248675045776</v>
      </c>
      <c r="AU10" s="4">
        <v>0</v>
      </c>
      <c r="AV10" s="4">
        <v>0</v>
      </c>
      <c r="AW10" s="4">
        <v>0</v>
      </c>
      <c r="AX10">
        <v>355.866666667</v>
      </c>
      <c r="AY10">
        <v>14.0302168239</v>
      </c>
      <c r="AZ10">
        <v>42</v>
      </c>
      <c r="BA10">
        <v>249.5</v>
      </c>
      <c r="BB10">
        <v>7.8352479929600003</v>
      </c>
      <c r="BC10">
        <v>9</v>
      </c>
      <c r="BD10">
        <v>212.23496800000001</v>
      </c>
      <c r="BE10">
        <v>213.01006899999999</v>
      </c>
      <c r="BF10">
        <v>257.44909200000001</v>
      </c>
      <c r="BG10">
        <v>269.51615900000002</v>
      </c>
      <c r="BH10" s="6">
        <f t="shared" si="12"/>
        <v>0.77510099999997806</v>
      </c>
      <c r="BI10" s="6">
        <f t="shared" si="13"/>
        <v>44.43902300000002</v>
      </c>
      <c r="BJ10" s="6">
        <f t="shared" si="14"/>
        <v>12.067067000000009</v>
      </c>
    </row>
    <row r="11" spans="1:62" s="4" customFormat="1">
      <c r="A11" t="s">
        <v>317</v>
      </c>
      <c r="B11" t="s">
        <v>318</v>
      </c>
      <c r="C11" t="s">
        <v>319</v>
      </c>
      <c r="D11" t="s">
        <v>320</v>
      </c>
      <c r="E11" t="s">
        <v>317</v>
      </c>
      <c r="F11" t="s">
        <v>321</v>
      </c>
      <c r="G11" t="s">
        <v>321</v>
      </c>
      <c r="H11" t="s">
        <v>322</v>
      </c>
      <c r="I11">
        <v>15000</v>
      </c>
      <c r="J11">
        <v>15000</v>
      </c>
      <c r="K11">
        <v>15000</v>
      </c>
      <c r="L11">
        <v>650</v>
      </c>
      <c r="M11">
        <v>650</v>
      </c>
      <c r="N11">
        <v>650</v>
      </c>
      <c r="O11" s="4">
        <f t="shared" si="6"/>
        <v>20800</v>
      </c>
      <c r="P11" s="4">
        <f t="shared" si="0"/>
        <v>20800</v>
      </c>
      <c r="Q11" s="4">
        <f t="shared" si="0"/>
        <v>20800</v>
      </c>
      <c r="R11" s="4">
        <f t="shared" si="7"/>
        <v>858.42132568359375</v>
      </c>
      <c r="S11" s="4">
        <f t="shared" si="8"/>
        <v>1650.555419921875</v>
      </c>
      <c r="T11">
        <v>1024</v>
      </c>
      <c r="U11">
        <v>25</v>
      </c>
      <c r="V11">
        <v>175</v>
      </c>
      <c r="W11" s="4">
        <f t="shared" si="1"/>
        <v>460800000000</v>
      </c>
      <c r="X11" s="4">
        <f t="shared" si="2"/>
        <v>3785600000000</v>
      </c>
      <c r="Y11">
        <v>44.414358999999997</v>
      </c>
      <c r="Z11">
        <v>69.475465999999997</v>
      </c>
      <c r="AA11" s="4">
        <f t="shared" si="9"/>
        <v>10.375023086565315</v>
      </c>
      <c r="AB11" s="4">
        <f t="shared" si="10"/>
        <v>54.488299509930606</v>
      </c>
      <c r="AC11" s="4">
        <f t="shared" si="3"/>
        <v>4.3373397460937498E-2</v>
      </c>
      <c r="AD11" s="4">
        <f t="shared" si="4"/>
        <v>1.5880106514285713E-2</v>
      </c>
      <c r="AE11" s="4">
        <f t="shared" si="5"/>
        <v>10817040000</v>
      </c>
      <c r="AF11">
        <v>37.440339000000002</v>
      </c>
      <c r="AG11">
        <v>211.54510300000001</v>
      </c>
      <c r="AH11">
        <v>211.545152</v>
      </c>
      <c r="AI11">
        <v>281.02061900000001</v>
      </c>
      <c r="AJ11">
        <v>37.440339000000002</v>
      </c>
      <c r="AK11">
        <v>204.219054</v>
      </c>
      <c r="AL11">
        <v>212.22326799999999</v>
      </c>
      <c r="AM11">
        <v>256.63762700000001</v>
      </c>
      <c r="AN11">
        <v>8138546541</v>
      </c>
      <c r="AO11">
        <v>0</v>
      </c>
      <c r="AP11">
        <v>58285966221</v>
      </c>
      <c r="AQ11">
        <v>18791953926</v>
      </c>
      <c r="AR11">
        <v>17829314559</v>
      </c>
      <c r="AS11">
        <v>15541949776</v>
      </c>
      <c r="AT11" s="4">
        <f t="shared" si="11"/>
        <v>248671196416</v>
      </c>
      <c r="AU11">
        <v>0</v>
      </c>
      <c r="AV11">
        <v>0</v>
      </c>
      <c r="AW11">
        <v>0</v>
      </c>
      <c r="AX11">
        <v>353.75121951199998</v>
      </c>
      <c r="AY11">
        <v>15.8147680589</v>
      </c>
      <c r="AZ11">
        <v>41</v>
      </c>
      <c r="BA11">
        <v>246.10454545499999</v>
      </c>
      <c r="BB11">
        <v>8.3813362610399995</v>
      </c>
      <c r="BC11">
        <v>22</v>
      </c>
      <c r="BD11">
        <v>211.545152</v>
      </c>
      <c r="BE11">
        <v>212.22326799999999</v>
      </c>
      <c r="BF11">
        <v>256.63762700000001</v>
      </c>
      <c r="BG11">
        <v>281.02061900000001</v>
      </c>
      <c r="BH11" s="6">
        <f t="shared" si="12"/>
        <v>0.67811599999998862</v>
      </c>
      <c r="BI11" s="6">
        <f t="shared" si="13"/>
        <v>44.414359000000019</v>
      </c>
      <c r="BJ11" s="6">
        <f t="shared" si="14"/>
        <v>24.382992000000002</v>
      </c>
    </row>
    <row r="12" spans="1:62" s="3" customFormat="1">
      <c r="A12" s="3" t="s">
        <v>323</v>
      </c>
      <c r="B12" s="3" t="s">
        <v>324</v>
      </c>
      <c r="C12" s="3" t="s">
        <v>325</v>
      </c>
      <c r="D12" s="3" t="s">
        <v>326</v>
      </c>
      <c r="E12" s="3" t="s">
        <v>323</v>
      </c>
      <c r="F12" s="3" t="s">
        <v>327</v>
      </c>
      <c r="G12" s="3" t="s">
        <v>327</v>
      </c>
      <c r="H12" s="3" t="s">
        <v>328</v>
      </c>
      <c r="I12" s="3">
        <v>15000</v>
      </c>
      <c r="J12" s="3">
        <v>15000</v>
      </c>
      <c r="K12" s="3">
        <v>15000</v>
      </c>
      <c r="L12" s="3">
        <v>700</v>
      </c>
      <c r="M12" s="3">
        <v>700</v>
      </c>
      <c r="N12" s="3">
        <v>700</v>
      </c>
      <c r="O12" s="3">
        <f t="shared" si="6"/>
        <v>22400</v>
      </c>
      <c r="P12" s="3">
        <f t="shared" si="0"/>
        <v>22400</v>
      </c>
      <c r="Q12" s="3">
        <f t="shared" si="0"/>
        <v>22400</v>
      </c>
      <c r="R12" s="3">
        <f t="shared" si="7"/>
        <v>858.42132568359375</v>
      </c>
      <c r="S12" s="3">
        <f t="shared" si="8"/>
        <v>1914.22119140625</v>
      </c>
      <c r="T12" s="3">
        <v>1024</v>
      </c>
      <c r="U12" s="3">
        <v>25</v>
      </c>
      <c r="V12" s="3">
        <v>175</v>
      </c>
      <c r="W12" s="3">
        <f t="shared" si="1"/>
        <v>460800000000</v>
      </c>
      <c r="X12" s="3">
        <f t="shared" si="2"/>
        <v>4390400000000</v>
      </c>
      <c r="Y12" s="3">
        <v>44.438761999999997</v>
      </c>
      <c r="Z12" s="3">
        <v>80.439419000000001</v>
      </c>
      <c r="AA12" s="3">
        <f t="shared" si="9"/>
        <v>10.369325770146343</v>
      </c>
      <c r="AB12" s="3">
        <f t="shared" si="10"/>
        <v>54.580205259811734</v>
      </c>
      <c r="AC12" s="3">
        <f t="shared" si="3"/>
        <v>4.3397228515624997E-2</v>
      </c>
      <c r="AD12" s="3">
        <f t="shared" si="4"/>
        <v>1.8386152914285716E-2</v>
      </c>
      <c r="AE12" s="3">
        <f t="shared" si="5"/>
        <v>12545120000</v>
      </c>
      <c r="AF12" s="3">
        <v>37.420062000000001</v>
      </c>
      <c r="AG12" s="3">
        <v>176.728983</v>
      </c>
      <c r="AH12" s="3">
        <v>176.729029</v>
      </c>
      <c r="AI12" s="3">
        <v>257.16844900000001</v>
      </c>
      <c r="AJ12" s="3">
        <v>37.420102999999997</v>
      </c>
      <c r="AK12" s="3">
        <v>168.64369199999999</v>
      </c>
      <c r="AL12" s="3">
        <v>177.64775</v>
      </c>
      <c r="AM12" s="3">
        <v>222.086512</v>
      </c>
      <c r="AN12" s="3">
        <v>8129460909</v>
      </c>
      <c r="AO12" s="3">
        <v>0</v>
      </c>
      <c r="AP12" s="3">
        <v>58463542431</v>
      </c>
      <c r="AQ12" s="3">
        <v>18639029127</v>
      </c>
      <c r="AR12" s="3">
        <v>17792361151</v>
      </c>
      <c r="AS12" s="3">
        <v>15541330211</v>
      </c>
      <c r="AT12" s="3">
        <f t="shared" si="11"/>
        <v>248661283376</v>
      </c>
      <c r="AU12" s="3">
        <v>0</v>
      </c>
      <c r="AV12" s="3">
        <v>0</v>
      </c>
      <c r="AW12" s="3">
        <v>0</v>
      </c>
      <c r="AX12" s="3">
        <v>354.01666666699998</v>
      </c>
      <c r="AY12" s="3">
        <v>18.741015836999999</v>
      </c>
      <c r="AZ12" s="3">
        <v>42</v>
      </c>
      <c r="BA12" s="3">
        <v>246.80625000000001</v>
      </c>
      <c r="BB12" s="3">
        <v>9.5852405257999997</v>
      </c>
      <c r="BC12" s="3">
        <v>32</v>
      </c>
      <c r="BD12" s="3">
        <v>176.729029</v>
      </c>
      <c r="BE12" s="3">
        <v>177.64775</v>
      </c>
      <c r="BF12" s="3">
        <v>222.086512</v>
      </c>
      <c r="BG12" s="3">
        <v>257.16844900000001</v>
      </c>
      <c r="BH12" s="7">
        <f t="shared" si="12"/>
        <v>0.91872100000000501</v>
      </c>
      <c r="BI12" s="7">
        <f t="shared" si="13"/>
        <v>44.438761999999997</v>
      </c>
      <c r="BJ12" s="7">
        <f t="shared" si="14"/>
        <v>35.081937000000011</v>
      </c>
    </row>
    <row r="13" spans="1:62">
      <c r="A13" t="s">
        <v>329</v>
      </c>
      <c r="B13" t="s">
        <v>330</v>
      </c>
      <c r="C13" t="s">
        <v>331</v>
      </c>
      <c r="D13" t="s">
        <v>332</v>
      </c>
      <c r="E13" t="s">
        <v>329</v>
      </c>
      <c r="F13" t="s">
        <v>331</v>
      </c>
      <c r="G13" t="s">
        <v>331</v>
      </c>
      <c r="H13" t="s">
        <v>333</v>
      </c>
      <c r="I13">
        <v>5000</v>
      </c>
      <c r="J13">
        <v>5000</v>
      </c>
      <c r="K13">
        <v>5000</v>
      </c>
      <c r="L13">
        <v>600</v>
      </c>
      <c r="M13">
        <v>600</v>
      </c>
      <c r="N13">
        <v>600</v>
      </c>
      <c r="O13">
        <f t="shared" si="6"/>
        <v>19200</v>
      </c>
      <c r="P13">
        <f t="shared" si="0"/>
        <v>19200</v>
      </c>
      <c r="Q13">
        <f t="shared" si="0"/>
        <v>19200</v>
      </c>
      <c r="R13">
        <f t="shared" si="7"/>
        <v>95.40557861328125</v>
      </c>
      <c r="S13">
        <f t="shared" si="8"/>
        <v>1406.396484375</v>
      </c>
      <c r="T13">
        <v>8192</v>
      </c>
      <c r="U13">
        <v>25</v>
      </c>
      <c r="V13">
        <v>70</v>
      </c>
      <c r="W13">
        <f t="shared" si="1"/>
        <v>409600000000</v>
      </c>
      <c r="X13">
        <f t="shared" si="2"/>
        <v>1290240000000</v>
      </c>
      <c r="Y13">
        <v>41.545239000000002</v>
      </c>
      <c r="Z13">
        <v>30.838726000000001</v>
      </c>
      <c r="AA13">
        <f t="shared" si="9"/>
        <v>9.8591321137904622</v>
      </c>
      <c r="AB13">
        <f t="shared" si="10"/>
        <v>41.838304215290862</v>
      </c>
      <c r="AC13">
        <f t="shared" si="3"/>
        <v>5.0714403076171878E-3</v>
      </c>
      <c r="AD13">
        <f t="shared" si="4"/>
        <v>1.7622129142857143E-2</v>
      </c>
      <c r="AE13">
        <f t="shared" si="5"/>
        <v>9216960000</v>
      </c>
      <c r="AF13">
        <v>35.757089000000001</v>
      </c>
      <c r="AG13">
        <v>48.201715999999998</v>
      </c>
      <c r="AH13">
        <v>48.201757000000001</v>
      </c>
      <c r="AI13">
        <v>79.040484000000006</v>
      </c>
      <c r="AJ13">
        <v>35.757126</v>
      </c>
      <c r="AK13">
        <v>36.609276999999999</v>
      </c>
      <c r="AL13">
        <v>48.613753000000003</v>
      </c>
      <c r="AM13">
        <v>90.158992999999995</v>
      </c>
      <c r="AN13">
        <v>21769029073</v>
      </c>
      <c r="AO13">
        <v>0</v>
      </c>
      <c r="AP13">
        <v>51622163514</v>
      </c>
      <c r="AQ13">
        <v>16743142426</v>
      </c>
      <c r="AR13">
        <v>19570158005</v>
      </c>
      <c r="AS13">
        <v>14228439619</v>
      </c>
      <c r="AT13">
        <f t="shared" si="11"/>
        <v>227655033904</v>
      </c>
      <c r="AU13">
        <v>0</v>
      </c>
      <c r="AV13">
        <v>0</v>
      </c>
      <c r="AW13">
        <v>0</v>
      </c>
      <c r="AX13">
        <v>337.40370370400001</v>
      </c>
      <c r="AY13">
        <v>11.0094061293</v>
      </c>
      <c r="AZ13">
        <v>27</v>
      </c>
      <c r="BA13">
        <v>281.366666667</v>
      </c>
      <c r="BB13">
        <v>0.27487370837500003</v>
      </c>
      <c r="BC13">
        <v>9</v>
      </c>
      <c r="BD13">
        <v>48.201757000000001</v>
      </c>
      <c r="BE13">
        <v>48.613753000000003</v>
      </c>
      <c r="BF13">
        <v>79.040484000000006</v>
      </c>
      <c r="BG13">
        <v>90.158992999999995</v>
      </c>
      <c r="BH13" s="5">
        <f t="shared" si="12"/>
        <v>0.41199600000000203</v>
      </c>
      <c r="BI13" s="5">
        <f t="shared" si="13"/>
        <v>30.426731000000004</v>
      </c>
      <c r="BJ13" s="5">
        <f t="shared" si="14"/>
        <v>11.118508999999989</v>
      </c>
    </row>
    <row r="14" spans="1:62">
      <c r="A14" t="s">
        <v>334</v>
      </c>
      <c r="B14" t="s">
        <v>335</v>
      </c>
      <c r="C14" t="s">
        <v>336</v>
      </c>
      <c r="D14" t="s">
        <v>337</v>
      </c>
      <c r="E14" t="s">
        <v>334</v>
      </c>
      <c r="F14" t="s">
        <v>336</v>
      </c>
      <c r="G14" t="s">
        <v>336</v>
      </c>
      <c r="H14" t="s">
        <v>338</v>
      </c>
      <c r="I14">
        <v>7500</v>
      </c>
      <c r="J14">
        <v>7500</v>
      </c>
      <c r="K14">
        <v>7500</v>
      </c>
      <c r="L14">
        <v>600</v>
      </c>
      <c r="M14">
        <v>600</v>
      </c>
      <c r="N14">
        <v>600</v>
      </c>
      <c r="O14">
        <f t="shared" si="6"/>
        <v>19200</v>
      </c>
      <c r="P14">
        <f t="shared" si="0"/>
        <v>19200</v>
      </c>
      <c r="Q14">
        <f t="shared" si="0"/>
        <v>19200</v>
      </c>
      <c r="R14">
        <f t="shared" si="7"/>
        <v>214.63394165039062</v>
      </c>
      <c r="S14">
        <f t="shared" si="8"/>
        <v>1406.396484375</v>
      </c>
      <c r="T14">
        <v>4096</v>
      </c>
      <c r="U14">
        <v>25</v>
      </c>
      <c r="V14">
        <v>70</v>
      </c>
      <c r="W14">
        <f t="shared" si="1"/>
        <v>460800000000</v>
      </c>
      <c r="X14">
        <f t="shared" si="2"/>
        <v>1290240000000</v>
      </c>
      <c r="Y14">
        <v>45.482194999999997</v>
      </c>
      <c r="Z14">
        <v>31.550194999999999</v>
      </c>
      <c r="AA14">
        <f t="shared" si="9"/>
        <v>10.131437148097184</v>
      </c>
      <c r="AB14">
        <f t="shared" si="10"/>
        <v>40.894834405936315</v>
      </c>
      <c r="AC14">
        <f t="shared" si="3"/>
        <v>1.1104051513671874E-2</v>
      </c>
      <c r="AD14">
        <f t="shared" si="4"/>
        <v>1.8028682857142857E-2</v>
      </c>
      <c r="AE14">
        <f t="shared" si="5"/>
        <v>9216960000</v>
      </c>
      <c r="AF14">
        <v>38.757492999999997</v>
      </c>
      <c r="AG14">
        <v>74.403667999999996</v>
      </c>
      <c r="AH14">
        <v>74.403716000000003</v>
      </c>
      <c r="AI14">
        <v>105.953912</v>
      </c>
      <c r="AJ14">
        <v>38.757533000000002</v>
      </c>
      <c r="AK14">
        <v>63.832892000000001</v>
      </c>
      <c r="AL14">
        <v>74.837158000000002</v>
      </c>
      <c r="AM14">
        <v>120.31935300000001</v>
      </c>
      <c r="AN14">
        <v>974965735</v>
      </c>
      <c r="AO14">
        <v>0</v>
      </c>
      <c r="AP14">
        <v>58745844029</v>
      </c>
      <c r="AQ14">
        <v>17463106519</v>
      </c>
      <c r="AR14">
        <v>19446081651</v>
      </c>
      <c r="AS14">
        <v>15803417982</v>
      </c>
      <c r="AT14">
        <f t="shared" si="11"/>
        <v>252854687712</v>
      </c>
      <c r="AU14">
        <v>0</v>
      </c>
      <c r="AV14">
        <v>0</v>
      </c>
      <c r="AW14">
        <v>0</v>
      </c>
      <c r="AX14">
        <v>338.76428571399998</v>
      </c>
      <c r="AY14">
        <v>11.7920437549</v>
      </c>
      <c r="AZ14">
        <v>28</v>
      </c>
      <c r="BA14">
        <v>286.45833333299998</v>
      </c>
      <c r="BB14">
        <v>0.43100335136599999</v>
      </c>
      <c r="BC14">
        <v>12</v>
      </c>
      <c r="BD14">
        <v>74.403716000000003</v>
      </c>
      <c r="BE14">
        <v>74.837158000000002</v>
      </c>
      <c r="BF14">
        <v>105.953912</v>
      </c>
      <c r="BG14">
        <v>120.31935300000001</v>
      </c>
      <c r="BH14" s="5">
        <f t="shared" si="12"/>
        <v>0.43344199999999944</v>
      </c>
      <c r="BI14" s="5">
        <f t="shared" si="13"/>
        <v>31.116754</v>
      </c>
      <c r="BJ14" s="5">
        <f t="shared" si="14"/>
        <v>14.365441000000004</v>
      </c>
    </row>
    <row r="15" spans="1:62">
      <c r="A15" t="s">
        <v>339</v>
      </c>
      <c r="B15" t="s">
        <v>340</v>
      </c>
      <c r="C15" t="s">
        <v>341</v>
      </c>
      <c r="D15" t="s">
        <v>342</v>
      </c>
      <c r="E15" t="s">
        <v>339</v>
      </c>
      <c r="F15" t="s">
        <v>343</v>
      </c>
      <c r="G15" t="s">
        <v>343</v>
      </c>
      <c r="H15" t="s">
        <v>344</v>
      </c>
      <c r="I15">
        <v>10000</v>
      </c>
      <c r="J15">
        <v>10000</v>
      </c>
      <c r="K15">
        <v>10000</v>
      </c>
      <c r="L15">
        <v>600</v>
      </c>
      <c r="M15">
        <v>600</v>
      </c>
      <c r="N15">
        <v>600</v>
      </c>
      <c r="O15">
        <f t="shared" si="6"/>
        <v>19200</v>
      </c>
      <c r="P15">
        <f t="shared" si="0"/>
        <v>19200</v>
      </c>
      <c r="Q15">
        <f t="shared" si="0"/>
        <v>19200</v>
      </c>
      <c r="R15">
        <f t="shared" si="7"/>
        <v>381.5460205078125</v>
      </c>
      <c r="S15">
        <f t="shared" si="8"/>
        <v>1406.396484375</v>
      </c>
      <c r="T15">
        <v>2048</v>
      </c>
      <c r="U15">
        <v>25</v>
      </c>
      <c r="V15">
        <v>70</v>
      </c>
      <c r="W15">
        <f t="shared" si="1"/>
        <v>409600000000</v>
      </c>
      <c r="X15">
        <f t="shared" si="2"/>
        <v>1290240000000</v>
      </c>
      <c r="Y15">
        <v>40.460185000000003</v>
      </c>
      <c r="Z15">
        <v>31.918481</v>
      </c>
      <c r="AA15">
        <f t="shared" si="9"/>
        <v>10.123532554287628</v>
      </c>
      <c r="AB15">
        <f t="shared" si="10"/>
        <v>40.422976268826829</v>
      </c>
      <c r="AC15">
        <f t="shared" si="3"/>
        <v>1.9755949707031251E-2</v>
      </c>
      <c r="AD15">
        <f t="shared" si="4"/>
        <v>1.8239132000000002E-2</v>
      </c>
      <c r="AE15">
        <f t="shared" si="5"/>
        <v>9216960000</v>
      </c>
      <c r="AF15">
        <v>34.083334000000001</v>
      </c>
      <c r="AG15">
        <v>111.097891</v>
      </c>
      <c r="AH15">
        <v>111.097944</v>
      </c>
      <c r="AI15">
        <v>143.016425</v>
      </c>
      <c r="AJ15">
        <v>34.083374999999997</v>
      </c>
      <c r="AK15">
        <v>101.948151</v>
      </c>
      <c r="AL15">
        <v>111.95228899999999</v>
      </c>
      <c r="AM15">
        <v>152.412474</v>
      </c>
      <c r="AN15">
        <v>10796847948</v>
      </c>
      <c r="AO15">
        <v>0</v>
      </c>
      <c r="AP15">
        <v>51632257722</v>
      </c>
      <c r="AQ15">
        <v>15831041038</v>
      </c>
      <c r="AR15">
        <v>16955657683</v>
      </c>
      <c r="AS15">
        <v>13981355075</v>
      </c>
      <c r="AT15">
        <f t="shared" si="11"/>
        <v>223701681200</v>
      </c>
      <c r="AU15">
        <v>0</v>
      </c>
      <c r="AV15">
        <v>0</v>
      </c>
      <c r="AW15">
        <v>0</v>
      </c>
      <c r="AX15">
        <v>339.59642857099999</v>
      </c>
      <c r="AY15">
        <v>12.530433869599999</v>
      </c>
      <c r="AZ15">
        <v>28</v>
      </c>
      <c r="BA15">
        <v>286.8</v>
      </c>
      <c r="BB15">
        <v>7.5592894601800006E-2</v>
      </c>
      <c r="BC15">
        <v>7</v>
      </c>
      <c r="BD15">
        <v>111.097944</v>
      </c>
      <c r="BE15">
        <v>111.95228899999999</v>
      </c>
      <c r="BF15">
        <v>143.016425</v>
      </c>
      <c r="BG15">
        <v>152.412474</v>
      </c>
      <c r="BH15" s="5">
        <f t="shared" si="12"/>
        <v>0.85434499999999503</v>
      </c>
      <c r="BI15" s="5">
        <f t="shared" si="13"/>
        <v>31.064136000000005</v>
      </c>
      <c r="BJ15" s="5">
        <f t="shared" si="14"/>
        <v>9.396049000000005</v>
      </c>
    </row>
    <row r="16" spans="1:62">
      <c r="A16" t="s">
        <v>345</v>
      </c>
      <c r="B16" t="s">
        <v>346</v>
      </c>
      <c r="C16" t="s">
        <v>347</v>
      </c>
      <c r="D16" t="s">
        <v>348</v>
      </c>
      <c r="E16" t="s">
        <v>345</v>
      </c>
      <c r="F16" t="s">
        <v>347</v>
      </c>
      <c r="G16" t="s">
        <v>347</v>
      </c>
      <c r="H16" t="s">
        <v>348</v>
      </c>
      <c r="I16">
        <v>12500</v>
      </c>
      <c r="J16">
        <v>12500</v>
      </c>
      <c r="K16">
        <v>12500</v>
      </c>
      <c r="L16">
        <v>600</v>
      </c>
      <c r="M16">
        <v>600</v>
      </c>
      <c r="N16">
        <v>600</v>
      </c>
      <c r="O16">
        <f t="shared" si="6"/>
        <v>19200</v>
      </c>
      <c r="P16">
        <f t="shared" si="0"/>
        <v>19200</v>
      </c>
      <c r="Q16">
        <f t="shared" si="0"/>
        <v>19200</v>
      </c>
      <c r="R16">
        <f t="shared" si="7"/>
        <v>596.14181518554688</v>
      </c>
      <c r="S16">
        <f t="shared" si="8"/>
        <v>1406.396484375</v>
      </c>
      <c r="T16">
        <v>1024</v>
      </c>
      <c r="U16">
        <v>25</v>
      </c>
      <c r="V16">
        <v>70</v>
      </c>
      <c r="W16">
        <f t="shared" si="1"/>
        <v>320000000000</v>
      </c>
      <c r="X16">
        <f t="shared" si="2"/>
        <v>1290240000000</v>
      </c>
      <c r="Y16">
        <v>32.031937999999997</v>
      </c>
      <c r="Z16">
        <v>32.176695000000002</v>
      </c>
      <c r="AA16">
        <f t="shared" si="9"/>
        <v>9.9900293263554651</v>
      </c>
      <c r="AB16">
        <f t="shared" si="10"/>
        <v>40.098586880970835</v>
      </c>
      <c r="AC16">
        <f t="shared" si="3"/>
        <v>3.1281189453124997E-2</v>
      </c>
      <c r="AD16">
        <f t="shared" si="4"/>
        <v>1.8386682857142858E-2</v>
      </c>
      <c r="AE16">
        <f t="shared" si="5"/>
        <v>9216960000</v>
      </c>
      <c r="AF16">
        <v>29.042728</v>
      </c>
      <c r="AG16">
        <v>136.45702700000001</v>
      </c>
      <c r="AH16">
        <v>136.45708500000001</v>
      </c>
      <c r="AI16">
        <v>168.63378</v>
      </c>
      <c r="AJ16">
        <v>29.042769</v>
      </c>
      <c r="AK16">
        <v>129.72951</v>
      </c>
      <c r="AL16">
        <v>136.733484</v>
      </c>
      <c r="AM16">
        <v>168.765422</v>
      </c>
      <c r="AN16">
        <v>490415264</v>
      </c>
      <c r="AO16">
        <v>0</v>
      </c>
      <c r="AP16">
        <v>40803303541</v>
      </c>
      <c r="AQ16">
        <v>12661399518</v>
      </c>
      <c r="AR16">
        <v>12498434507</v>
      </c>
      <c r="AS16">
        <v>10946251531</v>
      </c>
      <c r="AT16">
        <f t="shared" si="11"/>
        <v>175140024496</v>
      </c>
      <c r="AU16">
        <v>0</v>
      </c>
      <c r="AV16">
        <v>0</v>
      </c>
      <c r="AW16">
        <v>0</v>
      </c>
      <c r="AX16">
        <v>341.22413793099997</v>
      </c>
      <c r="AY16">
        <v>12.4381131503</v>
      </c>
      <c r="AZ16">
        <v>29</v>
      </c>
      <c r="BA16">
        <v>0</v>
      </c>
      <c r="BB16">
        <v>0</v>
      </c>
      <c r="BC16">
        <v>0</v>
      </c>
      <c r="BD16">
        <v>136.45708500000001</v>
      </c>
      <c r="BE16">
        <v>136.733484</v>
      </c>
      <c r="BF16">
        <v>168.63378</v>
      </c>
      <c r="BG16">
        <v>168.765422</v>
      </c>
      <c r="BH16" s="5">
        <f t="shared" si="12"/>
        <v>0.27639899999999784</v>
      </c>
      <c r="BI16" s="5">
        <f t="shared" si="13"/>
        <v>31.900295999999997</v>
      </c>
      <c r="BJ16" s="5">
        <f t="shared" si="14"/>
        <v>0.13164199999999937</v>
      </c>
    </row>
    <row r="17" spans="1:62">
      <c r="A17" t="s">
        <v>349</v>
      </c>
      <c r="B17" t="s">
        <v>350</v>
      </c>
      <c r="C17" t="s">
        <v>351</v>
      </c>
      <c r="D17" t="s">
        <v>352</v>
      </c>
      <c r="E17" t="s">
        <v>349</v>
      </c>
      <c r="F17" t="s">
        <v>353</v>
      </c>
      <c r="G17" t="s">
        <v>353</v>
      </c>
      <c r="H17" t="s">
        <v>354</v>
      </c>
      <c r="I17">
        <v>15000</v>
      </c>
      <c r="J17">
        <v>15000</v>
      </c>
      <c r="K17">
        <v>15000</v>
      </c>
      <c r="L17">
        <v>600</v>
      </c>
      <c r="M17">
        <v>600</v>
      </c>
      <c r="N17">
        <v>600</v>
      </c>
      <c r="O17">
        <f t="shared" si="6"/>
        <v>19200</v>
      </c>
      <c r="P17">
        <f t="shared" ref="P17:P27" si="15">M17*32</f>
        <v>19200</v>
      </c>
      <c r="Q17">
        <f t="shared" ref="Q17:Q27" si="16">N17*32</f>
        <v>19200</v>
      </c>
      <c r="R17">
        <f t="shared" si="7"/>
        <v>858.42132568359375</v>
      </c>
      <c r="S17">
        <f t="shared" si="8"/>
        <v>1406.396484375</v>
      </c>
      <c r="T17">
        <v>512</v>
      </c>
      <c r="U17">
        <v>25</v>
      </c>
      <c r="V17">
        <v>70</v>
      </c>
      <c r="W17">
        <f t="shared" si="1"/>
        <v>230400000000</v>
      </c>
      <c r="X17">
        <f t="shared" si="2"/>
        <v>1290240000000</v>
      </c>
      <c r="Y17">
        <v>23.042335000000001</v>
      </c>
      <c r="Z17">
        <v>30.174586000000001</v>
      </c>
      <c r="AA17">
        <f t="shared" si="9"/>
        <v>9.9989866478375546</v>
      </c>
      <c r="AB17">
        <f t="shared" si="10"/>
        <v>42.759161633568063</v>
      </c>
      <c r="AC17">
        <f t="shared" si="3"/>
        <v>4.5004560546875003E-2</v>
      </c>
      <c r="AD17">
        <f t="shared" si="4"/>
        <v>1.7242620571428571E-2</v>
      </c>
      <c r="AE17">
        <f t="shared" si="5"/>
        <v>9216960000</v>
      </c>
      <c r="AF17">
        <v>20.801054000000001</v>
      </c>
      <c r="AG17">
        <v>195.58131</v>
      </c>
      <c r="AH17">
        <v>195.58136300000001</v>
      </c>
      <c r="AI17">
        <v>225.755957</v>
      </c>
      <c r="AJ17">
        <v>20.801058999999999</v>
      </c>
      <c r="AK17">
        <v>190.32107400000001</v>
      </c>
      <c r="AL17">
        <v>196.32486900000001</v>
      </c>
      <c r="AM17">
        <v>219.36720399999999</v>
      </c>
      <c r="AN17">
        <v>4095355920</v>
      </c>
      <c r="AO17">
        <v>0</v>
      </c>
      <c r="AP17">
        <v>29244919276</v>
      </c>
      <c r="AQ17">
        <v>9437487422</v>
      </c>
      <c r="AR17">
        <v>8906542101</v>
      </c>
      <c r="AS17">
        <v>7875523361</v>
      </c>
      <c r="AT17">
        <f t="shared" si="11"/>
        <v>126008373776</v>
      </c>
      <c r="AU17">
        <v>0</v>
      </c>
      <c r="AV17">
        <v>0</v>
      </c>
      <c r="AW17">
        <v>0</v>
      </c>
      <c r="AX17">
        <v>340.19499999999999</v>
      </c>
      <c r="AY17">
        <v>12.8905575907</v>
      </c>
      <c r="AZ17">
        <v>20</v>
      </c>
      <c r="BA17">
        <v>241.7</v>
      </c>
      <c r="BB17" s="1">
        <v>2.84217094304E-14</v>
      </c>
      <c r="BC17">
        <v>3</v>
      </c>
      <c r="BD17">
        <v>195.58136300000001</v>
      </c>
      <c r="BE17">
        <v>196.32486900000001</v>
      </c>
      <c r="BF17">
        <v>219.36720399999999</v>
      </c>
      <c r="BG17">
        <v>225.755957</v>
      </c>
      <c r="BH17" s="5">
        <f t="shared" si="12"/>
        <v>0.74350599999999645</v>
      </c>
      <c r="BI17" s="5">
        <f t="shared" si="13"/>
        <v>23.04233499999998</v>
      </c>
      <c r="BJ17" s="5">
        <f t="shared" si="14"/>
        <v>6.3887530000000083</v>
      </c>
    </row>
    <row r="18" spans="1:62">
      <c r="A18" t="s">
        <v>355</v>
      </c>
      <c r="B18" t="s">
        <v>356</v>
      </c>
      <c r="C18" t="s">
        <v>357</v>
      </c>
      <c r="D18" t="s">
        <v>358</v>
      </c>
      <c r="E18" t="s">
        <v>355</v>
      </c>
      <c r="F18" t="s">
        <v>359</v>
      </c>
      <c r="G18" t="s">
        <v>359</v>
      </c>
      <c r="H18" t="s">
        <v>360</v>
      </c>
      <c r="I18">
        <v>17500</v>
      </c>
      <c r="J18">
        <v>17500</v>
      </c>
      <c r="K18">
        <v>17500</v>
      </c>
      <c r="L18">
        <v>600</v>
      </c>
      <c r="M18">
        <v>600</v>
      </c>
      <c r="N18">
        <v>600</v>
      </c>
      <c r="O18">
        <f t="shared" si="6"/>
        <v>19200</v>
      </c>
      <c r="P18">
        <f t="shared" si="15"/>
        <v>19200</v>
      </c>
      <c r="Q18">
        <f t="shared" si="16"/>
        <v>19200</v>
      </c>
      <c r="R18">
        <f t="shared" si="7"/>
        <v>1168.3845520019531</v>
      </c>
      <c r="S18">
        <f t="shared" si="8"/>
        <v>1406.396484375</v>
      </c>
      <c r="T18">
        <v>512</v>
      </c>
      <c r="U18">
        <v>25</v>
      </c>
      <c r="V18">
        <v>70</v>
      </c>
      <c r="W18">
        <f t="shared" si="1"/>
        <v>313600000000</v>
      </c>
      <c r="X18">
        <f t="shared" si="2"/>
        <v>1290240000000</v>
      </c>
      <c r="Y18">
        <v>31.849250000000001</v>
      </c>
      <c r="Z18">
        <v>31.871146</v>
      </c>
      <c r="AA18">
        <f t="shared" si="9"/>
        <v>9.8463857076697252</v>
      </c>
      <c r="AB18">
        <f t="shared" si="10"/>
        <v>40.483012440155122</v>
      </c>
      <c r="AC18">
        <f t="shared" si="3"/>
        <v>6.2205566406250003E-2</v>
      </c>
      <c r="AD18">
        <f t="shared" si="4"/>
        <v>1.8212083428571429E-2</v>
      </c>
      <c r="AE18">
        <f t="shared" si="5"/>
        <v>9216960000</v>
      </c>
      <c r="AF18">
        <v>28.235302999999998</v>
      </c>
      <c r="AG18">
        <v>86.273387999999997</v>
      </c>
      <c r="AH18">
        <v>86.273438999999996</v>
      </c>
      <c r="AI18">
        <v>118.144586</v>
      </c>
      <c r="AJ18">
        <v>28.235284</v>
      </c>
      <c r="AK18">
        <v>84.879267999999996</v>
      </c>
      <c r="AL18">
        <v>86.882509999999996</v>
      </c>
      <c r="AM18">
        <v>118.73176100000001</v>
      </c>
      <c r="AN18">
        <v>395798573</v>
      </c>
      <c r="AO18">
        <v>0</v>
      </c>
      <c r="AP18">
        <v>39974714200</v>
      </c>
      <c r="AQ18">
        <v>12925159202</v>
      </c>
      <c r="AR18">
        <v>11668024101</v>
      </c>
      <c r="AS18">
        <v>10784979196</v>
      </c>
      <c r="AT18">
        <f t="shared" si="11"/>
        <v>172559667136</v>
      </c>
      <c r="AU18">
        <v>0</v>
      </c>
      <c r="AV18">
        <v>0</v>
      </c>
      <c r="AW18">
        <v>0</v>
      </c>
      <c r="AX18">
        <v>339.75357142899998</v>
      </c>
      <c r="AY18">
        <v>11.854760410400001</v>
      </c>
      <c r="AZ18">
        <v>28</v>
      </c>
      <c r="BA18">
        <v>0</v>
      </c>
      <c r="BB18">
        <v>0</v>
      </c>
      <c r="BC18">
        <v>0</v>
      </c>
      <c r="BD18">
        <v>86.273438999999996</v>
      </c>
      <c r="BE18">
        <v>86.882509999999996</v>
      </c>
      <c r="BF18">
        <v>118.144586</v>
      </c>
      <c r="BG18">
        <v>118.73176100000001</v>
      </c>
      <c r="BH18" s="5">
        <f t="shared" si="12"/>
        <v>0.60907100000000014</v>
      </c>
      <c r="BI18" s="5">
        <f t="shared" si="13"/>
        <v>31.262076000000008</v>
      </c>
      <c r="BJ18" s="5">
        <f t="shared" si="14"/>
        <v>0.587175000000002</v>
      </c>
    </row>
    <row r="19" spans="1:62">
      <c r="A19" t="s">
        <v>361</v>
      </c>
      <c r="B19" t="s">
        <v>362</v>
      </c>
      <c r="C19" t="s">
        <v>362</v>
      </c>
      <c r="D19" t="s">
        <v>363</v>
      </c>
      <c r="E19" t="s">
        <v>361</v>
      </c>
      <c r="F19" t="s">
        <v>364</v>
      </c>
      <c r="G19" t="s">
        <v>362</v>
      </c>
      <c r="H19" t="s">
        <v>365</v>
      </c>
      <c r="I19">
        <v>20000</v>
      </c>
      <c r="J19">
        <v>20000</v>
      </c>
      <c r="K19">
        <v>20000</v>
      </c>
      <c r="L19">
        <v>600</v>
      </c>
      <c r="M19">
        <v>600</v>
      </c>
      <c r="N19">
        <v>600</v>
      </c>
      <c r="O19">
        <f t="shared" si="6"/>
        <v>19200</v>
      </c>
      <c r="P19">
        <f t="shared" si="15"/>
        <v>19200</v>
      </c>
      <c r="Q19">
        <f t="shared" si="16"/>
        <v>19200</v>
      </c>
      <c r="R19">
        <f t="shared" si="7"/>
        <v>1526.031494140625</v>
      </c>
      <c r="S19">
        <f t="shared" si="8"/>
        <v>1406.396484375</v>
      </c>
      <c r="T19">
        <v>512</v>
      </c>
      <c r="U19">
        <v>25</v>
      </c>
      <c r="V19">
        <v>70</v>
      </c>
      <c r="W19">
        <f t="shared" si="1"/>
        <v>409600000000</v>
      </c>
      <c r="X19">
        <f t="shared" si="2"/>
        <v>1290240000000</v>
      </c>
      <c r="Y19">
        <v>40.216053000000002</v>
      </c>
      <c r="Z19">
        <v>32.575629999999997</v>
      </c>
      <c r="AA19">
        <f t="shared" si="9"/>
        <v>10.184987572002653</v>
      </c>
      <c r="AB19">
        <f t="shared" si="10"/>
        <v>39.607522555972061</v>
      </c>
      <c r="AC19">
        <f t="shared" si="3"/>
        <v>7.8546978515625004E-2</v>
      </c>
      <c r="AD19">
        <f t="shared" si="4"/>
        <v>1.8614645714285713E-2</v>
      </c>
      <c r="AE19">
        <f t="shared" si="5"/>
        <v>9216960000</v>
      </c>
      <c r="AF19">
        <v>36.766424999999998</v>
      </c>
      <c r="AG19">
        <v>344.23578199999997</v>
      </c>
      <c r="AH19">
        <v>345.23618499999998</v>
      </c>
      <c r="AI19">
        <v>377.81181700000002</v>
      </c>
      <c r="AJ19">
        <v>36.766463999999999</v>
      </c>
      <c r="AK19">
        <v>344.49715200000003</v>
      </c>
      <c r="AL19">
        <v>344.500249</v>
      </c>
      <c r="AM19">
        <v>384.71630199999998</v>
      </c>
      <c r="AN19">
        <v>5693680684</v>
      </c>
      <c r="AO19">
        <v>0</v>
      </c>
      <c r="AP19">
        <v>51884016364</v>
      </c>
      <c r="AQ19">
        <v>16626431778</v>
      </c>
      <c r="AR19">
        <v>15191160418</v>
      </c>
      <c r="AS19">
        <v>13901076510</v>
      </c>
      <c r="AT19">
        <f t="shared" si="11"/>
        <v>222417224160</v>
      </c>
      <c r="AU19">
        <v>0</v>
      </c>
      <c r="AV19">
        <v>0</v>
      </c>
      <c r="AW19">
        <v>0</v>
      </c>
      <c r="AX19">
        <v>338.58666666699997</v>
      </c>
      <c r="AY19">
        <v>12.542427551699999</v>
      </c>
      <c r="AZ19">
        <v>30</v>
      </c>
      <c r="BA19">
        <v>284.92500000000001</v>
      </c>
      <c r="BB19">
        <v>0.14790199457799999</v>
      </c>
      <c r="BC19">
        <v>4</v>
      </c>
      <c r="BD19">
        <v>344.500249</v>
      </c>
      <c r="BE19">
        <v>345.23618499999998</v>
      </c>
      <c r="BF19">
        <v>377.81181700000002</v>
      </c>
      <c r="BG19">
        <v>384.71630199999998</v>
      </c>
      <c r="BH19" s="5">
        <f t="shared" si="12"/>
        <v>0.73593599999998105</v>
      </c>
      <c r="BI19" s="5">
        <f t="shared" si="13"/>
        <v>32.575632000000041</v>
      </c>
      <c r="BJ19" s="5">
        <f t="shared" si="14"/>
        <v>6.9044849999999656</v>
      </c>
    </row>
    <row r="20" spans="1:62">
      <c r="A20" t="s">
        <v>366</v>
      </c>
      <c r="B20" t="s">
        <v>367</v>
      </c>
      <c r="C20" t="s">
        <v>367</v>
      </c>
      <c r="D20" t="s">
        <v>368</v>
      </c>
      <c r="E20" t="s">
        <v>366</v>
      </c>
      <c r="F20" t="s">
        <v>369</v>
      </c>
      <c r="G20" t="s">
        <v>367</v>
      </c>
      <c r="H20" t="s">
        <v>370</v>
      </c>
      <c r="I20">
        <v>22500</v>
      </c>
      <c r="J20">
        <v>22500</v>
      </c>
      <c r="K20">
        <v>22500</v>
      </c>
      <c r="L20">
        <v>600</v>
      </c>
      <c r="M20">
        <v>600</v>
      </c>
      <c r="N20">
        <v>600</v>
      </c>
      <c r="O20">
        <f t="shared" si="6"/>
        <v>19200</v>
      </c>
      <c r="P20">
        <f t="shared" si="15"/>
        <v>19200</v>
      </c>
      <c r="Q20">
        <f t="shared" si="16"/>
        <v>19200</v>
      </c>
      <c r="R20">
        <f t="shared" si="7"/>
        <v>1931.3621520996094</v>
      </c>
      <c r="S20">
        <f t="shared" si="8"/>
        <v>1406.396484375</v>
      </c>
      <c r="T20">
        <v>256</v>
      </c>
      <c r="U20">
        <v>25</v>
      </c>
      <c r="V20">
        <v>70</v>
      </c>
      <c r="W20">
        <f t="shared" si="1"/>
        <v>259200000000</v>
      </c>
      <c r="X20">
        <f t="shared" si="2"/>
        <v>1290240000000</v>
      </c>
      <c r="Y20">
        <v>26.346012999999999</v>
      </c>
      <c r="Z20">
        <v>31.000684</v>
      </c>
      <c r="AA20">
        <f t="shared" si="9"/>
        <v>9.8383007705947758</v>
      </c>
      <c r="AB20">
        <f t="shared" si="10"/>
        <v>41.619726842156126</v>
      </c>
      <c r="AC20">
        <f t="shared" si="3"/>
        <v>0.10291411328125</v>
      </c>
      <c r="AD20">
        <f t="shared" si="4"/>
        <v>1.771467657142857E-2</v>
      </c>
      <c r="AE20">
        <f t="shared" si="5"/>
        <v>9216960000</v>
      </c>
      <c r="AF20">
        <v>23.378788</v>
      </c>
      <c r="AG20">
        <v>332.949096</v>
      </c>
      <c r="AH20">
        <v>336.94997000000001</v>
      </c>
      <c r="AI20">
        <v>367.95066400000002</v>
      </c>
      <c r="AJ20">
        <v>23.378758999999999</v>
      </c>
      <c r="AK20">
        <v>336.72047199999997</v>
      </c>
      <c r="AL20">
        <v>336.723567</v>
      </c>
      <c r="AM20">
        <v>363.06957999999997</v>
      </c>
      <c r="AN20">
        <v>271300671</v>
      </c>
      <c r="AO20">
        <v>0</v>
      </c>
      <c r="AP20">
        <v>33096454421</v>
      </c>
      <c r="AQ20">
        <v>10510341502</v>
      </c>
      <c r="AR20">
        <v>9173747631</v>
      </c>
      <c r="AS20">
        <v>8885972780</v>
      </c>
      <c r="AT20">
        <f t="shared" si="11"/>
        <v>142175564480</v>
      </c>
      <c r="AU20">
        <v>0</v>
      </c>
      <c r="AV20">
        <v>0</v>
      </c>
      <c r="AW20">
        <v>0</v>
      </c>
      <c r="AX20">
        <v>337.27391304299999</v>
      </c>
      <c r="AY20">
        <v>12.9422871909</v>
      </c>
      <c r="AZ20">
        <v>23</v>
      </c>
      <c r="BA20">
        <v>246.05</v>
      </c>
      <c r="BB20">
        <v>0.25</v>
      </c>
      <c r="BC20">
        <v>2</v>
      </c>
      <c r="BD20">
        <v>336.723567</v>
      </c>
      <c r="BE20">
        <v>336.94997000000001</v>
      </c>
      <c r="BF20">
        <v>363.06957999999997</v>
      </c>
      <c r="BG20">
        <v>367.95066400000002</v>
      </c>
      <c r="BH20" s="5">
        <f t="shared" si="12"/>
        <v>0.22640300000000479</v>
      </c>
      <c r="BI20" s="5">
        <f t="shared" si="13"/>
        <v>26.119609999999966</v>
      </c>
      <c r="BJ20" s="5">
        <f t="shared" si="14"/>
        <v>4.8810840000000439</v>
      </c>
    </row>
    <row r="21" spans="1:62">
      <c r="A21" t="s">
        <v>371</v>
      </c>
      <c r="B21" t="s">
        <v>372</v>
      </c>
      <c r="C21" t="s">
        <v>372</v>
      </c>
      <c r="D21" t="s">
        <v>373</v>
      </c>
      <c r="E21" t="s">
        <v>371</v>
      </c>
      <c r="F21" t="s">
        <v>374</v>
      </c>
      <c r="G21" t="s">
        <v>375</v>
      </c>
      <c r="H21" t="s">
        <v>376</v>
      </c>
      <c r="I21">
        <v>25000</v>
      </c>
      <c r="J21">
        <v>25000</v>
      </c>
      <c r="K21">
        <v>25000</v>
      </c>
      <c r="L21">
        <v>600</v>
      </c>
      <c r="M21">
        <v>600</v>
      </c>
      <c r="N21">
        <v>600</v>
      </c>
      <c r="O21">
        <f t="shared" si="6"/>
        <v>19200</v>
      </c>
      <c r="P21">
        <f t="shared" si="15"/>
        <v>19200</v>
      </c>
      <c r="Q21">
        <f t="shared" si="16"/>
        <v>19200</v>
      </c>
      <c r="R21">
        <f t="shared" si="7"/>
        <v>2384.3765258789062</v>
      </c>
      <c r="S21">
        <f t="shared" si="8"/>
        <v>1406.396484375</v>
      </c>
      <c r="T21">
        <v>256</v>
      </c>
      <c r="U21">
        <v>25</v>
      </c>
      <c r="V21">
        <v>70</v>
      </c>
      <c r="W21">
        <f t="shared" si="1"/>
        <v>320000000000</v>
      </c>
      <c r="X21">
        <f t="shared" si="2"/>
        <v>1290240000000</v>
      </c>
      <c r="Y21">
        <v>31.97512</v>
      </c>
      <c r="Z21">
        <v>32.340170000000001</v>
      </c>
      <c r="AA21">
        <f t="shared" si="9"/>
        <v>10.007781049766193</v>
      </c>
      <c r="AB21">
        <f t="shared" si="10"/>
        <v>39.895894177427017</v>
      </c>
      <c r="AC21">
        <f t="shared" si="3"/>
        <v>0.1249028125</v>
      </c>
      <c r="AD21">
        <f t="shared" si="4"/>
        <v>1.8480097142857144E-2</v>
      </c>
      <c r="AE21">
        <f t="shared" si="5"/>
        <v>9216960000</v>
      </c>
      <c r="AF21">
        <v>28.593153999999998</v>
      </c>
      <c r="AG21">
        <v>369.16796499999998</v>
      </c>
      <c r="AH21">
        <v>377.16911299999998</v>
      </c>
      <c r="AI21">
        <v>409.50928399999998</v>
      </c>
      <c r="AJ21">
        <v>28.593191000000001</v>
      </c>
      <c r="AK21">
        <v>376.60347300000001</v>
      </c>
      <c r="AL21">
        <v>376.60673600000001</v>
      </c>
      <c r="AM21">
        <v>408.58185600000002</v>
      </c>
      <c r="AN21">
        <v>3625127761</v>
      </c>
      <c r="AO21">
        <v>0</v>
      </c>
      <c r="AP21">
        <v>40787501223</v>
      </c>
      <c r="AQ21">
        <v>13077968360</v>
      </c>
      <c r="AR21">
        <v>11554065793</v>
      </c>
      <c r="AS21">
        <v>10939344571</v>
      </c>
      <c r="AT21">
        <f t="shared" si="11"/>
        <v>175029513136</v>
      </c>
      <c r="AU21">
        <v>0</v>
      </c>
      <c r="AV21">
        <v>0</v>
      </c>
      <c r="AW21">
        <v>0</v>
      </c>
      <c r="AX21">
        <v>338.41071428599997</v>
      </c>
      <c r="AY21">
        <v>13.0981825153</v>
      </c>
      <c r="AZ21">
        <v>28</v>
      </c>
      <c r="BA21">
        <v>0</v>
      </c>
      <c r="BB21">
        <v>0</v>
      </c>
      <c r="BC21">
        <v>0</v>
      </c>
      <c r="BD21">
        <v>376.60673600000001</v>
      </c>
      <c r="BE21">
        <v>377.16911299999998</v>
      </c>
      <c r="BF21">
        <v>408.58185600000002</v>
      </c>
      <c r="BG21">
        <v>409.50928399999998</v>
      </c>
      <c r="BH21" s="5">
        <f t="shared" si="12"/>
        <v>0.56237699999996948</v>
      </c>
      <c r="BI21" s="5">
        <f t="shared" si="13"/>
        <v>31.412743000000034</v>
      </c>
      <c r="BJ21" s="5">
        <f t="shared" si="14"/>
        <v>0.9274279999999635</v>
      </c>
    </row>
    <row r="22" spans="1:62">
      <c r="A22" t="s">
        <v>377</v>
      </c>
      <c r="B22" t="s">
        <v>378</v>
      </c>
      <c r="C22" t="s">
        <v>378</v>
      </c>
      <c r="D22" t="s">
        <v>379</v>
      </c>
      <c r="E22" t="s">
        <v>377</v>
      </c>
      <c r="F22" t="s">
        <v>380</v>
      </c>
      <c r="G22" t="s">
        <v>381</v>
      </c>
      <c r="H22" t="s">
        <v>382</v>
      </c>
      <c r="I22">
        <v>27500</v>
      </c>
      <c r="J22">
        <v>27500</v>
      </c>
      <c r="K22">
        <v>27500</v>
      </c>
      <c r="L22">
        <v>600</v>
      </c>
      <c r="M22">
        <v>600</v>
      </c>
      <c r="N22">
        <v>600</v>
      </c>
      <c r="O22">
        <f t="shared" si="6"/>
        <v>19200</v>
      </c>
      <c r="P22">
        <f t="shared" si="15"/>
        <v>19200</v>
      </c>
      <c r="Q22">
        <f t="shared" si="16"/>
        <v>19200</v>
      </c>
      <c r="R22">
        <f t="shared" si="7"/>
        <v>2885.0746154785156</v>
      </c>
      <c r="S22">
        <f t="shared" si="8"/>
        <v>1406.396484375</v>
      </c>
      <c r="T22">
        <v>256</v>
      </c>
      <c r="U22">
        <v>25</v>
      </c>
      <c r="V22">
        <v>70</v>
      </c>
      <c r="W22">
        <f t="shared" si="1"/>
        <v>387200000000</v>
      </c>
      <c r="X22">
        <f t="shared" si="2"/>
        <v>1290240000000</v>
      </c>
      <c r="Y22">
        <v>38.364843999999998</v>
      </c>
      <c r="Z22">
        <v>32.747140999999999</v>
      </c>
      <c r="AA22">
        <f t="shared" si="9"/>
        <v>10.092573294446343</v>
      </c>
      <c r="AB22">
        <f t="shared" si="10"/>
        <v>39.400080758195045</v>
      </c>
      <c r="AC22">
        <f t="shared" si="3"/>
        <v>0.14986267187499999</v>
      </c>
      <c r="AD22">
        <f t="shared" si="4"/>
        <v>1.8712652E-2</v>
      </c>
      <c r="AE22">
        <f t="shared" si="5"/>
        <v>9216960000</v>
      </c>
      <c r="AF22">
        <v>31.052578</v>
      </c>
      <c r="AG22">
        <v>338.56394899999998</v>
      </c>
      <c r="AH22">
        <v>350.56579499999998</v>
      </c>
      <c r="AI22">
        <v>383.31293699999998</v>
      </c>
      <c r="AJ22">
        <v>31.052614999999999</v>
      </c>
      <c r="AK22">
        <v>350.415662</v>
      </c>
      <c r="AL22">
        <v>350.41888399999999</v>
      </c>
      <c r="AM22">
        <v>388.783728</v>
      </c>
      <c r="AN22">
        <v>346471992</v>
      </c>
      <c r="AO22">
        <v>0</v>
      </c>
      <c r="AP22">
        <v>49543722500</v>
      </c>
      <c r="AQ22">
        <v>15594276992</v>
      </c>
      <c r="AR22">
        <v>13701826583</v>
      </c>
      <c r="AS22">
        <v>13234791638</v>
      </c>
      <c r="AT22">
        <f t="shared" si="11"/>
        <v>211756666208</v>
      </c>
      <c r="AU22">
        <v>0</v>
      </c>
      <c r="AV22">
        <v>0</v>
      </c>
      <c r="AW22">
        <v>0</v>
      </c>
      <c r="AX22">
        <v>337.6</v>
      </c>
      <c r="AY22">
        <v>12.3529976817</v>
      </c>
      <c r="AZ22">
        <v>29</v>
      </c>
      <c r="BA22">
        <v>285.7</v>
      </c>
      <c r="BB22">
        <v>0</v>
      </c>
      <c r="BC22">
        <v>3</v>
      </c>
      <c r="BD22">
        <v>350.41888399999999</v>
      </c>
      <c r="BE22">
        <v>350.56579499999998</v>
      </c>
      <c r="BF22">
        <v>383.31293699999998</v>
      </c>
      <c r="BG22">
        <v>388.783728</v>
      </c>
      <c r="BH22" s="5">
        <f t="shared" si="12"/>
        <v>0.14691099999998869</v>
      </c>
      <c r="BI22" s="5">
        <f t="shared" si="13"/>
        <v>32.747141999999997</v>
      </c>
      <c r="BJ22" s="5">
        <f t="shared" si="14"/>
        <v>5.4707910000000197</v>
      </c>
    </row>
    <row r="23" spans="1:62">
      <c r="A23" t="s">
        <v>383</v>
      </c>
      <c r="B23" t="s">
        <v>384</v>
      </c>
      <c r="C23" t="s">
        <v>384</v>
      </c>
      <c r="D23" t="s">
        <v>385</v>
      </c>
      <c r="E23" t="s">
        <v>383</v>
      </c>
      <c r="F23" t="s">
        <v>386</v>
      </c>
      <c r="G23" t="s">
        <v>387</v>
      </c>
      <c r="H23" t="s">
        <v>388</v>
      </c>
      <c r="I23">
        <v>30000</v>
      </c>
      <c r="J23">
        <v>30000</v>
      </c>
      <c r="K23">
        <v>30000</v>
      </c>
      <c r="L23">
        <v>600</v>
      </c>
      <c r="M23">
        <v>600</v>
      </c>
      <c r="N23">
        <v>600</v>
      </c>
      <c r="O23">
        <f t="shared" si="6"/>
        <v>19200</v>
      </c>
      <c r="P23">
        <f t="shared" si="15"/>
        <v>19200</v>
      </c>
      <c r="Q23">
        <f t="shared" si="16"/>
        <v>19200</v>
      </c>
      <c r="R23">
        <f t="shared" si="7"/>
        <v>3433.4564208984375</v>
      </c>
      <c r="S23">
        <f t="shared" si="8"/>
        <v>1406.396484375</v>
      </c>
      <c r="T23">
        <v>256</v>
      </c>
      <c r="U23">
        <v>25</v>
      </c>
      <c r="V23">
        <v>70</v>
      </c>
      <c r="W23">
        <f t="shared" si="1"/>
        <v>460800000000</v>
      </c>
      <c r="X23">
        <f t="shared" si="2"/>
        <v>1290240000000</v>
      </c>
      <c r="Y23">
        <v>44.79336</v>
      </c>
      <c r="Z23">
        <v>32.753087000000001</v>
      </c>
      <c r="AA23">
        <f t="shared" si="9"/>
        <v>10.287239001494864</v>
      </c>
      <c r="AB23">
        <f t="shared" si="10"/>
        <v>39.392928062017482</v>
      </c>
      <c r="AC23">
        <f t="shared" si="3"/>
        <v>0.1749740625</v>
      </c>
      <c r="AD23">
        <f t="shared" si="4"/>
        <v>1.8716049714285716E-2</v>
      </c>
      <c r="AE23">
        <f t="shared" si="5"/>
        <v>9216960000</v>
      </c>
      <c r="AF23">
        <v>33.307070000000003</v>
      </c>
      <c r="AG23">
        <v>343.37223699999998</v>
      </c>
      <c r="AH23">
        <v>360.37455199999999</v>
      </c>
      <c r="AI23">
        <v>393.12763899999999</v>
      </c>
      <c r="AJ23">
        <v>33.307032999999997</v>
      </c>
      <c r="AK23">
        <v>359.79473999999999</v>
      </c>
      <c r="AL23">
        <v>359.79816</v>
      </c>
      <c r="AM23">
        <v>404.59152</v>
      </c>
      <c r="AN23">
        <v>4501478497</v>
      </c>
      <c r="AO23">
        <v>0</v>
      </c>
      <c r="AP23">
        <v>58743290014</v>
      </c>
      <c r="AQ23">
        <v>18371953301</v>
      </c>
      <c r="AR23">
        <v>16268428607</v>
      </c>
      <c r="AS23">
        <v>15619482024</v>
      </c>
      <c r="AT23">
        <f t="shared" si="11"/>
        <v>249911712384</v>
      </c>
      <c r="AU23">
        <v>0</v>
      </c>
      <c r="AV23">
        <v>0</v>
      </c>
      <c r="AW23">
        <v>0</v>
      </c>
      <c r="AX23">
        <v>338.14</v>
      </c>
      <c r="AY23">
        <v>12.822911785800001</v>
      </c>
      <c r="AZ23">
        <v>30</v>
      </c>
      <c r="BA23">
        <v>284.625</v>
      </c>
      <c r="BB23">
        <v>0.36996621467399998</v>
      </c>
      <c r="BC23">
        <v>8</v>
      </c>
      <c r="BD23">
        <v>359.79816</v>
      </c>
      <c r="BE23">
        <v>360.37455199999999</v>
      </c>
      <c r="BF23">
        <v>393.12763899999999</v>
      </c>
      <c r="BG23">
        <v>404.59152</v>
      </c>
      <c r="BH23" s="5">
        <f t="shared" si="12"/>
        <v>0.57639199999999846</v>
      </c>
      <c r="BI23" s="5">
        <f t="shared" si="13"/>
        <v>32.753086999999994</v>
      </c>
      <c r="BJ23" s="5">
        <f t="shared" si="14"/>
        <v>11.463881000000015</v>
      </c>
    </row>
    <row r="24" spans="1:62">
      <c r="A24" t="s">
        <v>389</v>
      </c>
      <c r="B24" t="s">
        <v>390</v>
      </c>
      <c r="C24" t="s">
        <v>390</v>
      </c>
      <c r="D24" t="s">
        <v>391</v>
      </c>
      <c r="E24" t="s">
        <v>389</v>
      </c>
      <c r="F24" t="s">
        <v>392</v>
      </c>
      <c r="G24" t="s">
        <v>393</v>
      </c>
      <c r="H24" t="s">
        <v>394</v>
      </c>
      <c r="I24">
        <v>32500</v>
      </c>
      <c r="J24">
        <v>32500</v>
      </c>
      <c r="K24">
        <v>32500</v>
      </c>
      <c r="L24">
        <v>600</v>
      </c>
      <c r="M24">
        <v>600</v>
      </c>
      <c r="N24">
        <v>600</v>
      </c>
      <c r="O24">
        <f t="shared" si="6"/>
        <v>19200</v>
      </c>
      <c r="P24">
        <f t="shared" si="15"/>
        <v>19200</v>
      </c>
      <c r="Q24">
        <f t="shared" si="16"/>
        <v>19200</v>
      </c>
      <c r="R24">
        <f t="shared" si="7"/>
        <v>4029.5219421386719</v>
      </c>
      <c r="S24">
        <f t="shared" si="8"/>
        <v>1406.396484375</v>
      </c>
      <c r="T24">
        <v>256</v>
      </c>
      <c r="U24">
        <v>25</v>
      </c>
      <c r="V24">
        <v>70</v>
      </c>
      <c r="W24">
        <f t="shared" si="1"/>
        <v>540800000000</v>
      </c>
      <c r="X24">
        <f t="shared" si="2"/>
        <v>1290240000000</v>
      </c>
      <c r="Y24">
        <v>50.068579999999997</v>
      </c>
      <c r="Z24">
        <v>32.338526000000002</v>
      </c>
      <c r="AA24">
        <f t="shared" si="9"/>
        <v>10.801185094524351</v>
      </c>
      <c r="AB24">
        <f t="shared" si="10"/>
        <v>39.89792237283789</v>
      </c>
      <c r="AC24">
        <f t="shared" si="3"/>
        <v>0.19558039062499999</v>
      </c>
      <c r="AD24">
        <f t="shared" si="4"/>
        <v>1.8479157714285717E-2</v>
      </c>
      <c r="AE24">
        <f t="shared" si="5"/>
        <v>9216960000</v>
      </c>
      <c r="AF24">
        <v>36.401786999999999</v>
      </c>
      <c r="AG24">
        <v>358.156879</v>
      </c>
      <c r="AH24">
        <v>380.160054</v>
      </c>
      <c r="AI24">
        <v>412.498582</v>
      </c>
      <c r="AJ24">
        <v>36.401823</v>
      </c>
      <c r="AK24">
        <v>379.78060099999999</v>
      </c>
      <c r="AL24">
        <v>379.78377399999999</v>
      </c>
      <c r="AM24">
        <v>429.85235499999999</v>
      </c>
      <c r="AN24">
        <v>388279651</v>
      </c>
      <c r="AO24">
        <v>0</v>
      </c>
      <c r="AP24">
        <v>69020514374</v>
      </c>
      <c r="AQ24">
        <v>21173863591</v>
      </c>
      <c r="AR24">
        <v>18818109104</v>
      </c>
      <c r="AS24">
        <v>18254759180</v>
      </c>
      <c r="AT24">
        <f t="shared" si="11"/>
        <v>292076146880</v>
      </c>
      <c r="AU24">
        <v>0</v>
      </c>
      <c r="AV24">
        <v>0</v>
      </c>
      <c r="AW24">
        <v>0</v>
      </c>
      <c r="AX24">
        <v>340.52068965500001</v>
      </c>
      <c r="AY24">
        <v>11.5650000912</v>
      </c>
      <c r="AZ24">
        <v>29</v>
      </c>
      <c r="BA24">
        <v>288.38666666699999</v>
      </c>
      <c r="BB24">
        <v>0.28952067667499998</v>
      </c>
      <c r="BC24">
        <v>15</v>
      </c>
      <c r="BD24">
        <v>379.78377399999999</v>
      </c>
      <c r="BE24">
        <v>380.160054</v>
      </c>
      <c r="BF24">
        <v>412.498582</v>
      </c>
      <c r="BG24">
        <v>429.85235499999999</v>
      </c>
      <c r="BH24" s="5">
        <f t="shared" si="12"/>
        <v>0.37628000000000839</v>
      </c>
      <c r="BI24" s="5">
        <f t="shared" si="13"/>
        <v>32.338527999999997</v>
      </c>
      <c r="BJ24" s="5">
        <f t="shared" si="14"/>
        <v>17.35377299999999</v>
      </c>
    </row>
    <row r="25" spans="1:62">
      <c r="A25" t="s">
        <v>395</v>
      </c>
      <c r="B25" t="s">
        <v>396</v>
      </c>
      <c r="C25" t="s">
        <v>396</v>
      </c>
      <c r="D25" t="s">
        <v>397</v>
      </c>
      <c r="E25" t="s">
        <v>395</v>
      </c>
      <c r="F25" t="s">
        <v>398</v>
      </c>
      <c r="G25" t="s">
        <v>396</v>
      </c>
      <c r="H25" t="s">
        <v>399</v>
      </c>
      <c r="I25">
        <v>35000</v>
      </c>
      <c r="J25">
        <v>35000</v>
      </c>
      <c r="K25">
        <v>35000</v>
      </c>
      <c r="L25">
        <v>600</v>
      </c>
      <c r="M25">
        <v>600</v>
      </c>
      <c r="N25">
        <v>600</v>
      </c>
      <c r="O25">
        <f t="shared" si="6"/>
        <v>19200</v>
      </c>
      <c r="P25">
        <f t="shared" si="15"/>
        <v>19200</v>
      </c>
      <c r="Q25">
        <f t="shared" si="16"/>
        <v>19200</v>
      </c>
      <c r="R25">
        <f t="shared" si="7"/>
        <v>4673.2711791992188</v>
      </c>
      <c r="S25">
        <f t="shared" si="8"/>
        <v>1406.396484375</v>
      </c>
      <c r="T25">
        <v>256</v>
      </c>
      <c r="U25">
        <v>25</v>
      </c>
      <c r="V25">
        <v>70</v>
      </c>
      <c r="W25">
        <f t="shared" si="1"/>
        <v>627200000000</v>
      </c>
      <c r="X25">
        <f t="shared" si="2"/>
        <v>1290240000000</v>
      </c>
      <c r="Y25">
        <v>51.838526000000002</v>
      </c>
      <c r="Z25">
        <v>31.096564000000001</v>
      </c>
      <c r="AA25">
        <f t="shared" si="9"/>
        <v>12.099109453845196</v>
      </c>
      <c r="AB25">
        <f t="shared" si="10"/>
        <v>41.49140078627336</v>
      </c>
      <c r="AC25">
        <f t="shared" si="3"/>
        <v>0.20249424218750001</v>
      </c>
      <c r="AD25">
        <f t="shared" si="4"/>
        <v>1.7769465142857144E-2</v>
      </c>
      <c r="AE25">
        <f t="shared" si="5"/>
        <v>9216960000</v>
      </c>
      <c r="AF25">
        <v>39.885280999999999</v>
      </c>
      <c r="AG25">
        <v>161.07309699999999</v>
      </c>
      <c r="AH25">
        <v>191.07709700000001</v>
      </c>
      <c r="AI25">
        <v>222.173663</v>
      </c>
      <c r="AJ25">
        <v>39.885319000000003</v>
      </c>
      <c r="AK25">
        <v>190.884839</v>
      </c>
      <c r="AL25">
        <v>190.88808800000001</v>
      </c>
      <c r="AM25">
        <v>242.72661400000001</v>
      </c>
      <c r="AN25">
        <v>5176695900</v>
      </c>
      <c r="AO25">
        <v>0</v>
      </c>
      <c r="AP25">
        <v>79890154527</v>
      </c>
      <c r="AQ25">
        <v>24287063909</v>
      </c>
      <c r="AR25">
        <v>21828789044</v>
      </c>
      <c r="AS25">
        <v>21099379947</v>
      </c>
      <c r="AT25">
        <f t="shared" si="11"/>
        <v>337590079152</v>
      </c>
      <c r="AU25">
        <v>0</v>
      </c>
      <c r="AV25">
        <v>0</v>
      </c>
      <c r="AW25">
        <v>0</v>
      </c>
      <c r="AX25">
        <v>347.1</v>
      </c>
      <c r="AY25">
        <v>11.0204031557</v>
      </c>
      <c r="AZ25">
        <v>28</v>
      </c>
      <c r="BA25">
        <v>291.42222222200002</v>
      </c>
      <c r="BB25">
        <v>0.72307641793400002</v>
      </c>
      <c r="BC25">
        <v>18</v>
      </c>
      <c r="BD25">
        <v>190.88808800000001</v>
      </c>
      <c r="BE25">
        <v>191.07709700000001</v>
      </c>
      <c r="BF25">
        <v>222.173663</v>
      </c>
      <c r="BG25">
        <v>242.72661400000001</v>
      </c>
      <c r="BH25" s="5">
        <f t="shared" si="12"/>
        <v>0.18900899999999865</v>
      </c>
      <c r="BI25" s="5">
        <f t="shared" si="13"/>
        <v>31.096565999999996</v>
      </c>
      <c r="BJ25" s="5">
        <f t="shared" si="14"/>
        <v>20.552951000000007</v>
      </c>
    </row>
    <row r="26" spans="1:62">
      <c r="A26" t="s">
        <v>400</v>
      </c>
      <c r="B26" t="s">
        <v>401</v>
      </c>
      <c r="C26" t="s">
        <v>401</v>
      </c>
      <c r="D26" t="s">
        <v>402</v>
      </c>
      <c r="E26" t="s">
        <v>400</v>
      </c>
      <c r="F26" t="s">
        <v>403</v>
      </c>
      <c r="G26" t="s">
        <v>401</v>
      </c>
      <c r="H26" t="s">
        <v>404</v>
      </c>
      <c r="I26">
        <v>37500</v>
      </c>
      <c r="J26">
        <v>37500</v>
      </c>
      <c r="K26">
        <v>37500</v>
      </c>
      <c r="L26">
        <v>600</v>
      </c>
      <c r="M26">
        <v>600</v>
      </c>
      <c r="N26">
        <v>600</v>
      </c>
      <c r="O26">
        <f t="shared" si="6"/>
        <v>19200</v>
      </c>
      <c r="P26">
        <f t="shared" si="15"/>
        <v>19200</v>
      </c>
      <c r="Q26">
        <f t="shared" si="16"/>
        <v>19200</v>
      </c>
      <c r="R26">
        <f t="shared" si="7"/>
        <v>5364.7041320800781</v>
      </c>
      <c r="S26">
        <f t="shared" si="8"/>
        <v>1406.396484375</v>
      </c>
      <c r="T26">
        <v>128</v>
      </c>
      <c r="U26">
        <v>25</v>
      </c>
      <c r="V26">
        <v>70</v>
      </c>
      <c r="W26">
        <f t="shared" si="1"/>
        <v>360000000000</v>
      </c>
      <c r="X26">
        <f t="shared" si="2"/>
        <v>1290240000000</v>
      </c>
      <c r="Y26">
        <v>28.431802000000001</v>
      </c>
      <c r="Z26">
        <v>29.884547000000001</v>
      </c>
      <c r="AA26">
        <f t="shared" si="9"/>
        <v>12.661877710037514</v>
      </c>
      <c r="AB26">
        <f t="shared" si="10"/>
        <v>43.174152848962372</v>
      </c>
      <c r="AC26">
        <f t="shared" si="3"/>
        <v>0.22212345312500001</v>
      </c>
      <c r="AD26">
        <f t="shared" si="4"/>
        <v>1.7076884000000001E-2</v>
      </c>
      <c r="AE26">
        <f t="shared" si="5"/>
        <v>9216960000</v>
      </c>
      <c r="AF26">
        <v>28.114291000000001</v>
      </c>
      <c r="AG26">
        <v>344.47017299999999</v>
      </c>
      <c r="AH26">
        <v>377.474222</v>
      </c>
      <c r="AI26">
        <v>407.358769</v>
      </c>
      <c r="AJ26">
        <v>28.114329000000001</v>
      </c>
      <c r="AK26">
        <v>377.19095499999997</v>
      </c>
      <c r="AL26">
        <v>377.194343</v>
      </c>
      <c r="AM26">
        <v>405.62614500000001</v>
      </c>
      <c r="AN26">
        <v>240566296</v>
      </c>
      <c r="AO26">
        <v>0</v>
      </c>
      <c r="AP26">
        <v>45987037384</v>
      </c>
      <c r="AQ26">
        <v>14162978120</v>
      </c>
      <c r="AR26">
        <v>12360042637</v>
      </c>
      <c r="AS26">
        <v>12338084019</v>
      </c>
      <c r="AT26">
        <f t="shared" si="11"/>
        <v>197409344304</v>
      </c>
      <c r="AU26">
        <v>0</v>
      </c>
      <c r="AV26">
        <v>0</v>
      </c>
      <c r="AW26">
        <v>0</v>
      </c>
      <c r="AX26">
        <v>351.77307692300002</v>
      </c>
      <c r="AY26">
        <v>11.511618134300001</v>
      </c>
      <c r="AZ26">
        <v>26</v>
      </c>
      <c r="BA26">
        <v>0</v>
      </c>
      <c r="BB26">
        <v>0</v>
      </c>
      <c r="BC26">
        <v>0</v>
      </c>
      <c r="BD26">
        <v>377.194343</v>
      </c>
      <c r="BE26">
        <v>377.474222</v>
      </c>
      <c r="BF26">
        <v>405.62614500000001</v>
      </c>
      <c r="BG26">
        <v>407.358769</v>
      </c>
      <c r="BH26" s="5">
        <f t="shared" si="12"/>
        <v>0.27987899999999399</v>
      </c>
      <c r="BI26" s="5">
        <f t="shared" si="13"/>
        <v>28.151923000000011</v>
      </c>
      <c r="BJ26" s="5">
        <f t="shared" si="14"/>
        <v>1.7326239999999871</v>
      </c>
    </row>
    <row r="27" spans="1:62">
      <c r="A27" t="s">
        <v>405</v>
      </c>
      <c r="B27" t="s">
        <v>406</v>
      </c>
      <c r="C27" t="s">
        <v>406</v>
      </c>
      <c r="D27" t="s">
        <v>407</v>
      </c>
      <c r="E27" t="s">
        <v>405</v>
      </c>
      <c r="F27" t="s">
        <v>408</v>
      </c>
      <c r="G27" t="s">
        <v>406</v>
      </c>
      <c r="H27" t="s">
        <v>407</v>
      </c>
      <c r="I27">
        <v>40000</v>
      </c>
      <c r="J27">
        <v>40000</v>
      </c>
      <c r="K27">
        <v>40000</v>
      </c>
      <c r="L27">
        <v>600</v>
      </c>
      <c r="M27">
        <v>600</v>
      </c>
      <c r="N27">
        <v>600</v>
      </c>
      <c r="O27">
        <f t="shared" si="6"/>
        <v>19200</v>
      </c>
      <c r="P27">
        <f t="shared" si="15"/>
        <v>19200</v>
      </c>
      <c r="Q27">
        <f t="shared" si="16"/>
        <v>19200</v>
      </c>
      <c r="R27">
        <f t="shared" si="7"/>
        <v>6103.82080078125</v>
      </c>
      <c r="S27">
        <f t="shared" si="8"/>
        <v>1406.3232421875</v>
      </c>
      <c r="T27">
        <v>128</v>
      </c>
      <c r="U27">
        <v>25</v>
      </c>
      <c r="V27">
        <v>70</v>
      </c>
      <c r="W27">
        <f t="shared" si="1"/>
        <v>409600000000</v>
      </c>
      <c r="X27">
        <f t="shared" si="2"/>
        <v>1290240000000</v>
      </c>
      <c r="Y27">
        <v>30.197614999999999</v>
      </c>
      <c r="Z27">
        <v>29.891327</v>
      </c>
      <c r="AA27">
        <f t="shared" si="9"/>
        <v>13.563985102797025</v>
      </c>
      <c r="AB27">
        <f t="shared" si="10"/>
        <v>43.164360016535895</v>
      </c>
      <c r="AC27">
        <f t="shared" si="3"/>
        <v>0.23591886718749999</v>
      </c>
      <c r="AD27">
        <f t="shared" si="4"/>
        <v>1.7080758285714287E-2</v>
      </c>
      <c r="AE27">
        <f t="shared" si="5"/>
        <v>9216960000</v>
      </c>
      <c r="AF27">
        <v>29.627419</v>
      </c>
      <c r="AG27">
        <v>186.37648100000001</v>
      </c>
      <c r="AH27">
        <v>221.38090399999999</v>
      </c>
      <c r="AI27">
        <v>251.272232</v>
      </c>
      <c r="AJ27">
        <v>29.627457</v>
      </c>
      <c r="AK27">
        <v>221.26341400000001</v>
      </c>
      <c r="AL27">
        <v>221.26692199999999</v>
      </c>
      <c r="AM27">
        <v>251.46453700000001</v>
      </c>
      <c r="AN27">
        <v>3065027583</v>
      </c>
      <c r="AO27">
        <v>0</v>
      </c>
      <c r="AP27">
        <v>52018953749</v>
      </c>
      <c r="AQ27">
        <v>16090482184</v>
      </c>
      <c r="AR27">
        <v>14022850413</v>
      </c>
      <c r="AS27">
        <v>13941820580</v>
      </c>
      <c r="AT27">
        <f t="shared" si="11"/>
        <v>223069129280</v>
      </c>
      <c r="AU27">
        <v>0</v>
      </c>
      <c r="AV27">
        <v>0</v>
      </c>
      <c r="AW27">
        <v>0</v>
      </c>
      <c r="AX27">
        <v>356.42962963000002</v>
      </c>
      <c r="AY27">
        <v>9.1689821243199994</v>
      </c>
      <c r="AZ27">
        <v>27</v>
      </c>
      <c r="BA27">
        <v>0</v>
      </c>
      <c r="BB27">
        <v>0</v>
      </c>
      <c r="BC27">
        <v>0</v>
      </c>
      <c r="BD27">
        <v>221.26692199999999</v>
      </c>
      <c r="BE27">
        <v>221.38090399999999</v>
      </c>
      <c r="BF27">
        <v>251.272232</v>
      </c>
      <c r="BG27">
        <v>251.46453700000001</v>
      </c>
      <c r="BH27" s="5">
        <f t="shared" si="12"/>
        <v>0.11398199999999292</v>
      </c>
      <c r="BI27" s="5">
        <f t="shared" si="13"/>
        <v>29.891328000000016</v>
      </c>
      <c r="BJ27" s="5">
        <f t="shared" si="14"/>
        <v>0.19230500000000461</v>
      </c>
    </row>
    <row r="28" spans="1:62">
      <c r="BH28" s="5"/>
      <c r="BI28" s="5"/>
      <c r="BJ28" s="5"/>
    </row>
    <row r="29" spans="1:62" s="4" customFormat="1">
      <c r="J29" t="s">
        <v>105</v>
      </c>
      <c r="K29" t="s">
        <v>107</v>
      </c>
      <c r="L29" t="s">
        <v>53</v>
      </c>
      <c r="M29" t="s">
        <v>74</v>
      </c>
      <c r="N29" t="s">
        <v>56</v>
      </c>
      <c r="O29" t="s">
        <v>28</v>
      </c>
      <c r="P29" t="s">
        <v>29</v>
      </c>
      <c r="Q29" t="s">
        <v>10</v>
      </c>
      <c r="R29"/>
      <c r="S29"/>
      <c r="AA29"/>
      <c r="AB29"/>
      <c r="BH29" s="6"/>
      <c r="BI29" s="6"/>
      <c r="BJ29" s="6"/>
    </row>
    <row r="30" spans="1:62">
      <c r="A30" t="s">
        <v>105</v>
      </c>
      <c r="B30" t="s">
        <v>107</v>
      </c>
      <c r="C30" t="s">
        <v>53</v>
      </c>
      <c r="D30" t="s">
        <v>74</v>
      </c>
      <c r="E30" t="s">
        <v>56</v>
      </c>
      <c r="F30" t="s">
        <v>28</v>
      </c>
      <c r="G30" t="s">
        <v>29</v>
      </c>
      <c r="H30" t="s">
        <v>10</v>
      </c>
      <c r="J30" s="4">
        <v>1</v>
      </c>
      <c r="K30" s="4">
        <v>2</v>
      </c>
      <c r="L30" s="4">
        <v>3</v>
      </c>
      <c r="M30" s="4">
        <v>4</v>
      </c>
      <c r="N30" s="4">
        <v>5</v>
      </c>
      <c r="O30" s="4">
        <v>6</v>
      </c>
      <c r="P30" s="4">
        <v>7</v>
      </c>
      <c r="Q30" s="4">
        <v>8</v>
      </c>
    </row>
    <row r="31" spans="1:62">
      <c r="A31" s="1">
        <f>W2</f>
        <v>460800000000</v>
      </c>
      <c r="B31" s="1">
        <f>AT2</f>
        <v>244926200528</v>
      </c>
      <c r="C31" s="1">
        <f>X2</f>
        <v>358400000000</v>
      </c>
      <c r="D31" s="1">
        <f>AE2</f>
        <v>1024320000</v>
      </c>
      <c r="E31" s="1">
        <f t="shared" ref="E31:E56" si="17">AU32</f>
        <v>41.699897000000007</v>
      </c>
      <c r="F31" s="1">
        <f>Y2</f>
        <v>41.699896000000003</v>
      </c>
      <c r="G31" s="1">
        <f>Z2</f>
        <v>7.7803310000000003</v>
      </c>
      <c r="H31" s="1">
        <f t="shared" ref="H31:H56" si="18">AV32</f>
        <v>12198.45069277</v>
      </c>
      <c r="J31" s="1">
        <f>A31/1000000000</f>
        <v>460.8</v>
      </c>
      <c r="K31" s="1">
        <f>B31/1000000000</f>
        <v>244.92620052800001</v>
      </c>
      <c r="L31" s="1">
        <f>C31/1000000000</f>
        <v>358.4</v>
      </c>
      <c r="M31" s="1">
        <f>D31/1000000000</f>
        <v>1.0243199999999999</v>
      </c>
      <c r="N31" s="1">
        <f>E31</f>
        <v>41.699897000000007</v>
      </c>
      <c r="O31" s="1">
        <f t="shared" ref="O31:P37" si="19">F31</f>
        <v>41.699896000000003</v>
      </c>
      <c r="P31" s="1">
        <f t="shared" si="19"/>
        <v>7.7803310000000003</v>
      </c>
      <c r="Q31" s="1">
        <f>H31/10</f>
        <v>1219.845069277</v>
      </c>
      <c r="T31" t="s">
        <v>68</v>
      </c>
      <c r="U31" t="s">
        <v>69</v>
      </c>
      <c r="W31" t="s">
        <v>52</v>
      </c>
      <c r="X31" t="s">
        <v>55</v>
      </c>
      <c r="Y31" t="s">
        <v>73</v>
      </c>
      <c r="Z31" t="s">
        <v>74</v>
      </c>
      <c r="AA31" t="s">
        <v>75</v>
      </c>
      <c r="AB31" t="s">
        <v>76</v>
      </c>
      <c r="AC31" t="s">
        <v>77</v>
      </c>
      <c r="AD31" t="s">
        <v>78</v>
      </c>
      <c r="AE31" t="s">
        <v>79</v>
      </c>
      <c r="AF31" t="s">
        <v>80</v>
      </c>
      <c r="AG31" t="s">
        <v>81</v>
      </c>
      <c r="AH31" t="s">
        <v>82</v>
      </c>
      <c r="AI31" t="s">
        <v>83</v>
      </c>
      <c r="AJ31" t="s">
        <v>84</v>
      </c>
      <c r="AL31" t="s">
        <v>2</v>
      </c>
      <c r="AM31" t="s">
        <v>3</v>
      </c>
      <c r="AN31" t="s">
        <v>4</v>
      </c>
      <c r="AO31" t="s">
        <v>5</v>
      </c>
      <c r="AP31" t="s">
        <v>6</v>
      </c>
      <c r="AQ31" t="s">
        <v>7</v>
      </c>
      <c r="AR31" t="s">
        <v>8</v>
      </c>
      <c r="AS31" t="s">
        <v>9</v>
      </c>
      <c r="AT31" t="s">
        <v>104</v>
      </c>
      <c r="AU31" t="s">
        <v>56</v>
      </c>
      <c r="AV31" t="s">
        <v>10</v>
      </c>
    </row>
    <row r="32" spans="1:62">
      <c r="A32" s="1">
        <f t="shared" ref="A32:A56" si="20">W3</f>
        <v>230400000000</v>
      </c>
      <c r="B32" s="1">
        <f t="shared" ref="B32:B56" si="21">AT3</f>
        <v>123218493920</v>
      </c>
      <c r="C32" s="1">
        <f t="shared" ref="C32:C56" si="22">X3</f>
        <v>560000000000</v>
      </c>
      <c r="D32" s="1">
        <f t="shared" ref="D32:D56" si="23">AE3</f>
        <v>1600400000</v>
      </c>
      <c r="E32" s="1">
        <f t="shared" si="17"/>
        <v>21.330105000000003</v>
      </c>
      <c r="F32" s="1">
        <f t="shared" ref="F32:F56" si="24">Y3</f>
        <v>21.330103999999999</v>
      </c>
      <c r="G32" s="1">
        <f t="shared" ref="G32:G56" si="25">Z3</f>
        <v>10.859954</v>
      </c>
      <c r="H32" s="1">
        <f t="shared" si="18"/>
        <v>6487.5595398385103</v>
      </c>
      <c r="J32" s="1">
        <f t="shared" ref="J32:J37" si="26">A32/1000000000</f>
        <v>230.4</v>
      </c>
      <c r="K32" s="1">
        <f t="shared" ref="K32:K37" si="27">B32/1000000000</f>
        <v>123.21849392</v>
      </c>
      <c r="L32" s="1">
        <f t="shared" ref="L32:L37" si="28">C32/1000000000</f>
        <v>560</v>
      </c>
      <c r="M32" s="1">
        <f t="shared" ref="M32:M37" si="29">D32/1000000000</f>
        <v>1.6004</v>
      </c>
      <c r="N32" s="1">
        <f t="shared" ref="N32:N37" si="30">E32</f>
        <v>21.330105000000003</v>
      </c>
      <c r="O32" s="1">
        <f t="shared" si="19"/>
        <v>21.330103999999999</v>
      </c>
      <c r="P32" s="1">
        <f t="shared" si="19"/>
        <v>10.859954</v>
      </c>
      <c r="Q32" s="1">
        <f t="shared" ref="Q32:Q37" si="31">H32/10</f>
        <v>648.75595398385099</v>
      </c>
      <c r="S32" t="s">
        <v>59</v>
      </c>
      <c r="T32">
        <v>0</v>
      </c>
      <c r="U32">
        <f>T32/1000000000</f>
        <v>0</v>
      </c>
      <c r="W32" s="1">
        <f t="shared" ref="W32:W57" si="32">W2</f>
        <v>460800000000</v>
      </c>
      <c r="X32" s="1">
        <f t="shared" ref="X32:X57" si="33">AT2</f>
        <v>244926200528</v>
      </c>
      <c r="Y32" s="1">
        <f t="shared" ref="Y32:Y57" si="34">X2</f>
        <v>358400000000</v>
      </c>
      <c r="Z32" s="1">
        <f t="shared" ref="Z32:Z57" si="35">AE2</f>
        <v>1024320000</v>
      </c>
      <c r="AA32" s="8">
        <f>AU32</f>
        <v>41.699897000000007</v>
      </c>
      <c r="AB32" s="8">
        <f>$U$32*W32+$U$33*X32</f>
        <v>43.059871452900289</v>
      </c>
      <c r="AC32" s="8">
        <f t="shared" ref="AC32:AC57" si="36">$U$34*Y32+$U$35*Z32</f>
        <v>6.5275111446257936</v>
      </c>
      <c r="AD32" s="8">
        <f>MAX(AB32:AC32)</f>
        <v>43.059871452900289</v>
      </c>
      <c r="AE32" s="1">
        <f>$U$36*W32+$U$37*X32</f>
        <v>4237.3637152646479</v>
      </c>
      <c r="AF32">
        <f t="shared" ref="AF32:AF57" si="37">$U$38*Y32+$U$39*Z32</f>
        <v>443.96346309525893</v>
      </c>
      <c r="AG32">
        <f t="shared" ref="AG32:AG57" si="38">AA32*$U$40</f>
        <v>7593.8449476982505</v>
      </c>
      <c r="AH32">
        <f>SUM(AE32:AG32)</f>
        <v>12275.172126058158</v>
      </c>
      <c r="AI32" s="8">
        <f>ABS(AD32-AA32)/ABS(AA32)*100</f>
        <v>3.2613376788443427</v>
      </c>
      <c r="AJ32" s="8">
        <f>ABS(AH32-AV32)/ABS(AV32)*100</f>
        <v>0.62894407839538424</v>
      </c>
      <c r="AL32" s="4">
        <f t="shared" ref="AL32:AL57" si="39">AU2</f>
        <v>0</v>
      </c>
      <c r="AM32" s="4">
        <f t="shared" ref="AM32:AM57" si="40">AX2</f>
        <v>345.18</v>
      </c>
      <c r="AN32" s="4">
        <f t="shared" ref="AN32:AN57" si="41">BA2</f>
        <v>282.67</v>
      </c>
      <c r="AO32" s="4">
        <f t="shared" ref="AO32:AO57" si="42">BE2-BD2</f>
        <v>0.26606200000000513</v>
      </c>
      <c r="AP32" s="4">
        <f t="shared" ref="AP32:AP57" si="43">BF2-BE2</f>
        <v>7.7803320000000014</v>
      </c>
      <c r="AQ32" s="4">
        <f t="shared" ref="AQ32:AQ57" si="44">BG2-BF2</f>
        <v>33.653503000000001</v>
      </c>
      <c r="AR32" s="4">
        <f>AL32*AO32</f>
        <v>0</v>
      </c>
      <c r="AS32" s="4">
        <f>AM32*AP32</f>
        <v>2685.6149997600005</v>
      </c>
      <c r="AT32" s="4">
        <f>AN32*AQ32</f>
        <v>9512.8356930099999</v>
      </c>
      <c r="AU32" s="4">
        <f>SUM(AO32:AQ32)</f>
        <v>41.699897000000007</v>
      </c>
      <c r="AV32" s="4">
        <f>SUM(AR32:AT32)</f>
        <v>12198.45069277</v>
      </c>
      <c r="AW32">
        <f t="shared" ref="AW32:AW57" si="45">AO32/AU32</f>
        <v>6.3803994527853406E-3</v>
      </c>
    </row>
    <row r="33" spans="1:71">
      <c r="A33" s="1">
        <f t="shared" si="20"/>
        <v>230400000000</v>
      </c>
      <c r="B33" s="1">
        <f t="shared" si="21"/>
        <v>123622488512</v>
      </c>
      <c r="C33" s="1">
        <f t="shared" si="22"/>
        <v>806400000000</v>
      </c>
      <c r="D33" s="1">
        <f t="shared" si="23"/>
        <v>2304480000</v>
      </c>
      <c r="E33" s="1">
        <f t="shared" si="17"/>
        <v>21.627521999999999</v>
      </c>
      <c r="F33" s="1">
        <f t="shared" si="24"/>
        <v>21.627521000000002</v>
      </c>
      <c r="G33" s="1">
        <f t="shared" si="25"/>
        <v>14.941421999999999</v>
      </c>
      <c r="H33" s="1">
        <f t="shared" si="18"/>
        <v>6917.4673886</v>
      </c>
      <c r="J33" s="1">
        <f t="shared" si="26"/>
        <v>230.4</v>
      </c>
      <c r="K33" s="1">
        <f t="shared" si="27"/>
        <v>123.622488512</v>
      </c>
      <c r="L33" s="1">
        <f t="shared" si="28"/>
        <v>806.4</v>
      </c>
      <c r="M33" s="1">
        <f t="shared" si="29"/>
        <v>2.3044799999999999</v>
      </c>
      <c r="N33" s="1">
        <f t="shared" si="30"/>
        <v>21.627521999999999</v>
      </c>
      <c r="O33" s="1">
        <f t="shared" si="19"/>
        <v>21.627521000000002</v>
      </c>
      <c r="P33" s="1">
        <f t="shared" si="19"/>
        <v>14.941421999999999</v>
      </c>
      <c r="Q33" s="1">
        <f t="shared" si="31"/>
        <v>691.74673886000005</v>
      </c>
      <c r="S33" t="s">
        <v>60</v>
      </c>
      <c r="T33">
        <v>0.17580753451478001</v>
      </c>
      <c r="U33">
        <f>T33/1000000000</f>
        <v>1.7580753451478001E-10</v>
      </c>
      <c r="W33" s="1">
        <f t="shared" si="32"/>
        <v>230400000000</v>
      </c>
      <c r="X33" s="1">
        <f t="shared" si="33"/>
        <v>123218493920</v>
      </c>
      <c r="Y33" s="1">
        <f t="shared" si="34"/>
        <v>560000000000</v>
      </c>
      <c r="Z33" s="1">
        <f t="shared" si="35"/>
        <v>1600400000</v>
      </c>
      <c r="AA33" s="8">
        <f t="shared" ref="AA33:AA57" si="46">AU33</f>
        <v>21.330105000000003</v>
      </c>
      <c r="AB33" s="8">
        <f t="shared" ref="AB33:AB57" si="47">$U$32*W33+$U$33*X33</f>
        <v>21.662739622699611</v>
      </c>
      <c r="AC33" s="8">
        <f t="shared" si="36"/>
        <v>10.199086079103527</v>
      </c>
      <c r="AD33" s="8">
        <f t="shared" ref="AD33:AD37" si="48">MAX(AB33:AC33)</f>
        <v>21.662739622699611</v>
      </c>
      <c r="AE33">
        <f t="shared" ref="AE33:AE57" si="49">$U$36*W33+$U$37*X33</f>
        <v>2131.7506010406451</v>
      </c>
      <c r="AF33">
        <f t="shared" si="37"/>
        <v>693.68935092736342</v>
      </c>
      <c r="AG33">
        <f t="shared" si="38"/>
        <v>3884.3623543751964</v>
      </c>
      <c r="AH33">
        <f t="shared" ref="AH33:AH38" si="50">SUM(AE33:AG33)</f>
        <v>6709.8023063432047</v>
      </c>
      <c r="AI33" s="8">
        <f t="shared" ref="AI33:AI57" si="51">ABS(AD33-AA33)/ABS(AA33)*100</f>
        <v>1.5594607841808934</v>
      </c>
      <c r="AJ33" s="8">
        <f t="shared" ref="AJ33:AJ57" si="52">ABS(AH33-AV33)/ABS(AV33)*100</f>
        <v>3.4256759439347895</v>
      </c>
      <c r="AL33" s="4">
        <f t="shared" si="39"/>
        <v>0</v>
      </c>
      <c r="AM33" s="4">
        <f t="shared" si="40"/>
        <v>352.82499999999999</v>
      </c>
      <c r="AN33" s="4">
        <f t="shared" si="41"/>
        <v>280.28333333299997</v>
      </c>
      <c r="AO33" s="4">
        <f t="shared" si="42"/>
        <v>0.99439599999999473</v>
      </c>
      <c r="AP33" s="4">
        <f t="shared" si="43"/>
        <v>10.859954999999999</v>
      </c>
      <c r="AQ33" s="4">
        <f t="shared" si="44"/>
        <v>9.4757540000000091</v>
      </c>
      <c r="AR33" s="4">
        <f t="shared" ref="AR33:AR38" si="53">AL33*AO33</f>
        <v>0</v>
      </c>
      <c r="AS33" s="4">
        <f t="shared" ref="AS33:AS38" si="54">AM33*AP33</f>
        <v>3831.6636228749999</v>
      </c>
      <c r="AT33" s="4">
        <f t="shared" ref="AT33:AT38" si="55">AN33*AQ33</f>
        <v>2655.8959169635104</v>
      </c>
      <c r="AU33" s="4">
        <f t="shared" ref="AU33:AU38" si="56">SUM(AO33:AQ33)</f>
        <v>21.330105000000003</v>
      </c>
      <c r="AV33" s="4">
        <f t="shared" ref="AV33:AV38" si="57">SUM(AR33:AT33)</f>
        <v>6487.5595398385103</v>
      </c>
      <c r="AW33">
        <f t="shared" si="45"/>
        <v>4.6619367321445185E-2</v>
      </c>
    </row>
    <row r="34" spans="1:71">
      <c r="A34" s="1">
        <f t="shared" si="20"/>
        <v>460800000000</v>
      </c>
      <c r="B34" s="1">
        <f t="shared" si="21"/>
        <v>246342062768</v>
      </c>
      <c r="C34" s="1">
        <f t="shared" si="22"/>
        <v>1097600000000</v>
      </c>
      <c r="D34" s="1">
        <f t="shared" si="23"/>
        <v>3136560000</v>
      </c>
      <c r="E34" s="1">
        <f t="shared" si="17"/>
        <v>42.823997999999989</v>
      </c>
      <c r="F34" s="1">
        <f t="shared" si="24"/>
        <v>42.823998000000003</v>
      </c>
      <c r="G34" s="1">
        <f t="shared" si="25"/>
        <v>22.130313999999998</v>
      </c>
      <c r="H34" s="1">
        <f t="shared" si="18"/>
        <v>13669.417477949421</v>
      </c>
      <c r="J34" s="1">
        <f t="shared" si="26"/>
        <v>460.8</v>
      </c>
      <c r="K34" s="1">
        <f t="shared" si="27"/>
        <v>246.34206276800001</v>
      </c>
      <c r="L34" s="1">
        <f t="shared" si="28"/>
        <v>1097.5999999999999</v>
      </c>
      <c r="M34" s="1">
        <f t="shared" si="29"/>
        <v>3.1365599999999998</v>
      </c>
      <c r="N34" s="1">
        <f t="shared" si="30"/>
        <v>42.823997999999989</v>
      </c>
      <c r="O34" s="1">
        <f t="shared" si="19"/>
        <v>42.823998000000003</v>
      </c>
      <c r="P34" s="1">
        <f t="shared" si="19"/>
        <v>22.130313999999998</v>
      </c>
      <c r="Q34" s="1">
        <f t="shared" si="31"/>
        <v>1366.9417477949421</v>
      </c>
      <c r="S34" t="s">
        <v>61</v>
      </c>
      <c r="T34">
        <v>1.3923456702082599E-2</v>
      </c>
      <c r="U34">
        <f>T34/1000000000</f>
        <v>1.3923456702082599E-11</v>
      </c>
      <c r="W34" s="1">
        <f t="shared" si="32"/>
        <v>230400000000</v>
      </c>
      <c r="X34" s="1">
        <f t="shared" si="33"/>
        <v>123622488512</v>
      </c>
      <c r="Y34" s="1">
        <f t="shared" si="34"/>
        <v>806400000000</v>
      </c>
      <c r="Z34" s="1">
        <f t="shared" si="35"/>
        <v>2304480000</v>
      </c>
      <c r="AA34" s="8">
        <f t="shared" si="46"/>
        <v>21.627521999999999</v>
      </c>
      <c r="AB34" s="8">
        <f t="shared" si="47"/>
        <v>21.733764915876435</v>
      </c>
      <c r="AC34" s="8">
        <f t="shared" si="36"/>
        <v>14.686539872909771</v>
      </c>
      <c r="AD34" s="8">
        <f t="shared" si="48"/>
        <v>21.733764915876435</v>
      </c>
      <c r="AE34">
        <f t="shared" si="49"/>
        <v>2138.7399391417284</v>
      </c>
      <c r="AF34">
        <f t="shared" si="37"/>
        <v>998.90924758278402</v>
      </c>
      <c r="AG34">
        <f t="shared" si="38"/>
        <v>3938.5240848660305</v>
      </c>
      <c r="AH34">
        <f t="shared" si="50"/>
        <v>7076.1732715905428</v>
      </c>
      <c r="AI34" s="8">
        <f t="shared" si="51"/>
        <v>0.49123943037226353</v>
      </c>
      <c r="AJ34" s="8">
        <f t="shared" si="52"/>
        <v>2.2942772849509971</v>
      </c>
      <c r="AL34" s="4">
        <f t="shared" si="39"/>
        <v>0</v>
      </c>
      <c r="AM34" s="4">
        <f t="shared" si="40"/>
        <v>354.5</v>
      </c>
      <c r="AN34" s="4">
        <f t="shared" si="41"/>
        <v>284.8</v>
      </c>
      <c r="AO34" s="4">
        <f t="shared" si="42"/>
        <v>0.99532299999999907</v>
      </c>
      <c r="AP34" s="4">
        <f t="shared" si="43"/>
        <v>14.941422000000003</v>
      </c>
      <c r="AQ34" s="4">
        <f t="shared" si="44"/>
        <v>5.6907769999999971</v>
      </c>
      <c r="AR34" s="4">
        <f t="shared" si="53"/>
        <v>0</v>
      </c>
      <c r="AS34" s="4">
        <f t="shared" si="54"/>
        <v>5296.7340990000012</v>
      </c>
      <c r="AT34" s="4">
        <f t="shared" si="55"/>
        <v>1620.7332895999991</v>
      </c>
      <c r="AU34" s="4">
        <f t="shared" si="56"/>
        <v>21.627521999999999</v>
      </c>
      <c r="AV34" s="4">
        <f t="shared" si="57"/>
        <v>6917.4673886</v>
      </c>
      <c r="AW34">
        <f t="shared" si="45"/>
        <v>4.6021129928800864E-2</v>
      </c>
    </row>
    <row r="35" spans="1:71" s="4" customFormat="1">
      <c r="A35" s="1">
        <f t="shared" si="20"/>
        <v>230400000000</v>
      </c>
      <c r="B35" s="1">
        <f t="shared" si="21"/>
        <v>124323619520</v>
      </c>
      <c r="C35" s="1">
        <f t="shared" si="22"/>
        <v>1433600000000</v>
      </c>
      <c r="D35" s="1">
        <f t="shared" si="23"/>
        <v>4096640000</v>
      </c>
      <c r="E35" s="1">
        <f t="shared" si="17"/>
        <v>26.979482999999988</v>
      </c>
      <c r="F35" s="1">
        <f t="shared" si="24"/>
        <v>22.099734000000002</v>
      </c>
      <c r="G35" s="1">
        <f t="shared" si="25"/>
        <v>26.537669000000001</v>
      </c>
      <c r="H35" s="1">
        <f t="shared" si="18"/>
        <v>8886.5979811004327</v>
      </c>
      <c r="I35"/>
      <c r="J35" s="1">
        <f t="shared" si="26"/>
        <v>230.4</v>
      </c>
      <c r="K35" s="1">
        <f t="shared" si="27"/>
        <v>124.32361951999999</v>
      </c>
      <c r="L35" s="1">
        <f t="shared" si="28"/>
        <v>1433.6</v>
      </c>
      <c r="M35" s="1">
        <f t="shared" si="29"/>
        <v>4.0966399999999998</v>
      </c>
      <c r="N35" s="1">
        <f t="shared" si="30"/>
        <v>26.979482999999988</v>
      </c>
      <c r="O35" s="1">
        <f t="shared" si="19"/>
        <v>22.099734000000002</v>
      </c>
      <c r="P35" s="1">
        <f t="shared" si="19"/>
        <v>26.537669000000001</v>
      </c>
      <c r="Q35" s="1">
        <f t="shared" si="31"/>
        <v>888.65979811004331</v>
      </c>
      <c r="R35"/>
      <c r="S35" t="s">
        <v>62</v>
      </c>
      <c r="T35">
        <v>1.5008437427751</v>
      </c>
      <c r="U35">
        <f>T35/1000000000</f>
        <v>1.5008437427751E-9</v>
      </c>
      <c r="V35"/>
      <c r="W35" s="1">
        <f t="shared" si="32"/>
        <v>460800000000</v>
      </c>
      <c r="X35" s="1">
        <f t="shared" si="33"/>
        <v>246342062768</v>
      </c>
      <c r="Y35" s="1">
        <f t="shared" si="34"/>
        <v>1097600000000</v>
      </c>
      <c r="Z35" s="1">
        <f t="shared" si="35"/>
        <v>3136560000</v>
      </c>
      <c r="AA35" s="8">
        <f>AU35</f>
        <v>42.823997999999989</v>
      </c>
      <c r="AB35" s="8">
        <f>$U$32*W35+$U$33*X35</f>
        <v>43.308790702527261</v>
      </c>
      <c r="AC35" s="8">
        <f>$U$34*Y35+$U$35*Z35</f>
        <v>19.989872526044529</v>
      </c>
      <c r="AD35" s="8">
        <f>MAX(AB35:AC35)</f>
        <v>43.308790702527261</v>
      </c>
      <c r="AE35">
        <f t="shared" si="49"/>
        <v>4261.8589439035431</v>
      </c>
      <c r="AF35">
        <f t="shared" si="37"/>
        <v>1359.6231530615203</v>
      </c>
      <c r="AG35">
        <f t="shared" si="38"/>
        <v>7798.5516571549288</v>
      </c>
      <c r="AH35">
        <f t="shared" si="50"/>
        <v>13420.033754119991</v>
      </c>
      <c r="AI35" s="8">
        <f t="shared" si="51"/>
        <v>1.1320584839539565</v>
      </c>
      <c r="AJ35" s="8">
        <f t="shared" si="52"/>
        <v>1.8243917433330135</v>
      </c>
      <c r="AK35"/>
      <c r="AL35" s="4">
        <f t="shared" si="39"/>
        <v>0</v>
      </c>
      <c r="AM35" s="4">
        <f t="shared" si="40"/>
        <v>351.97894736799998</v>
      </c>
      <c r="AN35" s="4">
        <f t="shared" si="41"/>
        <v>285.61764705899998</v>
      </c>
      <c r="AO35" s="4">
        <f t="shared" si="42"/>
        <v>0.10667599999999311</v>
      </c>
      <c r="AP35" s="4">
        <f t="shared" si="43"/>
        <v>22.130314999999996</v>
      </c>
      <c r="AQ35" s="4">
        <f t="shared" si="44"/>
        <v>20.587007</v>
      </c>
      <c r="AR35" s="4">
        <f t="shared" si="53"/>
        <v>0</v>
      </c>
      <c r="AS35" s="4">
        <f t="shared" si="54"/>
        <v>7789.4049786222595</v>
      </c>
      <c r="AT35" s="4">
        <f t="shared" si="55"/>
        <v>5880.012499327162</v>
      </c>
      <c r="AU35" s="4">
        <f t="shared" si="56"/>
        <v>42.823997999999989</v>
      </c>
      <c r="AV35" s="4">
        <f t="shared" si="57"/>
        <v>13669.417477949421</v>
      </c>
      <c r="AW35">
        <f t="shared" si="45"/>
        <v>2.4910331819087313E-3</v>
      </c>
      <c r="BG35"/>
      <c r="BH35"/>
      <c r="BI35"/>
      <c r="BJ35"/>
      <c r="BK35"/>
      <c r="BL35"/>
      <c r="BM35"/>
      <c r="BN35"/>
      <c r="BO35"/>
      <c r="BP35"/>
      <c r="BQ35"/>
      <c r="BR35"/>
      <c r="BS35"/>
    </row>
    <row r="36" spans="1:71">
      <c r="A36" s="1">
        <f t="shared" si="20"/>
        <v>230400000000</v>
      </c>
      <c r="B36" s="1">
        <f t="shared" si="21"/>
        <v>124332706112</v>
      </c>
      <c r="C36" s="1">
        <f t="shared" si="22"/>
        <v>1814400000000</v>
      </c>
      <c r="D36" s="1">
        <f t="shared" si="23"/>
        <v>5184720000</v>
      </c>
      <c r="E36" s="1">
        <f t="shared" si="17"/>
        <v>32.646726999999998</v>
      </c>
      <c r="F36" s="1">
        <f t="shared" si="24"/>
        <v>22.120571999999999</v>
      </c>
      <c r="G36" s="1">
        <f t="shared" si="25"/>
        <v>31.724221</v>
      </c>
      <c r="H36" s="1">
        <f t="shared" si="18"/>
        <v>10158.509849690037</v>
      </c>
      <c r="J36" s="1">
        <f t="shared" si="26"/>
        <v>230.4</v>
      </c>
      <c r="K36" s="1">
        <f t="shared" si="27"/>
        <v>124.332706112</v>
      </c>
      <c r="L36" s="1">
        <f t="shared" si="28"/>
        <v>1814.4</v>
      </c>
      <c r="M36" s="1">
        <f t="shared" si="29"/>
        <v>5.1847200000000004</v>
      </c>
      <c r="N36" s="1">
        <f t="shared" si="30"/>
        <v>32.646726999999998</v>
      </c>
      <c r="O36" s="1">
        <f t="shared" si="19"/>
        <v>22.120571999999999</v>
      </c>
      <c r="P36" s="1">
        <f t="shared" si="19"/>
        <v>31.724221</v>
      </c>
      <c r="Q36" s="1">
        <f t="shared" si="31"/>
        <v>1015.8509849690038</v>
      </c>
      <c r="S36" t="s">
        <v>63</v>
      </c>
      <c r="T36">
        <v>0</v>
      </c>
      <c r="U36">
        <f>T36/100000000</f>
        <v>0</v>
      </c>
      <c r="W36" s="1">
        <f t="shared" si="32"/>
        <v>230400000000</v>
      </c>
      <c r="X36" s="1">
        <f t="shared" si="33"/>
        <v>124323619520</v>
      </c>
      <c r="Y36" s="1">
        <f t="shared" si="34"/>
        <v>1433600000000</v>
      </c>
      <c r="Z36" s="1">
        <f t="shared" si="35"/>
        <v>4096640000</v>
      </c>
      <c r="AA36" s="8">
        <f t="shared" si="46"/>
        <v>26.979482999999988</v>
      </c>
      <c r="AB36" s="8">
        <f t="shared" si="47"/>
        <v>21.857029029764778</v>
      </c>
      <c r="AC36" s="8">
        <f t="shared" si="36"/>
        <v>26.109084038507799</v>
      </c>
      <c r="AD36" s="8">
        <f t="shared" si="48"/>
        <v>26.109084038507799</v>
      </c>
      <c r="AE36">
        <f t="shared" si="49"/>
        <v>2150.869907624241</v>
      </c>
      <c r="AF36">
        <f t="shared" si="37"/>
        <v>1775.8310673635729</v>
      </c>
      <c r="AG36">
        <f t="shared" si="38"/>
        <v>4913.1538783191891</v>
      </c>
      <c r="AH36">
        <f t="shared" si="50"/>
        <v>8839.8548533070025</v>
      </c>
      <c r="AI36" s="8">
        <f t="shared" si="51"/>
        <v>3.2261513739614252</v>
      </c>
      <c r="AJ36" s="8">
        <f t="shared" si="52"/>
        <v>0.52599575104940155</v>
      </c>
      <c r="AL36" s="4">
        <f t="shared" si="39"/>
        <v>0</v>
      </c>
      <c r="AM36" s="4">
        <f t="shared" si="40"/>
        <v>355.36315789499997</v>
      </c>
      <c r="AN36" s="4">
        <f t="shared" si="41"/>
        <v>243.9</v>
      </c>
      <c r="AO36" s="4">
        <f t="shared" si="42"/>
        <v>0.44181299999999624</v>
      </c>
      <c r="AP36" s="4">
        <f t="shared" si="43"/>
        <v>21.657920999999988</v>
      </c>
      <c r="AQ36" s="4">
        <f t="shared" si="44"/>
        <v>4.8797490000000039</v>
      </c>
      <c r="AR36" s="4">
        <f t="shared" si="53"/>
        <v>0</v>
      </c>
      <c r="AS36" s="4">
        <f t="shared" si="54"/>
        <v>7696.4272000004312</v>
      </c>
      <c r="AT36" s="4">
        <f t="shared" si="55"/>
        <v>1190.170781100001</v>
      </c>
      <c r="AU36" s="4">
        <f t="shared" si="56"/>
        <v>26.979482999999988</v>
      </c>
      <c r="AV36" s="4">
        <f t="shared" si="57"/>
        <v>8886.5979811004327</v>
      </c>
      <c r="AW36">
        <f t="shared" si="45"/>
        <v>1.6375888300009175E-2</v>
      </c>
    </row>
    <row r="37" spans="1:71">
      <c r="A37" s="1">
        <f t="shared" si="20"/>
        <v>230400000000</v>
      </c>
      <c r="B37" s="1">
        <f t="shared" si="21"/>
        <v>124204490160</v>
      </c>
      <c r="C37" s="1">
        <f t="shared" si="22"/>
        <v>2240000000000</v>
      </c>
      <c r="D37" s="1">
        <f t="shared" si="23"/>
        <v>6400800000</v>
      </c>
      <c r="E37" s="1">
        <f t="shared" si="17"/>
        <v>41.293285999999995</v>
      </c>
      <c r="F37" s="1">
        <f t="shared" si="24"/>
        <v>22.125057999999999</v>
      </c>
      <c r="G37" s="1">
        <f t="shared" si="25"/>
        <v>41.293278000000001</v>
      </c>
      <c r="H37" s="1">
        <f t="shared" si="18"/>
        <v>12382.446841721785</v>
      </c>
      <c r="J37" s="1">
        <f t="shared" si="26"/>
        <v>230.4</v>
      </c>
      <c r="K37" s="1">
        <f t="shared" si="27"/>
        <v>124.20449016000001</v>
      </c>
      <c r="L37" s="1">
        <f t="shared" si="28"/>
        <v>2240</v>
      </c>
      <c r="M37" s="1">
        <f t="shared" si="29"/>
        <v>6.4008000000000003</v>
      </c>
      <c r="N37" s="1">
        <f t="shared" si="30"/>
        <v>41.293285999999995</v>
      </c>
      <c r="O37" s="1">
        <f t="shared" si="19"/>
        <v>22.125057999999999</v>
      </c>
      <c r="P37" s="1">
        <f t="shared" si="19"/>
        <v>41.293278000000001</v>
      </c>
      <c r="Q37" s="1">
        <f t="shared" si="31"/>
        <v>1238.2446841721785</v>
      </c>
      <c r="S37" t="s">
        <v>64</v>
      </c>
      <c r="T37">
        <v>1.7300573422238801</v>
      </c>
      <c r="U37">
        <f>T37/100000000</f>
        <v>1.7300573422238801E-8</v>
      </c>
      <c r="W37" s="1">
        <f t="shared" si="32"/>
        <v>230400000000</v>
      </c>
      <c r="X37" s="1">
        <f t="shared" si="33"/>
        <v>124332706112</v>
      </c>
      <c r="Y37" s="1">
        <f t="shared" si="34"/>
        <v>1814400000000</v>
      </c>
      <c r="Z37" s="1">
        <f t="shared" si="35"/>
        <v>5184720000</v>
      </c>
      <c r="AA37" s="8">
        <f t="shared" si="46"/>
        <v>32.646726999999998</v>
      </c>
      <c r="AB37" s="8">
        <f t="shared" si="47"/>
        <v>21.858626521101439</v>
      </c>
      <c r="AC37" s="8">
        <f t="shared" si="36"/>
        <v>33.044174410299583</v>
      </c>
      <c r="AD37" s="8">
        <f t="shared" si="48"/>
        <v>33.044174410299583</v>
      </c>
      <c r="AE37">
        <f t="shared" si="49"/>
        <v>2151.027110876295</v>
      </c>
      <c r="AF37">
        <f t="shared" si="37"/>
        <v>2247.5329904889413</v>
      </c>
      <c r="AG37">
        <f t="shared" si="38"/>
        <v>5945.1989266984046</v>
      </c>
      <c r="AH37">
        <f t="shared" si="50"/>
        <v>10343.75902806364</v>
      </c>
      <c r="AI37" s="8">
        <f t="shared" si="51"/>
        <v>1.2174188558001058</v>
      </c>
      <c r="AJ37" s="8">
        <f t="shared" si="52"/>
        <v>1.82358614712821</v>
      </c>
      <c r="AL37" s="4">
        <f t="shared" si="39"/>
        <v>0</v>
      </c>
      <c r="AM37" s="4">
        <f t="shared" si="40"/>
        <v>354.79444444400002</v>
      </c>
      <c r="AN37" s="4">
        <f t="shared" si="41"/>
        <v>250.57142857100001</v>
      </c>
      <c r="AO37" s="4">
        <f t="shared" si="42"/>
        <v>0.92250599999999849</v>
      </c>
      <c r="AP37" s="4">
        <f t="shared" si="43"/>
        <v>21.198067000000009</v>
      </c>
      <c r="AQ37" s="4">
        <f t="shared" si="44"/>
        <v>10.526153999999991</v>
      </c>
      <c r="AR37" s="4">
        <f t="shared" si="53"/>
        <v>0</v>
      </c>
      <c r="AS37" s="4">
        <f t="shared" si="54"/>
        <v>7520.9564045516936</v>
      </c>
      <c r="AT37" s="4">
        <f t="shared" si="55"/>
        <v>2637.5534451383437</v>
      </c>
      <c r="AU37" s="4">
        <f t="shared" si="56"/>
        <v>32.646726999999998</v>
      </c>
      <c r="AV37" s="4">
        <f t="shared" si="57"/>
        <v>10158.509849690037</v>
      </c>
      <c r="AW37">
        <f>AO37/AU37</f>
        <v>2.8257227745985027E-2</v>
      </c>
    </row>
    <row r="38" spans="1:71">
      <c r="A38" s="1">
        <f t="shared" si="20"/>
        <v>230400000000</v>
      </c>
      <c r="B38" s="1">
        <f t="shared" si="21"/>
        <v>124419184112</v>
      </c>
      <c r="C38" s="1">
        <f t="shared" si="22"/>
        <v>2710400000000</v>
      </c>
      <c r="D38" s="1">
        <f t="shared" si="23"/>
        <v>7744880000</v>
      </c>
      <c r="E38" s="1">
        <f t="shared" si="17"/>
        <v>46.998779000000013</v>
      </c>
      <c r="F38" s="1">
        <f t="shared" si="24"/>
        <v>22.220493999999999</v>
      </c>
      <c r="G38" s="1">
        <f t="shared" si="25"/>
        <v>46.998778999999999</v>
      </c>
      <c r="H38" s="1">
        <f t="shared" si="18"/>
        <v>13863.034131837721</v>
      </c>
      <c r="J38" s="1">
        <f t="shared" ref="J38" si="58">A38/1000000000</f>
        <v>230.4</v>
      </c>
      <c r="K38" s="1">
        <f t="shared" ref="K38" si="59">B38/1000000000</f>
        <v>124.419184112</v>
      </c>
      <c r="L38" s="1">
        <f t="shared" ref="L38" si="60">C38/1000000000</f>
        <v>2710.4</v>
      </c>
      <c r="M38" s="1">
        <f t="shared" ref="M38" si="61">D38/1000000000</f>
        <v>7.7448800000000002</v>
      </c>
      <c r="N38" s="1">
        <f t="shared" ref="N38" si="62">E38</f>
        <v>46.998779000000013</v>
      </c>
      <c r="O38" s="1">
        <f t="shared" ref="O38" si="63">F38</f>
        <v>22.220493999999999</v>
      </c>
      <c r="P38" s="1">
        <f t="shared" ref="P38" si="64">G38</f>
        <v>46.998778999999999</v>
      </c>
      <c r="Q38" s="1">
        <f t="shared" ref="Q38" si="65">H38/10</f>
        <v>1386.3034131837721</v>
      </c>
      <c r="S38" t="s">
        <v>65</v>
      </c>
      <c r="T38">
        <v>0.11369867261328501</v>
      </c>
      <c r="U38">
        <f>T38/100000000</f>
        <v>1.1369867261328501E-9</v>
      </c>
      <c r="W38" s="1">
        <f t="shared" si="32"/>
        <v>230400000000</v>
      </c>
      <c r="X38" s="1">
        <f t="shared" si="33"/>
        <v>124204490160</v>
      </c>
      <c r="Y38" s="1">
        <f t="shared" si="34"/>
        <v>2240000000000</v>
      </c>
      <c r="Z38" s="1">
        <f t="shared" si="35"/>
        <v>6400800000</v>
      </c>
      <c r="AA38" s="8">
        <f t="shared" si="46"/>
        <v>41.293285999999995</v>
      </c>
      <c r="AB38" s="8">
        <f t="shared" si="47"/>
        <v>21.836085190694853</v>
      </c>
      <c r="AC38" s="8">
        <f t="shared" si="36"/>
        <v>40.795143641419884</v>
      </c>
      <c r="AD38" s="8">
        <f>MAX(AB38:AC38)</f>
        <v>40.795143641419884</v>
      </c>
      <c r="AE38">
        <f t="shared" si="49"/>
        <v>2148.8089013848166</v>
      </c>
      <c r="AF38">
        <f t="shared" si="37"/>
        <v>2774.728922437625</v>
      </c>
      <c r="AG38">
        <f t="shared" si="38"/>
        <v>7519.7982207236346</v>
      </c>
      <c r="AH38">
        <f t="shared" si="50"/>
        <v>12443.336044546077</v>
      </c>
      <c r="AI38" s="8">
        <f t="shared" si="51"/>
        <v>1.2063519444301698</v>
      </c>
      <c r="AJ38" s="8">
        <f t="shared" si="52"/>
        <v>0.4917380514740417</v>
      </c>
      <c r="AL38" s="4">
        <f t="shared" si="39"/>
        <v>0</v>
      </c>
      <c r="AM38" s="4">
        <f t="shared" si="40"/>
        <v>351.91578947400001</v>
      </c>
      <c r="AN38" s="4">
        <f t="shared" si="41"/>
        <v>245.58125000000001</v>
      </c>
      <c r="AO38" s="4">
        <f t="shared" si="42"/>
        <v>0.45226500000001124</v>
      </c>
      <c r="AP38" s="4">
        <f t="shared" si="43"/>
        <v>22.125057999999996</v>
      </c>
      <c r="AQ38" s="4">
        <f t="shared" si="44"/>
        <v>18.715962999999988</v>
      </c>
      <c r="AR38" s="4">
        <f t="shared" si="53"/>
        <v>0</v>
      </c>
      <c r="AS38" s="4">
        <f t="shared" si="54"/>
        <v>7786.1572532280379</v>
      </c>
      <c r="AT38" s="4">
        <f t="shared" si="55"/>
        <v>4596.289588493747</v>
      </c>
      <c r="AU38" s="4">
        <f t="shared" si="56"/>
        <v>41.293285999999995</v>
      </c>
      <c r="AV38" s="4">
        <f t="shared" si="57"/>
        <v>12382.446841721785</v>
      </c>
      <c r="AW38">
        <f t="shared" si="45"/>
        <v>1.0952506903907122E-2</v>
      </c>
    </row>
    <row r="39" spans="1:71">
      <c r="A39" s="1">
        <f t="shared" si="20"/>
        <v>460800000000</v>
      </c>
      <c r="B39" s="1">
        <f t="shared" si="21"/>
        <v>248675045776</v>
      </c>
      <c r="C39" s="1">
        <f t="shared" si="22"/>
        <v>3225600000000</v>
      </c>
      <c r="D39" s="1">
        <f t="shared" si="23"/>
        <v>9216960000</v>
      </c>
      <c r="E39" s="1">
        <f t="shared" si="17"/>
        <v>57.281191000000007</v>
      </c>
      <c r="F39" s="1">
        <f t="shared" si="24"/>
        <v>44.439022999999999</v>
      </c>
      <c r="G39" s="1">
        <f t="shared" si="25"/>
        <v>57.281191</v>
      </c>
      <c r="H39" s="1">
        <f t="shared" si="18"/>
        <v>18825.100201448156</v>
      </c>
      <c r="J39" s="1">
        <f t="shared" ref="J39:J41" si="66">A39/1000000000</f>
        <v>460.8</v>
      </c>
      <c r="K39" s="1">
        <f t="shared" ref="K39:K41" si="67">B39/1000000000</f>
        <v>248.67504577599999</v>
      </c>
      <c r="L39" s="1">
        <f t="shared" ref="L39:L41" si="68">C39/1000000000</f>
        <v>3225.6</v>
      </c>
      <c r="M39" s="1">
        <f t="shared" ref="M39:M41" si="69">D39/1000000000</f>
        <v>9.2169600000000003</v>
      </c>
      <c r="N39" s="1">
        <f t="shared" ref="N39:N41" si="70">E39</f>
        <v>57.281191000000007</v>
      </c>
      <c r="O39" s="1">
        <f t="shared" ref="O39:O41" si="71">F39</f>
        <v>44.439022999999999</v>
      </c>
      <c r="P39" s="1">
        <f t="shared" ref="P39:P41" si="72">G39</f>
        <v>57.281191</v>
      </c>
      <c r="Q39" s="1">
        <f t="shared" ref="Q39:Q41" si="73">H39/10</f>
        <v>1882.5100201448156</v>
      </c>
      <c r="S39" t="s">
        <v>66</v>
      </c>
      <c r="T39">
        <v>3.5601589785658199</v>
      </c>
      <c r="U39">
        <f>T39/100000000</f>
        <v>3.5601589785658199E-8</v>
      </c>
      <c r="W39" s="1">
        <f t="shared" si="32"/>
        <v>230400000000</v>
      </c>
      <c r="X39" s="1">
        <f t="shared" si="33"/>
        <v>124419184112</v>
      </c>
      <c r="Y39" s="1">
        <f t="shared" si="34"/>
        <v>2710400000000</v>
      </c>
      <c r="Z39" s="1">
        <f t="shared" si="35"/>
        <v>7744880000</v>
      </c>
      <c r="AA39" s="8">
        <f t="shared" si="46"/>
        <v>46.998779000000013</v>
      </c>
      <c r="AB39" s="8">
        <f t="shared" si="47"/>
        <v>21.873830005071209</v>
      </c>
      <c r="AC39" s="8">
        <f t="shared" si="36"/>
        <v>49.361991731868692</v>
      </c>
      <c r="AD39" s="8">
        <f t="shared" ref="AD39" si="74">MAX(AB39:AC39)</f>
        <v>49.361991731868692</v>
      </c>
      <c r="AE39">
        <f t="shared" si="49"/>
        <v>2152.5232298647034</v>
      </c>
      <c r="AF39">
        <f t="shared" si="37"/>
        <v>3357.4188632096257</v>
      </c>
      <c r="AG39">
        <f t="shared" si="38"/>
        <v>8558.8086814012204</v>
      </c>
      <c r="AH39">
        <f t="shared" ref="AH39" si="75">SUM(AE39:AG39)</f>
        <v>14068.750774475549</v>
      </c>
      <c r="AI39" s="8">
        <f t="shared" si="51"/>
        <v>5.0282428227947751</v>
      </c>
      <c r="AJ39" s="8">
        <f t="shared" si="52"/>
        <v>1.4839222112667316</v>
      </c>
      <c r="AL39" s="4">
        <f t="shared" si="39"/>
        <v>0</v>
      </c>
      <c r="AM39" s="4">
        <f t="shared" si="40"/>
        <v>355.11</v>
      </c>
      <c r="AN39" s="4">
        <f t="shared" si="41"/>
        <v>248.53809523800001</v>
      </c>
      <c r="AO39" s="4">
        <f t="shared" si="42"/>
        <v>0.7485099999999818</v>
      </c>
      <c r="AP39" s="4">
        <f t="shared" si="43"/>
        <v>22.220494000000002</v>
      </c>
      <c r="AQ39" s="4">
        <f t="shared" si="44"/>
        <v>24.029775000000029</v>
      </c>
      <c r="AR39" s="4">
        <f t="shared" ref="AR39:AR57" si="76">AL39*AO39</f>
        <v>0</v>
      </c>
      <c r="AS39" s="4">
        <f t="shared" ref="AS39:AS57" si="77">AM39*AP39</f>
        <v>7890.7196243400012</v>
      </c>
      <c r="AT39" s="4">
        <f t="shared" ref="AT39:AT57" si="78">AN39*AQ39</f>
        <v>5972.3145074977192</v>
      </c>
      <c r="AU39" s="4">
        <f t="shared" ref="AU39:AU57" si="79">SUM(AO39:AQ39)</f>
        <v>46.998779000000013</v>
      </c>
      <c r="AV39" s="4">
        <f t="shared" ref="AV39:AV57" si="80">SUM(AR39:AT39)</f>
        <v>13863.034131837721</v>
      </c>
      <c r="AW39">
        <f t="shared" si="45"/>
        <v>1.5926158422115214E-2</v>
      </c>
    </row>
    <row r="40" spans="1:71">
      <c r="A40" s="1">
        <f t="shared" si="20"/>
        <v>460800000000</v>
      </c>
      <c r="B40" s="1">
        <f t="shared" si="21"/>
        <v>248671196416</v>
      </c>
      <c r="C40" s="1">
        <f t="shared" si="22"/>
        <v>3785600000000</v>
      </c>
      <c r="D40" s="1">
        <f t="shared" si="23"/>
        <v>10817040000</v>
      </c>
      <c r="E40" s="1">
        <f t="shared" si="17"/>
        <v>69.475467000000009</v>
      </c>
      <c r="F40" s="1">
        <f t="shared" si="24"/>
        <v>44.414358999999997</v>
      </c>
      <c r="G40" s="1">
        <f t="shared" si="25"/>
        <v>69.475465999999997</v>
      </c>
      <c r="H40" s="1">
        <f t="shared" si="18"/>
        <v>21712.398823086682</v>
      </c>
      <c r="J40" s="1">
        <f t="shared" si="66"/>
        <v>460.8</v>
      </c>
      <c r="K40" s="1">
        <f t="shared" si="67"/>
        <v>248.67119641599999</v>
      </c>
      <c r="L40" s="1">
        <f t="shared" si="68"/>
        <v>3785.6</v>
      </c>
      <c r="M40" s="1">
        <f t="shared" si="69"/>
        <v>10.81704</v>
      </c>
      <c r="N40" s="1">
        <f t="shared" si="70"/>
        <v>69.475467000000009</v>
      </c>
      <c r="O40" s="1">
        <f t="shared" si="71"/>
        <v>44.414358999999997</v>
      </c>
      <c r="P40" s="1">
        <f t="shared" si="72"/>
        <v>69.475465999999997</v>
      </c>
      <c r="Q40" s="1">
        <f t="shared" si="73"/>
        <v>2171.2398823086683</v>
      </c>
      <c r="S40" t="s">
        <v>67</v>
      </c>
      <c r="T40">
        <v>18.210704327874598</v>
      </c>
      <c r="U40">
        <f>T40*10</f>
        <v>182.10704327874598</v>
      </c>
      <c r="W40" s="1">
        <f t="shared" si="32"/>
        <v>460800000000</v>
      </c>
      <c r="X40" s="1">
        <f t="shared" si="33"/>
        <v>248675045776</v>
      </c>
      <c r="Y40" s="1">
        <f t="shared" si="34"/>
        <v>3225600000000</v>
      </c>
      <c r="Z40" s="1">
        <f t="shared" si="35"/>
        <v>9216960000</v>
      </c>
      <c r="AA40" s="8">
        <f t="shared" si="46"/>
        <v>57.281191000000007</v>
      </c>
      <c r="AB40" s="8">
        <f t="shared" si="47"/>
        <v>43.718946693228617</v>
      </c>
      <c r="AC40" s="8">
        <f t="shared" si="36"/>
        <v>58.74471868164602</v>
      </c>
      <c r="AD40" s="8">
        <f t="shared" ref="AD40:AD55" si="81">MAX(AB40:AC40)</f>
        <v>58.74471868164602</v>
      </c>
      <c r="AE40">
        <f t="shared" si="49"/>
        <v>4302.2208877262829</v>
      </c>
      <c r="AF40">
        <f t="shared" si="37"/>
        <v>3995.6028128049415</v>
      </c>
      <c r="AG40">
        <f t="shared" si="38"/>
        <v>10431.308328495115</v>
      </c>
      <c r="AH40">
        <f t="shared" ref="AH40:AH55" si="82">SUM(AE40:AG40)</f>
        <v>18729.132029026339</v>
      </c>
      <c r="AI40" s="8">
        <f t="shared" si="51"/>
        <v>2.5549882188134201</v>
      </c>
      <c r="AJ40" s="8">
        <f t="shared" si="52"/>
        <v>0.50978837506763774</v>
      </c>
      <c r="AL40" s="4">
        <f t="shared" si="39"/>
        <v>0</v>
      </c>
      <c r="AM40" s="4">
        <f t="shared" si="40"/>
        <v>355.866666667</v>
      </c>
      <c r="AN40" s="4">
        <f t="shared" si="41"/>
        <v>249.5</v>
      </c>
      <c r="AO40" s="4">
        <f t="shared" si="42"/>
        <v>0.77510099999997806</v>
      </c>
      <c r="AP40" s="4">
        <f t="shared" si="43"/>
        <v>44.43902300000002</v>
      </c>
      <c r="AQ40" s="4">
        <f t="shared" si="44"/>
        <v>12.067067000000009</v>
      </c>
      <c r="AR40" s="4">
        <f t="shared" si="76"/>
        <v>0</v>
      </c>
      <c r="AS40" s="4">
        <f t="shared" si="77"/>
        <v>15814.366984948154</v>
      </c>
      <c r="AT40" s="4">
        <f t="shared" si="78"/>
        <v>3010.7332165000021</v>
      </c>
      <c r="AU40" s="4">
        <f t="shared" si="79"/>
        <v>57.281191000000007</v>
      </c>
      <c r="AV40" s="4">
        <f t="shared" si="80"/>
        <v>18825.100201448156</v>
      </c>
      <c r="AW40">
        <f t="shared" si="45"/>
        <v>1.3531509845875551E-2</v>
      </c>
    </row>
    <row r="41" spans="1:71">
      <c r="A41" s="1">
        <f t="shared" si="20"/>
        <v>460800000000</v>
      </c>
      <c r="B41" s="1">
        <f t="shared" si="21"/>
        <v>248661283376</v>
      </c>
      <c r="C41" s="1">
        <f t="shared" si="22"/>
        <v>4390400000000</v>
      </c>
      <c r="D41" s="1">
        <f t="shared" si="23"/>
        <v>12545120000</v>
      </c>
      <c r="E41" s="1">
        <f t="shared" si="17"/>
        <v>80.439420000000013</v>
      </c>
      <c r="F41" s="1">
        <f t="shared" si="24"/>
        <v>44.438761999999997</v>
      </c>
      <c r="G41" s="1">
        <f t="shared" si="25"/>
        <v>80.439419000000001</v>
      </c>
      <c r="H41" s="1">
        <f t="shared" si="18"/>
        <v>24390.503707754397</v>
      </c>
      <c r="J41" s="1">
        <f t="shared" si="66"/>
        <v>460.8</v>
      </c>
      <c r="K41" s="1">
        <f t="shared" si="67"/>
        <v>248.661283376</v>
      </c>
      <c r="L41" s="1">
        <f t="shared" si="68"/>
        <v>4390.3999999999996</v>
      </c>
      <c r="M41" s="1">
        <f t="shared" si="69"/>
        <v>12.545120000000001</v>
      </c>
      <c r="N41" s="1">
        <f t="shared" si="70"/>
        <v>80.439420000000013</v>
      </c>
      <c r="O41" s="1">
        <f t="shared" si="71"/>
        <v>44.438761999999997</v>
      </c>
      <c r="P41" s="1">
        <f t="shared" si="72"/>
        <v>80.439419000000001</v>
      </c>
      <c r="Q41" s="1">
        <f t="shared" si="73"/>
        <v>2439.0503707754397</v>
      </c>
      <c r="W41" s="1">
        <f t="shared" si="32"/>
        <v>460800000000</v>
      </c>
      <c r="X41" s="1">
        <f t="shared" si="33"/>
        <v>248671196416</v>
      </c>
      <c r="Y41" s="1">
        <f t="shared" si="34"/>
        <v>3785600000000</v>
      </c>
      <c r="Z41" s="1">
        <f t="shared" si="35"/>
        <v>10817040000</v>
      </c>
      <c r="AA41" s="8">
        <f t="shared" si="46"/>
        <v>69.475467000000009</v>
      </c>
      <c r="AB41" s="8">
        <f t="shared" si="47"/>
        <v>43.718269946737557</v>
      </c>
      <c r="AC41" s="8">
        <f t="shared" si="36"/>
        <v>68.943324490751849</v>
      </c>
      <c r="AD41" s="8">
        <f t="shared" si="81"/>
        <v>68.943324490751849</v>
      </c>
      <c r="AE41">
        <f t="shared" si="49"/>
        <v>4302.154291590974</v>
      </c>
      <c r="AF41">
        <f t="shared" si="37"/>
        <v>4689.2807712235735</v>
      </c>
      <c r="AG41">
        <f t="shared" si="38"/>
        <v>12651.971875780089</v>
      </c>
      <c r="AH41">
        <f t="shared" si="82"/>
        <v>21643.406938594635</v>
      </c>
      <c r="AI41" s="8">
        <f t="shared" si="51"/>
        <v>0.76594304756261711</v>
      </c>
      <c r="AJ41" s="8">
        <f t="shared" si="52"/>
        <v>0.31775339544098624</v>
      </c>
      <c r="AL41" s="4">
        <f t="shared" si="39"/>
        <v>0</v>
      </c>
      <c r="AM41" s="4">
        <f t="shared" si="40"/>
        <v>353.75121951199998</v>
      </c>
      <c r="AN41" s="4">
        <f t="shared" si="41"/>
        <v>246.10454545499999</v>
      </c>
      <c r="AO41" s="4">
        <f t="shared" si="42"/>
        <v>0.67811599999998862</v>
      </c>
      <c r="AP41" s="4">
        <f t="shared" si="43"/>
        <v>44.414359000000019</v>
      </c>
      <c r="AQ41" s="4">
        <f t="shared" si="44"/>
        <v>24.382992000000002</v>
      </c>
      <c r="AR41" s="4">
        <f t="shared" si="76"/>
        <v>0</v>
      </c>
      <c r="AS41" s="4">
        <f t="shared" si="77"/>
        <v>15711.633660093779</v>
      </c>
      <c r="AT41" s="4">
        <f t="shared" si="78"/>
        <v>6000.7651629929014</v>
      </c>
      <c r="AU41" s="4">
        <f t="shared" si="79"/>
        <v>69.475467000000009</v>
      </c>
      <c r="AV41" s="4">
        <f t="shared" si="80"/>
        <v>21712.398823086682</v>
      </c>
      <c r="AW41">
        <f t="shared" si="45"/>
        <v>9.760510138060511E-3</v>
      </c>
    </row>
    <row r="42" spans="1:71">
      <c r="A42" s="1">
        <f t="shared" si="20"/>
        <v>409600000000</v>
      </c>
      <c r="B42" s="1">
        <f t="shared" si="21"/>
        <v>227655033904</v>
      </c>
      <c r="C42" s="1">
        <f t="shared" si="22"/>
        <v>1290240000000</v>
      </c>
      <c r="D42" s="1">
        <f t="shared" si="23"/>
        <v>9216960000</v>
      </c>
      <c r="E42" s="1">
        <f t="shared" si="17"/>
        <v>41.957235999999995</v>
      </c>
      <c r="F42" s="1">
        <f t="shared" si="24"/>
        <v>41.545239000000002</v>
      </c>
      <c r="G42" s="1">
        <f t="shared" si="25"/>
        <v>30.838726000000001</v>
      </c>
      <c r="H42" s="1">
        <f t="shared" si="18"/>
        <v>13394.469546642351</v>
      </c>
      <c r="J42" s="1">
        <f t="shared" ref="J42:J56" si="83">A40/1000000000</f>
        <v>460.8</v>
      </c>
      <c r="K42" s="1">
        <f t="shared" ref="K42:K56" si="84">B40/1000000000</f>
        <v>248.67119641599999</v>
      </c>
      <c r="L42" s="1">
        <f t="shared" ref="L42:L56" si="85">C40/1000000000</f>
        <v>3785.6</v>
      </c>
      <c r="M42" s="1">
        <f t="shared" ref="M42:M56" si="86">D40/1000000000</f>
        <v>10.81704</v>
      </c>
      <c r="N42" s="1">
        <f t="shared" ref="N42:N56" si="87">E40</f>
        <v>69.475467000000009</v>
      </c>
      <c r="O42" s="1">
        <f t="shared" ref="O42:O56" si="88">F40</f>
        <v>44.414358999999997</v>
      </c>
      <c r="P42" s="1">
        <f t="shared" ref="P42:P56" si="89">G40</f>
        <v>69.475465999999997</v>
      </c>
      <c r="Q42" s="1">
        <f t="shared" ref="Q42:Q56" si="90">H40/10</f>
        <v>2171.2398823086683</v>
      </c>
      <c r="S42" t="s">
        <v>70</v>
      </c>
      <c r="U42">
        <v>235.2</v>
      </c>
      <c r="W42" s="1">
        <f t="shared" si="32"/>
        <v>460800000000</v>
      </c>
      <c r="X42" s="1">
        <f t="shared" si="33"/>
        <v>248661283376</v>
      </c>
      <c r="Y42" s="1">
        <f t="shared" si="34"/>
        <v>4390400000000</v>
      </c>
      <c r="Z42" s="1">
        <f t="shared" si="35"/>
        <v>12545120000</v>
      </c>
      <c r="AA42" s="8">
        <f t="shared" si="46"/>
        <v>80.439420000000013</v>
      </c>
      <c r="AB42" s="8">
        <f t="shared" si="47"/>
        <v>43.716527159615609</v>
      </c>
      <c r="AC42" s="8">
        <f t="shared" si="36"/>
        <v>79.957809159186212</v>
      </c>
      <c r="AD42" s="8">
        <f t="shared" si="81"/>
        <v>79.957809159186212</v>
      </c>
      <c r="AE42">
        <f t="shared" si="49"/>
        <v>4301.9827903146161</v>
      </c>
      <c r="AF42">
        <f t="shared" si="37"/>
        <v>5438.4527384655212</v>
      </c>
      <c r="AG42">
        <f t="shared" si="38"/>
        <v>14648.584939257227</v>
      </c>
      <c r="AH42">
        <f t="shared" si="82"/>
        <v>24389.020468037364</v>
      </c>
      <c r="AI42" s="8">
        <f t="shared" si="51"/>
        <v>0.59872490479643015</v>
      </c>
      <c r="AJ42" s="8">
        <f t="shared" si="52"/>
        <v>6.0812180625878518E-3</v>
      </c>
      <c r="AL42" s="4">
        <f t="shared" si="39"/>
        <v>0</v>
      </c>
      <c r="AM42" s="4">
        <f t="shared" si="40"/>
        <v>354.01666666699998</v>
      </c>
      <c r="AN42" s="4">
        <f t="shared" si="41"/>
        <v>246.80625000000001</v>
      </c>
      <c r="AO42" s="4">
        <f t="shared" si="42"/>
        <v>0.91872100000000501</v>
      </c>
      <c r="AP42" s="4">
        <f t="shared" si="43"/>
        <v>44.438761999999997</v>
      </c>
      <c r="AQ42" s="4">
        <f t="shared" si="44"/>
        <v>35.081937000000011</v>
      </c>
      <c r="AR42" s="4">
        <f t="shared" si="76"/>
        <v>0</v>
      </c>
      <c r="AS42" s="4">
        <f t="shared" si="77"/>
        <v>15732.062394048144</v>
      </c>
      <c r="AT42" s="4">
        <f t="shared" si="78"/>
        <v>8658.4413137062529</v>
      </c>
      <c r="AU42" s="4">
        <f t="shared" si="79"/>
        <v>80.439420000000013</v>
      </c>
      <c r="AV42" s="4">
        <f t="shared" si="80"/>
        <v>24390.503707754397</v>
      </c>
      <c r="AW42">
        <f t="shared" si="45"/>
        <v>1.1421278273761855E-2</v>
      </c>
    </row>
    <row r="43" spans="1:71">
      <c r="A43" s="1">
        <f t="shared" si="20"/>
        <v>460800000000</v>
      </c>
      <c r="B43" s="1">
        <f t="shared" si="21"/>
        <v>252854687712</v>
      </c>
      <c r="C43" s="1">
        <f t="shared" si="22"/>
        <v>1290240000000</v>
      </c>
      <c r="D43" s="1">
        <f t="shared" si="23"/>
        <v>9216960000</v>
      </c>
      <c r="E43" s="1">
        <f t="shared" si="17"/>
        <v>45.915637000000004</v>
      </c>
      <c r="F43" s="1">
        <f t="shared" si="24"/>
        <v>45.482194999999997</v>
      </c>
      <c r="G43" s="1">
        <f t="shared" si="25"/>
        <v>31.550194999999999</v>
      </c>
      <c r="H43" s="1">
        <f t="shared" si="18"/>
        <v>14656.345229001798</v>
      </c>
      <c r="J43" s="1">
        <f t="shared" si="83"/>
        <v>460.8</v>
      </c>
      <c r="K43" s="1">
        <f t="shared" si="84"/>
        <v>248.661283376</v>
      </c>
      <c r="L43" s="1">
        <f t="shared" si="85"/>
        <v>4390.3999999999996</v>
      </c>
      <c r="M43" s="1">
        <f t="shared" si="86"/>
        <v>12.545120000000001</v>
      </c>
      <c r="N43" s="1">
        <f t="shared" si="87"/>
        <v>80.439420000000013</v>
      </c>
      <c r="O43" s="1">
        <f t="shared" si="88"/>
        <v>44.438761999999997</v>
      </c>
      <c r="P43" s="1">
        <f t="shared" si="89"/>
        <v>80.439419000000001</v>
      </c>
      <c r="Q43" s="1">
        <f t="shared" si="90"/>
        <v>2439.0503707754397</v>
      </c>
      <c r="S43" t="s">
        <v>71</v>
      </c>
      <c r="U43" s="1">
        <v>938.95</v>
      </c>
      <c r="W43" s="1">
        <f t="shared" si="32"/>
        <v>409600000000</v>
      </c>
      <c r="X43" s="1">
        <f t="shared" si="33"/>
        <v>227655033904</v>
      </c>
      <c r="Y43" s="1">
        <f t="shared" si="34"/>
        <v>1290240000000</v>
      </c>
      <c r="Z43" s="1">
        <f t="shared" si="35"/>
        <v>9216960000</v>
      </c>
      <c r="AA43" s="8">
        <f t="shared" si="46"/>
        <v>41.957235999999995</v>
      </c>
      <c r="AB43" s="8">
        <f t="shared" si="47"/>
        <v>40.023470230540894</v>
      </c>
      <c r="AC43" s="8">
        <f t="shared" si="36"/>
        <v>31.79781751870344</v>
      </c>
      <c r="AD43" s="8">
        <f t="shared" si="81"/>
        <v>40.023470230540894</v>
      </c>
      <c r="AE43">
        <f t="shared" si="49"/>
        <v>3938.5626289984157</v>
      </c>
      <c r="AF43">
        <f t="shared" si="37"/>
        <v>1795.1241825164689</v>
      </c>
      <c r="AG43">
        <f t="shared" si="38"/>
        <v>7640.7081921085573</v>
      </c>
      <c r="AH43">
        <f t="shared" si="82"/>
        <v>13374.395003623442</v>
      </c>
      <c r="AI43" s="8">
        <f t="shared" si="51"/>
        <v>4.6088969479760307</v>
      </c>
      <c r="AJ43" s="8">
        <f t="shared" si="52"/>
        <v>0.14987187771046295</v>
      </c>
      <c r="AL43" s="4">
        <f t="shared" si="39"/>
        <v>0</v>
      </c>
      <c r="AM43" s="4">
        <f t="shared" si="40"/>
        <v>337.40370370400001</v>
      </c>
      <c r="AN43" s="4">
        <f t="shared" si="41"/>
        <v>281.366666667</v>
      </c>
      <c r="AO43" s="4">
        <f t="shared" si="42"/>
        <v>0.41199600000000203</v>
      </c>
      <c r="AP43" s="4">
        <f t="shared" si="43"/>
        <v>30.426731000000004</v>
      </c>
      <c r="AQ43" s="4">
        <f t="shared" si="44"/>
        <v>11.118508999999989</v>
      </c>
      <c r="AR43" s="4">
        <f t="shared" si="76"/>
        <v>0</v>
      </c>
      <c r="AS43" s="4">
        <f t="shared" si="77"/>
        <v>10266.091731005314</v>
      </c>
      <c r="AT43" s="4">
        <f t="shared" si="78"/>
        <v>3128.3778156370363</v>
      </c>
      <c r="AU43" s="4">
        <f t="shared" si="79"/>
        <v>41.957235999999995</v>
      </c>
      <c r="AV43" s="4">
        <f t="shared" si="80"/>
        <v>13394.469546642351</v>
      </c>
      <c r="AW43">
        <f t="shared" si="45"/>
        <v>9.8194266180928139E-3</v>
      </c>
    </row>
    <row r="44" spans="1:71">
      <c r="A44" s="1">
        <f t="shared" si="20"/>
        <v>409600000000</v>
      </c>
      <c r="B44" s="1">
        <f t="shared" si="21"/>
        <v>223701681200</v>
      </c>
      <c r="C44" s="1">
        <f t="shared" si="22"/>
        <v>1290240000000</v>
      </c>
      <c r="D44" s="1">
        <f t="shared" si="23"/>
        <v>9216960000</v>
      </c>
      <c r="E44" s="1">
        <f t="shared" si="17"/>
        <v>41.314530000000005</v>
      </c>
      <c r="F44" s="1">
        <f t="shared" si="24"/>
        <v>40.460185000000003</v>
      </c>
      <c r="G44" s="1">
        <f t="shared" si="25"/>
        <v>31.918481</v>
      </c>
      <c r="H44" s="1">
        <f t="shared" si="18"/>
        <v>13244.056495443832</v>
      </c>
      <c r="J44" s="1">
        <f t="shared" si="83"/>
        <v>409.6</v>
      </c>
      <c r="K44" s="1">
        <f t="shared" si="84"/>
        <v>227.65503390399999</v>
      </c>
      <c r="L44" s="1">
        <f t="shared" si="85"/>
        <v>1290.24</v>
      </c>
      <c r="M44" s="1">
        <f t="shared" si="86"/>
        <v>9.2169600000000003</v>
      </c>
      <c r="N44" s="1">
        <f t="shared" si="87"/>
        <v>41.957235999999995</v>
      </c>
      <c r="O44" s="1">
        <f t="shared" si="88"/>
        <v>41.545239000000002</v>
      </c>
      <c r="P44" s="1">
        <f t="shared" si="89"/>
        <v>30.838726000000001</v>
      </c>
      <c r="Q44" s="1">
        <f t="shared" si="90"/>
        <v>1339.4469546642351</v>
      </c>
      <c r="S44" t="s">
        <v>72</v>
      </c>
      <c r="U44" s="1">
        <v>2482.87</v>
      </c>
      <c r="W44" s="1">
        <f t="shared" si="32"/>
        <v>460800000000</v>
      </c>
      <c r="X44" s="1">
        <f t="shared" si="33"/>
        <v>252854687712</v>
      </c>
      <c r="Y44" s="1">
        <f t="shared" si="34"/>
        <v>1290240000000</v>
      </c>
      <c r="Z44" s="1">
        <f t="shared" si="35"/>
        <v>9216960000</v>
      </c>
      <c r="AA44" s="8">
        <f t="shared" si="46"/>
        <v>45.915637000000004</v>
      </c>
      <c r="AB44" s="8">
        <f t="shared" si="47"/>
        <v>44.45375923715136</v>
      </c>
      <c r="AC44" s="8">
        <f t="shared" si="36"/>
        <v>31.79781751870344</v>
      </c>
      <c r="AD44" s="8">
        <f t="shared" si="81"/>
        <v>44.45375923715136</v>
      </c>
      <c r="AE44">
        <f t="shared" si="49"/>
        <v>4374.5310899187189</v>
      </c>
      <c r="AF44">
        <f t="shared" si="37"/>
        <v>1795.1241825164689</v>
      </c>
      <c r="AG44">
        <f t="shared" si="38"/>
        <v>8361.5608943301904</v>
      </c>
      <c r="AH44">
        <f t="shared" si="82"/>
        <v>14531.216166765378</v>
      </c>
      <c r="AI44" s="8">
        <f t="shared" si="51"/>
        <v>3.1838342193720282</v>
      </c>
      <c r="AJ44" s="8">
        <f t="shared" si="52"/>
        <v>0.85375351277080735</v>
      </c>
      <c r="AL44" s="4">
        <f t="shared" si="39"/>
        <v>0</v>
      </c>
      <c r="AM44" s="4">
        <f t="shared" si="40"/>
        <v>338.76428571399998</v>
      </c>
      <c r="AN44" s="4">
        <f t="shared" si="41"/>
        <v>286.45833333299998</v>
      </c>
      <c r="AO44" s="4">
        <f t="shared" si="42"/>
        <v>0.43344199999999944</v>
      </c>
      <c r="AP44" s="4">
        <f t="shared" si="43"/>
        <v>31.116754</v>
      </c>
      <c r="AQ44" s="4">
        <f t="shared" si="44"/>
        <v>14.365441000000004</v>
      </c>
      <c r="AR44" s="4">
        <f t="shared" si="76"/>
        <v>0</v>
      </c>
      <c r="AS44" s="4">
        <f t="shared" si="77"/>
        <v>10541.244942548252</v>
      </c>
      <c r="AT44" s="4">
        <f t="shared" si="78"/>
        <v>4115.1002864535458</v>
      </c>
      <c r="AU44" s="4">
        <f t="shared" si="79"/>
        <v>45.915637000000004</v>
      </c>
      <c r="AV44" s="4">
        <f t="shared" si="80"/>
        <v>14656.345229001798</v>
      </c>
      <c r="AW44">
        <f t="shared" si="45"/>
        <v>9.4399648642574507E-3</v>
      </c>
    </row>
    <row r="45" spans="1:71">
      <c r="A45" s="1">
        <f t="shared" si="20"/>
        <v>320000000000</v>
      </c>
      <c r="B45" s="1">
        <f t="shared" si="21"/>
        <v>175140024496</v>
      </c>
      <c r="C45" s="1">
        <f t="shared" si="22"/>
        <v>1290240000000</v>
      </c>
      <c r="D45" s="1">
        <f t="shared" si="23"/>
        <v>9216960000</v>
      </c>
      <c r="E45" s="1">
        <f t="shared" si="17"/>
        <v>32.308336999999995</v>
      </c>
      <c r="F45" s="1">
        <f t="shared" si="24"/>
        <v>32.031937999999997</v>
      </c>
      <c r="G45" s="1">
        <f t="shared" si="25"/>
        <v>32.176695000000002</v>
      </c>
      <c r="H45" s="1">
        <f t="shared" si="18"/>
        <v>10885.151002343726</v>
      </c>
      <c r="J45" s="1">
        <f t="shared" si="83"/>
        <v>460.8</v>
      </c>
      <c r="K45" s="1">
        <f t="shared" si="84"/>
        <v>252.85468771199999</v>
      </c>
      <c r="L45" s="1">
        <f t="shared" si="85"/>
        <v>1290.24</v>
      </c>
      <c r="M45" s="1">
        <f t="shared" si="86"/>
        <v>9.2169600000000003</v>
      </c>
      <c r="N45" s="1">
        <f t="shared" si="87"/>
        <v>45.915637000000004</v>
      </c>
      <c r="O45" s="1">
        <f t="shared" si="88"/>
        <v>45.482194999999997</v>
      </c>
      <c r="P45" s="1">
        <f t="shared" si="89"/>
        <v>31.550194999999999</v>
      </c>
      <c r="Q45" s="1">
        <f t="shared" si="90"/>
        <v>1465.6345229001797</v>
      </c>
      <c r="W45" s="1">
        <f t="shared" si="32"/>
        <v>409600000000</v>
      </c>
      <c r="X45" s="1">
        <f t="shared" si="33"/>
        <v>223701681200</v>
      </c>
      <c r="Y45" s="1">
        <f t="shared" si="34"/>
        <v>1290240000000</v>
      </c>
      <c r="Z45" s="1">
        <f t="shared" si="35"/>
        <v>9216960000</v>
      </c>
      <c r="AA45" s="8">
        <f t="shared" si="46"/>
        <v>41.314530000000005</v>
      </c>
      <c r="AB45" s="8">
        <f t="shared" si="47"/>
        <v>39.328441038583314</v>
      </c>
      <c r="AC45" s="8">
        <f t="shared" si="36"/>
        <v>31.79781751870344</v>
      </c>
      <c r="AD45" s="8">
        <f t="shared" si="81"/>
        <v>39.328441038583314</v>
      </c>
      <c r="AE45">
        <f t="shared" si="49"/>
        <v>3870.1673602788574</v>
      </c>
      <c r="AF45">
        <f t="shared" si="37"/>
        <v>1795.1241825164689</v>
      </c>
      <c r="AG45">
        <f t="shared" si="38"/>
        <v>7523.6669027510497</v>
      </c>
      <c r="AH45">
        <f t="shared" si="82"/>
        <v>13188.958445546377</v>
      </c>
      <c r="AI45" s="8">
        <f t="shared" si="51"/>
        <v>4.8072408458154809</v>
      </c>
      <c r="AJ45" s="8">
        <f t="shared" si="52"/>
        <v>0.41602095186176224</v>
      </c>
      <c r="AL45" s="4">
        <f t="shared" si="39"/>
        <v>0</v>
      </c>
      <c r="AM45" s="4">
        <f t="shared" si="40"/>
        <v>339.59642857099999</v>
      </c>
      <c r="AN45" s="4">
        <f t="shared" si="41"/>
        <v>286.8</v>
      </c>
      <c r="AO45" s="4">
        <f t="shared" si="42"/>
        <v>0.85434499999999503</v>
      </c>
      <c r="AP45" s="4">
        <f t="shared" si="43"/>
        <v>31.064136000000005</v>
      </c>
      <c r="AQ45" s="4">
        <f t="shared" si="44"/>
        <v>9.396049000000005</v>
      </c>
      <c r="AR45" s="4">
        <f t="shared" si="76"/>
        <v>0</v>
      </c>
      <c r="AS45" s="4">
        <f t="shared" si="77"/>
        <v>10549.269642243831</v>
      </c>
      <c r="AT45" s="4">
        <f t="shared" si="78"/>
        <v>2694.7868532000016</v>
      </c>
      <c r="AU45" s="4">
        <f t="shared" si="79"/>
        <v>41.314530000000005</v>
      </c>
      <c r="AV45" s="4">
        <f t="shared" si="80"/>
        <v>13244.056495443832</v>
      </c>
      <c r="AW45">
        <f t="shared" si="45"/>
        <v>2.0679044394308611E-2</v>
      </c>
    </row>
    <row r="46" spans="1:71">
      <c r="A46" s="1">
        <f t="shared" si="20"/>
        <v>230400000000</v>
      </c>
      <c r="B46" s="1">
        <f t="shared" si="21"/>
        <v>126008373776</v>
      </c>
      <c r="C46" s="1">
        <f t="shared" si="22"/>
        <v>1290240000000</v>
      </c>
      <c r="D46" s="1">
        <f t="shared" si="23"/>
        <v>9216960000</v>
      </c>
      <c r="E46" s="1">
        <f t="shared" si="17"/>
        <v>30.174593999999985</v>
      </c>
      <c r="F46" s="1">
        <f t="shared" si="24"/>
        <v>23.042335000000001</v>
      </c>
      <c r="G46" s="1">
        <f t="shared" si="25"/>
        <v>30.174586000000001</v>
      </c>
      <c r="H46" s="1">
        <f t="shared" si="18"/>
        <v>9383.0487554249958</v>
      </c>
      <c r="J46" s="1">
        <f t="shared" si="83"/>
        <v>409.6</v>
      </c>
      <c r="K46" s="1">
        <f t="shared" si="84"/>
        <v>223.7016812</v>
      </c>
      <c r="L46" s="1">
        <f t="shared" si="85"/>
        <v>1290.24</v>
      </c>
      <c r="M46" s="1">
        <f t="shared" si="86"/>
        <v>9.2169600000000003</v>
      </c>
      <c r="N46" s="1">
        <f t="shared" si="87"/>
        <v>41.314530000000005</v>
      </c>
      <c r="O46" s="1">
        <f t="shared" si="88"/>
        <v>40.460185000000003</v>
      </c>
      <c r="P46" s="1">
        <f t="shared" si="89"/>
        <v>31.918481</v>
      </c>
      <c r="Q46" s="1">
        <f t="shared" si="90"/>
        <v>1324.4056495443833</v>
      </c>
      <c r="W46" s="1">
        <f t="shared" si="32"/>
        <v>320000000000</v>
      </c>
      <c r="X46" s="1">
        <f t="shared" si="33"/>
        <v>175140024496</v>
      </c>
      <c r="Y46" s="1">
        <f t="shared" si="34"/>
        <v>1290240000000</v>
      </c>
      <c r="Z46" s="1">
        <f t="shared" si="35"/>
        <v>9216960000</v>
      </c>
      <c r="AA46" s="8">
        <f t="shared" si="46"/>
        <v>32.308336999999995</v>
      </c>
      <c r="AB46" s="8">
        <f t="shared" si="47"/>
        <v>30.790935901499935</v>
      </c>
      <c r="AC46" s="8">
        <f t="shared" si="36"/>
        <v>31.79781751870344</v>
      </c>
      <c r="AD46" s="8">
        <f t="shared" si="81"/>
        <v>31.79781751870344</v>
      </c>
      <c r="AE46">
        <f t="shared" si="49"/>
        <v>3030.0228529657502</v>
      </c>
      <c r="AF46">
        <f t="shared" si="37"/>
        <v>1795.1241825164689</v>
      </c>
      <c r="AG46">
        <f t="shared" si="38"/>
        <v>5883.5757243233093</v>
      </c>
      <c r="AH46">
        <f t="shared" si="82"/>
        <v>10708.722759805529</v>
      </c>
      <c r="AI46" s="8">
        <f t="shared" si="51"/>
        <v>1.5801478153968589</v>
      </c>
      <c r="AJ46" s="8">
        <f t="shared" si="52"/>
        <v>1.6208157562555596</v>
      </c>
      <c r="AL46" s="4">
        <f t="shared" si="39"/>
        <v>0</v>
      </c>
      <c r="AM46" s="4">
        <f t="shared" si="40"/>
        <v>341.22413793099997</v>
      </c>
      <c r="AN46" s="4">
        <f t="shared" si="41"/>
        <v>0</v>
      </c>
      <c r="AO46" s="4">
        <f t="shared" si="42"/>
        <v>0.27639899999999784</v>
      </c>
      <c r="AP46" s="4">
        <f t="shared" si="43"/>
        <v>31.900295999999997</v>
      </c>
      <c r="AQ46" s="4">
        <f t="shared" si="44"/>
        <v>0.13164199999999937</v>
      </c>
      <c r="AR46" s="4">
        <f t="shared" si="76"/>
        <v>0</v>
      </c>
      <c r="AS46" s="4">
        <f t="shared" si="77"/>
        <v>10885.151002343726</v>
      </c>
      <c r="AT46" s="4">
        <f t="shared" si="78"/>
        <v>0</v>
      </c>
      <c r="AU46" s="4">
        <f t="shared" si="79"/>
        <v>32.308336999999995</v>
      </c>
      <c r="AV46" s="4">
        <f t="shared" si="80"/>
        <v>10885.151002343726</v>
      </c>
      <c r="AW46">
        <f t="shared" si="45"/>
        <v>8.5550364291420468E-3</v>
      </c>
    </row>
    <row r="47" spans="1:71">
      <c r="A47" s="1">
        <f t="shared" si="20"/>
        <v>313600000000</v>
      </c>
      <c r="B47" s="1">
        <f t="shared" si="21"/>
        <v>172559667136</v>
      </c>
      <c r="C47" s="1">
        <f t="shared" si="22"/>
        <v>1290240000000</v>
      </c>
      <c r="D47" s="1">
        <f t="shared" si="23"/>
        <v>9216960000</v>
      </c>
      <c r="E47" s="1">
        <f t="shared" si="17"/>
        <v>32.45832200000001</v>
      </c>
      <c r="F47" s="1">
        <f t="shared" si="24"/>
        <v>31.849250000000001</v>
      </c>
      <c r="G47" s="1">
        <f t="shared" si="25"/>
        <v>31.871146</v>
      </c>
      <c r="H47" s="1">
        <f t="shared" si="18"/>
        <v>10621.401971284828</v>
      </c>
      <c r="J47" s="1">
        <f t="shared" si="83"/>
        <v>320</v>
      </c>
      <c r="K47" s="1">
        <f t="shared" si="84"/>
        <v>175.140024496</v>
      </c>
      <c r="L47" s="1">
        <f t="shared" si="85"/>
        <v>1290.24</v>
      </c>
      <c r="M47" s="1">
        <f t="shared" si="86"/>
        <v>9.2169600000000003</v>
      </c>
      <c r="N47" s="1">
        <f t="shared" si="87"/>
        <v>32.308336999999995</v>
      </c>
      <c r="O47" s="1">
        <f t="shared" si="88"/>
        <v>32.031937999999997</v>
      </c>
      <c r="P47" s="1">
        <f t="shared" si="89"/>
        <v>32.176695000000002</v>
      </c>
      <c r="Q47" s="1">
        <f t="shared" si="90"/>
        <v>1088.5151002343725</v>
      </c>
      <c r="W47" s="1">
        <f t="shared" si="32"/>
        <v>230400000000</v>
      </c>
      <c r="X47" s="1">
        <f t="shared" si="33"/>
        <v>126008373776</v>
      </c>
      <c r="Y47" s="1">
        <f t="shared" si="34"/>
        <v>1290240000000</v>
      </c>
      <c r="Z47" s="1">
        <f t="shared" si="35"/>
        <v>9216960000</v>
      </c>
      <c r="AA47" s="8">
        <f t="shared" si="46"/>
        <v>30.174593999999985</v>
      </c>
      <c r="AB47" s="8">
        <f t="shared" si="47"/>
        <v>22.153221521775421</v>
      </c>
      <c r="AC47" s="8">
        <f t="shared" si="36"/>
        <v>31.79781751870344</v>
      </c>
      <c r="AD47" s="8">
        <f t="shared" si="81"/>
        <v>31.79781751870344</v>
      </c>
      <c r="AE47">
        <f t="shared" si="49"/>
        <v>2180.0171223285984</v>
      </c>
      <c r="AF47">
        <f t="shared" si="37"/>
        <v>1795.1241825164689</v>
      </c>
      <c r="AG47">
        <f t="shared" si="38"/>
        <v>5495.0060954765859</v>
      </c>
      <c r="AH47">
        <f t="shared" si="82"/>
        <v>9470.1474003216535</v>
      </c>
      <c r="AI47" s="8">
        <f t="shared" si="51"/>
        <v>5.3794378101771825</v>
      </c>
      <c r="AJ47" s="8">
        <f t="shared" si="52"/>
        <v>0.92825527359963866</v>
      </c>
      <c r="AL47" s="4">
        <f t="shared" si="39"/>
        <v>0</v>
      </c>
      <c r="AM47" s="4">
        <f t="shared" si="40"/>
        <v>340.19499999999999</v>
      </c>
      <c r="AN47" s="4">
        <f t="shared" si="41"/>
        <v>241.7</v>
      </c>
      <c r="AO47" s="4">
        <f t="shared" si="42"/>
        <v>0.74350599999999645</v>
      </c>
      <c r="AP47" s="4">
        <f t="shared" si="43"/>
        <v>23.04233499999998</v>
      </c>
      <c r="AQ47" s="4">
        <f t="shared" si="44"/>
        <v>6.3887530000000083</v>
      </c>
      <c r="AR47" s="4">
        <f t="shared" si="76"/>
        <v>0</v>
      </c>
      <c r="AS47" s="4">
        <f t="shared" si="77"/>
        <v>7838.8871553249928</v>
      </c>
      <c r="AT47" s="4">
        <f t="shared" si="78"/>
        <v>1544.161600100002</v>
      </c>
      <c r="AU47" s="4">
        <f t="shared" si="79"/>
        <v>30.174593999999985</v>
      </c>
      <c r="AV47" s="4">
        <f t="shared" si="80"/>
        <v>9383.0487554249958</v>
      </c>
      <c r="AW47">
        <f t="shared" si="45"/>
        <v>2.464013268910915E-2</v>
      </c>
    </row>
    <row r="48" spans="1:71">
      <c r="A48" s="1">
        <f t="shared" si="20"/>
        <v>409600000000</v>
      </c>
      <c r="B48" s="1">
        <f t="shared" si="21"/>
        <v>222417224160</v>
      </c>
      <c r="C48" s="1">
        <f t="shared" si="22"/>
        <v>1290240000000</v>
      </c>
      <c r="D48" s="1">
        <f t="shared" si="23"/>
        <v>9216960000</v>
      </c>
      <c r="E48" s="1">
        <f t="shared" si="17"/>
        <v>40.216052999999988</v>
      </c>
      <c r="F48" s="1">
        <f t="shared" si="24"/>
        <v>40.216053000000002</v>
      </c>
      <c r="G48" s="1">
        <f t="shared" si="25"/>
        <v>32.575629999999997</v>
      </c>
      <c r="H48" s="1">
        <f t="shared" si="18"/>
        <v>12996.935042075862</v>
      </c>
      <c r="J48" s="1">
        <f t="shared" si="83"/>
        <v>230.4</v>
      </c>
      <c r="K48" s="1">
        <f t="shared" si="84"/>
        <v>126.008373776</v>
      </c>
      <c r="L48" s="1">
        <f t="shared" si="85"/>
        <v>1290.24</v>
      </c>
      <c r="M48" s="1">
        <f t="shared" si="86"/>
        <v>9.2169600000000003</v>
      </c>
      <c r="N48" s="1">
        <f t="shared" si="87"/>
        <v>30.174593999999985</v>
      </c>
      <c r="O48" s="1">
        <f t="shared" si="88"/>
        <v>23.042335000000001</v>
      </c>
      <c r="P48" s="1">
        <f t="shared" si="89"/>
        <v>30.174586000000001</v>
      </c>
      <c r="Q48" s="1">
        <f t="shared" si="90"/>
        <v>938.30487554249953</v>
      </c>
      <c r="W48" s="1">
        <f t="shared" si="32"/>
        <v>313600000000</v>
      </c>
      <c r="X48" s="1">
        <f t="shared" si="33"/>
        <v>172559667136</v>
      </c>
      <c r="Y48" s="1">
        <f t="shared" si="34"/>
        <v>1290240000000</v>
      </c>
      <c r="Z48" s="1">
        <f t="shared" si="35"/>
        <v>9216960000</v>
      </c>
      <c r="AA48" s="8">
        <f t="shared" si="46"/>
        <v>32.45832200000001</v>
      </c>
      <c r="AB48" s="8">
        <f t="shared" si="47"/>
        <v>30.337289635871269</v>
      </c>
      <c r="AC48" s="8">
        <f t="shared" si="36"/>
        <v>31.79781751870344</v>
      </c>
      <c r="AD48" s="8">
        <f t="shared" si="81"/>
        <v>31.79781751870344</v>
      </c>
      <c r="AE48">
        <f t="shared" si="49"/>
        <v>2985.381191003456</v>
      </c>
      <c r="AF48">
        <f t="shared" si="37"/>
        <v>1795.1241825164689</v>
      </c>
      <c r="AG48">
        <f t="shared" si="38"/>
        <v>5910.8890492094743</v>
      </c>
      <c r="AH48">
        <f t="shared" si="82"/>
        <v>10691.3944227294</v>
      </c>
      <c r="AI48" s="8">
        <f t="shared" si="51"/>
        <v>2.0349310765250586</v>
      </c>
      <c r="AJ48" s="8">
        <f t="shared" si="52"/>
        <v>0.65897563837427486</v>
      </c>
      <c r="AL48" s="4">
        <f t="shared" si="39"/>
        <v>0</v>
      </c>
      <c r="AM48" s="4">
        <f t="shared" si="40"/>
        <v>339.75357142899998</v>
      </c>
      <c r="AN48" s="4">
        <f t="shared" si="41"/>
        <v>0</v>
      </c>
      <c r="AO48" s="4">
        <f t="shared" si="42"/>
        <v>0.60907100000000014</v>
      </c>
      <c r="AP48" s="4">
        <f t="shared" si="43"/>
        <v>31.262076000000008</v>
      </c>
      <c r="AQ48" s="4">
        <f t="shared" si="44"/>
        <v>0.587175000000002</v>
      </c>
      <c r="AR48" s="4">
        <f t="shared" si="76"/>
        <v>0</v>
      </c>
      <c r="AS48" s="4">
        <f t="shared" si="77"/>
        <v>10621.401971284828</v>
      </c>
      <c r="AT48" s="4">
        <f t="shared" si="78"/>
        <v>0</v>
      </c>
      <c r="AU48" s="4">
        <f t="shared" si="79"/>
        <v>32.45832200000001</v>
      </c>
      <c r="AV48" s="4">
        <f t="shared" si="80"/>
        <v>10621.401971284828</v>
      </c>
      <c r="AW48">
        <f t="shared" si="45"/>
        <v>1.87647100179732E-2</v>
      </c>
    </row>
    <row r="49" spans="1:49">
      <c r="A49" s="1">
        <f t="shared" si="20"/>
        <v>259200000000</v>
      </c>
      <c r="B49" s="1">
        <f t="shared" si="21"/>
        <v>142175564480</v>
      </c>
      <c r="C49" s="1">
        <f t="shared" si="22"/>
        <v>1290240000000</v>
      </c>
      <c r="D49" s="1">
        <f t="shared" si="23"/>
        <v>9216960000</v>
      </c>
      <c r="E49" s="1">
        <f t="shared" si="17"/>
        <v>31.227097000000015</v>
      </c>
      <c r="F49" s="1">
        <f t="shared" si="24"/>
        <v>26.346012999999999</v>
      </c>
      <c r="G49" s="1">
        <f t="shared" si="25"/>
        <v>31.000684</v>
      </c>
      <c r="H49" s="1">
        <f t="shared" si="18"/>
        <v>10010.453790057074</v>
      </c>
      <c r="J49" s="1">
        <f t="shared" si="83"/>
        <v>313.60000000000002</v>
      </c>
      <c r="K49" s="1">
        <f t="shared" si="84"/>
        <v>172.559667136</v>
      </c>
      <c r="L49" s="1">
        <f t="shared" si="85"/>
        <v>1290.24</v>
      </c>
      <c r="M49" s="1">
        <f t="shared" si="86"/>
        <v>9.2169600000000003</v>
      </c>
      <c r="N49" s="1">
        <f t="shared" si="87"/>
        <v>32.45832200000001</v>
      </c>
      <c r="O49" s="1">
        <f t="shared" si="88"/>
        <v>31.849250000000001</v>
      </c>
      <c r="P49" s="1">
        <f t="shared" si="89"/>
        <v>31.871146</v>
      </c>
      <c r="Q49" s="1">
        <f t="shared" si="90"/>
        <v>1062.1401971284827</v>
      </c>
      <c r="W49" s="1">
        <f t="shared" si="32"/>
        <v>409600000000</v>
      </c>
      <c r="X49" s="1">
        <f t="shared" si="33"/>
        <v>222417224160</v>
      </c>
      <c r="Y49" s="1">
        <f t="shared" si="34"/>
        <v>1290240000000</v>
      </c>
      <c r="Z49" s="1">
        <f t="shared" si="35"/>
        <v>9216960000</v>
      </c>
      <c r="AA49" s="8">
        <f t="shared" si="46"/>
        <v>40.216052999999988</v>
      </c>
      <c r="AB49" s="8">
        <f t="shared" si="47"/>
        <v>39.10262381319076</v>
      </c>
      <c r="AC49" s="8">
        <f t="shared" si="36"/>
        <v>31.79781751870344</v>
      </c>
      <c r="AD49" s="8">
        <f t="shared" si="81"/>
        <v>39.10262381319076</v>
      </c>
      <c r="AE49">
        <f t="shared" si="49"/>
        <v>3847.9455169506255</v>
      </c>
      <c r="AF49">
        <f t="shared" si="37"/>
        <v>1795.1241825164689</v>
      </c>
      <c r="AG49">
        <f t="shared" si="38"/>
        <v>7323.6265041713395</v>
      </c>
      <c r="AH49">
        <f t="shared" si="82"/>
        <v>12966.696203638434</v>
      </c>
      <c r="AI49" s="8">
        <f t="shared" si="51"/>
        <v>2.7686187573137224</v>
      </c>
      <c r="AJ49" s="8">
        <f t="shared" si="52"/>
        <v>0.23266130314211625</v>
      </c>
      <c r="AL49" s="4">
        <f t="shared" si="39"/>
        <v>0</v>
      </c>
      <c r="AM49" s="4">
        <f t="shared" si="40"/>
        <v>338.58666666699997</v>
      </c>
      <c r="AN49" s="4">
        <f t="shared" si="41"/>
        <v>284.92500000000001</v>
      </c>
      <c r="AO49" s="4">
        <f t="shared" si="42"/>
        <v>0.73593599999998105</v>
      </c>
      <c r="AP49" s="4">
        <f t="shared" si="43"/>
        <v>32.575632000000041</v>
      </c>
      <c r="AQ49" s="4">
        <f t="shared" si="44"/>
        <v>6.9044849999999656</v>
      </c>
      <c r="AR49" s="4">
        <f t="shared" si="76"/>
        <v>0</v>
      </c>
      <c r="AS49" s="4">
        <f t="shared" si="77"/>
        <v>11029.674653450871</v>
      </c>
      <c r="AT49" s="4">
        <f t="shared" si="78"/>
        <v>1967.2603886249904</v>
      </c>
      <c r="AU49" s="4">
        <f t="shared" si="79"/>
        <v>40.216052999999988</v>
      </c>
      <c r="AV49" s="4">
        <f t="shared" si="80"/>
        <v>12996.935042075862</v>
      </c>
      <c r="AW49">
        <f t="shared" si="45"/>
        <v>1.8299558139133674E-2</v>
      </c>
    </row>
    <row r="50" spans="1:49">
      <c r="A50" s="1">
        <f t="shared" si="20"/>
        <v>320000000000</v>
      </c>
      <c r="B50" s="1">
        <f t="shared" si="21"/>
        <v>175029513136</v>
      </c>
      <c r="C50" s="1">
        <f t="shared" si="22"/>
        <v>1290240000000</v>
      </c>
      <c r="D50" s="1">
        <f t="shared" si="23"/>
        <v>9216960000</v>
      </c>
      <c r="E50" s="1">
        <f t="shared" si="17"/>
        <v>32.902547999999967</v>
      </c>
      <c r="F50" s="1">
        <f t="shared" si="24"/>
        <v>31.97512</v>
      </c>
      <c r="G50" s="1">
        <f t="shared" si="25"/>
        <v>32.340170000000001</v>
      </c>
      <c r="H50" s="1">
        <f t="shared" si="18"/>
        <v>10630.408796312557</v>
      </c>
      <c r="J50" s="1">
        <f t="shared" si="83"/>
        <v>409.6</v>
      </c>
      <c r="K50" s="1">
        <f t="shared" si="84"/>
        <v>222.41722415999999</v>
      </c>
      <c r="L50" s="1">
        <f t="shared" si="85"/>
        <v>1290.24</v>
      </c>
      <c r="M50" s="1">
        <f t="shared" si="86"/>
        <v>9.2169600000000003</v>
      </c>
      <c r="N50" s="1">
        <f t="shared" si="87"/>
        <v>40.216052999999988</v>
      </c>
      <c r="O50" s="1">
        <f t="shared" si="88"/>
        <v>40.216053000000002</v>
      </c>
      <c r="P50" s="1">
        <f t="shared" si="89"/>
        <v>32.575629999999997</v>
      </c>
      <c r="Q50" s="1">
        <f t="shared" si="90"/>
        <v>1299.6935042075861</v>
      </c>
      <c r="W50" s="1">
        <f t="shared" si="32"/>
        <v>259200000000</v>
      </c>
      <c r="X50" s="1">
        <f t="shared" si="33"/>
        <v>142175564480</v>
      </c>
      <c r="Y50" s="1">
        <f t="shared" si="34"/>
        <v>1290240000000</v>
      </c>
      <c r="Z50" s="1">
        <f t="shared" si="35"/>
        <v>9216960000</v>
      </c>
      <c r="AA50" s="8">
        <f t="shared" si="46"/>
        <v>31.227097000000015</v>
      </c>
      <c r="AB50" s="8">
        <f t="shared" si="47"/>
        <v>24.995535459475931</v>
      </c>
      <c r="AC50" s="8">
        <f t="shared" si="36"/>
        <v>31.79781751870344</v>
      </c>
      <c r="AD50" s="8">
        <f t="shared" si="81"/>
        <v>31.79781751870344</v>
      </c>
      <c r="AE50">
        <f t="shared" si="49"/>
        <v>2459.7187921344866</v>
      </c>
      <c r="AF50">
        <f t="shared" si="37"/>
        <v>1795.1241825164689</v>
      </c>
      <c r="AG50">
        <f t="shared" si="38"/>
        <v>5686.6743048486014</v>
      </c>
      <c r="AH50">
        <f t="shared" si="82"/>
        <v>9941.517279499556</v>
      </c>
      <c r="AI50" s="8">
        <f t="shared" si="51"/>
        <v>1.8276451336588364</v>
      </c>
      <c r="AJ50" s="8">
        <f t="shared" si="52"/>
        <v>0.68864521032991999</v>
      </c>
      <c r="AL50" s="4">
        <f t="shared" si="39"/>
        <v>0</v>
      </c>
      <c r="AM50" s="4">
        <f t="shared" si="40"/>
        <v>337.27391304299999</v>
      </c>
      <c r="AN50" s="4">
        <f t="shared" si="41"/>
        <v>246.05</v>
      </c>
      <c r="AO50" s="4">
        <f t="shared" si="42"/>
        <v>0.22640300000000479</v>
      </c>
      <c r="AP50" s="4">
        <f t="shared" si="43"/>
        <v>26.119609999999966</v>
      </c>
      <c r="AQ50" s="4">
        <f t="shared" si="44"/>
        <v>4.8810840000000439</v>
      </c>
      <c r="AR50" s="4">
        <f t="shared" si="76"/>
        <v>0</v>
      </c>
      <c r="AS50" s="4">
        <f t="shared" si="77"/>
        <v>8809.4630718570625</v>
      </c>
      <c r="AT50" s="4">
        <f t="shared" si="78"/>
        <v>1200.9907182000109</v>
      </c>
      <c r="AU50" s="4">
        <f t="shared" si="79"/>
        <v>31.227097000000015</v>
      </c>
      <c r="AV50" s="4">
        <f t="shared" si="80"/>
        <v>10010.453790057074</v>
      </c>
      <c r="AW50">
        <f t="shared" si="45"/>
        <v>7.2502096496515414E-3</v>
      </c>
    </row>
    <row r="51" spans="1:49">
      <c r="A51" s="1">
        <f t="shared" si="20"/>
        <v>387200000000</v>
      </c>
      <c r="B51" s="1">
        <f t="shared" si="21"/>
        <v>211756666208</v>
      </c>
      <c r="C51" s="1">
        <f t="shared" si="22"/>
        <v>1290240000000</v>
      </c>
      <c r="D51" s="1">
        <f t="shared" si="23"/>
        <v>9216960000</v>
      </c>
      <c r="E51" s="1">
        <f t="shared" si="17"/>
        <v>38.364844000000005</v>
      </c>
      <c r="F51" s="1">
        <f t="shared" si="24"/>
        <v>38.364843999999998</v>
      </c>
      <c r="G51" s="1">
        <f t="shared" si="25"/>
        <v>32.747140999999999</v>
      </c>
      <c r="H51" s="1">
        <f t="shared" si="18"/>
        <v>12618.440127900005</v>
      </c>
      <c r="J51" s="1">
        <f t="shared" si="83"/>
        <v>259.2</v>
      </c>
      <c r="K51" s="1">
        <f t="shared" si="84"/>
        <v>142.17556447999999</v>
      </c>
      <c r="L51" s="1">
        <f t="shared" si="85"/>
        <v>1290.24</v>
      </c>
      <c r="M51" s="1">
        <f t="shared" si="86"/>
        <v>9.2169600000000003</v>
      </c>
      <c r="N51" s="1">
        <f t="shared" si="87"/>
        <v>31.227097000000015</v>
      </c>
      <c r="O51" s="1">
        <f t="shared" si="88"/>
        <v>26.346012999999999</v>
      </c>
      <c r="P51" s="1">
        <f t="shared" si="89"/>
        <v>31.000684</v>
      </c>
      <c r="Q51" s="1">
        <f t="shared" si="90"/>
        <v>1001.0453790057074</v>
      </c>
      <c r="W51" s="1">
        <f t="shared" si="32"/>
        <v>320000000000</v>
      </c>
      <c r="X51" s="1">
        <f t="shared" si="33"/>
        <v>175029513136</v>
      </c>
      <c r="Y51" s="1">
        <f t="shared" si="34"/>
        <v>1290240000000</v>
      </c>
      <c r="Z51" s="1">
        <f t="shared" si="35"/>
        <v>9216960000</v>
      </c>
      <c r="AA51" s="8">
        <f t="shared" si="46"/>
        <v>32.902547999999967</v>
      </c>
      <c r="AB51" s="8">
        <f t="shared" si="47"/>
        <v>30.771507171762462</v>
      </c>
      <c r="AC51" s="8">
        <f t="shared" si="36"/>
        <v>31.79781751870344</v>
      </c>
      <c r="AD51" s="8">
        <f t="shared" si="81"/>
        <v>31.79781751870344</v>
      </c>
      <c r="AE51">
        <f t="shared" si="49"/>
        <v>3028.1109430680785</v>
      </c>
      <c r="AF51">
        <f t="shared" si="37"/>
        <v>1795.1241825164689</v>
      </c>
      <c r="AG51">
        <f t="shared" si="38"/>
        <v>5991.7857326170106</v>
      </c>
      <c r="AH51">
        <f t="shared" si="82"/>
        <v>10815.020858201558</v>
      </c>
      <c r="AI51" s="8">
        <f t="shared" si="51"/>
        <v>3.3575833740795065</v>
      </c>
      <c r="AJ51" s="8">
        <f t="shared" si="52"/>
        <v>1.7366412282568047</v>
      </c>
      <c r="AL51" s="4">
        <f t="shared" si="39"/>
        <v>0</v>
      </c>
      <c r="AM51" s="4">
        <f t="shared" si="40"/>
        <v>338.41071428599997</v>
      </c>
      <c r="AN51" s="4">
        <f t="shared" si="41"/>
        <v>0</v>
      </c>
      <c r="AO51" s="4">
        <f t="shared" si="42"/>
        <v>0.56237699999996948</v>
      </c>
      <c r="AP51" s="4">
        <f t="shared" si="43"/>
        <v>31.412743000000034</v>
      </c>
      <c r="AQ51" s="4">
        <f t="shared" si="44"/>
        <v>0.9274279999999635</v>
      </c>
      <c r="AR51" s="4">
        <f t="shared" si="76"/>
        <v>0</v>
      </c>
      <c r="AS51" s="4">
        <f t="shared" si="77"/>
        <v>10630.408796312557</v>
      </c>
      <c r="AT51" s="4">
        <f t="shared" si="78"/>
        <v>0</v>
      </c>
      <c r="AU51" s="4">
        <f t="shared" si="79"/>
        <v>32.902547999999967</v>
      </c>
      <c r="AV51" s="4">
        <f t="shared" si="80"/>
        <v>10630.408796312557</v>
      </c>
      <c r="AW51">
        <f t="shared" si="45"/>
        <v>1.7092202099362335E-2</v>
      </c>
    </row>
    <row r="52" spans="1:49">
      <c r="A52" s="1">
        <f t="shared" si="20"/>
        <v>460800000000</v>
      </c>
      <c r="B52" s="1">
        <f t="shared" si="21"/>
        <v>249911712384</v>
      </c>
      <c r="C52" s="1">
        <f t="shared" si="22"/>
        <v>1290240000000</v>
      </c>
      <c r="D52" s="1">
        <f t="shared" si="23"/>
        <v>9216960000</v>
      </c>
      <c r="E52" s="1">
        <f t="shared" si="17"/>
        <v>44.793360000000007</v>
      </c>
      <c r="F52" s="1">
        <f t="shared" si="24"/>
        <v>44.79336</v>
      </c>
      <c r="G52" s="1">
        <f t="shared" si="25"/>
        <v>32.753087000000001</v>
      </c>
      <c r="H52" s="1">
        <f t="shared" si="18"/>
        <v>14338.035967805001</v>
      </c>
      <c r="J52" s="1">
        <f t="shared" si="83"/>
        <v>320</v>
      </c>
      <c r="K52" s="1">
        <f t="shared" si="84"/>
        <v>175.02951313599999</v>
      </c>
      <c r="L52" s="1">
        <f t="shared" si="85"/>
        <v>1290.24</v>
      </c>
      <c r="M52" s="1">
        <f t="shared" si="86"/>
        <v>9.2169600000000003</v>
      </c>
      <c r="N52" s="1">
        <f t="shared" si="87"/>
        <v>32.902547999999967</v>
      </c>
      <c r="O52" s="1">
        <f t="shared" si="88"/>
        <v>31.97512</v>
      </c>
      <c r="P52" s="1">
        <f t="shared" si="89"/>
        <v>32.340170000000001</v>
      </c>
      <c r="Q52" s="1">
        <f t="shared" si="90"/>
        <v>1063.0408796312556</v>
      </c>
      <c r="W52" s="1">
        <f t="shared" si="32"/>
        <v>387200000000</v>
      </c>
      <c r="X52" s="1">
        <f t="shared" si="33"/>
        <v>211756666208</v>
      </c>
      <c r="Y52" s="1">
        <f t="shared" si="34"/>
        <v>1290240000000</v>
      </c>
      <c r="Z52" s="1">
        <f t="shared" si="35"/>
        <v>9216960000</v>
      </c>
      <c r="AA52" s="8">
        <f t="shared" si="46"/>
        <v>38.364844000000005</v>
      </c>
      <c r="AB52" s="8">
        <f t="shared" si="47"/>
        <v>37.228417403097708</v>
      </c>
      <c r="AC52" s="8">
        <f t="shared" si="36"/>
        <v>31.79781751870344</v>
      </c>
      <c r="AD52" s="8">
        <f t="shared" si="81"/>
        <v>37.228417403097708</v>
      </c>
      <c r="AE52">
        <f t="shared" si="49"/>
        <v>3663.5117513800178</v>
      </c>
      <c r="AF52">
        <f t="shared" si="37"/>
        <v>1795.1241825164689</v>
      </c>
      <c r="AG52">
        <f t="shared" si="38"/>
        <v>6986.5083066903389</v>
      </c>
      <c r="AH52">
        <f t="shared" si="82"/>
        <v>12445.144240586826</v>
      </c>
      <c r="AI52" s="8">
        <f t="shared" si="51"/>
        <v>2.962156178459364</v>
      </c>
      <c r="AJ52" s="8">
        <f t="shared" si="52"/>
        <v>1.3733542779983823</v>
      </c>
      <c r="AL52" s="4">
        <f t="shared" si="39"/>
        <v>0</v>
      </c>
      <c r="AM52" s="4">
        <f t="shared" si="40"/>
        <v>337.6</v>
      </c>
      <c r="AN52" s="4">
        <f t="shared" si="41"/>
        <v>285.7</v>
      </c>
      <c r="AO52" s="4">
        <f t="shared" si="42"/>
        <v>0.14691099999998869</v>
      </c>
      <c r="AP52" s="4">
        <f t="shared" si="43"/>
        <v>32.747141999999997</v>
      </c>
      <c r="AQ52" s="4">
        <f t="shared" si="44"/>
        <v>5.4707910000000197</v>
      </c>
      <c r="AR52" s="4">
        <f t="shared" si="76"/>
        <v>0</v>
      </c>
      <c r="AS52" s="4">
        <f t="shared" si="77"/>
        <v>11055.435139199999</v>
      </c>
      <c r="AT52" s="4">
        <f t="shared" si="78"/>
        <v>1563.0049887000055</v>
      </c>
      <c r="AU52" s="4">
        <f t="shared" si="79"/>
        <v>38.364844000000005</v>
      </c>
      <c r="AV52" s="4">
        <f t="shared" si="80"/>
        <v>12618.440127900005</v>
      </c>
      <c r="AW52">
        <f t="shared" si="45"/>
        <v>3.8293131075937299E-3</v>
      </c>
    </row>
    <row r="53" spans="1:49">
      <c r="A53" s="1">
        <f t="shared" si="20"/>
        <v>540800000000</v>
      </c>
      <c r="B53" s="1">
        <f t="shared" si="21"/>
        <v>292076146880</v>
      </c>
      <c r="C53" s="1">
        <f t="shared" si="22"/>
        <v>1290240000000</v>
      </c>
      <c r="D53" s="1">
        <f t="shared" si="23"/>
        <v>9216960000</v>
      </c>
      <c r="E53" s="1">
        <f t="shared" si="17"/>
        <v>50.068580999999995</v>
      </c>
      <c r="F53" s="1">
        <f t="shared" si="24"/>
        <v>50.068579999999997</v>
      </c>
      <c r="G53" s="1">
        <f t="shared" si="25"/>
        <v>32.338526000000002</v>
      </c>
      <c r="H53" s="1">
        <f t="shared" si="18"/>
        <v>16016.534606553309</v>
      </c>
      <c r="J53" s="1">
        <f t="shared" si="83"/>
        <v>387.2</v>
      </c>
      <c r="K53" s="1">
        <f t="shared" si="84"/>
        <v>211.75666620800001</v>
      </c>
      <c r="L53" s="1">
        <f t="shared" si="85"/>
        <v>1290.24</v>
      </c>
      <c r="M53" s="1">
        <f t="shared" si="86"/>
        <v>9.2169600000000003</v>
      </c>
      <c r="N53" s="1">
        <f t="shared" si="87"/>
        <v>38.364844000000005</v>
      </c>
      <c r="O53" s="1">
        <f t="shared" si="88"/>
        <v>38.364843999999998</v>
      </c>
      <c r="P53" s="1">
        <f t="shared" si="89"/>
        <v>32.747140999999999</v>
      </c>
      <c r="Q53" s="1">
        <f t="shared" si="90"/>
        <v>1261.8440127900005</v>
      </c>
      <c r="W53" s="1">
        <f t="shared" si="32"/>
        <v>460800000000</v>
      </c>
      <c r="X53" s="1">
        <f t="shared" si="33"/>
        <v>249911712384</v>
      </c>
      <c r="Y53" s="1">
        <f t="shared" si="34"/>
        <v>1290240000000</v>
      </c>
      <c r="Z53" s="1">
        <f t="shared" si="35"/>
        <v>9216960000</v>
      </c>
      <c r="AA53" s="8">
        <f t="shared" si="46"/>
        <v>44.793360000000007</v>
      </c>
      <c r="AB53" s="8">
        <f t="shared" si="47"/>
        <v>43.936362000597853</v>
      </c>
      <c r="AC53" s="8">
        <f t="shared" si="36"/>
        <v>31.79781751870344</v>
      </c>
      <c r="AD53" s="8">
        <f t="shared" si="81"/>
        <v>43.936362000597853</v>
      </c>
      <c r="AE53">
        <f t="shared" si="49"/>
        <v>4323.6159291768181</v>
      </c>
      <c r="AF53">
        <f t="shared" si="37"/>
        <v>1795.1241825164689</v>
      </c>
      <c r="AG53">
        <f t="shared" si="38"/>
        <v>8157.18634812045</v>
      </c>
      <c r="AH53">
        <f t="shared" si="82"/>
        <v>14275.926459813738</v>
      </c>
      <c r="AI53" s="8">
        <f t="shared" si="51"/>
        <v>1.9132255303066206</v>
      </c>
      <c r="AJ53" s="8">
        <f t="shared" si="52"/>
        <v>0.43318002640476877</v>
      </c>
      <c r="AL53" s="4">
        <f t="shared" si="39"/>
        <v>0</v>
      </c>
      <c r="AM53" s="4">
        <f t="shared" si="40"/>
        <v>338.14</v>
      </c>
      <c r="AN53" s="4">
        <f t="shared" si="41"/>
        <v>284.625</v>
      </c>
      <c r="AO53" s="4">
        <f t="shared" si="42"/>
        <v>0.57639199999999846</v>
      </c>
      <c r="AP53" s="4">
        <f t="shared" si="43"/>
        <v>32.753086999999994</v>
      </c>
      <c r="AQ53" s="4">
        <f t="shared" si="44"/>
        <v>11.463881000000015</v>
      </c>
      <c r="AR53" s="4">
        <f t="shared" si="76"/>
        <v>0</v>
      </c>
      <c r="AS53" s="4">
        <f t="shared" si="77"/>
        <v>11075.128838179997</v>
      </c>
      <c r="AT53" s="4">
        <f t="shared" si="78"/>
        <v>3262.907129625004</v>
      </c>
      <c r="AU53" s="4">
        <f t="shared" si="79"/>
        <v>44.793360000000007</v>
      </c>
      <c r="AV53" s="4">
        <f t="shared" si="80"/>
        <v>14338.035967805001</v>
      </c>
      <c r="AW53">
        <f t="shared" si="45"/>
        <v>1.2867800048935788E-2</v>
      </c>
    </row>
    <row r="54" spans="1:49">
      <c r="A54" s="1">
        <f t="shared" si="20"/>
        <v>627200000000</v>
      </c>
      <c r="B54" s="1">
        <f t="shared" si="21"/>
        <v>337590079152</v>
      </c>
      <c r="C54" s="1">
        <f t="shared" si="22"/>
        <v>1290240000000</v>
      </c>
      <c r="D54" s="1">
        <f t="shared" si="23"/>
        <v>9216960000</v>
      </c>
      <c r="E54" s="1">
        <f t="shared" si="17"/>
        <v>51.838526000000002</v>
      </c>
      <c r="F54" s="1">
        <f t="shared" si="24"/>
        <v>51.838526000000002</v>
      </c>
      <c r="G54" s="1">
        <f t="shared" si="25"/>
        <v>31.096564000000001</v>
      </c>
      <c r="H54" s="1">
        <f t="shared" si="18"/>
        <v>16783.20471223988</v>
      </c>
      <c r="J54" s="1">
        <f t="shared" si="83"/>
        <v>460.8</v>
      </c>
      <c r="K54" s="1">
        <f t="shared" si="84"/>
        <v>249.911712384</v>
      </c>
      <c r="L54" s="1">
        <f t="shared" si="85"/>
        <v>1290.24</v>
      </c>
      <c r="M54" s="1">
        <f t="shared" si="86"/>
        <v>9.2169600000000003</v>
      </c>
      <c r="N54" s="1">
        <f t="shared" si="87"/>
        <v>44.793360000000007</v>
      </c>
      <c r="O54" s="1">
        <f t="shared" si="88"/>
        <v>44.79336</v>
      </c>
      <c r="P54" s="1">
        <f t="shared" si="89"/>
        <v>32.753087000000001</v>
      </c>
      <c r="Q54" s="1">
        <f t="shared" si="90"/>
        <v>1433.8035967805001</v>
      </c>
      <c r="W54" s="1">
        <f t="shared" si="32"/>
        <v>540800000000</v>
      </c>
      <c r="X54" s="1">
        <f t="shared" si="33"/>
        <v>292076146880</v>
      </c>
      <c r="Y54" s="1">
        <f t="shared" si="34"/>
        <v>1290240000000</v>
      </c>
      <c r="Z54" s="1">
        <f t="shared" si="35"/>
        <v>9216960000</v>
      </c>
      <c r="AA54" s="8">
        <f t="shared" si="46"/>
        <v>50.068580999999995</v>
      </c>
      <c r="AB54" s="8">
        <f t="shared" si="47"/>
        <v>51.349187273549553</v>
      </c>
      <c r="AC54" s="8">
        <f t="shared" si="36"/>
        <v>31.79781751870344</v>
      </c>
      <c r="AD54" s="8">
        <f t="shared" si="81"/>
        <v>51.349187273549553</v>
      </c>
      <c r="AE54">
        <f t="shared" si="49"/>
        <v>5053.0848239820443</v>
      </c>
      <c r="AF54">
        <f t="shared" si="37"/>
        <v>1795.1241825164689</v>
      </c>
      <c r="AG54">
        <f t="shared" si="38"/>
        <v>9117.8412470723979</v>
      </c>
      <c r="AH54">
        <f t="shared" si="82"/>
        <v>15966.050253570911</v>
      </c>
      <c r="AI54" s="8">
        <f t="shared" si="51"/>
        <v>2.5577043486604079</v>
      </c>
      <c r="AJ54" s="8">
        <f t="shared" si="52"/>
        <v>0.31520147286880235</v>
      </c>
      <c r="AL54" s="4">
        <f t="shared" si="39"/>
        <v>0</v>
      </c>
      <c r="AM54" s="4">
        <f t="shared" si="40"/>
        <v>340.52068965500001</v>
      </c>
      <c r="AN54" s="4">
        <f t="shared" si="41"/>
        <v>288.38666666699999</v>
      </c>
      <c r="AO54" s="4">
        <f t="shared" si="42"/>
        <v>0.37628000000000839</v>
      </c>
      <c r="AP54" s="4">
        <f t="shared" si="43"/>
        <v>32.338527999999997</v>
      </c>
      <c r="AQ54" s="4">
        <f t="shared" si="44"/>
        <v>17.35377299999999</v>
      </c>
      <c r="AR54" s="4">
        <f t="shared" si="76"/>
        <v>0</v>
      </c>
      <c r="AS54" s="4">
        <f t="shared" si="77"/>
        <v>11011.937856987528</v>
      </c>
      <c r="AT54" s="4">
        <f t="shared" si="78"/>
        <v>5004.5967495657815</v>
      </c>
      <c r="AU54" s="4">
        <f t="shared" si="79"/>
        <v>50.068580999999995</v>
      </c>
      <c r="AV54" s="4">
        <f t="shared" si="80"/>
        <v>16016.534606553309</v>
      </c>
      <c r="AW54">
        <f t="shared" si="45"/>
        <v>7.5152918753580902E-3</v>
      </c>
    </row>
    <row r="55" spans="1:49">
      <c r="A55" s="1">
        <f t="shared" si="20"/>
        <v>360000000000</v>
      </c>
      <c r="B55" s="1">
        <f t="shared" si="21"/>
        <v>197409344304</v>
      </c>
      <c r="C55" s="1">
        <f t="shared" si="22"/>
        <v>1290240000000</v>
      </c>
      <c r="D55" s="1">
        <f t="shared" si="23"/>
        <v>9216960000</v>
      </c>
      <c r="E55" s="1">
        <f t="shared" si="17"/>
        <v>30.164425999999992</v>
      </c>
      <c r="F55" s="1">
        <f t="shared" si="24"/>
        <v>28.431802000000001</v>
      </c>
      <c r="G55" s="1">
        <f t="shared" si="25"/>
        <v>29.884547000000001</v>
      </c>
      <c r="H55" s="1">
        <f t="shared" si="18"/>
        <v>9903.0885750093767</v>
      </c>
      <c r="J55" s="1">
        <f t="shared" si="83"/>
        <v>540.79999999999995</v>
      </c>
      <c r="K55" s="1">
        <f t="shared" si="84"/>
        <v>292.07614688000001</v>
      </c>
      <c r="L55" s="1">
        <f t="shared" si="85"/>
        <v>1290.24</v>
      </c>
      <c r="M55" s="1">
        <f t="shared" si="86"/>
        <v>9.2169600000000003</v>
      </c>
      <c r="N55" s="1">
        <f t="shared" si="87"/>
        <v>50.068580999999995</v>
      </c>
      <c r="O55" s="1">
        <f t="shared" si="88"/>
        <v>50.068579999999997</v>
      </c>
      <c r="P55" s="1">
        <f t="shared" si="89"/>
        <v>32.338526000000002</v>
      </c>
      <c r="Q55" s="1">
        <f t="shared" si="90"/>
        <v>1601.6534606553309</v>
      </c>
      <c r="W55" s="1">
        <f t="shared" si="32"/>
        <v>627200000000</v>
      </c>
      <c r="X55" s="1">
        <f t="shared" si="33"/>
        <v>337590079152</v>
      </c>
      <c r="Y55" s="1">
        <f t="shared" si="34"/>
        <v>1290240000000</v>
      </c>
      <c r="Z55" s="1">
        <f t="shared" si="35"/>
        <v>9216960000</v>
      </c>
      <c r="AA55" s="8">
        <f t="shared" si="46"/>
        <v>51.838526000000002</v>
      </c>
      <c r="AB55" s="8">
        <f t="shared" si="47"/>
        <v>59.350879492362552</v>
      </c>
      <c r="AC55" s="8">
        <f t="shared" si="36"/>
        <v>31.79781751870344</v>
      </c>
      <c r="AD55" s="8">
        <f t="shared" si="81"/>
        <v>59.350879492362552</v>
      </c>
      <c r="AE55">
        <f t="shared" si="49"/>
        <v>5840.5019509885842</v>
      </c>
      <c r="AF55">
        <f t="shared" si="37"/>
        <v>1795.1241825164689</v>
      </c>
      <c r="AG55">
        <f t="shared" si="38"/>
        <v>9440.1606977883985</v>
      </c>
      <c r="AH55">
        <f t="shared" si="82"/>
        <v>17075.786831293452</v>
      </c>
      <c r="AI55" s="8">
        <f t="shared" si="51"/>
        <v>14.491834687511274</v>
      </c>
      <c r="AJ55" s="8">
        <f t="shared" si="52"/>
        <v>1.7433030465283752</v>
      </c>
      <c r="AL55" s="4">
        <f t="shared" si="39"/>
        <v>0</v>
      </c>
      <c r="AM55" s="4">
        <f t="shared" si="40"/>
        <v>347.1</v>
      </c>
      <c r="AN55" s="4">
        <f t="shared" si="41"/>
        <v>291.42222222200002</v>
      </c>
      <c r="AO55" s="4">
        <f t="shared" si="42"/>
        <v>0.18900899999999865</v>
      </c>
      <c r="AP55" s="4">
        <f t="shared" si="43"/>
        <v>31.096565999999996</v>
      </c>
      <c r="AQ55" s="4">
        <f t="shared" si="44"/>
        <v>20.552951000000007</v>
      </c>
      <c r="AR55" s="4">
        <f t="shared" si="76"/>
        <v>0</v>
      </c>
      <c r="AS55" s="4">
        <f t="shared" si="77"/>
        <v>10793.618058599999</v>
      </c>
      <c r="AT55" s="4">
        <f t="shared" si="78"/>
        <v>5989.5866536398798</v>
      </c>
      <c r="AU55" s="4">
        <f t="shared" si="79"/>
        <v>51.838526000000002</v>
      </c>
      <c r="AV55" s="4">
        <f t="shared" si="80"/>
        <v>16783.20471223988</v>
      </c>
      <c r="AW55">
        <f t="shared" si="45"/>
        <v>3.6461106166482946E-3</v>
      </c>
    </row>
    <row r="56" spans="1:49">
      <c r="A56" s="1">
        <f t="shared" si="20"/>
        <v>409600000000</v>
      </c>
      <c r="B56" s="1">
        <f t="shared" si="21"/>
        <v>223069129280</v>
      </c>
      <c r="C56" s="1">
        <f t="shared" si="22"/>
        <v>1290240000000</v>
      </c>
      <c r="D56" s="1">
        <f t="shared" si="23"/>
        <v>9216960000</v>
      </c>
      <c r="E56" s="1">
        <f t="shared" si="17"/>
        <v>30.197615000000013</v>
      </c>
      <c r="F56" s="1">
        <f t="shared" si="24"/>
        <v>30.197614999999999</v>
      </c>
      <c r="G56" s="1">
        <f t="shared" si="25"/>
        <v>29.891327</v>
      </c>
      <c r="H56" s="1">
        <f t="shared" si="18"/>
        <v>10654.154968188855</v>
      </c>
      <c r="J56" s="1">
        <f t="shared" si="83"/>
        <v>627.20000000000005</v>
      </c>
      <c r="K56" s="1">
        <f t="shared" si="84"/>
        <v>337.59007915199999</v>
      </c>
      <c r="L56" s="1">
        <f t="shared" si="85"/>
        <v>1290.24</v>
      </c>
      <c r="M56" s="1">
        <f t="shared" si="86"/>
        <v>9.2169600000000003</v>
      </c>
      <c r="N56" s="1">
        <f t="shared" si="87"/>
        <v>51.838526000000002</v>
      </c>
      <c r="O56" s="1">
        <f t="shared" si="88"/>
        <v>51.838526000000002</v>
      </c>
      <c r="P56" s="1">
        <f t="shared" si="89"/>
        <v>31.096564000000001</v>
      </c>
      <c r="Q56" s="1">
        <f t="shared" si="90"/>
        <v>1678.3204712239881</v>
      </c>
      <c r="W56" s="1">
        <f t="shared" si="32"/>
        <v>360000000000</v>
      </c>
      <c r="X56" s="1">
        <f t="shared" si="33"/>
        <v>197409344304</v>
      </c>
      <c r="Y56" s="1">
        <f t="shared" si="34"/>
        <v>1290240000000</v>
      </c>
      <c r="Z56" s="1">
        <f t="shared" si="35"/>
        <v>9216960000</v>
      </c>
      <c r="AA56" s="8">
        <f t="shared" si="46"/>
        <v>30.164425999999992</v>
      </c>
      <c r="AB56" s="8">
        <f t="shared" si="47"/>
        <v>34.706050112265572</v>
      </c>
      <c r="AC56" s="8">
        <f t="shared" si="36"/>
        <v>31.79781751870344</v>
      </c>
      <c r="AD56" s="8">
        <f t="shared" ref="AD56:AD57" si="91">MAX(AB56:AC56)</f>
        <v>34.706050112265572</v>
      </c>
      <c r="AE56">
        <f t="shared" si="49"/>
        <v>3415.2948553673709</v>
      </c>
      <c r="AF56">
        <f t="shared" si="37"/>
        <v>1795.1241825164689</v>
      </c>
      <c r="AG56">
        <f t="shared" si="38"/>
        <v>5493.1544310605286</v>
      </c>
      <c r="AH56">
        <f t="shared" ref="AH56:AH57" si="92">SUM(AE56:AG56)</f>
        <v>10703.573468944367</v>
      </c>
      <c r="AI56" s="8">
        <f t="shared" si="51"/>
        <v>15.056225874364662</v>
      </c>
      <c r="AJ56" s="8">
        <f t="shared" si="52"/>
        <v>8.0831842295647895</v>
      </c>
      <c r="AL56" s="4">
        <f t="shared" si="39"/>
        <v>0</v>
      </c>
      <c r="AM56" s="4">
        <f t="shared" si="40"/>
        <v>351.77307692300002</v>
      </c>
      <c r="AN56" s="4">
        <f t="shared" si="41"/>
        <v>0</v>
      </c>
      <c r="AO56" s="4">
        <f t="shared" si="42"/>
        <v>0.27987899999999399</v>
      </c>
      <c r="AP56" s="4">
        <f t="shared" si="43"/>
        <v>28.151923000000011</v>
      </c>
      <c r="AQ56" s="4">
        <f t="shared" si="44"/>
        <v>1.7326239999999871</v>
      </c>
      <c r="AR56" s="4">
        <f t="shared" si="76"/>
        <v>0</v>
      </c>
      <c r="AS56" s="4">
        <f t="shared" si="77"/>
        <v>9903.0885750093767</v>
      </c>
      <c r="AT56" s="4">
        <f t="shared" si="78"/>
        <v>0</v>
      </c>
      <c r="AU56" s="4">
        <f t="shared" si="79"/>
        <v>30.164425999999992</v>
      </c>
      <c r="AV56" s="4">
        <f t="shared" si="80"/>
        <v>9903.0885750093767</v>
      </c>
      <c r="AW56">
        <f t="shared" si="45"/>
        <v>9.2784460741932914E-3</v>
      </c>
    </row>
    <row r="57" spans="1:49">
      <c r="A57" s="1"/>
      <c r="J57" s="1"/>
      <c r="K57" s="1"/>
      <c r="L57" s="1"/>
      <c r="M57" s="1"/>
      <c r="N57" s="1"/>
      <c r="O57" s="1"/>
      <c r="P57" s="1"/>
      <c r="Q57" s="1"/>
      <c r="W57" s="1">
        <f t="shared" si="32"/>
        <v>409600000000</v>
      </c>
      <c r="X57" s="1">
        <f t="shared" si="33"/>
        <v>223069129280</v>
      </c>
      <c r="Y57" s="1">
        <f t="shared" si="34"/>
        <v>1290240000000</v>
      </c>
      <c r="Z57" s="1">
        <f t="shared" si="35"/>
        <v>9216960000</v>
      </c>
      <c r="AA57" s="8">
        <f t="shared" si="46"/>
        <v>30.197615000000013</v>
      </c>
      <c r="AB57" s="8">
        <f t="shared" si="47"/>
        <v>39.217233645075524</v>
      </c>
      <c r="AC57" s="8">
        <f t="shared" si="36"/>
        <v>31.79781751870344</v>
      </c>
      <c r="AD57" s="8">
        <f t="shared" si="91"/>
        <v>39.217233645075524</v>
      </c>
      <c r="AE57">
        <f t="shared" si="49"/>
        <v>3859.2238493435189</v>
      </c>
      <c r="AF57">
        <f t="shared" si="37"/>
        <v>1795.1241825164689</v>
      </c>
      <c r="AG57">
        <f t="shared" si="38"/>
        <v>5499.1983817199107</v>
      </c>
      <c r="AH57">
        <f t="shared" si="92"/>
        <v>11153.546413579897</v>
      </c>
      <c r="AI57" s="8">
        <f t="shared" si="51"/>
        <v>29.868645736014276</v>
      </c>
      <c r="AJ57" s="8">
        <f t="shared" si="52"/>
        <v>4.6872928625697998</v>
      </c>
      <c r="AL57" s="4">
        <f t="shared" si="39"/>
        <v>0</v>
      </c>
      <c r="AM57" s="4">
        <f t="shared" si="40"/>
        <v>356.42962963000002</v>
      </c>
      <c r="AN57" s="4">
        <f t="shared" si="41"/>
        <v>0</v>
      </c>
      <c r="AO57" s="4">
        <f t="shared" si="42"/>
        <v>0.11398199999999292</v>
      </c>
      <c r="AP57" s="4">
        <f t="shared" si="43"/>
        <v>29.891328000000016</v>
      </c>
      <c r="AQ57" s="4">
        <f t="shared" si="44"/>
        <v>0.19230500000000461</v>
      </c>
      <c r="AR57" s="4">
        <f t="shared" si="76"/>
        <v>0</v>
      </c>
      <c r="AS57" s="4">
        <f t="shared" si="77"/>
        <v>10654.154968188855</v>
      </c>
      <c r="AT57" s="4">
        <f t="shared" si="78"/>
        <v>0</v>
      </c>
      <c r="AU57" s="4">
        <f t="shared" si="79"/>
        <v>30.197615000000013</v>
      </c>
      <c r="AV57" s="4">
        <f t="shared" si="80"/>
        <v>10654.154968188855</v>
      </c>
      <c r="AW57">
        <f t="shared" si="45"/>
        <v>3.774536498991489E-3</v>
      </c>
    </row>
    <row r="58" spans="1:49">
      <c r="A58" s="1"/>
      <c r="J58" s="1"/>
      <c r="K58" s="1"/>
      <c r="L58" s="1"/>
      <c r="M58" s="1"/>
      <c r="N58" s="1"/>
      <c r="O58" s="1"/>
      <c r="P58" s="1"/>
      <c r="Q58" s="1"/>
      <c r="W58" s="1"/>
    </row>
    <row r="59" spans="1:49">
      <c r="A59" s="1"/>
      <c r="J59" s="1"/>
      <c r="K59" s="1"/>
      <c r="L59" s="1"/>
      <c r="M59" s="1"/>
      <c r="N59" s="1"/>
      <c r="O59" s="1"/>
      <c r="P59" s="1"/>
      <c r="Q59" s="1"/>
      <c r="W59" s="1"/>
      <c r="AH59" t="s">
        <v>409</v>
      </c>
      <c r="AI59" s="8">
        <f>AVERAGE(AI32:AI57)</f>
        <v>4.5169248415823722</v>
      </c>
      <c r="AJ59" s="8">
        <f>AVERAGE(AJ32:AJ57)</f>
        <v>1.4328196487823095</v>
      </c>
      <c r="AL59" s="4"/>
      <c r="AM59" s="4"/>
      <c r="AN59" s="4"/>
      <c r="AV59" t="s">
        <v>114</v>
      </c>
      <c r="AW59">
        <f>AVERAGE(AW32:AW57)*100</f>
        <v>1.4738030486054081</v>
      </c>
    </row>
    <row r="60" spans="1:49">
      <c r="A60" s="1"/>
      <c r="J60" s="1"/>
      <c r="K60" s="1"/>
      <c r="L60" s="1"/>
      <c r="M60" s="1"/>
      <c r="N60" s="1"/>
      <c r="O60" s="1"/>
      <c r="P60" s="1"/>
      <c r="Q60" s="1"/>
      <c r="AF60" s="1"/>
    </row>
    <row r="61" spans="1:49">
      <c r="A61" s="1"/>
      <c r="J61" s="1"/>
      <c r="K61" s="1"/>
      <c r="L61" s="1"/>
      <c r="M61" s="1"/>
      <c r="N61" s="1"/>
      <c r="O61" s="1"/>
      <c r="P61" s="1"/>
      <c r="Q61" s="1"/>
      <c r="AF61" s="1"/>
    </row>
    <row r="62" spans="1:49">
      <c r="A62" s="1"/>
      <c r="J62" s="1"/>
      <c r="K62" s="1"/>
      <c r="L62" s="1"/>
      <c r="M62" s="1"/>
      <c r="N62" s="1"/>
      <c r="O62" s="1"/>
      <c r="P62" s="1"/>
      <c r="Q62" s="1"/>
      <c r="Z62" s="4"/>
      <c r="AD62" s="4"/>
      <c r="AE62" s="4"/>
      <c r="AF62" s="1"/>
    </row>
    <row r="63" spans="1:49">
      <c r="A63" s="1"/>
      <c r="J63" s="1"/>
      <c r="K63" s="1"/>
      <c r="L63" s="1"/>
      <c r="M63" s="1"/>
      <c r="N63" s="1"/>
      <c r="O63" s="1"/>
      <c r="P63" s="1"/>
      <c r="Q63" s="1"/>
      <c r="W63" s="4"/>
      <c r="X63" s="4"/>
      <c r="Y63" s="4"/>
      <c r="AF63" s="1"/>
    </row>
    <row r="64" spans="1:49">
      <c r="A64" s="1"/>
      <c r="J64" s="1"/>
      <c r="K64" s="1"/>
      <c r="L64" s="1"/>
      <c r="M64" s="1"/>
      <c r="N64" s="1"/>
      <c r="O64" s="1"/>
      <c r="P64" s="1"/>
      <c r="Q64" s="1"/>
      <c r="AF64" s="1"/>
    </row>
    <row r="65" spans="1:49">
      <c r="A65" s="1"/>
      <c r="J65" s="1"/>
      <c r="K65" s="1"/>
      <c r="L65" s="1"/>
      <c r="M65" s="1"/>
      <c r="N65" s="1"/>
      <c r="O65" s="1"/>
      <c r="P65" s="1"/>
      <c r="Q65" s="1"/>
      <c r="AF65" s="1"/>
      <c r="AU65" s="4"/>
      <c r="AV65" s="4"/>
      <c r="AW65" s="4"/>
    </row>
    <row r="66" spans="1:49">
      <c r="A66" s="1"/>
      <c r="J66" s="1"/>
      <c r="K66" s="1"/>
      <c r="L66" s="1"/>
      <c r="M66" s="1"/>
      <c r="N66" s="1"/>
      <c r="O66" s="1"/>
      <c r="P66" s="1"/>
      <c r="Q66" s="1"/>
      <c r="AF66" s="1"/>
    </row>
    <row r="67" spans="1:49">
      <c r="A67" s="1"/>
      <c r="J67" s="1"/>
      <c r="K67" s="1"/>
      <c r="L67" s="1"/>
      <c r="M67" s="1"/>
      <c r="N67" s="1"/>
      <c r="O67" s="1"/>
      <c r="P67" s="1"/>
      <c r="Q67" s="1"/>
      <c r="AF67" s="1"/>
    </row>
    <row r="68" spans="1:49">
      <c r="J68" s="1"/>
      <c r="K68" s="1"/>
      <c r="L68" s="1"/>
      <c r="M68" s="1"/>
      <c r="N68" s="1"/>
      <c r="O68" s="1"/>
      <c r="P68" s="1"/>
      <c r="Q68" s="1"/>
      <c r="AF68" s="1"/>
    </row>
    <row r="69" spans="1:49">
      <c r="J69" s="1"/>
      <c r="K69" s="1"/>
      <c r="L69" s="1"/>
      <c r="M69" s="1"/>
      <c r="N69" s="1"/>
      <c r="O69" s="1"/>
      <c r="P69" s="1"/>
      <c r="Q69" s="1"/>
    </row>
  </sheetData>
  <pageMargins left="0.75" right="0.75" top="1" bottom="1" header="0.5" footer="0.5"/>
  <pageSetup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workbookViewId="0">
      <selection activeCell="C3" sqref="C3:C11"/>
    </sheetView>
  </sheetViews>
  <sheetFormatPr baseColWidth="10" defaultRowHeight="15" x14ac:dyDescent="0"/>
  <cols>
    <col min="5" max="5" width="15.33203125" customWidth="1"/>
    <col min="6" max="6" width="12.5" customWidth="1"/>
  </cols>
  <sheetData>
    <row r="1" spans="1:7">
      <c r="A1" t="s">
        <v>410</v>
      </c>
      <c r="E1" t="s">
        <v>413</v>
      </c>
    </row>
    <row r="2" spans="1:7">
      <c r="B2" t="s">
        <v>411</v>
      </c>
      <c r="C2" t="s">
        <v>412</v>
      </c>
      <c r="F2" t="s">
        <v>411</v>
      </c>
      <c r="G2" t="s">
        <v>412</v>
      </c>
    </row>
    <row r="3" spans="1:7">
      <c r="A3" t="s">
        <v>59</v>
      </c>
      <c r="B3">
        <v>2.4556022156914898</v>
      </c>
      <c r="C3">
        <v>0</v>
      </c>
      <c r="E3" t="s">
        <v>59</v>
      </c>
      <c r="F3">
        <v>2.55647575204374</v>
      </c>
      <c r="G3">
        <v>-0.21490699977245201</v>
      </c>
    </row>
    <row r="4" spans="1:7">
      <c r="A4" t="s">
        <v>60</v>
      </c>
      <c r="B4">
        <v>0</v>
      </c>
      <c r="C4">
        <v>0.17580753451478001</v>
      </c>
      <c r="E4" t="s">
        <v>60</v>
      </c>
      <c r="F4">
        <v>-3.1539795762403199E-2</v>
      </c>
      <c r="G4">
        <v>0.57245042388979495</v>
      </c>
    </row>
    <row r="5" spans="1:7">
      <c r="A5" t="s">
        <v>61</v>
      </c>
      <c r="B5">
        <v>0.41472997062285799</v>
      </c>
      <c r="C5">
        <v>1.3923456702082599E-2</v>
      </c>
      <c r="E5" t="s">
        <v>61</v>
      </c>
      <c r="F5">
        <v>0.44262892500979201</v>
      </c>
      <c r="G5">
        <v>1.3923456702082599E-2</v>
      </c>
    </row>
    <row r="6" spans="1:7">
      <c r="A6" t="s">
        <v>62</v>
      </c>
      <c r="B6">
        <v>0</v>
      </c>
      <c r="C6">
        <v>1.5008437427751</v>
      </c>
      <c r="E6" t="s">
        <v>62</v>
      </c>
      <c r="F6">
        <v>-7.6777712428407696</v>
      </c>
      <c r="G6">
        <v>1.5008437427751</v>
      </c>
    </row>
    <row r="7" spans="1:7">
      <c r="A7" t="s">
        <v>63</v>
      </c>
      <c r="B7">
        <v>24.357331455862699</v>
      </c>
      <c r="C7">
        <v>0</v>
      </c>
      <c r="E7" t="s">
        <v>63</v>
      </c>
      <c r="F7">
        <v>24.357331455862699</v>
      </c>
      <c r="G7">
        <v>-1.07187299927172</v>
      </c>
    </row>
    <row r="8" spans="1:7">
      <c r="A8" t="s">
        <v>64</v>
      </c>
      <c r="B8">
        <v>1.07925404783826</v>
      </c>
      <c r="C8">
        <v>1.7300573422238801</v>
      </c>
      <c r="E8" t="s">
        <v>64</v>
      </c>
      <c r="F8">
        <v>1.07925404783826</v>
      </c>
      <c r="G8">
        <v>3.7243185179607901</v>
      </c>
    </row>
    <row r="9" spans="1:7">
      <c r="A9" t="s">
        <v>65</v>
      </c>
      <c r="B9">
        <v>5.5067136063411697</v>
      </c>
      <c r="C9">
        <v>0.11369867261328501</v>
      </c>
      <c r="E9" t="s">
        <v>65</v>
      </c>
      <c r="F9">
        <v>5.5067136063411697</v>
      </c>
      <c r="G9">
        <v>0.114696483053944</v>
      </c>
    </row>
    <row r="10" spans="1:7">
      <c r="A10" t="s">
        <v>66</v>
      </c>
      <c r="B10">
        <v>120.609147827171</v>
      </c>
      <c r="C10">
        <v>3.5601589785658199</v>
      </c>
      <c r="E10" t="s">
        <v>66</v>
      </c>
      <c r="F10">
        <v>120.609147827171</v>
      </c>
      <c r="G10">
        <v>2.1268776220022101</v>
      </c>
    </row>
    <row r="11" spans="1:7">
      <c r="A11" t="s">
        <v>67</v>
      </c>
      <c r="B11">
        <v>18.292205437842199</v>
      </c>
      <c r="C11">
        <v>18.210704327874598</v>
      </c>
      <c r="E11" t="s">
        <v>67</v>
      </c>
      <c r="F11">
        <v>18.292205437842199</v>
      </c>
      <c r="G11">
        <v>18.3496005754312</v>
      </c>
    </row>
    <row r="13" spans="1:7">
      <c r="A13" t="s">
        <v>414</v>
      </c>
    </row>
    <row r="14" spans="1:7">
      <c r="B14" t="s">
        <v>411</v>
      </c>
      <c r="C14" t="s">
        <v>412</v>
      </c>
      <c r="E14" t="s">
        <v>416</v>
      </c>
      <c r="F14" t="s">
        <v>75</v>
      </c>
      <c r="G14" t="s">
        <v>415</v>
      </c>
    </row>
    <row r="15" spans="1:7">
      <c r="A15" t="s">
        <v>59</v>
      </c>
      <c r="B15">
        <v>0</v>
      </c>
      <c r="C15">
        <v>0</v>
      </c>
      <c r="E15" t="s">
        <v>411</v>
      </c>
      <c r="F15">
        <v>84.20304778752238</v>
      </c>
      <c r="G15">
        <v>9.9099033384607367</v>
      </c>
    </row>
    <row r="16" spans="1:7">
      <c r="A16" t="s">
        <v>60</v>
      </c>
      <c r="B16">
        <v>0.20285351737114199</v>
      </c>
      <c r="C16">
        <v>0.20285351737114199</v>
      </c>
      <c r="E16" t="s">
        <v>412</v>
      </c>
      <c r="F16">
        <v>17.305909242828008</v>
      </c>
      <c r="G16">
        <v>9.8277781061812117</v>
      </c>
    </row>
    <row r="17" spans="1:7">
      <c r="A17" t="s">
        <v>61</v>
      </c>
      <c r="B17">
        <v>1.6984737383049599E-2</v>
      </c>
      <c r="C17">
        <v>1.6984737383049599E-2</v>
      </c>
    </row>
    <row r="18" spans="1:7">
      <c r="A18" t="s">
        <v>62</v>
      </c>
      <c r="B18">
        <v>1.4830248789606399</v>
      </c>
      <c r="C18">
        <v>1.4830248789606399</v>
      </c>
    </row>
    <row r="19" spans="1:7">
      <c r="A19" t="s">
        <v>63</v>
      </c>
      <c r="B19">
        <v>0</v>
      </c>
      <c r="C19">
        <v>0</v>
      </c>
    </row>
    <row r="20" spans="1:7">
      <c r="A20" t="s">
        <v>64</v>
      </c>
      <c r="B20">
        <v>0</v>
      </c>
      <c r="C20">
        <v>0</v>
      </c>
    </row>
    <row r="21" spans="1:7">
      <c r="A21" t="s">
        <v>65</v>
      </c>
      <c r="B21">
        <v>0</v>
      </c>
      <c r="C21">
        <v>0</v>
      </c>
    </row>
    <row r="22" spans="1:7">
      <c r="A22" t="s">
        <v>66</v>
      </c>
      <c r="B22">
        <v>0</v>
      </c>
      <c r="C22">
        <v>0</v>
      </c>
    </row>
    <row r="23" spans="1:7">
      <c r="A23" t="s">
        <v>67</v>
      </c>
      <c r="B23">
        <v>34.938627806774299</v>
      </c>
      <c r="C23">
        <v>34.938627806774299</v>
      </c>
    </row>
    <row r="25" spans="1:7">
      <c r="A25" t="s">
        <v>417</v>
      </c>
      <c r="E25" t="s">
        <v>416</v>
      </c>
      <c r="F25" t="s">
        <v>75</v>
      </c>
      <c r="G25" t="s">
        <v>415</v>
      </c>
    </row>
    <row r="26" spans="1:7">
      <c r="B26" t="s">
        <v>411</v>
      </c>
      <c r="C26" t="s">
        <v>412</v>
      </c>
      <c r="E26" t="s">
        <v>411</v>
      </c>
      <c r="F26">
        <v>83.612134676265157</v>
      </c>
      <c r="G26">
        <v>10.782825549467324</v>
      </c>
    </row>
    <row r="27" spans="1:7">
      <c r="A27" t="s">
        <v>59</v>
      </c>
      <c r="B27">
        <v>0</v>
      </c>
      <c r="C27">
        <v>0</v>
      </c>
      <c r="E27" t="s">
        <v>412</v>
      </c>
      <c r="F27">
        <v>17.55264501391736</v>
      </c>
      <c r="G27">
        <v>8.538913311834655</v>
      </c>
    </row>
    <row r="28" spans="1:7">
      <c r="A28" t="s">
        <v>60</v>
      </c>
      <c r="B28">
        <v>0.211381291101673</v>
      </c>
      <c r="C28">
        <v>0.211381291101673</v>
      </c>
    </row>
    <row r="29" spans="1:7">
      <c r="A29" t="s">
        <v>61</v>
      </c>
      <c r="B29">
        <v>1.5402520068663999E-2</v>
      </c>
      <c r="C29">
        <v>1.5402520068663999E-2</v>
      </c>
    </row>
    <row r="30" spans="1:7">
      <c r="A30" t="s">
        <v>62</v>
      </c>
      <c r="B30">
        <v>1.4774345502213799</v>
      </c>
      <c r="C30">
        <v>1.4774345502213799</v>
      </c>
    </row>
    <row r="31" spans="1:7">
      <c r="A31" t="s">
        <v>63</v>
      </c>
      <c r="B31">
        <v>0</v>
      </c>
      <c r="C31">
        <v>0</v>
      </c>
    </row>
    <row r="32" spans="1:7">
      <c r="A32" t="s">
        <v>64</v>
      </c>
      <c r="B32">
        <v>0</v>
      </c>
      <c r="C32">
        <v>0</v>
      </c>
    </row>
    <row r="33" spans="1:7">
      <c r="A33" t="s">
        <v>65</v>
      </c>
      <c r="B33">
        <v>0</v>
      </c>
      <c r="C33">
        <v>0</v>
      </c>
    </row>
    <row r="34" spans="1:7">
      <c r="A34" t="s">
        <v>66</v>
      </c>
      <c r="B34">
        <v>0</v>
      </c>
      <c r="C34">
        <v>0</v>
      </c>
    </row>
    <row r="35" spans="1:7">
      <c r="A35" t="s">
        <v>67</v>
      </c>
      <c r="B35">
        <v>34.497731346803498</v>
      </c>
      <c r="C35">
        <v>34.497731346803498</v>
      </c>
    </row>
    <row r="37" spans="1:7">
      <c r="A37" t="s">
        <v>418</v>
      </c>
      <c r="E37" t="s">
        <v>416</v>
      </c>
      <c r="F37" t="s">
        <v>75</v>
      </c>
      <c r="G37" t="s">
        <v>415</v>
      </c>
    </row>
    <row r="38" spans="1:7">
      <c r="B38" t="s">
        <v>411</v>
      </c>
      <c r="C38" t="s">
        <v>412</v>
      </c>
      <c r="E38" t="s">
        <v>411</v>
      </c>
      <c r="F38">
        <v>34.585327268356075</v>
      </c>
      <c r="G38">
        <v>10.782825549467324</v>
      </c>
    </row>
    <row r="39" spans="1:7">
      <c r="A39" t="s">
        <v>59</v>
      </c>
      <c r="B39">
        <v>0</v>
      </c>
      <c r="C39">
        <v>0</v>
      </c>
      <c r="E39" t="s">
        <v>412</v>
      </c>
      <c r="F39">
        <v>797.09727206538378</v>
      </c>
      <c r="G39">
        <v>8.538913311834655</v>
      </c>
    </row>
    <row r="40" spans="1:7">
      <c r="A40" t="s">
        <v>60</v>
      </c>
      <c r="B40">
        <v>0.69136929370896405</v>
      </c>
      <c r="C40">
        <v>0.69136929370896405</v>
      </c>
    </row>
    <row r="41" spans="1:7">
      <c r="A41" t="s">
        <v>61</v>
      </c>
      <c r="B41">
        <v>0.229433494794412</v>
      </c>
      <c r="C41">
        <v>0.229433494794412</v>
      </c>
    </row>
    <row r="42" spans="1:7">
      <c r="A42" t="s">
        <v>62</v>
      </c>
      <c r="B42">
        <v>0</v>
      </c>
      <c r="C42">
        <v>0</v>
      </c>
    </row>
    <row r="43" spans="1:7">
      <c r="A43" t="s">
        <v>63</v>
      </c>
      <c r="B43">
        <v>0</v>
      </c>
      <c r="C43">
        <v>0</v>
      </c>
    </row>
    <row r="44" spans="1:7">
      <c r="A44" t="s">
        <v>64</v>
      </c>
      <c r="B44">
        <v>0</v>
      </c>
      <c r="C44">
        <v>0</v>
      </c>
    </row>
    <row r="45" spans="1:7">
      <c r="A45" t="s">
        <v>65</v>
      </c>
      <c r="B45">
        <v>0</v>
      </c>
      <c r="C45">
        <v>0</v>
      </c>
    </row>
    <row r="46" spans="1:7">
      <c r="A46" t="s">
        <v>66</v>
      </c>
      <c r="B46">
        <v>0</v>
      </c>
      <c r="C46">
        <v>0</v>
      </c>
    </row>
    <row r="47" spans="1:7">
      <c r="A47" t="s">
        <v>67</v>
      </c>
      <c r="B47">
        <v>34.497731346803498</v>
      </c>
      <c r="C47">
        <v>34.497731346803498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sgemm</vt:lpstr>
      <vt:lpstr>sgemv</vt:lpstr>
      <vt:lpstr>Other Fitted Parameters</vt:lpstr>
    </vt:vector>
  </TitlesOfParts>
  <Company>UC Berkeley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Gearhart</dc:creator>
  <cp:lastModifiedBy>Andrew Gearhart</cp:lastModifiedBy>
  <dcterms:created xsi:type="dcterms:W3CDTF">2014-08-16T04:35:09Z</dcterms:created>
  <dcterms:modified xsi:type="dcterms:W3CDTF">2014-10-06T19:10:36Z</dcterms:modified>
</cp:coreProperties>
</file>