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3460" yWindow="5840" windowWidth="21380" windowHeight="1444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2" l="1"/>
  <c r="H17" i="2"/>
  <c r="H15" i="2"/>
  <c r="I12" i="2"/>
  <c r="I13" i="2"/>
  <c r="I11" i="2"/>
  <c r="J3" i="2"/>
  <c r="J4" i="2"/>
  <c r="J5" i="2"/>
  <c r="J6" i="2"/>
  <c r="J7" i="2"/>
  <c r="J8" i="2"/>
  <c r="J9" i="2"/>
  <c r="J2" i="2"/>
  <c r="H12" i="2"/>
  <c r="H13" i="2"/>
  <c r="H11" i="2"/>
  <c r="G12" i="2"/>
  <c r="G13" i="2"/>
  <c r="G11" i="2"/>
  <c r="F12" i="2"/>
  <c r="F13" i="2"/>
  <c r="F11" i="2"/>
  <c r="N3" i="2"/>
  <c r="N4" i="2"/>
  <c r="N5" i="2"/>
  <c r="N6" i="2"/>
  <c r="N7" i="2"/>
  <c r="N8" i="2"/>
  <c r="N9" i="2"/>
  <c r="N2" i="2"/>
  <c r="L2" i="2"/>
  <c r="L3" i="2"/>
  <c r="L4" i="2"/>
  <c r="L5" i="2"/>
  <c r="L6" i="2"/>
  <c r="L7" i="2"/>
  <c r="L8" i="2"/>
  <c r="L9" i="2"/>
  <c r="I3" i="2"/>
  <c r="I4" i="2"/>
  <c r="I5" i="2"/>
  <c r="I6" i="2"/>
  <c r="I7" i="2"/>
  <c r="I8" i="2"/>
  <c r="I9" i="2"/>
  <c r="H3" i="2"/>
  <c r="H4" i="2"/>
  <c r="H5" i="2"/>
  <c r="H6" i="2"/>
  <c r="H7" i="2"/>
  <c r="H8" i="2"/>
  <c r="H9" i="2"/>
  <c r="I2" i="2"/>
  <c r="H2" i="2"/>
  <c r="K3" i="2"/>
  <c r="K4" i="2"/>
  <c r="K5" i="2"/>
  <c r="K6" i="2"/>
  <c r="K7" i="2"/>
  <c r="K8" i="2"/>
  <c r="K9" i="2"/>
  <c r="K2" i="2"/>
  <c r="K3" i="1"/>
  <c r="K4" i="1"/>
  <c r="K2" i="1"/>
  <c r="J3" i="1"/>
  <c r="J4" i="1"/>
  <c r="J2" i="1"/>
  <c r="I3" i="1"/>
  <c r="I4" i="1"/>
  <c r="I2" i="1"/>
  <c r="H3" i="1"/>
  <c r="H4" i="1"/>
  <c r="G3" i="1"/>
  <c r="G4" i="1"/>
  <c r="G2" i="1"/>
  <c r="H2" i="1"/>
  <c r="F3" i="1"/>
  <c r="F4" i="1"/>
  <c r="F2" i="1"/>
  <c r="C30" i="1"/>
  <c r="B30" i="1"/>
  <c r="C28" i="1"/>
  <c r="B28" i="1"/>
  <c r="C23" i="1"/>
  <c r="C22" i="1"/>
  <c r="B23" i="1"/>
  <c r="B22" i="1"/>
  <c r="C21" i="1"/>
  <c r="B21" i="1"/>
  <c r="C24" i="1"/>
  <c r="B24" i="1"/>
  <c r="B29" i="1"/>
  <c r="C29" i="1"/>
  <c r="B19" i="1"/>
  <c r="B20" i="1"/>
  <c r="C20" i="1"/>
  <c r="C19" i="1"/>
  <c r="C25" i="1"/>
  <c r="C26" i="1"/>
  <c r="C27" i="1"/>
  <c r="B26" i="1"/>
  <c r="B27" i="1"/>
  <c r="B25" i="1"/>
</calcChain>
</file>

<file path=xl/sharedStrings.xml><?xml version="1.0" encoding="utf-8"?>
<sst xmlns="http://schemas.openxmlformats.org/spreadsheetml/2006/main" count="77" uniqueCount="69">
  <si>
    <t>Word Size</t>
  </si>
  <si>
    <t>Processors</t>
  </si>
  <si>
    <t>Cores</t>
  </si>
  <si>
    <t>SIMD</t>
  </si>
  <si>
    <t>FMA</t>
  </si>
  <si>
    <t>Processor Freq</t>
  </si>
  <si>
    <t>Processor Total Power</t>
  </si>
  <si>
    <t>Network BW</t>
  </si>
  <si>
    <t>NIC Total Power</t>
  </si>
  <si>
    <t>Installed DRAM</t>
  </si>
  <si>
    <t>DRAM Dynamic Power/GB</t>
  </si>
  <si>
    <t>DRAM Idle Power/GB</t>
  </si>
  <si>
    <t>Processer Idle Frac.</t>
  </si>
  <si>
    <t>NIC Idle Frac.</t>
  </si>
  <si>
    <t>Node Base Power</t>
  </si>
  <si>
    <t>Processor Idle Power</t>
  </si>
  <si>
    <t>Processor Dynamic Power</t>
  </si>
  <si>
    <t>DRAM Dynamic Power</t>
  </si>
  <si>
    <t>NIC Idle Power</t>
  </si>
  <si>
    <t>NIC Dynamic Power</t>
  </si>
  <si>
    <t>gt</t>
  </si>
  <si>
    <t>ge</t>
  </si>
  <si>
    <t>bt</t>
  </si>
  <si>
    <t>be</t>
  </si>
  <si>
    <t>de</t>
  </si>
  <si>
    <t>ee</t>
  </si>
  <si>
    <t>M</t>
  </si>
  <si>
    <t>﻿8589934592</t>
  </si>
  <si>
    <t>sHBL</t>
  </si>
  <si>
    <t>gE</t>
  </si>
  <si>
    <t>Peak DRAM BW</t>
  </si>
  <si>
    <t>Peak Network BW</t>
  </si>
  <si>
    <t>NICs/Node</t>
  </si>
  <si>
    <t>M^shbl</t>
  </si>
  <si>
    <t>bEM^(1-sHBL)</t>
  </si>
  <si>
    <t>dEMgT</t>
  </si>
  <si>
    <t>dE bT M^2-s</t>
  </si>
  <si>
    <t>eE gT</t>
  </si>
  <si>
    <t>eE bT M^(1-s)</t>
  </si>
  <si>
    <t>Freq</t>
  </si>
  <si>
    <t>Procs</t>
  </si>
  <si>
    <t>TDP</t>
  </si>
  <si>
    <t>gT</t>
  </si>
  <si>
    <t>idle frac</t>
  </si>
  <si>
    <t>ProcDynP</t>
  </si>
  <si>
    <t>ProcIdleP</t>
  </si>
  <si>
    <t>Cost</t>
  </si>
  <si>
    <t>Cost Total</t>
  </si>
  <si>
    <t>DDR3-1333</t>
  </si>
  <si>
    <t>DDR3-1600</t>
  </si>
  <si>
    <t>DDR3-1833</t>
  </si>
  <si>
    <t>Cost/GB</t>
  </si>
  <si>
    <t>Idle Power/GB</t>
  </si>
  <si>
    <t>Dyn Power/GB</t>
  </si>
  <si>
    <t>DIMM BW</t>
  </si>
  <si>
    <t>dE</t>
  </si>
  <si>
    <t>memCost/W</t>
  </si>
  <si>
    <t>memDyn/W</t>
  </si>
  <si>
    <t>Intel I350-T2</t>
  </si>
  <si>
    <t>Intel X540-T2</t>
  </si>
  <si>
    <t>Chelsio T580-LP-CR</t>
  </si>
  <si>
    <t>Power</t>
  </si>
  <si>
    <t>NIC cost</t>
  </si>
  <si>
    <t>cable cost</t>
  </si>
  <si>
    <t>NIC BW</t>
  </si>
  <si>
    <t>d</t>
  </si>
  <si>
    <t>Total Proc Idle</t>
  </si>
  <si>
    <t>peak BW</t>
  </si>
  <si>
    <t>bt 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</si>
</sst>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F2" sqref="F2:K4"/>
    </sheetView>
  </sheetViews>
  <sheetFormatPr baseColWidth="10" defaultRowHeight="15" x14ac:dyDescent="0"/>
  <cols>
    <col min="1" max="1" width="23.6640625" customWidth="1"/>
    <col min="2" max="2" width="12.1640625" bestFit="1" customWidth="1"/>
    <col min="6" max="6" width="12.1640625" bestFit="1" customWidth="1"/>
    <col min="7" max="7" width="13.33203125" customWidth="1"/>
    <col min="9" max="9" width="12.1640625" bestFit="1" customWidth="1"/>
    <col min="10" max="10" width="11.1640625" bestFit="1" customWidth="1"/>
    <col min="11" max="11" width="12.1640625" bestFit="1" customWidth="1"/>
  </cols>
  <sheetData>
    <row r="1" spans="1:11">
      <c r="A1" t="s">
        <v>0</v>
      </c>
      <c r="B1">
        <v>8</v>
      </c>
      <c r="C1">
        <v>8</v>
      </c>
      <c r="D1" t="s">
        <v>33</v>
      </c>
      <c r="E1" t="s">
        <v>28</v>
      </c>
      <c r="F1" t="s">
        <v>29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</row>
    <row r="2" spans="1:11">
      <c r="A2" t="s">
        <v>1</v>
      </c>
      <c r="B2">
        <v>2</v>
      </c>
      <c r="C2">
        <v>2</v>
      </c>
      <c r="D2" s="2">
        <v>1.07895932187888E-5</v>
      </c>
      <c r="E2">
        <v>1.5</v>
      </c>
      <c r="F2">
        <f>$B$26</f>
        <v>6.3085937500000004E-10</v>
      </c>
      <c r="G2" s="2">
        <f>$B$28*$B$32^(1-$E2)</f>
        <v>6.3420149980719121E-13</v>
      </c>
      <c r="H2">
        <f>$B$29*$B$32*$B$25</f>
        <v>6.7994701004800021E-11</v>
      </c>
      <c r="I2">
        <f>$B$29*$B$27*$B$32^(2-$E2)</f>
        <v>1.2019878541311464E-12</v>
      </c>
      <c r="J2">
        <f>$B$30*$B$25</f>
        <v>6.3542968750000005E-10</v>
      </c>
      <c r="K2">
        <f>$B$30*$B$27*$B$32^(1-$E2)</f>
        <v>1.123291602496247E-11</v>
      </c>
    </row>
    <row r="3" spans="1:11">
      <c r="A3" t="s">
        <v>2</v>
      </c>
      <c r="B3">
        <v>8</v>
      </c>
      <c r="C3">
        <v>50</v>
      </c>
      <c r="D3" s="2">
        <v>1.16415321826934E-10</v>
      </c>
      <c r="E3">
        <v>2</v>
      </c>
      <c r="F3">
        <f t="shared" ref="F3:F4" si="0">$B$26</f>
        <v>6.3085937500000004E-10</v>
      </c>
      <c r="G3" s="2">
        <f t="shared" ref="G3:G4" si="1">$B$28*$B$32^(1-$E3)</f>
        <v>6.842776201665403E-18</v>
      </c>
      <c r="H3">
        <f t="shared" ref="H3:H4" si="2">$B$29*$B$32*$B$25</f>
        <v>6.7994701004800021E-11</v>
      </c>
      <c r="I3">
        <f t="shared" ref="I3:I4" si="3">$B$29*$B$27*$B$32^(2-$E3)</f>
        <v>1.2968960000000003E-17</v>
      </c>
      <c r="J3">
        <f t="shared" ref="J3:J4" si="4">$B$30*$B$25</f>
        <v>6.3542968750000005E-10</v>
      </c>
      <c r="K3">
        <f t="shared" ref="K3:K4" si="5">$B$30*$B$27*$B$32^(1-$E3)</f>
        <v>1.2119859457015993E-16</v>
      </c>
    </row>
    <row r="4" spans="1:11">
      <c r="A4" t="s">
        <v>3</v>
      </c>
      <c r="B4">
        <v>4</v>
      </c>
      <c r="C4">
        <v>8</v>
      </c>
      <c r="D4" s="2">
        <v>1.3552527156068799E-20</v>
      </c>
      <c r="E4">
        <v>3</v>
      </c>
      <c r="F4">
        <f t="shared" si="0"/>
        <v>6.3085937500000004E-10</v>
      </c>
      <c r="G4" s="2">
        <f t="shared" si="1"/>
        <v>7.9660399370656849E-28</v>
      </c>
      <c r="H4">
        <f t="shared" si="2"/>
        <v>6.7994701004800021E-11</v>
      </c>
      <c r="I4">
        <f t="shared" si="3"/>
        <v>1.5097856521606449E-27</v>
      </c>
      <c r="J4">
        <f t="shared" si="4"/>
        <v>6.3542968750000005E-10</v>
      </c>
      <c r="K4">
        <f t="shared" si="5"/>
        <v>1.4109373391857363E-26</v>
      </c>
    </row>
    <row r="5" spans="1:11">
      <c r="A5" t="s">
        <v>4</v>
      </c>
      <c r="B5">
        <v>2</v>
      </c>
      <c r="C5">
        <v>2</v>
      </c>
    </row>
    <row r="6" spans="1:11">
      <c r="A6" t="s">
        <v>5</v>
      </c>
      <c r="B6">
        <v>2</v>
      </c>
      <c r="C6">
        <v>2</v>
      </c>
    </row>
    <row r="7" spans="1:11">
      <c r="A7" t="s">
        <v>6</v>
      </c>
      <c r="B7">
        <v>95</v>
      </c>
      <c r="C7">
        <v>45</v>
      </c>
    </row>
    <row r="8" spans="1:11">
      <c r="A8" t="s">
        <v>12</v>
      </c>
      <c r="B8">
        <v>0.15</v>
      </c>
      <c r="C8">
        <v>0.15</v>
      </c>
    </row>
    <row r="9" spans="1:11">
      <c r="A9" t="s">
        <v>7</v>
      </c>
      <c r="B9">
        <v>10</v>
      </c>
      <c r="C9">
        <v>40</v>
      </c>
    </row>
    <row r="10" spans="1:11">
      <c r="A10" t="s">
        <v>8</v>
      </c>
      <c r="B10">
        <v>13.4</v>
      </c>
      <c r="C10">
        <v>13.4</v>
      </c>
    </row>
    <row r="11" spans="1:11">
      <c r="A11" t="s">
        <v>13</v>
      </c>
      <c r="B11">
        <v>0.85</v>
      </c>
      <c r="C11">
        <v>0.85</v>
      </c>
    </row>
    <row r="12" spans="1:11">
      <c r="A12" t="s">
        <v>9</v>
      </c>
      <c r="B12">
        <v>128</v>
      </c>
      <c r="C12">
        <v>128</v>
      </c>
    </row>
    <row r="13" spans="1:11">
      <c r="A13" t="s">
        <v>30</v>
      </c>
      <c r="B13">
        <v>102.4</v>
      </c>
      <c r="C13">
        <v>102.4</v>
      </c>
    </row>
    <row r="14" spans="1:11">
      <c r="A14" t="s">
        <v>10</v>
      </c>
      <c r="B14">
        <v>0.67290000000000005</v>
      </c>
      <c r="C14">
        <v>0.33650000000000002</v>
      </c>
    </row>
    <row r="15" spans="1:11">
      <c r="A15" t="s">
        <v>11</v>
      </c>
      <c r="B15">
        <v>0.25330000000000003</v>
      </c>
      <c r="C15">
        <v>0.127</v>
      </c>
    </row>
    <row r="16" spans="1:11">
      <c r="A16" t="s">
        <v>14</v>
      </c>
      <c r="B16">
        <v>100</v>
      </c>
      <c r="C16">
        <v>50</v>
      </c>
    </row>
    <row r="17" spans="1:3">
      <c r="A17" t="s">
        <v>32</v>
      </c>
      <c r="B17">
        <v>3</v>
      </c>
      <c r="C17">
        <v>3</v>
      </c>
    </row>
    <row r="19" spans="1:3">
      <c r="A19" t="s">
        <v>15</v>
      </c>
      <c r="B19">
        <f>B7*B8</f>
        <v>14.25</v>
      </c>
      <c r="C19">
        <f>C7*C8</f>
        <v>6.75</v>
      </c>
    </row>
    <row r="20" spans="1:3">
      <c r="A20" t="s">
        <v>16</v>
      </c>
      <c r="B20">
        <f>B7*(1-B8)</f>
        <v>80.75</v>
      </c>
      <c r="C20">
        <f>C7*(1-C8)</f>
        <v>38.25</v>
      </c>
    </row>
    <row r="21" spans="1:3">
      <c r="A21" t="s">
        <v>17</v>
      </c>
      <c r="B21" s="1">
        <f>(B14*B12)*(B24/B13)</f>
        <v>3.1542187500000001</v>
      </c>
      <c r="C21" s="1">
        <f>(C14*C12)*(C24/C13)</f>
        <v>6.3093750000000002</v>
      </c>
    </row>
    <row r="22" spans="1:3">
      <c r="A22" t="s">
        <v>18</v>
      </c>
      <c r="B22">
        <f>B10*B11*B17</f>
        <v>34.17</v>
      </c>
      <c r="C22">
        <f>C10*C11*C17</f>
        <v>34.17</v>
      </c>
    </row>
    <row r="23" spans="1:3">
      <c r="A23" t="s">
        <v>19</v>
      </c>
      <c r="B23">
        <f>B10*(1-B11)*B17</f>
        <v>6.0300000000000011</v>
      </c>
      <c r="C23">
        <f>C10*(1-C11)*C17</f>
        <v>6.0300000000000011</v>
      </c>
    </row>
    <row r="24" spans="1:3">
      <c r="A24" t="s">
        <v>31</v>
      </c>
      <c r="B24">
        <f>((B9*B17)/8)</f>
        <v>3.75</v>
      </c>
      <c r="C24">
        <f>((C9*C17)/8)</f>
        <v>15</v>
      </c>
    </row>
    <row r="25" spans="1:3">
      <c r="A25" t="s">
        <v>20</v>
      </c>
      <c r="B25">
        <f>1/(B6*B4*B3*B2*B5*1000000000)</f>
        <v>3.9062500000000002E-12</v>
      </c>
      <c r="C25">
        <f>1/(C6*C4*C3*C2*C5*1000000000)</f>
        <v>3.1249999999999998E-13</v>
      </c>
    </row>
    <row r="26" spans="1:3">
      <c r="A26" t="s">
        <v>21</v>
      </c>
      <c r="B26">
        <f>B25*B20*B2</f>
        <v>6.3085937500000004E-10</v>
      </c>
      <c r="C26">
        <f>C25*C20*C2</f>
        <v>2.3906249999999998E-11</v>
      </c>
    </row>
    <row r="27" spans="1:3">
      <c r="A27" t="s">
        <v>22</v>
      </c>
      <c r="B27">
        <f>1/(B9/8)/(1000000000/B1)</f>
        <v>6.4000000000000002E-9</v>
      </c>
      <c r="C27">
        <f>1/(C9/8)/(1000000000/C1)</f>
        <v>1.6000000000000001E-9</v>
      </c>
    </row>
    <row r="28" spans="1:3">
      <c r="A28" t="s">
        <v>23</v>
      </c>
      <c r="B28">
        <f>B27*(B21+B23)</f>
        <v>5.8779000000000013E-8</v>
      </c>
      <c r="C28">
        <f>C27*(C21+C23)</f>
        <v>1.9743E-8</v>
      </c>
    </row>
    <row r="29" spans="1:3">
      <c r="A29" t="s">
        <v>24</v>
      </c>
      <c r="B29">
        <f>B15/(1000000000/B1)</f>
        <v>2.0264000000000004E-9</v>
      </c>
      <c r="C29">
        <f>C15/(1000000000/C1)</f>
        <v>1.016E-9</v>
      </c>
    </row>
    <row r="30" spans="1:3">
      <c r="A30" t="s">
        <v>25</v>
      </c>
      <c r="B30">
        <f>B2*B19+B16+B22</f>
        <v>162.67000000000002</v>
      </c>
      <c r="C30">
        <f>C2*C19+C16+C22</f>
        <v>97.67</v>
      </c>
    </row>
    <row r="32" spans="1:3">
      <c r="A32" t="s">
        <v>26</v>
      </c>
      <c r="B32">
        <v>8589934592</v>
      </c>
      <c r="C32" t="s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I16" sqref="I16"/>
    </sheetView>
  </sheetViews>
  <sheetFormatPr baseColWidth="10" defaultRowHeight="15" x14ac:dyDescent="0"/>
  <cols>
    <col min="1" max="1" width="16.6640625" customWidth="1"/>
    <col min="3" max="3" width="13.5" customWidth="1"/>
    <col min="4" max="4" width="13" customWidth="1"/>
    <col min="6" max="7" width="11.1640625" bestFit="1" customWidth="1"/>
    <col min="8" max="8" width="12.1640625" bestFit="1" customWidth="1"/>
    <col min="9" max="9" width="11.1640625" bestFit="1" customWidth="1"/>
    <col min="10" max="11" width="12.1640625" bestFit="1" customWidth="1"/>
  </cols>
  <sheetData>
    <row r="1" spans="1:14">
      <c r="A1" t="s">
        <v>39</v>
      </c>
      <c r="B1" t="s">
        <v>40</v>
      </c>
      <c r="C1" t="s">
        <v>2</v>
      </c>
      <c r="D1" t="s">
        <v>3</v>
      </c>
      <c r="E1" t="s">
        <v>4</v>
      </c>
      <c r="F1" t="s">
        <v>41</v>
      </c>
      <c r="G1" t="s">
        <v>43</v>
      </c>
      <c r="H1" t="s">
        <v>44</v>
      </c>
      <c r="I1" t="s">
        <v>45</v>
      </c>
      <c r="J1" t="s">
        <v>66</v>
      </c>
      <c r="K1" t="s">
        <v>42</v>
      </c>
      <c r="L1" t="s">
        <v>29</v>
      </c>
      <c r="M1" t="s">
        <v>46</v>
      </c>
      <c r="N1" t="s">
        <v>47</v>
      </c>
    </row>
    <row r="2" spans="1:14">
      <c r="A2">
        <v>1.8</v>
      </c>
      <c r="B2">
        <v>2</v>
      </c>
      <c r="C2">
        <v>8</v>
      </c>
      <c r="D2">
        <v>4</v>
      </c>
      <c r="E2">
        <v>2</v>
      </c>
      <c r="F2">
        <v>70</v>
      </c>
      <c r="G2">
        <v>0.15</v>
      </c>
      <c r="H2">
        <f>(F2)*(1-G2)</f>
        <v>59.5</v>
      </c>
      <c r="I2">
        <f>F2*G2</f>
        <v>10.5</v>
      </c>
      <c r="J2">
        <f>B2*I2</f>
        <v>21</v>
      </c>
      <c r="K2">
        <f t="shared" ref="K2:K9" si="0">1/(A2*B2*C2*D2*E2)/1000000000</f>
        <v>4.3402777777777776E-12</v>
      </c>
      <c r="L2">
        <f t="shared" ref="L2:L9" si="1">K2*H2*B2</f>
        <v>5.1649305555555549E-10</v>
      </c>
      <c r="M2">
        <v>1107</v>
      </c>
      <c r="N2">
        <f t="shared" ref="N2:N9" si="2">B2*M2</f>
        <v>2214</v>
      </c>
    </row>
    <row r="3" spans="1:14">
      <c r="A3">
        <v>2</v>
      </c>
      <c r="B3">
        <v>2</v>
      </c>
      <c r="C3">
        <v>8</v>
      </c>
      <c r="D3">
        <v>4</v>
      </c>
      <c r="E3">
        <v>2</v>
      </c>
      <c r="F3">
        <v>95</v>
      </c>
      <c r="G3">
        <v>0.15</v>
      </c>
      <c r="H3">
        <f t="shared" ref="H3:H9" si="3">(F3)*(1-G3)</f>
        <v>80.75</v>
      </c>
      <c r="I3">
        <f t="shared" ref="I3:I9" si="4">F3*G3</f>
        <v>14.25</v>
      </c>
      <c r="J3">
        <f t="shared" ref="J3:J9" si="5">B3*I3</f>
        <v>28.5</v>
      </c>
      <c r="K3">
        <f t="shared" si="0"/>
        <v>3.9062500000000002E-12</v>
      </c>
      <c r="L3">
        <f t="shared" si="1"/>
        <v>6.3085937500000004E-10</v>
      </c>
      <c r="M3">
        <v>1107</v>
      </c>
      <c r="N3">
        <f t="shared" si="2"/>
        <v>2214</v>
      </c>
    </row>
    <row r="4" spans="1:14">
      <c r="A4">
        <v>2.1</v>
      </c>
      <c r="B4">
        <v>2</v>
      </c>
      <c r="C4">
        <v>8</v>
      </c>
      <c r="D4">
        <v>4</v>
      </c>
      <c r="E4">
        <v>2</v>
      </c>
      <c r="F4">
        <v>95</v>
      </c>
      <c r="G4">
        <v>0.15</v>
      </c>
      <c r="H4">
        <f t="shared" si="3"/>
        <v>80.75</v>
      </c>
      <c r="I4">
        <f t="shared" si="4"/>
        <v>14.25</v>
      </c>
      <c r="J4">
        <f t="shared" si="5"/>
        <v>28.5</v>
      </c>
      <c r="K4">
        <f t="shared" si="0"/>
        <v>3.7202380952380953E-12</v>
      </c>
      <c r="L4">
        <f t="shared" si="1"/>
        <v>6.0081845238095235E-10</v>
      </c>
      <c r="M4">
        <v>1186</v>
      </c>
      <c r="N4">
        <f t="shared" si="2"/>
        <v>2372</v>
      </c>
    </row>
    <row r="5" spans="1:14">
      <c r="A5">
        <v>2.2000000000000002</v>
      </c>
      <c r="B5">
        <v>2</v>
      </c>
      <c r="C5">
        <v>8</v>
      </c>
      <c r="D5">
        <v>4</v>
      </c>
      <c r="E5">
        <v>2</v>
      </c>
      <c r="F5">
        <v>95</v>
      </c>
      <c r="G5">
        <v>0.15</v>
      </c>
      <c r="H5">
        <f t="shared" si="3"/>
        <v>80.75</v>
      </c>
      <c r="I5">
        <f t="shared" si="4"/>
        <v>14.25</v>
      </c>
      <c r="J5">
        <f t="shared" si="5"/>
        <v>28.5</v>
      </c>
      <c r="K5">
        <f t="shared" si="0"/>
        <v>3.5511363636363637E-12</v>
      </c>
      <c r="L5">
        <f t="shared" si="1"/>
        <v>5.7350852272727274E-10</v>
      </c>
      <c r="M5">
        <v>1329</v>
      </c>
      <c r="N5">
        <f t="shared" si="2"/>
        <v>2658</v>
      </c>
    </row>
    <row r="6" spans="1:14">
      <c r="A6">
        <v>2.4</v>
      </c>
      <c r="B6">
        <v>2</v>
      </c>
      <c r="C6">
        <v>8</v>
      </c>
      <c r="D6">
        <v>4</v>
      </c>
      <c r="E6">
        <v>2</v>
      </c>
      <c r="F6">
        <v>115</v>
      </c>
      <c r="G6">
        <v>0.15</v>
      </c>
      <c r="H6">
        <f t="shared" si="3"/>
        <v>97.75</v>
      </c>
      <c r="I6">
        <f t="shared" si="4"/>
        <v>17.25</v>
      </c>
      <c r="J6">
        <f t="shared" si="5"/>
        <v>34.5</v>
      </c>
      <c r="K6">
        <f t="shared" si="0"/>
        <v>3.2552083333333334E-12</v>
      </c>
      <c r="L6">
        <f t="shared" si="1"/>
        <v>6.3639322916666664E-10</v>
      </c>
      <c r="M6">
        <v>1440</v>
      </c>
      <c r="N6">
        <f t="shared" si="2"/>
        <v>2880</v>
      </c>
    </row>
    <row r="7" spans="1:14">
      <c r="A7">
        <v>2.6</v>
      </c>
      <c r="B7">
        <v>2</v>
      </c>
      <c r="C7">
        <v>8</v>
      </c>
      <c r="D7">
        <v>4</v>
      </c>
      <c r="E7">
        <v>2</v>
      </c>
      <c r="F7">
        <v>115</v>
      </c>
      <c r="G7">
        <v>0.15</v>
      </c>
      <c r="H7">
        <f t="shared" si="3"/>
        <v>97.75</v>
      </c>
      <c r="I7">
        <f t="shared" si="4"/>
        <v>17.25</v>
      </c>
      <c r="J7">
        <f t="shared" si="5"/>
        <v>34.5</v>
      </c>
      <c r="K7">
        <f t="shared" si="0"/>
        <v>3.0048076923076919E-12</v>
      </c>
      <c r="L7">
        <f t="shared" si="1"/>
        <v>5.8743990384615375E-10</v>
      </c>
      <c r="M7">
        <v>1552</v>
      </c>
      <c r="N7">
        <f t="shared" si="2"/>
        <v>3104</v>
      </c>
    </row>
    <row r="8" spans="1:14">
      <c r="A8">
        <v>2.7</v>
      </c>
      <c r="B8">
        <v>2</v>
      </c>
      <c r="C8">
        <v>8</v>
      </c>
      <c r="D8">
        <v>4</v>
      </c>
      <c r="E8">
        <v>2</v>
      </c>
      <c r="F8">
        <v>130</v>
      </c>
      <c r="G8">
        <v>0.15</v>
      </c>
      <c r="H8">
        <f t="shared" si="3"/>
        <v>110.5</v>
      </c>
      <c r="I8">
        <f t="shared" si="4"/>
        <v>19.5</v>
      </c>
      <c r="J8">
        <f t="shared" si="5"/>
        <v>39</v>
      </c>
      <c r="K8">
        <f t="shared" si="0"/>
        <v>2.8935185185185184E-12</v>
      </c>
      <c r="L8">
        <f t="shared" si="1"/>
        <v>6.3946759259259257E-10</v>
      </c>
      <c r="M8">
        <v>1723</v>
      </c>
      <c r="N8">
        <f t="shared" si="2"/>
        <v>3446</v>
      </c>
    </row>
    <row r="9" spans="1:14">
      <c r="A9">
        <v>2.9</v>
      </c>
      <c r="B9">
        <v>2</v>
      </c>
      <c r="C9">
        <v>8</v>
      </c>
      <c r="D9">
        <v>4</v>
      </c>
      <c r="E9">
        <v>2</v>
      </c>
      <c r="F9">
        <v>135</v>
      </c>
      <c r="G9">
        <v>0.15</v>
      </c>
      <c r="H9">
        <f t="shared" si="3"/>
        <v>114.75</v>
      </c>
      <c r="I9">
        <f t="shared" si="4"/>
        <v>20.25</v>
      </c>
      <c r="J9">
        <f t="shared" si="5"/>
        <v>40.5</v>
      </c>
      <c r="K9">
        <f t="shared" si="0"/>
        <v>2.6939655172413794E-12</v>
      </c>
      <c r="L9">
        <f t="shared" si="1"/>
        <v>6.1826508620689653E-10</v>
      </c>
      <c r="M9">
        <v>2057</v>
      </c>
      <c r="N9">
        <f t="shared" si="2"/>
        <v>4114</v>
      </c>
    </row>
    <row r="10" spans="1:14"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56</v>
      </c>
      <c r="H10" t="s">
        <v>57</v>
      </c>
      <c r="I10" t="s">
        <v>67</v>
      </c>
    </row>
    <row r="11" spans="1:14">
      <c r="A11" t="s">
        <v>48</v>
      </c>
      <c r="B11">
        <v>15</v>
      </c>
      <c r="C11">
        <v>0.24310000000000001</v>
      </c>
      <c r="D11">
        <v>0.61709999999999998</v>
      </c>
      <c r="E11">
        <v>10.6</v>
      </c>
      <c r="F11">
        <f>C11/(1000000000/8)</f>
        <v>1.9448000000000001E-9</v>
      </c>
      <c r="G11" s="2">
        <f>B11/(1000000000/8)</f>
        <v>1.1999999999999999E-7</v>
      </c>
      <c r="H11">
        <f>D11/(1000000000/8)</f>
        <v>4.9367999999999997E-9</v>
      </c>
      <c r="I11">
        <f>E11*(1000000000/8)</f>
        <v>1325000000</v>
      </c>
    </row>
    <row r="12" spans="1:14">
      <c r="A12" t="s">
        <v>49</v>
      </c>
      <c r="B12">
        <v>15.63</v>
      </c>
      <c r="C12">
        <v>0.25330000000000003</v>
      </c>
      <c r="D12">
        <v>0.67290000000000005</v>
      </c>
      <c r="E12">
        <v>12.8</v>
      </c>
      <c r="F12">
        <f t="shared" ref="F12:F13" si="6">C12/(1000000000/8)</f>
        <v>2.0264000000000004E-9</v>
      </c>
      <c r="G12" s="2">
        <f t="shared" ref="G12:G13" si="7">B12/(1000000000/8)</f>
        <v>1.2504000000000001E-7</v>
      </c>
      <c r="H12">
        <f t="shared" ref="H12:H13" si="8">D12/(1000000000/8)</f>
        <v>5.3832000000000002E-9</v>
      </c>
      <c r="I12">
        <f t="shared" ref="I12:I13" si="9">E12*(1000000000/8)</f>
        <v>1600000000</v>
      </c>
    </row>
    <row r="13" spans="1:14">
      <c r="A13" t="s">
        <v>50</v>
      </c>
      <c r="B13">
        <v>13.44</v>
      </c>
      <c r="C13">
        <v>0.26340000000000002</v>
      </c>
      <c r="D13">
        <v>0.73029999999999995</v>
      </c>
      <c r="E13">
        <v>14.9</v>
      </c>
      <c r="F13">
        <f t="shared" si="6"/>
        <v>2.1072000000000003E-9</v>
      </c>
      <c r="G13" s="2">
        <f t="shared" si="7"/>
        <v>1.0752E-7</v>
      </c>
      <c r="H13">
        <f t="shared" si="8"/>
        <v>5.8423999999999996E-9</v>
      </c>
      <c r="I13">
        <f t="shared" si="9"/>
        <v>1862500000</v>
      </c>
    </row>
    <row r="14" spans="1:14">
      <c r="B14" t="s">
        <v>61</v>
      </c>
      <c r="C14" t="s">
        <v>43</v>
      </c>
      <c r="D14" t="s">
        <v>62</v>
      </c>
      <c r="E14" t="s">
        <v>63</v>
      </c>
      <c r="F14" t="s">
        <v>64</v>
      </c>
      <c r="G14" t="s">
        <v>32</v>
      </c>
      <c r="H14" t="s">
        <v>68</v>
      </c>
    </row>
    <row r="15" spans="1:14">
      <c r="A15" t="s">
        <v>58</v>
      </c>
      <c r="B15">
        <v>4.4000000000000004</v>
      </c>
      <c r="C15">
        <v>0.85</v>
      </c>
      <c r="D15">
        <v>128</v>
      </c>
      <c r="E15">
        <v>3.4</v>
      </c>
      <c r="F15">
        <v>1</v>
      </c>
      <c r="G15" t="s">
        <v>65</v>
      </c>
      <c r="H15" s="2">
        <f>1/(F15/8)/(1000000000/8)</f>
        <v>6.4000000000000004E-8</v>
      </c>
      <c r="I15" s="2"/>
      <c r="J15" s="2"/>
      <c r="K15" s="2"/>
    </row>
    <row r="16" spans="1:14">
      <c r="A16" t="s">
        <v>59</v>
      </c>
      <c r="B16">
        <v>13.4</v>
      </c>
      <c r="C16">
        <v>0.85</v>
      </c>
      <c r="D16">
        <v>508</v>
      </c>
      <c r="E16">
        <v>7.32</v>
      </c>
      <c r="F16">
        <v>10</v>
      </c>
      <c r="G16" t="s">
        <v>65</v>
      </c>
      <c r="H16" s="2">
        <f t="shared" ref="H16:H17" si="10">1/(F16/8)/(1000000000/8)</f>
        <v>6.4000000000000002E-9</v>
      </c>
    </row>
    <row r="17" spans="1:8">
      <c r="A17" t="s">
        <v>60</v>
      </c>
      <c r="B17">
        <v>17</v>
      </c>
      <c r="C17">
        <v>0.85</v>
      </c>
      <c r="D17">
        <v>1023.49</v>
      </c>
      <c r="E17">
        <v>154</v>
      </c>
      <c r="F17">
        <v>40</v>
      </c>
      <c r="G17" t="s">
        <v>65</v>
      </c>
      <c r="H17" s="2">
        <f t="shared" si="10"/>
        <v>1.6000000000000001E-9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Gearhart</dc:creator>
  <cp:lastModifiedBy>Andrew Gearhart</cp:lastModifiedBy>
  <dcterms:created xsi:type="dcterms:W3CDTF">2014-09-14T02:55:28Z</dcterms:created>
  <dcterms:modified xsi:type="dcterms:W3CDTF">2014-10-08T22:31:33Z</dcterms:modified>
</cp:coreProperties>
</file>