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ropbox\Cerris oaks\Cerris 2022 draft share\Dating\CURRENT-2022\FBD\"/>
    </mc:Choice>
  </mc:AlternateContent>
  <xr:revisionPtr revIDLastSave="0" documentId="13_ncr:1_{81B61A7D-DFA3-47FE-9DF1-84EFA11F5622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template" sheetId="1" r:id="rId1"/>
    <sheet name="r1.sh" sheetId="2" r:id="rId2"/>
    <sheet name="r2.sh" sheetId="3" r:id="rId3"/>
    <sheet name="r3.sh" sheetId="6" r:id="rId4"/>
    <sheet name="r1.table" sheetId="4" r:id="rId5"/>
    <sheet name="r2.table" sheetId="5" r:id="rId6"/>
    <sheet name="r3.table" sheetId="7" r:id="rId7"/>
    <sheet name="parametersSummary-3runs" sheetId="8" r:id="rId8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2" i="4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2" i="7"/>
  <c r="C21" i="6" l="1"/>
  <c r="C19" i="6"/>
  <c r="C18" i="6"/>
  <c r="C14" i="6"/>
  <c r="C13" i="6"/>
  <c r="C12" i="6"/>
  <c r="C11" i="6"/>
  <c r="C9" i="6"/>
  <c r="C8" i="6"/>
  <c r="C4" i="6"/>
  <c r="C3" i="6"/>
  <c r="C2" i="6"/>
  <c r="C21" i="3" l="1"/>
  <c r="C20" i="3"/>
  <c r="C19" i="3"/>
  <c r="C18" i="3"/>
  <c r="C17" i="3"/>
  <c r="C16" i="3"/>
  <c r="C15" i="3"/>
  <c r="C14" i="3"/>
  <c r="C12" i="3"/>
  <c r="C11" i="3"/>
  <c r="C10" i="3"/>
  <c r="C9" i="3"/>
  <c r="C8" i="3"/>
  <c r="C7" i="3"/>
  <c r="B7" i="3"/>
  <c r="C6" i="3"/>
  <c r="B5" i="3"/>
  <c r="C5" i="3" s="1"/>
  <c r="C4" i="3"/>
  <c r="B3" i="3"/>
  <c r="C13" i="3" s="1"/>
  <c r="C2" i="3"/>
  <c r="B2" i="3"/>
  <c r="C19" i="2"/>
  <c r="C17" i="2"/>
  <c r="C16" i="2"/>
  <c r="C11" i="2"/>
  <c r="B11" i="2"/>
  <c r="C21" i="2" s="1"/>
  <c r="B10" i="2"/>
  <c r="C10" i="2" s="1"/>
  <c r="C9" i="2"/>
  <c r="B8" i="2"/>
  <c r="C18" i="2" s="1"/>
  <c r="B7" i="2"/>
  <c r="C7" i="2" s="1"/>
  <c r="B6" i="2"/>
  <c r="C6" i="2" s="1"/>
  <c r="B5" i="2"/>
  <c r="C5" i="2" s="1"/>
  <c r="B4" i="2"/>
  <c r="C14" i="2" s="1"/>
  <c r="B3" i="2"/>
  <c r="C13" i="2" s="1"/>
  <c r="B2" i="2"/>
  <c r="C12" i="2" s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4" i="2" l="1"/>
  <c r="C8" i="2"/>
  <c r="C2" i="2"/>
  <c r="C3" i="2"/>
  <c r="C20" i="2"/>
  <c r="C15" i="2"/>
  <c r="C3" i="3"/>
</calcChain>
</file>

<file path=xl/sharedStrings.xml><?xml version="1.0" encoding="utf-8"?>
<sst xmlns="http://schemas.openxmlformats.org/spreadsheetml/2006/main" count="414" uniqueCount="157">
  <si>
    <t>burnin</t>
  </si>
  <si>
    <t>script</t>
  </si>
  <si>
    <t>run01</t>
  </si>
  <si>
    <t>run02</t>
  </si>
  <si>
    <t>run03</t>
  </si>
  <si>
    <t>run04</t>
  </si>
  <si>
    <t>run05</t>
  </si>
  <si>
    <t>run06</t>
  </si>
  <si>
    <t>run07</t>
  </si>
  <si>
    <t>run08</t>
  </si>
  <si>
    <t>run09</t>
  </si>
  <si>
    <t>run10</t>
  </si>
  <si>
    <t>../../beast/bin/logcombiner -log run01_noBurn.log -log run02_noBurn.log -log run03_noBurn.log -log run04_noBurn.log -log run05_noBurn.log -log run06_noBurn.log -log run07_noBurn.log -log run08_noBurn.log -log run09_noBurn.log -log run10_noBurn.log -b 0 -o comboRuns.noBurn.log</t>
  </si>
  <si>
    <t>../../beast/bin/logcombiner -log run01_noBurn.trees -log run02_noBurn.trees -log run03_noBurn.trees -log run04_noBurn.trees -log run05_noBurn.trees -log run06_noBurn.trees -log run07_noBurn.trees -log run08_noBurn.trees -log run09_noBurn.trees -log run10_noBurn.trees -b 0 -o comboRuns.noBurn.trees</t>
  </si>
  <si>
    <t>../../beast/bin/loganalyser -b 0 comboRuns.noBurn.log &gt; comboRuns.logAnalyzed.log</t>
  </si>
  <si>
    <t>../../beast/bin/treeannotator -burnin 0 -heights median -limit 0 -lowMem comboRuns.noBurn.trees comboRuns.noBurn.annotated.tre</t>
  </si>
  <si>
    <t>exclude</t>
  </si>
  <si>
    <t>../../beast/bin/logcombiner -log run01_noBurn.log -log run02_noBurn.log -log run03_noBurn.log -log run04_noBurn.log -log run05_noBurn.log -log run06_noBurn.log -log run07_noBurn.log -log run09_noBurn.log -log run10_noBurn.log -b 0 -o comboRuns.noBurn.log</t>
  </si>
  <si>
    <t>../../beast/bin/logcombiner -log run01_noBurn.trees -log run02_noBurn.trees -log run03_noBurn.trees -log run04_noBurn.trees -log run05_noBurn.trees -log run06_noBurn.trees -log run07_noBurn.trees -log run09_noBurn.trees -log run10_noBurn.trees -b 0 -o comboRuns.noBurn.trees</t>
  </si>
  <si>
    <t>item</t>
  </si>
  <si>
    <t>mean</t>
  </si>
  <si>
    <t>stderr</t>
  </si>
  <si>
    <t>stddev</t>
  </si>
  <si>
    <t>median</t>
  </si>
  <si>
    <t>95%HPDlo</t>
  </si>
  <si>
    <t>95%HPDup</t>
  </si>
  <si>
    <t>ACT</t>
  </si>
  <si>
    <t>ESS</t>
  </si>
  <si>
    <t>geometric-mean</t>
  </si>
  <si>
    <t>posterior</t>
  </si>
  <si>
    <t>NaN</t>
  </si>
  <si>
    <t>likelihood</t>
  </si>
  <si>
    <t>prior</t>
  </si>
  <si>
    <t>treeLikelihood.cerris</t>
  </si>
  <si>
    <t>TreeHeight</t>
  </si>
  <si>
    <t>mutationRate</t>
  </si>
  <si>
    <t>proportionInvariant</t>
  </si>
  <si>
    <t>gammaShape</t>
  </si>
  <si>
    <t>rateAC</t>
  </si>
  <si>
    <t>rateAG</t>
  </si>
  <si>
    <t>rateAT</t>
  </si>
  <si>
    <t>rateCG</t>
  </si>
  <si>
    <t>rateGT</t>
  </si>
  <si>
    <t>ucldMean</t>
  </si>
  <si>
    <t>ucldStdev</t>
  </si>
  <si>
    <t>rate.mean</t>
  </si>
  <si>
    <t>rate.variance</t>
  </si>
  <si>
    <t>rate.coefficientOfVariation</t>
  </si>
  <si>
    <t>FBD</t>
  </si>
  <si>
    <t>diversificationRateFBD</t>
  </si>
  <si>
    <t>turnoverFBD</t>
  </si>
  <si>
    <t>samplingProportionFBD</t>
  </si>
  <si>
    <t>originFBD</t>
  </si>
  <si>
    <t>SACountFBD</t>
  </si>
  <si>
    <t>mrca.date-backward(alnifolia)</t>
  </si>
  <si>
    <t>mrca.date-backward(castaneifolia)</t>
  </si>
  <si>
    <t>mrca.date-backward(cerris1)</t>
  </si>
  <si>
    <t>mrca.date-backward(cerris_aegilops)</t>
  </si>
  <si>
    <t>mrca.date-backward(cerris_all)</t>
  </si>
  <si>
    <t>mrca.date-backward(cerris_eastAsia)</t>
  </si>
  <si>
    <t>mrca.date-backward(cerris_wEurasia)</t>
  </si>
  <si>
    <t>mrca.date-backward(floribunda)</t>
  </si>
  <si>
    <t>mrca.date-backward(ilex_all)</t>
  </si>
  <si>
    <t>mrca.date-backward(ilex_clade)</t>
  </si>
  <si>
    <t>mrca.date-backward(ilex_semecarpifolia)</t>
  </si>
  <si>
    <t>mrca.date-backward(ilex_westbound)</t>
  </si>
  <si>
    <t>mrca.date-backward(not_cyclobalanopsis)</t>
  </si>
  <si>
    <t>freqParameter.1</t>
  </si>
  <si>
    <t>freqParameter.2</t>
  </si>
  <si>
    <t>freqParameter.3</t>
  </si>
  <si>
    <t>freqParameter.4</t>
  </si>
  <si>
    <t>failed run</t>
  </si>
  <si>
    <t>../../beast/bin/logcombiner -log run01_noBurn.log -log run02_noBurn.log -log run03_noBurn.log -log run07_noBurn.log -log run08_noBurn.log -log run10_noBurn.log -b 0 -o comboRuns.noBurn.log</t>
  </si>
  <si>
    <t>../../beast/bin/logcombiner -log run01_noBurn.trees -log run02_noBurn.trees -log run03_noBurn.trees -log run07_noBurn.trees -log run08_noBurn.trees -log run10_noBurn.trees -b 0 -o comboRuns.noBurn.trees</t>
  </si>
  <si>
    <t>mean_CI</t>
  </si>
  <si>
    <t>parameter</t>
  </si>
  <si>
    <t>-722278 [-722307, -722251]</t>
  </si>
  <si>
    <t>-721946 [-721957, -721935]</t>
  </si>
  <si>
    <t>-332.4 [-358.2, -307]</t>
  </si>
  <si>
    <t>55.8 [52, 59.5]</t>
  </si>
  <si>
    <t>1 [1, 1]</t>
  </si>
  <si>
    <t>0.8 [0.8, 0.9]</t>
  </si>
  <si>
    <t>0.7 [0.6, 0.9]</t>
  </si>
  <si>
    <t>0.3 [0.3, 0.3]</t>
  </si>
  <si>
    <t>0.9 [0.9, 1]</t>
  </si>
  <si>
    <t>0.3 [0.3, 0.4]</t>
  </si>
  <si>
    <t>0.1 [0, 0.5]</t>
  </si>
  <si>
    <t>2 [0.4, 4.3]</t>
  </si>
  <si>
    <t>0 [0, 0]</t>
  </si>
  <si>
    <t>3.4 [0.4, 9.8]</t>
  </si>
  <si>
    <t>-315.2 [-341.6, -290.1]</t>
  </si>
  <si>
    <t>0 [0, 0.1]</t>
  </si>
  <si>
    <t>0.6 [0.4, 0.8]</t>
  </si>
  <si>
    <t>0.5 [0.4, 0.6]</t>
  </si>
  <si>
    <t>57.7 [54, 60]</t>
  </si>
  <si>
    <t>37.8 [32, 42]</t>
  </si>
  <si>
    <t>19.5 [18.6, 23.6]</t>
  </si>
  <si>
    <t>3.6 [3.5, 3.5]</t>
  </si>
  <si>
    <t>10.8 [4.4, 15.7]</t>
  </si>
  <si>
    <t>12.6 [10, 18.5]</t>
  </si>
  <si>
    <t>50.8 [49.6, 55.3]</t>
  </si>
  <si>
    <t>35.5 [35, 38.5]</t>
  </si>
  <si>
    <t>35.2 [33.9, 39.9]</t>
  </si>
  <si>
    <t>33.2 [33, 34.7]</t>
  </si>
  <si>
    <t>51.8 [50.9, 55.2]</t>
  </si>
  <si>
    <t>21.1 [18.5, 25.8]</t>
  </si>
  <si>
    <t>34.9 [34.4, 37.6]</t>
  </si>
  <si>
    <t>33.4 [31, 39.1]</t>
  </si>
  <si>
    <t>54.2 [50.9, 58.1]</t>
  </si>
  <si>
    <t>0.2 [0.2, 0.2]</t>
  </si>
  <si>
    <t>r1 - mean [CI]</t>
  </si>
  <si>
    <t>-722283 [-722311, -722253]</t>
  </si>
  <si>
    <t>-336.6 [-363.4, -310.4]</t>
  </si>
  <si>
    <t>56.2 [52.9, 59.3]</t>
  </si>
  <si>
    <t>0.8 [0.6, 1]</t>
  </si>
  <si>
    <t>0.1 [0, 0.6]</t>
  </si>
  <si>
    <t>2.4 [0.4, 4.3]</t>
  </si>
  <si>
    <t>4.1 [0.4, 10.7]</t>
  </si>
  <si>
    <t>-318.4 [-343.8, -293.4]</t>
  </si>
  <si>
    <t>57.9 [54.8, 60]</t>
  </si>
  <si>
    <t>37.6 [32, 42]</t>
  </si>
  <si>
    <t>19.7 [18.5, 24.8]</t>
  </si>
  <si>
    <t>4.9 [4.8, 4.8]</t>
  </si>
  <si>
    <t>11.3 [6.4, 16.7]</t>
  </si>
  <si>
    <t>14.5 [12.7, 20.5]</t>
  </si>
  <si>
    <t>52.6 [52.1, 55.3]</t>
  </si>
  <si>
    <t>36.2 [35, 42.7]</t>
  </si>
  <si>
    <t>34.6 [31.5, 42.3]</t>
  </si>
  <si>
    <t>33.3 [33, 35.6]</t>
  </si>
  <si>
    <t>51.2 [49.9, 54.7]</t>
  </si>
  <si>
    <t>21.9 [18.9, 27.1]</t>
  </si>
  <si>
    <t>35.2 [34.9, 37.4]</t>
  </si>
  <si>
    <t>33.9 [31, 39.6]</t>
  </si>
  <si>
    <t>54.6 [52.1, 57.9]</t>
  </si>
  <si>
    <t>-722276 [-722301, -722251]</t>
  </si>
  <si>
    <t>-330 [-353.2, -308.2]</t>
  </si>
  <si>
    <t>57.7 [55.6, 59.7]</t>
  </si>
  <si>
    <t>0.5 [0.4, 0.7]</t>
  </si>
  <si>
    <t>0.6 [0.4, 0.7]</t>
  </si>
  <si>
    <t>-317.1 [-341, -296]</t>
  </si>
  <si>
    <t>0.5 [0.5, 0.6]</t>
  </si>
  <si>
    <t>58.8 [56.8, 60]</t>
  </si>
  <si>
    <t>38.5 [34, 43]</t>
  </si>
  <si>
    <t>19.6 [19.1, 22.8]</t>
  </si>
  <si>
    <t>12.3 [8.6, 16]</t>
  </si>
  <si>
    <t>13.6 [12.4, 17]</t>
  </si>
  <si>
    <t>53.7 [52.6, 56.7]</t>
  </si>
  <si>
    <t>35.1 [35, 36.1]</t>
  </si>
  <si>
    <t>33.1 [32.2, 36.1]</t>
  </si>
  <si>
    <t>33.1 [33, 33.9]</t>
  </si>
  <si>
    <t>55.1 [54.8, 56.8]</t>
  </si>
  <si>
    <t>21.2 [18.8, 24.9]</t>
  </si>
  <si>
    <t>34.3 [34.2, 35.5]</t>
  </si>
  <si>
    <t>32.8 [31, 37.5]</t>
  </si>
  <si>
    <t>56.7 [54.8, 58.7]</t>
  </si>
  <si>
    <t>r2 - mean_CI</t>
  </si>
  <si>
    <t>r3 - mean_CI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</si>
</sst>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9" fontId="1" fillId="0" borderId="0" xfId="1" applyFont="1" applyBorder="1" applyAlignment="1" applyProtection="1"/>
    <xf numFmtId="9" fontId="0" fillId="0" borderId="0" xfId="1" applyFont="1" applyBorder="1" applyAlignment="1" applyProtection="1"/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Normal="100" workbookViewId="0">
      <selection sqref="A1:XFD1048576"/>
    </sheetView>
  </sheetViews>
  <sheetFormatPr defaultColWidth="8.5703125" defaultRowHeight="15" x14ac:dyDescent="0.25"/>
  <cols>
    <col min="1" max="1" width="9.140625" style="1" customWidth="1"/>
    <col min="2" max="2" width="6.85546875" customWidth="1"/>
  </cols>
  <sheetData>
    <row r="1" spans="1:3" s="1" customFormat="1" x14ac:dyDescent="0.25">
      <c r="B1" s="2" t="s">
        <v>0</v>
      </c>
      <c r="C1" s="1" t="s">
        <v>1</v>
      </c>
    </row>
    <row r="2" spans="1:3" x14ac:dyDescent="0.25">
      <c r="A2" s="1" t="s">
        <v>2</v>
      </c>
      <c r="B2" s="3">
        <v>0</v>
      </c>
      <c r="C2" t="str">
        <f t="shared" ref="C2:C11" si="0">"../../beast/bin/logcombiner -log "&amp;A2&amp;"_cerris.log -b "&amp;ROUND(B2*100,0)&amp;" -o "&amp;A2&amp;"_noBurn.log"</f>
        <v>../../beast/bin/logcombiner -log run01_cerris.log -b 0 -o run01_noBurn.log</v>
      </c>
    </row>
    <row r="3" spans="1:3" x14ac:dyDescent="0.25">
      <c r="A3" s="1" t="s">
        <v>3</v>
      </c>
      <c r="B3" s="3">
        <v>0</v>
      </c>
      <c r="C3" t="str">
        <f t="shared" si="0"/>
        <v>../../beast/bin/logcombiner -log run02_cerris.log -b 0 -o run02_noBurn.log</v>
      </c>
    </row>
    <row r="4" spans="1:3" x14ac:dyDescent="0.25">
      <c r="A4" s="1" t="s">
        <v>4</v>
      </c>
      <c r="B4" s="3">
        <v>0</v>
      </c>
      <c r="C4" t="str">
        <f t="shared" si="0"/>
        <v>../../beast/bin/logcombiner -log run03_cerris.log -b 0 -o run03_noBurn.log</v>
      </c>
    </row>
    <row r="5" spans="1:3" x14ac:dyDescent="0.25">
      <c r="A5" s="1" t="s">
        <v>5</v>
      </c>
      <c r="B5" s="3">
        <v>0</v>
      </c>
      <c r="C5" t="str">
        <f t="shared" si="0"/>
        <v>../../beast/bin/logcombiner -log run04_cerris.log -b 0 -o run04_noBurn.log</v>
      </c>
    </row>
    <row r="6" spans="1:3" x14ac:dyDescent="0.25">
      <c r="A6" s="1" t="s">
        <v>6</v>
      </c>
      <c r="B6" s="3">
        <v>0</v>
      </c>
      <c r="C6" t="str">
        <f t="shared" si="0"/>
        <v>../../beast/bin/logcombiner -log run05_cerris.log -b 0 -o run05_noBurn.log</v>
      </c>
    </row>
    <row r="7" spans="1:3" x14ac:dyDescent="0.25">
      <c r="A7" s="1" t="s">
        <v>7</v>
      </c>
      <c r="B7" s="3">
        <v>0</v>
      </c>
      <c r="C7" t="str">
        <f t="shared" si="0"/>
        <v>../../beast/bin/logcombiner -log run06_cerris.log -b 0 -o run06_noBurn.log</v>
      </c>
    </row>
    <row r="8" spans="1:3" x14ac:dyDescent="0.25">
      <c r="A8" s="1" t="s">
        <v>8</v>
      </c>
      <c r="B8" s="3">
        <v>0</v>
      </c>
      <c r="C8" t="str">
        <f t="shared" si="0"/>
        <v>../../beast/bin/logcombiner -log run07_cerris.log -b 0 -o run07_noBurn.log</v>
      </c>
    </row>
    <row r="9" spans="1:3" x14ac:dyDescent="0.25">
      <c r="A9" s="1" t="s">
        <v>9</v>
      </c>
      <c r="B9" s="3">
        <v>0</v>
      </c>
      <c r="C9" t="str">
        <f t="shared" si="0"/>
        <v>../../beast/bin/logcombiner -log run08_cerris.log -b 0 -o run08_noBurn.log</v>
      </c>
    </row>
    <row r="10" spans="1:3" x14ac:dyDescent="0.25">
      <c r="A10" s="1" t="s">
        <v>10</v>
      </c>
      <c r="B10" s="3">
        <v>0</v>
      </c>
      <c r="C10" t="str">
        <f t="shared" si="0"/>
        <v>../../beast/bin/logcombiner -log run09_cerris.log -b 0 -o run09_noBurn.log</v>
      </c>
    </row>
    <row r="11" spans="1:3" x14ac:dyDescent="0.25">
      <c r="A11" s="1" t="s">
        <v>11</v>
      </c>
      <c r="B11" s="3">
        <v>0</v>
      </c>
      <c r="C11" t="str">
        <f t="shared" si="0"/>
        <v>../../beast/bin/logcombiner -log run10_cerris.log -b 0 -o run10_noBurn.log</v>
      </c>
    </row>
    <row r="12" spans="1:3" x14ac:dyDescent="0.25">
      <c r="B12" s="3"/>
      <c r="C12" t="str">
        <f t="shared" ref="C12:C21" si="1">"../../beast/bin/logcombiner -log "&amp;A2&amp;"_cerris.trees -b "&amp;ROUND(B2*100,0)&amp;" -o "&amp;A2&amp;"_noBurn.trees"</f>
        <v>../../beast/bin/logcombiner -log run01_cerris.trees -b 0 -o run01_noBurn.trees</v>
      </c>
    </row>
    <row r="13" spans="1:3" x14ac:dyDescent="0.25">
      <c r="B13" s="3"/>
      <c r="C13" t="str">
        <f t="shared" si="1"/>
        <v>../../beast/bin/logcombiner -log run02_cerris.trees -b 0 -o run02_noBurn.trees</v>
      </c>
    </row>
    <row r="14" spans="1:3" x14ac:dyDescent="0.25">
      <c r="B14" s="3"/>
      <c r="C14" t="str">
        <f t="shared" si="1"/>
        <v>../../beast/bin/logcombiner -log run03_cerris.trees -b 0 -o run03_noBurn.trees</v>
      </c>
    </row>
    <row r="15" spans="1:3" x14ac:dyDescent="0.25">
      <c r="B15" s="3"/>
      <c r="C15" t="str">
        <f t="shared" si="1"/>
        <v>../../beast/bin/logcombiner -log run04_cerris.trees -b 0 -o run04_noBurn.trees</v>
      </c>
    </row>
    <row r="16" spans="1:3" x14ac:dyDescent="0.25">
      <c r="B16" s="3"/>
      <c r="C16" t="str">
        <f t="shared" si="1"/>
        <v>../../beast/bin/logcombiner -log run05_cerris.trees -b 0 -o run05_noBurn.trees</v>
      </c>
    </row>
    <row r="17" spans="2:3" x14ac:dyDescent="0.25">
      <c r="B17" s="3"/>
      <c r="C17" t="str">
        <f t="shared" si="1"/>
        <v>../../beast/bin/logcombiner -log run06_cerris.trees -b 0 -o run06_noBurn.trees</v>
      </c>
    </row>
    <row r="18" spans="2:3" x14ac:dyDescent="0.25">
      <c r="B18" s="3"/>
      <c r="C18" t="str">
        <f t="shared" si="1"/>
        <v>../../beast/bin/logcombiner -log run07_cerris.trees -b 0 -o run07_noBurn.trees</v>
      </c>
    </row>
    <row r="19" spans="2:3" x14ac:dyDescent="0.25">
      <c r="B19" s="3"/>
      <c r="C19" t="str">
        <f t="shared" si="1"/>
        <v>../../beast/bin/logcombiner -log run08_cerris.trees -b 0 -o run08_noBurn.trees</v>
      </c>
    </row>
    <row r="20" spans="2:3" x14ac:dyDescent="0.25">
      <c r="B20" s="3"/>
      <c r="C20" t="str">
        <f t="shared" si="1"/>
        <v>../../beast/bin/logcombiner -log run09_cerris.trees -b 0 -o run09_noBurn.trees</v>
      </c>
    </row>
    <row r="21" spans="2:3" x14ac:dyDescent="0.25">
      <c r="B21" s="3"/>
      <c r="C21" t="str">
        <f t="shared" si="1"/>
        <v>../../beast/bin/logcombiner -log run10_cerris.trees -b 0 -o run10_noBurn.trees</v>
      </c>
    </row>
    <row r="22" spans="2:3" x14ac:dyDescent="0.25">
      <c r="B22" s="3"/>
    </row>
    <row r="23" spans="2:3" x14ac:dyDescent="0.25">
      <c r="B23" s="3"/>
      <c r="C23" t="s">
        <v>12</v>
      </c>
    </row>
    <row r="24" spans="2:3" x14ac:dyDescent="0.25">
      <c r="B24" s="3"/>
      <c r="C24" t="s">
        <v>13</v>
      </c>
    </row>
    <row r="26" spans="2:3" x14ac:dyDescent="0.25">
      <c r="C26" t="s">
        <v>14</v>
      </c>
    </row>
    <row r="27" spans="2:3" x14ac:dyDescent="0.25">
      <c r="C27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Normal="100" workbookViewId="0">
      <selection activeCell="C15" sqref="C15"/>
    </sheetView>
  </sheetViews>
  <sheetFormatPr defaultColWidth="8.5703125" defaultRowHeight="15" x14ac:dyDescent="0.25"/>
  <cols>
    <col min="1" max="1" width="9.140625" style="1" customWidth="1"/>
    <col min="2" max="2" width="8" style="3" customWidth="1"/>
    <col min="3" max="3" width="255.7109375" customWidth="1"/>
  </cols>
  <sheetData>
    <row r="1" spans="1:3" s="1" customFormat="1" x14ac:dyDescent="0.25">
      <c r="B1" s="2" t="s">
        <v>0</v>
      </c>
      <c r="C1" s="1" t="s">
        <v>1</v>
      </c>
    </row>
    <row r="2" spans="1:3" x14ac:dyDescent="0.25">
      <c r="A2" s="1" t="s">
        <v>2</v>
      </c>
      <c r="B2" s="3">
        <f>25/50</f>
        <v>0.5</v>
      </c>
      <c r="C2" t="str">
        <f t="shared" ref="C2:C11" si="0">"../../beast/bin/logcombiner -log "&amp;A2&amp;"_cerris.log -b "&amp;ROUND(B2*100,0)&amp;" -o "&amp;A2&amp;"_noBurn.log"</f>
        <v>../../beast/bin/logcombiner -log run01_cerris.log -b 50 -o run01_noBurn.log</v>
      </c>
    </row>
    <row r="3" spans="1:3" x14ac:dyDescent="0.25">
      <c r="A3" s="1" t="s">
        <v>3</v>
      </c>
      <c r="B3" s="3">
        <f>35/50</f>
        <v>0.7</v>
      </c>
      <c r="C3" t="str">
        <f t="shared" si="0"/>
        <v>../../beast/bin/logcombiner -log run02_cerris.log -b 70 -o run02_noBurn.log</v>
      </c>
    </row>
    <row r="4" spans="1:3" x14ac:dyDescent="0.25">
      <c r="A4" s="1" t="s">
        <v>4</v>
      </c>
      <c r="B4" s="3">
        <f>5/50</f>
        <v>0.1</v>
      </c>
      <c r="C4" t="str">
        <f t="shared" si="0"/>
        <v>../../beast/bin/logcombiner -log run03_cerris.log -b 10 -o run03_noBurn.log</v>
      </c>
    </row>
    <row r="5" spans="1:3" x14ac:dyDescent="0.25">
      <c r="A5" s="1" t="s">
        <v>5</v>
      </c>
      <c r="B5" s="3">
        <f>42/50</f>
        <v>0.84</v>
      </c>
      <c r="C5" t="str">
        <f t="shared" si="0"/>
        <v>../../beast/bin/logcombiner -log run04_cerris.log -b 84 -o run04_noBurn.log</v>
      </c>
    </row>
    <row r="6" spans="1:3" x14ac:dyDescent="0.25">
      <c r="A6" s="1" t="s">
        <v>6</v>
      </c>
      <c r="B6" s="3">
        <f>20/50</f>
        <v>0.4</v>
      </c>
      <c r="C6" t="str">
        <f t="shared" si="0"/>
        <v>../../beast/bin/logcombiner -log run05_cerris.log -b 40 -o run05_noBurn.log</v>
      </c>
    </row>
    <row r="7" spans="1:3" x14ac:dyDescent="0.25">
      <c r="A7" s="1" t="s">
        <v>7</v>
      </c>
      <c r="B7" s="3">
        <f>37/50</f>
        <v>0.74</v>
      </c>
      <c r="C7" t="str">
        <f t="shared" si="0"/>
        <v>../../beast/bin/logcombiner -log run06_cerris.log -b 74 -o run06_noBurn.log</v>
      </c>
    </row>
    <row r="8" spans="1:3" x14ac:dyDescent="0.25">
      <c r="A8" s="1" t="s">
        <v>8</v>
      </c>
      <c r="B8" s="3">
        <f>46/50</f>
        <v>0.92</v>
      </c>
      <c r="C8" t="str">
        <f t="shared" si="0"/>
        <v>../../beast/bin/logcombiner -log run07_cerris.log -b 92 -o run07_noBurn.log</v>
      </c>
    </row>
    <row r="9" spans="1:3" x14ac:dyDescent="0.25">
      <c r="A9" s="1" t="s">
        <v>9</v>
      </c>
      <c r="B9" s="3" t="s">
        <v>16</v>
      </c>
      <c r="C9" t="e">
        <f t="shared" si="0"/>
        <v>#VALUE!</v>
      </c>
    </row>
    <row r="10" spans="1:3" x14ac:dyDescent="0.25">
      <c r="A10" s="1" t="s">
        <v>10</v>
      </c>
      <c r="B10" s="3">
        <f>25/50</f>
        <v>0.5</v>
      </c>
      <c r="C10" t="str">
        <f t="shared" si="0"/>
        <v>../../beast/bin/logcombiner -log run09_cerris.log -b 50 -o run09_noBurn.log</v>
      </c>
    </row>
    <row r="11" spans="1:3" x14ac:dyDescent="0.25">
      <c r="A11" s="1" t="s">
        <v>11</v>
      </c>
      <c r="B11" s="3">
        <f>25/50</f>
        <v>0.5</v>
      </c>
      <c r="C11" t="str">
        <f t="shared" si="0"/>
        <v>../../beast/bin/logcombiner -log run10_cerris.log -b 50 -o run10_noBurn.log</v>
      </c>
    </row>
    <row r="12" spans="1:3" x14ac:dyDescent="0.25">
      <c r="C12" t="str">
        <f t="shared" ref="C12:C21" si="1">"../../beast/bin/logcombiner -log "&amp;A2&amp;"_cerris.trees -b "&amp;ROUND(B2*100,0)&amp;" -o "&amp;A2&amp;"_noBurn.trees"</f>
        <v>../../beast/bin/logcombiner -log run01_cerris.trees -b 50 -o run01_noBurn.trees</v>
      </c>
    </row>
    <row r="13" spans="1:3" x14ac:dyDescent="0.25">
      <c r="C13" t="str">
        <f t="shared" si="1"/>
        <v>../../beast/bin/logcombiner -log run02_cerris.trees -b 70 -o run02_noBurn.trees</v>
      </c>
    </row>
    <row r="14" spans="1:3" x14ac:dyDescent="0.25">
      <c r="C14" t="str">
        <f t="shared" si="1"/>
        <v>../../beast/bin/logcombiner -log run03_cerris.trees -b 10 -o run03_noBurn.trees</v>
      </c>
    </row>
    <row r="15" spans="1:3" x14ac:dyDescent="0.25">
      <c r="C15" t="str">
        <f t="shared" si="1"/>
        <v>../../beast/bin/logcombiner -log run04_cerris.trees -b 84 -o run04_noBurn.trees</v>
      </c>
    </row>
    <row r="16" spans="1:3" x14ac:dyDescent="0.25">
      <c r="C16" t="str">
        <f t="shared" si="1"/>
        <v>../../beast/bin/logcombiner -log run05_cerris.trees -b 40 -o run05_noBurn.trees</v>
      </c>
    </row>
    <row r="17" spans="3:3" x14ac:dyDescent="0.25">
      <c r="C17" t="str">
        <f t="shared" si="1"/>
        <v>../../beast/bin/logcombiner -log run06_cerris.trees -b 74 -o run06_noBurn.trees</v>
      </c>
    </row>
    <row r="18" spans="3:3" x14ac:dyDescent="0.25">
      <c r="C18" t="str">
        <f t="shared" si="1"/>
        <v>../../beast/bin/logcombiner -log run07_cerris.trees -b 92 -o run07_noBurn.trees</v>
      </c>
    </row>
    <row r="19" spans="3:3" x14ac:dyDescent="0.25">
      <c r="C19" t="e">
        <f t="shared" si="1"/>
        <v>#VALUE!</v>
      </c>
    </row>
    <row r="20" spans="3:3" x14ac:dyDescent="0.25">
      <c r="C20" t="str">
        <f t="shared" si="1"/>
        <v>../../beast/bin/logcombiner -log run09_cerris.trees -b 50 -o run09_noBurn.trees</v>
      </c>
    </row>
    <row r="21" spans="3:3" x14ac:dyDescent="0.25">
      <c r="C21" t="str">
        <f t="shared" si="1"/>
        <v>../../beast/bin/logcombiner -log run10_cerris.trees -b 50 -o run10_noBurn.trees</v>
      </c>
    </row>
    <row r="23" spans="3:3" x14ac:dyDescent="0.25">
      <c r="C23" t="s">
        <v>12</v>
      </c>
    </row>
    <row r="24" spans="3:3" x14ac:dyDescent="0.25">
      <c r="C24" t="s">
        <v>13</v>
      </c>
    </row>
    <row r="26" spans="3:3" x14ac:dyDescent="0.25">
      <c r="C26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Normal="100" workbookViewId="0">
      <selection activeCell="B10" sqref="B10"/>
    </sheetView>
  </sheetViews>
  <sheetFormatPr defaultColWidth="20.5703125" defaultRowHeight="15" x14ac:dyDescent="0.25"/>
  <cols>
    <col min="1" max="1" width="20.42578125" style="1"/>
  </cols>
  <sheetData>
    <row r="1" spans="1:3" s="1" customFormat="1" x14ac:dyDescent="0.25">
      <c r="B1" s="2" t="s">
        <v>0</v>
      </c>
      <c r="C1" s="1" t="s">
        <v>1</v>
      </c>
    </row>
    <row r="2" spans="1:3" x14ac:dyDescent="0.25">
      <c r="A2" s="1" t="s">
        <v>2</v>
      </c>
      <c r="B2" s="3">
        <f>33/50</f>
        <v>0.66</v>
      </c>
      <c r="C2" t="str">
        <f t="shared" ref="C2:C11" si="0">"../../beast/bin/logcombiner -log "&amp;A2&amp;"_cerris.log -b "&amp;ROUND(B2*100,0)&amp;" -o "&amp;A2&amp;"_noBurn.log"</f>
        <v>../../beast/bin/logcombiner -log run01_cerris.log -b 66 -o run01_noBurn.log</v>
      </c>
    </row>
    <row r="3" spans="1:3" x14ac:dyDescent="0.25">
      <c r="A3" s="1" t="s">
        <v>3</v>
      </c>
      <c r="B3" s="3">
        <f>0.1</f>
        <v>0.1</v>
      </c>
      <c r="C3" t="str">
        <f t="shared" si="0"/>
        <v>../../beast/bin/logcombiner -log run02_cerris.log -b 10 -o run02_noBurn.log</v>
      </c>
    </row>
    <row r="4" spans="1:3" x14ac:dyDescent="0.25">
      <c r="A4" s="1" t="s">
        <v>4</v>
      </c>
      <c r="B4" s="3">
        <v>0.1</v>
      </c>
      <c r="C4" t="str">
        <f t="shared" si="0"/>
        <v>../../beast/bin/logcombiner -log run03_cerris.log -b 10 -o run03_noBurn.log</v>
      </c>
    </row>
    <row r="5" spans="1:3" x14ac:dyDescent="0.25">
      <c r="A5" s="1" t="s">
        <v>5</v>
      </c>
      <c r="B5" s="3">
        <f>15/50</f>
        <v>0.3</v>
      </c>
      <c r="C5" t="str">
        <f t="shared" si="0"/>
        <v>../../beast/bin/logcombiner -log run04_cerris.log -b 30 -o run04_noBurn.log</v>
      </c>
    </row>
    <row r="6" spans="1:3" x14ac:dyDescent="0.25">
      <c r="A6" s="1" t="s">
        <v>6</v>
      </c>
      <c r="B6" s="3">
        <v>0.2</v>
      </c>
      <c r="C6" t="str">
        <f t="shared" si="0"/>
        <v>../../beast/bin/logcombiner -log run05_cerris.log -b 20 -o run05_noBurn.log</v>
      </c>
    </row>
    <row r="7" spans="1:3" x14ac:dyDescent="0.25">
      <c r="A7" s="1" t="s">
        <v>7</v>
      </c>
      <c r="B7" s="3">
        <f>27/50</f>
        <v>0.54</v>
      </c>
      <c r="C7" t="str">
        <f t="shared" si="0"/>
        <v>../../beast/bin/logcombiner -log run06_cerris.log -b 54 -o run06_noBurn.log</v>
      </c>
    </row>
    <row r="8" spans="1:3" x14ac:dyDescent="0.25">
      <c r="A8" s="1" t="s">
        <v>8</v>
      </c>
      <c r="B8" s="3">
        <v>0.1</v>
      </c>
      <c r="C8" t="str">
        <f t="shared" si="0"/>
        <v>../../beast/bin/logcombiner -log run07_cerris.log -b 10 -o run07_noBurn.log</v>
      </c>
    </row>
    <row r="9" spans="1:3" x14ac:dyDescent="0.25">
      <c r="A9" s="1" t="s">
        <v>9</v>
      </c>
      <c r="B9" s="3" t="s">
        <v>71</v>
      </c>
      <c r="C9" s="4" t="e">
        <f t="shared" si="0"/>
        <v>#VALUE!</v>
      </c>
    </row>
    <row r="10" spans="1:3" x14ac:dyDescent="0.25">
      <c r="A10" s="1" t="s">
        <v>10</v>
      </c>
      <c r="B10" s="3">
        <v>0.52</v>
      </c>
      <c r="C10" t="str">
        <f t="shared" si="0"/>
        <v>../../beast/bin/logcombiner -log run09_cerris.log -b 52 -o run09_noBurn.log</v>
      </c>
    </row>
    <row r="11" spans="1:3" x14ac:dyDescent="0.25">
      <c r="A11" s="1" t="s">
        <v>11</v>
      </c>
      <c r="B11" s="3">
        <v>0.2</v>
      </c>
      <c r="C11" t="str">
        <f t="shared" si="0"/>
        <v>../../beast/bin/logcombiner -log run10_cerris.log -b 20 -o run10_noBurn.log</v>
      </c>
    </row>
    <row r="12" spans="1:3" x14ac:dyDescent="0.25">
      <c r="B12" s="3"/>
      <c r="C12" t="str">
        <f t="shared" ref="C12:C21" si="1">"../../beast/bin/logcombiner -log "&amp;A2&amp;"_cerris.trees -b "&amp;ROUND(B2*100,0)&amp;" -o "&amp;A2&amp;"_noBurn.trees"</f>
        <v>../../beast/bin/logcombiner -log run01_cerris.trees -b 66 -o run01_noBurn.trees</v>
      </c>
    </row>
    <row r="13" spans="1:3" x14ac:dyDescent="0.25">
      <c r="B13" s="3"/>
      <c r="C13" t="str">
        <f t="shared" si="1"/>
        <v>../../beast/bin/logcombiner -log run02_cerris.trees -b 10 -o run02_noBurn.trees</v>
      </c>
    </row>
    <row r="14" spans="1:3" x14ac:dyDescent="0.25">
      <c r="B14" s="3"/>
      <c r="C14" t="str">
        <f t="shared" si="1"/>
        <v>../../beast/bin/logcombiner -log run03_cerris.trees -b 10 -o run03_noBurn.trees</v>
      </c>
    </row>
    <row r="15" spans="1:3" x14ac:dyDescent="0.25">
      <c r="B15" s="3"/>
      <c r="C15" t="str">
        <f t="shared" si="1"/>
        <v>../../beast/bin/logcombiner -log run04_cerris.trees -b 30 -o run04_noBurn.trees</v>
      </c>
    </row>
    <row r="16" spans="1:3" x14ac:dyDescent="0.25">
      <c r="B16" s="3"/>
      <c r="C16" t="str">
        <f t="shared" si="1"/>
        <v>../../beast/bin/logcombiner -log run05_cerris.trees -b 20 -o run05_noBurn.trees</v>
      </c>
    </row>
    <row r="17" spans="2:3" x14ac:dyDescent="0.25">
      <c r="B17" s="3"/>
      <c r="C17" t="str">
        <f t="shared" si="1"/>
        <v>../../beast/bin/logcombiner -log run06_cerris.trees -b 54 -o run06_noBurn.trees</v>
      </c>
    </row>
    <row r="18" spans="2:3" x14ac:dyDescent="0.25">
      <c r="B18" s="3"/>
      <c r="C18" t="str">
        <f t="shared" si="1"/>
        <v>../../beast/bin/logcombiner -log run07_cerris.trees -b 10 -o run07_noBurn.trees</v>
      </c>
    </row>
    <row r="19" spans="2:3" x14ac:dyDescent="0.25">
      <c r="B19" s="3"/>
      <c r="C19" s="4" t="e">
        <f t="shared" si="1"/>
        <v>#VALUE!</v>
      </c>
    </row>
    <row r="20" spans="2:3" x14ac:dyDescent="0.25">
      <c r="B20" s="3"/>
      <c r="C20" t="str">
        <f t="shared" si="1"/>
        <v>../../beast/bin/logcombiner -log run09_cerris.trees -b 52 -o run09_noBurn.trees</v>
      </c>
    </row>
    <row r="21" spans="2:3" x14ac:dyDescent="0.25">
      <c r="B21" s="3"/>
      <c r="C21" t="str">
        <f t="shared" si="1"/>
        <v>../../beast/bin/logcombiner -log run10_cerris.trees -b 20 -o run10_noBurn.trees</v>
      </c>
    </row>
    <row r="22" spans="2:3" x14ac:dyDescent="0.25">
      <c r="B22" s="3"/>
    </row>
    <row r="23" spans="2:3" x14ac:dyDescent="0.25">
      <c r="B23" s="3"/>
      <c r="C23" t="s">
        <v>17</v>
      </c>
    </row>
    <row r="24" spans="2:3" x14ac:dyDescent="0.25">
      <c r="B24" s="3"/>
      <c r="C24" t="s">
        <v>18</v>
      </c>
    </row>
    <row r="26" spans="2:3" x14ac:dyDescent="0.25">
      <c r="C26" t="s">
        <v>14</v>
      </c>
    </row>
    <row r="27" spans="2:3" x14ac:dyDescent="0.25">
      <c r="C27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FAC-BEB5-44B2-8EBC-92882B36037C}">
  <dimension ref="A1:C27"/>
  <sheetViews>
    <sheetView workbookViewId="0">
      <selection activeCell="C2" sqref="C2:C27"/>
    </sheetView>
  </sheetViews>
  <sheetFormatPr defaultColWidth="8.5703125" defaultRowHeight="15" x14ac:dyDescent="0.25"/>
  <cols>
    <col min="1" max="1" width="9.140625" style="1" customWidth="1"/>
    <col min="2" max="2" width="6.85546875" style="4" customWidth="1"/>
    <col min="3" max="16384" width="8.5703125" style="4"/>
  </cols>
  <sheetData>
    <row r="1" spans="1:3" s="1" customFormat="1" x14ac:dyDescent="0.25">
      <c r="B1" s="2" t="s">
        <v>0</v>
      </c>
      <c r="C1" s="1" t="s">
        <v>1</v>
      </c>
    </row>
    <row r="2" spans="1:3" x14ac:dyDescent="0.25">
      <c r="A2" s="1" t="s">
        <v>2</v>
      </c>
      <c r="B2" s="3">
        <v>0.8</v>
      </c>
      <c r="C2" s="4" t="str">
        <f t="shared" ref="C2:C11" si="0">"../../beast/bin/logcombiner -log "&amp;A2&amp;"_cerris.log -b "&amp;ROUND(B2*100,0)&amp;" -o "&amp;A2&amp;"_noBurn.log"</f>
        <v>../../beast/bin/logcombiner -log run01_cerris.log -b 80 -o run01_noBurn.log</v>
      </c>
    </row>
    <row r="3" spans="1:3" x14ac:dyDescent="0.25">
      <c r="A3" s="1" t="s">
        <v>3</v>
      </c>
      <c r="B3" s="3">
        <v>0.7</v>
      </c>
      <c r="C3" s="4" t="str">
        <f t="shared" si="0"/>
        <v>../../beast/bin/logcombiner -log run02_cerris.log -b 70 -o run02_noBurn.log</v>
      </c>
    </row>
    <row r="4" spans="1:3" x14ac:dyDescent="0.25">
      <c r="A4" s="1" t="s">
        <v>4</v>
      </c>
      <c r="B4" s="3">
        <v>0.68</v>
      </c>
      <c r="C4" s="4" t="str">
        <f t="shared" si="0"/>
        <v>../../beast/bin/logcombiner -log run03_cerris.log -b 68 -o run03_noBurn.log</v>
      </c>
    </row>
    <row r="5" spans="1:3" x14ac:dyDescent="0.25">
      <c r="A5" s="1" t="s">
        <v>5</v>
      </c>
      <c r="B5" s="3" t="s">
        <v>16</v>
      </c>
    </row>
    <row r="6" spans="1:3" x14ac:dyDescent="0.25">
      <c r="A6" s="1" t="s">
        <v>6</v>
      </c>
      <c r="B6" s="3" t="s">
        <v>16</v>
      </c>
    </row>
    <row r="7" spans="1:3" x14ac:dyDescent="0.25">
      <c r="A7" s="1" t="s">
        <v>7</v>
      </c>
      <c r="B7" s="3" t="s">
        <v>16</v>
      </c>
    </row>
    <row r="8" spans="1:3" x14ac:dyDescent="0.25">
      <c r="A8" s="1" t="s">
        <v>8</v>
      </c>
      <c r="B8" s="3">
        <v>0.34</v>
      </c>
      <c r="C8" s="4" t="str">
        <f t="shared" si="0"/>
        <v>../../beast/bin/logcombiner -log run07_cerris.log -b 34 -o run07_noBurn.log</v>
      </c>
    </row>
    <row r="9" spans="1:3" x14ac:dyDescent="0.25">
      <c r="A9" s="1" t="s">
        <v>9</v>
      </c>
      <c r="B9" s="3">
        <v>0.7</v>
      </c>
      <c r="C9" s="4" t="str">
        <f t="shared" si="0"/>
        <v>../../beast/bin/logcombiner -log run08_cerris.log -b 70 -o run08_noBurn.log</v>
      </c>
    </row>
    <row r="10" spans="1:3" x14ac:dyDescent="0.25">
      <c r="A10" s="1" t="s">
        <v>10</v>
      </c>
      <c r="B10" s="3" t="s">
        <v>16</v>
      </c>
    </row>
    <row r="11" spans="1:3" x14ac:dyDescent="0.25">
      <c r="A11" s="1" t="s">
        <v>11</v>
      </c>
      <c r="B11" s="3">
        <v>0.52</v>
      </c>
      <c r="C11" s="4" t="str">
        <f t="shared" si="0"/>
        <v>../../beast/bin/logcombiner -log run10_cerris.log -b 52 -o run10_noBurn.log</v>
      </c>
    </row>
    <row r="12" spans="1:3" x14ac:dyDescent="0.25">
      <c r="B12" s="3"/>
      <c r="C12" s="4" t="str">
        <f t="shared" ref="C12:C21" si="1">"../../beast/bin/logcombiner -log "&amp;A2&amp;"_cerris.trees -b "&amp;ROUND(B2*100,0)&amp;" -o "&amp;A2&amp;"_noBurn.trees"</f>
        <v>../../beast/bin/logcombiner -log run01_cerris.trees -b 80 -o run01_noBurn.trees</v>
      </c>
    </row>
    <row r="13" spans="1:3" x14ac:dyDescent="0.25">
      <c r="B13" s="3"/>
      <c r="C13" s="4" t="str">
        <f t="shared" si="1"/>
        <v>../../beast/bin/logcombiner -log run02_cerris.trees -b 70 -o run02_noBurn.trees</v>
      </c>
    </row>
    <row r="14" spans="1:3" x14ac:dyDescent="0.25">
      <c r="B14" s="3"/>
      <c r="C14" s="4" t="str">
        <f t="shared" si="1"/>
        <v>../../beast/bin/logcombiner -log run03_cerris.trees -b 68 -o run03_noBurn.trees</v>
      </c>
    </row>
    <row r="15" spans="1:3" x14ac:dyDescent="0.25">
      <c r="B15" s="3"/>
    </row>
    <row r="16" spans="1:3" x14ac:dyDescent="0.25">
      <c r="B16" s="3"/>
    </row>
    <row r="17" spans="2:3" x14ac:dyDescent="0.25">
      <c r="B17" s="3"/>
    </row>
    <row r="18" spans="2:3" x14ac:dyDescent="0.25">
      <c r="B18" s="3"/>
      <c r="C18" s="4" t="str">
        <f t="shared" si="1"/>
        <v>../../beast/bin/logcombiner -log run07_cerris.trees -b 34 -o run07_noBurn.trees</v>
      </c>
    </row>
    <row r="19" spans="2:3" x14ac:dyDescent="0.25">
      <c r="B19" s="3"/>
      <c r="C19" s="4" t="str">
        <f t="shared" si="1"/>
        <v>../../beast/bin/logcombiner -log run08_cerris.trees -b 70 -o run08_noBurn.trees</v>
      </c>
    </row>
    <row r="20" spans="2:3" x14ac:dyDescent="0.25">
      <c r="B20" s="3"/>
    </row>
    <row r="21" spans="2:3" x14ac:dyDescent="0.25">
      <c r="B21" s="3"/>
      <c r="C21" s="4" t="str">
        <f t="shared" si="1"/>
        <v>../../beast/bin/logcombiner -log run10_cerris.trees -b 52 -o run10_noBurn.trees</v>
      </c>
    </row>
    <row r="22" spans="2:3" x14ac:dyDescent="0.25">
      <c r="B22" s="3"/>
    </row>
    <row r="23" spans="2:3" x14ac:dyDescent="0.25">
      <c r="B23" s="3"/>
      <c r="C23" s="4" t="s">
        <v>72</v>
      </c>
    </row>
    <row r="24" spans="2:3" x14ac:dyDescent="0.25">
      <c r="B24" s="3"/>
      <c r="C24" s="4" t="s">
        <v>73</v>
      </c>
    </row>
    <row r="26" spans="2:3" x14ac:dyDescent="0.25">
      <c r="C26" s="4" t="s">
        <v>14</v>
      </c>
    </row>
    <row r="27" spans="2:3" x14ac:dyDescent="0.25">
      <c r="C27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abSelected="1" zoomScaleNormal="100" workbookViewId="0">
      <selection activeCell="L29" sqref="L29"/>
    </sheetView>
  </sheetViews>
  <sheetFormatPr defaultColWidth="9.140625" defaultRowHeight="15" x14ac:dyDescent="0.25"/>
  <cols>
    <col min="1" max="1" width="36.42578125" customWidth="1"/>
    <col min="2" max="5" width="9.5703125" customWidth="1"/>
    <col min="6" max="6" width="10" customWidth="1"/>
    <col min="7" max="7" width="10.7109375" customWidth="1"/>
    <col min="8" max="8" width="10" customWidth="1"/>
    <col min="9" max="9" width="9.5703125" customWidth="1"/>
    <col min="10" max="10" width="14.85546875" customWidth="1"/>
    <col min="11" max="11" width="9.140625" style="4"/>
  </cols>
  <sheetData>
    <row r="1" spans="1:11" s="7" customFormat="1" x14ac:dyDescent="0.2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74</v>
      </c>
    </row>
    <row r="2" spans="1:11" x14ac:dyDescent="0.25">
      <c r="A2" t="s">
        <v>29</v>
      </c>
      <c r="B2">
        <v>-722278</v>
      </c>
      <c r="C2">
        <v>1.2241</v>
      </c>
      <c r="D2">
        <v>14.339510000000001</v>
      </c>
      <c r="E2">
        <v>-722278</v>
      </c>
      <c r="F2">
        <v>-722307</v>
      </c>
      <c r="G2">
        <v>-722251</v>
      </c>
      <c r="H2">
        <v>1384909</v>
      </c>
      <c r="I2">
        <v>137.22550000000001</v>
      </c>
      <c r="J2" t="s">
        <v>30</v>
      </c>
      <c r="K2" s="4" t="str">
        <f>ROUND(B2, 2)&amp;" ["&amp;ROUND(F2,2)&amp;", "&amp;ROUND(G2,2)&amp;"]"</f>
        <v>-722278 [-722307, -722251]</v>
      </c>
    </row>
    <row r="3" spans="1:11" x14ac:dyDescent="0.25">
      <c r="A3" t="s">
        <v>31</v>
      </c>
      <c r="B3">
        <v>-721946</v>
      </c>
      <c r="C3">
        <v>0.15151600000000001</v>
      </c>
      <c r="D3">
        <v>5.9414199999999999</v>
      </c>
      <c r="E3">
        <v>-721946</v>
      </c>
      <c r="F3">
        <v>-721957</v>
      </c>
      <c r="G3">
        <v>-721935</v>
      </c>
      <c r="H3">
        <v>123592.1</v>
      </c>
      <c r="I3">
        <v>1537.6780000000001</v>
      </c>
      <c r="J3" t="s">
        <v>30</v>
      </c>
      <c r="K3" s="4" t="str">
        <f t="shared" ref="K3:K42" si="0">ROUND(B3, 1)&amp;" ["&amp;ROUND(F3,1)&amp;", "&amp;ROUND(G3,1)&amp;"]"</f>
        <v>-721946 [-721957, -721935]</v>
      </c>
    </row>
    <row r="4" spans="1:11" x14ac:dyDescent="0.25">
      <c r="A4" t="s">
        <v>32</v>
      </c>
      <c r="B4">
        <v>-332.42</v>
      </c>
      <c r="C4">
        <v>1.3069789999999999</v>
      </c>
      <c r="D4">
        <v>13.08156</v>
      </c>
      <c r="E4">
        <v>-331.91800000000001</v>
      </c>
      <c r="F4">
        <v>-358.185</v>
      </c>
      <c r="G4">
        <v>-307.01400000000001</v>
      </c>
      <c r="H4">
        <v>1897030</v>
      </c>
      <c r="I4">
        <v>100.1802</v>
      </c>
      <c r="J4" t="s">
        <v>30</v>
      </c>
      <c r="K4" s="4" t="str">
        <f t="shared" si="0"/>
        <v>-332.4 [-358.2, -307]</v>
      </c>
    </row>
    <row r="5" spans="1:11" x14ac:dyDescent="0.25">
      <c r="A5" t="s">
        <v>33</v>
      </c>
      <c r="B5">
        <v>-721946</v>
      </c>
      <c r="C5">
        <v>0.15151600000000001</v>
      </c>
      <c r="D5">
        <v>5.9414199999999999</v>
      </c>
      <c r="E5">
        <v>-721946</v>
      </c>
      <c r="F5">
        <v>-721957</v>
      </c>
      <c r="G5">
        <v>-721935</v>
      </c>
      <c r="H5">
        <v>123592.1</v>
      </c>
      <c r="I5">
        <v>1537.6780000000001</v>
      </c>
      <c r="J5" t="s">
        <v>30</v>
      </c>
      <c r="K5" s="4" t="str">
        <f t="shared" si="0"/>
        <v>-721946 [-721957, -721935]</v>
      </c>
    </row>
    <row r="6" spans="1:11" x14ac:dyDescent="0.25">
      <c r="A6" t="s">
        <v>34</v>
      </c>
      <c r="B6">
        <v>55.842649999999999</v>
      </c>
      <c r="C6">
        <v>0.277582</v>
      </c>
      <c r="D6">
        <v>2.1239490000000001</v>
      </c>
      <c r="E6">
        <v>55.93535</v>
      </c>
      <c r="F6">
        <v>52.014420000000001</v>
      </c>
      <c r="G6">
        <v>59.519329999999997</v>
      </c>
      <c r="H6">
        <v>3246024</v>
      </c>
      <c r="I6">
        <v>58.546999999999997</v>
      </c>
      <c r="J6">
        <v>55.802059999999997</v>
      </c>
      <c r="K6" s="4" t="str">
        <f t="shared" si="0"/>
        <v>55.8 [52, 59.5]</v>
      </c>
    </row>
    <row r="7" spans="1:11" x14ac:dyDescent="0.25">
      <c r="A7" t="s">
        <v>35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 t="s">
        <v>30</v>
      </c>
      <c r="I7" t="s">
        <v>30</v>
      </c>
      <c r="J7">
        <v>1</v>
      </c>
      <c r="K7" s="4" t="str">
        <f t="shared" si="0"/>
        <v>1 [1, 1]</v>
      </c>
    </row>
    <row r="8" spans="1:11" x14ac:dyDescent="0.25">
      <c r="A8" t="s">
        <v>36</v>
      </c>
      <c r="B8">
        <v>0.84871399999999997</v>
      </c>
      <c r="C8">
        <v>7.3899999999999997E-4</v>
      </c>
      <c r="D8">
        <v>8.0339999999999995E-3</v>
      </c>
      <c r="E8">
        <v>0.84889999999999999</v>
      </c>
      <c r="F8">
        <v>0.833345</v>
      </c>
      <c r="G8">
        <v>0.86459299999999994</v>
      </c>
      <c r="H8">
        <v>1606900</v>
      </c>
      <c r="I8">
        <v>118.268</v>
      </c>
      <c r="J8">
        <v>0.84867499999999996</v>
      </c>
      <c r="K8" s="4" t="str">
        <f t="shared" si="0"/>
        <v>0.8 [0.8, 0.9]</v>
      </c>
    </row>
    <row r="9" spans="1:11" x14ac:dyDescent="0.25">
      <c r="A9" t="s">
        <v>37</v>
      </c>
      <c r="B9">
        <v>0.74545300000000003</v>
      </c>
      <c r="C9">
        <v>8.5859999999999999E-3</v>
      </c>
      <c r="D9">
        <v>0.100479</v>
      </c>
      <c r="E9">
        <v>0.73771699999999996</v>
      </c>
      <c r="F9">
        <v>0.55330800000000002</v>
      </c>
      <c r="G9">
        <v>0.94726100000000002</v>
      </c>
      <c r="H9">
        <v>1387745</v>
      </c>
      <c r="I9">
        <v>136.9451</v>
      </c>
      <c r="J9">
        <v>0.73877400000000004</v>
      </c>
      <c r="K9" s="4" t="str">
        <f t="shared" si="0"/>
        <v>0.7 [0.6, 0.9]</v>
      </c>
    </row>
    <row r="10" spans="1:11" x14ac:dyDescent="0.25">
      <c r="A10" t="s">
        <v>38</v>
      </c>
      <c r="B10">
        <v>0.29975299999999999</v>
      </c>
      <c r="C10">
        <v>1.02E-4</v>
      </c>
      <c r="D10">
        <v>9.1629999999999993E-3</v>
      </c>
      <c r="E10">
        <v>0.29976799999999998</v>
      </c>
      <c r="F10">
        <v>0.28173599999999999</v>
      </c>
      <c r="G10">
        <v>0.31748900000000002</v>
      </c>
      <c r="H10">
        <v>23682.78</v>
      </c>
      <c r="I10">
        <v>8024.6049999999996</v>
      </c>
      <c r="J10">
        <v>0.29961300000000002</v>
      </c>
      <c r="K10" s="4" t="str">
        <f t="shared" si="0"/>
        <v>0.3 [0.3, 0.3]</v>
      </c>
    </row>
    <row r="11" spans="1:11" x14ac:dyDescent="0.25">
      <c r="A11" t="s">
        <v>39</v>
      </c>
      <c r="B11">
        <v>0.93892299999999995</v>
      </c>
      <c r="C11">
        <v>3.0800000000000001E-4</v>
      </c>
      <c r="D11">
        <v>2.1883E-2</v>
      </c>
      <c r="E11">
        <v>0.93849400000000005</v>
      </c>
      <c r="F11">
        <v>0.89683999999999997</v>
      </c>
      <c r="G11">
        <v>0.98211999999999999</v>
      </c>
      <c r="H11">
        <v>37640.6</v>
      </c>
      <c r="I11">
        <v>5048.9350000000004</v>
      </c>
      <c r="J11">
        <v>0.93866799999999995</v>
      </c>
      <c r="K11" s="4" t="str">
        <f t="shared" si="0"/>
        <v>0.9 [0.9, 1]</v>
      </c>
    </row>
    <row r="12" spans="1:11" x14ac:dyDescent="0.25">
      <c r="A12" t="s">
        <v>40</v>
      </c>
      <c r="B12">
        <v>0.27037800000000001</v>
      </c>
      <c r="C12" s="5">
        <v>9.09E-5</v>
      </c>
      <c r="D12">
        <v>7.3419999999999996E-3</v>
      </c>
      <c r="E12">
        <v>0.270347</v>
      </c>
      <c r="F12">
        <v>0.25664599999999999</v>
      </c>
      <c r="G12">
        <v>0.28547</v>
      </c>
      <c r="H12">
        <v>29099.94</v>
      </c>
      <c r="I12">
        <v>6530.768</v>
      </c>
      <c r="J12">
        <v>0.27027899999999999</v>
      </c>
      <c r="K12" s="4" t="str">
        <f t="shared" si="0"/>
        <v>0.3 [0.3, 0.3]</v>
      </c>
    </row>
    <row r="13" spans="1:11" x14ac:dyDescent="0.25">
      <c r="A13" t="s">
        <v>41</v>
      </c>
      <c r="B13">
        <v>0.34350700000000001</v>
      </c>
      <c r="C13">
        <v>1.26E-4</v>
      </c>
      <c r="D13">
        <v>1.1901E-2</v>
      </c>
      <c r="E13">
        <v>0.343385</v>
      </c>
      <c r="F13">
        <v>0.32095899999999999</v>
      </c>
      <c r="G13">
        <v>0.36762099999999998</v>
      </c>
      <c r="H13">
        <v>21257.14</v>
      </c>
      <c r="I13">
        <v>8940.2870000000003</v>
      </c>
      <c r="J13">
        <v>0.34330100000000002</v>
      </c>
      <c r="K13" s="4" t="str">
        <f t="shared" si="0"/>
        <v>0.3 [0.3, 0.4]</v>
      </c>
    </row>
    <row r="14" spans="1:11" x14ac:dyDescent="0.25">
      <c r="A14" t="s">
        <v>42</v>
      </c>
      <c r="B14">
        <v>0.30762600000000001</v>
      </c>
      <c r="C14">
        <v>1.07E-4</v>
      </c>
      <c r="D14">
        <v>9.3900000000000008E-3</v>
      </c>
      <c r="E14">
        <v>0.30762299999999998</v>
      </c>
      <c r="F14">
        <v>0.28943099999999999</v>
      </c>
      <c r="G14">
        <v>0.32601000000000002</v>
      </c>
      <c r="H14">
        <v>24540.240000000002</v>
      </c>
      <c r="I14">
        <v>7744.2179999999998</v>
      </c>
      <c r="J14">
        <v>0.30748300000000001</v>
      </c>
      <c r="K14" s="4" t="str">
        <f t="shared" si="0"/>
        <v>0.3 [0.3, 0.3]</v>
      </c>
    </row>
    <row r="15" spans="1:11" x14ac:dyDescent="0.25">
      <c r="A15" t="s">
        <v>43</v>
      </c>
      <c r="B15">
        <v>7.4300000000000005E-2</v>
      </c>
      <c r="C15">
        <v>5.0261E-2</v>
      </c>
      <c r="D15">
        <v>0.17302699999999999</v>
      </c>
      <c r="E15">
        <v>1.0640000000000001E-3</v>
      </c>
      <c r="F15">
        <v>1.17E-4</v>
      </c>
      <c r="G15">
        <v>0.52595899999999995</v>
      </c>
      <c r="H15">
        <v>16035546</v>
      </c>
      <c r="I15">
        <v>11.85148</v>
      </c>
      <c r="J15">
        <v>2.4260000000000002E-3</v>
      </c>
      <c r="K15" s="4" t="str">
        <f t="shared" si="0"/>
        <v>0.1 [0, 0.5]</v>
      </c>
    </row>
    <row r="16" spans="1:11" x14ac:dyDescent="0.25">
      <c r="A16" t="s">
        <v>44</v>
      </c>
      <c r="B16">
        <v>2.009137</v>
      </c>
      <c r="C16">
        <v>0.43606600000000001</v>
      </c>
      <c r="D16">
        <v>1.474121</v>
      </c>
      <c r="E16">
        <v>1.892136</v>
      </c>
      <c r="F16">
        <v>0.414997</v>
      </c>
      <c r="G16">
        <v>4.3034920000000003</v>
      </c>
      <c r="H16">
        <v>16630094</v>
      </c>
      <c r="I16">
        <v>11.427770000000001</v>
      </c>
      <c r="J16">
        <v>1.411848</v>
      </c>
      <c r="K16" s="4" t="str">
        <f t="shared" si="0"/>
        <v>2 [0.4, 4.3]</v>
      </c>
    </row>
    <row r="17" spans="1:11" x14ac:dyDescent="0.25">
      <c r="A17" t="s">
        <v>45</v>
      </c>
      <c r="B17">
        <v>1.2459999999999999E-3</v>
      </c>
      <c r="C17">
        <v>6.0300000000000002E-4</v>
      </c>
      <c r="D17">
        <v>7.1399999999999996E-3</v>
      </c>
      <c r="E17">
        <v>1.74E-4</v>
      </c>
      <c r="F17">
        <v>1.17E-4</v>
      </c>
      <c r="G17">
        <v>3.2940000000000001E-3</v>
      </c>
      <c r="H17">
        <v>1353874</v>
      </c>
      <c r="I17">
        <v>140.37110000000001</v>
      </c>
      <c r="J17">
        <v>2.9399999999999999E-4</v>
      </c>
      <c r="K17" s="4" t="str">
        <f t="shared" si="0"/>
        <v>0 [0, 0]</v>
      </c>
    </row>
    <row r="18" spans="1:11" x14ac:dyDescent="0.25">
      <c r="A18" t="s">
        <v>46</v>
      </c>
      <c r="B18">
        <v>1.1818E-2</v>
      </c>
      <c r="C18">
        <v>8.6350000000000003E-3</v>
      </c>
      <c r="D18">
        <v>6.1725000000000002E-2</v>
      </c>
      <c r="E18" s="5">
        <v>1.3999999999999999E-6</v>
      </c>
      <c r="F18" s="5">
        <v>2.7099999999999999E-9</v>
      </c>
      <c r="G18">
        <v>3.2640000000000002E-2</v>
      </c>
      <c r="H18">
        <v>3719718</v>
      </c>
      <c r="I18">
        <v>51.091230000000003</v>
      </c>
      <c r="J18" s="5">
        <v>1.84E-6</v>
      </c>
      <c r="K18" s="4" t="str">
        <f t="shared" si="0"/>
        <v>0 [0, 0]</v>
      </c>
    </row>
    <row r="19" spans="1:11" x14ac:dyDescent="0.25">
      <c r="A19" t="s">
        <v>47</v>
      </c>
      <c r="B19">
        <v>3.371912</v>
      </c>
      <c r="C19">
        <v>0.83607200000000004</v>
      </c>
      <c r="D19">
        <v>3.1975570000000002</v>
      </c>
      <c r="E19">
        <v>2.3340860000000001</v>
      </c>
      <c r="F19">
        <v>0.37693500000000002</v>
      </c>
      <c r="G19">
        <v>9.8401449999999997</v>
      </c>
      <c r="H19">
        <v>12992939</v>
      </c>
      <c r="I19">
        <v>14.62679</v>
      </c>
      <c r="J19">
        <v>1.902372</v>
      </c>
      <c r="K19" s="4" t="str">
        <f t="shared" si="0"/>
        <v>3.4 [0.4, 9.8]</v>
      </c>
    </row>
    <row r="20" spans="1:11" x14ac:dyDescent="0.25">
      <c r="A20" t="s">
        <v>48</v>
      </c>
      <c r="B20">
        <v>-315.23599999999999</v>
      </c>
      <c r="C20">
        <v>1.1447639999999999</v>
      </c>
      <c r="D20">
        <v>13.096579999999999</v>
      </c>
      <c r="E20">
        <v>-314.86700000000002</v>
      </c>
      <c r="F20">
        <v>-341.64299999999997</v>
      </c>
      <c r="G20">
        <v>-290.08600000000001</v>
      </c>
      <c r="H20">
        <v>1452017</v>
      </c>
      <c r="I20">
        <v>130.88339999999999</v>
      </c>
      <c r="J20" t="s">
        <v>30</v>
      </c>
      <c r="K20" s="4" t="str">
        <f t="shared" si="0"/>
        <v>-315.2 [-341.6, -290.1]</v>
      </c>
    </row>
    <row r="21" spans="1:11" x14ac:dyDescent="0.25">
      <c r="A21" t="s">
        <v>49</v>
      </c>
      <c r="B21">
        <v>3.0714999999999999E-2</v>
      </c>
      <c r="C21">
        <v>5.2499999999999997E-4</v>
      </c>
      <c r="D21">
        <v>1.1194000000000001E-2</v>
      </c>
      <c r="E21">
        <v>3.0071000000000001E-2</v>
      </c>
      <c r="F21">
        <v>9.2610000000000001E-3</v>
      </c>
      <c r="G21">
        <v>5.2742999999999998E-2</v>
      </c>
      <c r="H21">
        <v>417599</v>
      </c>
      <c r="I21">
        <v>455.08960000000002</v>
      </c>
      <c r="J21">
        <v>2.8417000000000001E-2</v>
      </c>
      <c r="K21" s="4" t="str">
        <f t="shared" si="0"/>
        <v>0 [0, 0.1]</v>
      </c>
    </row>
    <row r="22" spans="1:11" x14ac:dyDescent="0.25">
      <c r="A22" t="s">
        <v>50</v>
      </c>
      <c r="B22">
        <v>0.60530300000000004</v>
      </c>
      <c r="C22">
        <v>7.1299999999999998E-4</v>
      </c>
      <c r="D22">
        <v>0.10568</v>
      </c>
      <c r="E22">
        <v>0.59846200000000005</v>
      </c>
      <c r="F22">
        <v>0.41104600000000002</v>
      </c>
      <c r="G22">
        <v>0.81953299999999996</v>
      </c>
      <c r="H22">
        <v>8651.9130000000005</v>
      </c>
      <c r="I22">
        <v>21965.66</v>
      </c>
      <c r="J22">
        <v>0.59612500000000002</v>
      </c>
      <c r="K22" s="4" t="str">
        <f t="shared" si="0"/>
        <v>0.6 [0.4, 0.8]</v>
      </c>
    </row>
    <row r="23" spans="1:11" x14ac:dyDescent="0.25">
      <c r="A23" t="s">
        <v>51</v>
      </c>
      <c r="B23">
        <v>0.53640399999999999</v>
      </c>
      <c r="C23">
        <v>1.42E-3</v>
      </c>
      <c r="D23">
        <v>4.9182999999999998E-2</v>
      </c>
      <c r="E23">
        <v>0.54773300000000003</v>
      </c>
      <c r="F23">
        <v>0.43795200000000001</v>
      </c>
      <c r="G23">
        <v>0.6</v>
      </c>
      <c r="H23">
        <v>158512.6</v>
      </c>
      <c r="I23">
        <v>1198.9259999999999</v>
      </c>
      <c r="J23">
        <v>0.53401699999999996</v>
      </c>
      <c r="K23" s="4" t="str">
        <f t="shared" si="0"/>
        <v>0.5 [0.4, 0.6]</v>
      </c>
    </row>
    <row r="24" spans="1:11" x14ac:dyDescent="0.25">
      <c r="A24" t="s">
        <v>52</v>
      </c>
      <c r="B24">
        <v>57.685040000000001</v>
      </c>
      <c r="C24">
        <v>0.16173599999999999</v>
      </c>
      <c r="D24">
        <v>1.8314250000000001</v>
      </c>
      <c r="E24">
        <v>58.125920000000001</v>
      </c>
      <c r="F24">
        <v>54.0411</v>
      </c>
      <c r="G24">
        <v>59.999989999999997</v>
      </c>
      <c r="H24">
        <v>1482156</v>
      </c>
      <c r="I24">
        <v>128.22190000000001</v>
      </c>
      <c r="J24">
        <v>57.655389999999997</v>
      </c>
      <c r="K24" s="4" t="str">
        <f t="shared" si="0"/>
        <v>57.7 [54, 60]</v>
      </c>
    </row>
    <row r="25" spans="1:11" x14ac:dyDescent="0.25">
      <c r="A25" t="s">
        <v>53</v>
      </c>
      <c r="B25">
        <v>37.815640000000002</v>
      </c>
      <c r="C25">
        <v>0.13880400000000001</v>
      </c>
      <c r="D25">
        <v>2.765342</v>
      </c>
      <c r="E25">
        <v>38</v>
      </c>
      <c r="F25">
        <v>32</v>
      </c>
      <c r="G25">
        <v>42</v>
      </c>
      <c r="H25">
        <v>478807.7</v>
      </c>
      <c r="I25">
        <v>396.91289999999998</v>
      </c>
      <c r="J25">
        <v>37.711750000000002</v>
      </c>
      <c r="K25" s="4" t="str">
        <f t="shared" si="0"/>
        <v>37.8 [32, 42]</v>
      </c>
    </row>
    <row r="26" spans="1:11" x14ac:dyDescent="0.25">
      <c r="A26" t="s">
        <v>54</v>
      </c>
      <c r="B26">
        <v>19.46454</v>
      </c>
      <c r="C26">
        <v>5.7357999999999999E-2</v>
      </c>
      <c r="D26">
        <v>1.867213</v>
      </c>
      <c r="E26">
        <v>18.579999999999998</v>
      </c>
      <c r="F26">
        <v>18.579999999999998</v>
      </c>
      <c r="G26">
        <v>23.613</v>
      </c>
      <c r="H26">
        <v>179329.3</v>
      </c>
      <c r="I26">
        <v>1059.7529999999999</v>
      </c>
      <c r="J26">
        <v>19.3873</v>
      </c>
      <c r="K26" s="4" t="str">
        <f t="shared" si="0"/>
        <v>19.5 [18.6, 23.6]</v>
      </c>
    </row>
    <row r="27" spans="1:11" x14ac:dyDescent="0.25">
      <c r="A27" t="s">
        <v>55</v>
      </c>
      <c r="B27">
        <v>3.5739960000000002</v>
      </c>
      <c r="C27">
        <v>5.9129999999999999E-3</v>
      </c>
      <c r="D27">
        <v>0.44576300000000002</v>
      </c>
      <c r="E27">
        <v>3.51</v>
      </c>
      <c r="F27">
        <v>3.51</v>
      </c>
      <c r="G27">
        <v>3.51</v>
      </c>
      <c r="H27">
        <v>33442.82</v>
      </c>
      <c r="I27">
        <v>5682.6840000000002</v>
      </c>
      <c r="J27">
        <v>3.5571609999999998</v>
      </c>
      <c r="K27" s="4" t="str">
        <f t="shared" si="0"/>
        <v>3.6 [3.5, 3.5]</v>
      </c>
    </row>
    <row r="28" spans="1:11" x14ac:dyDescent="0.25">
      <c r="A28" t="s">
        <v>56</v>
      </c>
      <c r="B28">
        <v>10.780889999999999</v>
      </c>
      <c r="C28">
        <v>0.40742800000000001</v>
      </c>
      <c r="D28">
        <v>2.9712329999999998</v>
      </c>
      <c r="E28">
        <v>10.807840000000001</v>
      </c>
      <c r="F28">
        <v>4.37</v>
      </c>
      <c r="G28">
        <v>15.68988</v>
      </c>
      <c r="H28">
        <v>3573423</v>
      </c>
      <c r="I28">
        <v>53.18289</v>
      </c>
      <c r="J28">
        <v>10.35425</v>
      </c>
      <c r="K28" s="4" t="str">
        <f t="shared" si="0"/>
        <v>10.8 [4.4, 15.7]</v>
      </c>
    </row>
    <row r="29" spans="1:11" x14ac:dyDescent="0.25">
      <c r="A29" t="s">
        <v>57</v>
      </c>
      <c r="B29">
        <v>12.60772</v>
      </c>
      <c r="C29">
        <v>0.43406299999999998</v>
      </c>
      <c r="D29">
        <v>2.7943739999999999</v>
      </c>
      <c r="E29">
        <v>11.79612</v>
      </c>
      <c r="F29">
        <v>10.029999999999999</v>
      </c>
      <c r="G29">
        <v>18.544799999999999</v>
      </c>
      <c r="H29">
        <v>4585564</v>
      </c>
      <c r="I29">
        <v>41.444180000000003</v>
      </c>
      <c r="J29">
        <v>12.342650000000001</v>
      </c>
      <c r="K29" s="4" t="str">
        <f t="shared" si="0"/>
        <v>12.6 [10, 18.5]</v>
      </c>
    </row>
    <row r="30" spans="1:11" x14ac:dyDescent="0.25">
      <c r="A30" t="s">
        <v>58</v>
      </c>
      <c r="B30">
        <v>50.78501</v>
      </c>
      <c r="C30">
        <v>0.236401</v>
      </c>
      <c r="D30">
        <v>1.964982</v>
      </c>
      <c r="E30">
        <v>49.62</v>
      </c>
      <c r="F30">
        <v>49.62</v>
      </c>
      <c r="G30">
        <v>55.312959999999997</v>
      </c>
      <c r="H30">
        <v>2750666</v>
      </c>
      <c r="I30">
        <v>69.090519999999998</v>
      </c>
      <c r="J30">
        <v>50.748570000000001</v>
      </c>
      <c r="K30" s="4" t="str">
        <f t="shared" si="0"/>
        <v>50.8 [49.6, 55.3]</v>
      </c>
    </row>
    <row r="31" spans="1:11" x14ac:dyDescent="0.25">
      <c r="A31" t="s">
        <v>59</v>
      </c>
      <c r="B31">
        <v>35.53678</v>
      </c>
      <c r="C31">
        <v>8.8993000000000003E-2</v>
      </c>
      <c r="D31">
        <v>1.44567</v>
      </c>
      <c r="E31">
        <v>35</v>
      </c>
      <c r="F31">
        <v>35</v>
      </c>
      <c r="G31">
        <v>38.457839999999997</v>
      </c>
      <c r="H31">
        <v>720154.4</v>
      </c>
      <c r="I31">
        <v>263.8947</v>
      </c>
      <c r="J31">
        <v>35.51023</v>
      </c>
      <c r="K31" s="4" t="str">
        <f t="shared" si="0"/>
        <v>35.5 [35, 38.5]</v>
      </c>
    </row>
    <row r="32" spans="1:11" x14ac:dyDescent="0.25">
      <c r="A32" t="s">
        <v>60</v>
      </c>
      <c r="B32">
        <v>35.174720000000001</v>
      </c>
      <c r="C32">
        <v>0.15450700000000001</v>
      </c>
      <c r="D32">
        <v>2.1588949999999998</v>
      </c>
      <c r="E32">
        <v>33.89</v>
      </c>
      <c r="F32">
        <v>33.89</v>
      </c>
      <c r="G32">
        <v>39.876809999999999</v>
      </c>
      <c r="H32">
        <v>973389.8</v>
      </c>
      <c r="I32">
        <v>195.24029999999999</v>
      </c>
      <c r="J32">
        <v>35.113759999999999</v>
      </c>
      <c r="K32" s="4" t="str">
        <f t="shared" si="0"/>
        <v>35.2 [33.9, 39.9]</v>
      </c>
    </row>
    <row r="33" spans="1:11" x14ac:dyDescent="0.25">
      <c r="A33" t="s">
        <v>61</v>
      </c>
      <c r="B33">
        <v>33.212000000000003</v>
      </c>
      <c r="C33">
        <v>1.4128E-2</v>
      </c>
      <c r="D33">
        <v>0.80366499999999996</v>
      </c>
      <c r="E33">
        <v>33</v>
      </c>
      <c r="F33">
        <v>33</v>
      </c>
      <c r="G33">
        <v>34.692570000000003</v>
      </c>
      <c r="H33">
        <v>58730.04</v>
      </c>
      <c r="I33">
        <v>3235.9070000000002</v>
      </c>
      <c r="J33">
        <v>33.202970000000001</v>
      </c>
      <c r="K33" s="4" t="str">
        <f t="shared" si="0"/>
        <v>33.2 [33, 34.7]</v>
      </c>
    </row>
    <row r="34" spans="1:11" x14ac:dyDescent="0.25">
      <c r="A34" t="s">
        <v>62</v>
      </c>
      <c r="B34">
        <v>51.826070000000001</v>
      </c>
      <c r="C34">
        <v>0.142786</v>
      </c>
      <c r="D34">
        <v>1.4839519999999999</v>
      </c>
      <c r="E34">
        <v>50.873849999999997</v>
      </c>
      <c r="F34">
        <v>50.86</v>
      </c>
      <c r="G34">
        <v>55.163089999999997</v>
      </c>
      <c r="H34">
        <v>1759499</v>
      </c>
      <c r="I34">
        <v>108.0108</v>
      </c>
      <c r="J34">
        <v>51.805489999999999</v>
      </c>
      <c r="K34" s="4" t="str">
        <f t="shared" si="0"/>
        <v>51.8 [50.9, 55.2]</v>
      </c>
    </row>
    <row r="35" spans="1:11" x14ac:dyDescent="0.25">
      <c r="A35" t="s">
        <v>63</v>
      </c>
      <c r="B35">
        <v>21.069410000000001</v>
      </c>
      <c r="C35">
        <v>0.16137899999999999</v>
      </c>
      <c r="D35">
        <v>2.4701209999999998</v>
      </c>
      <c r="E35">
        <v>20.484649999999998</v>
      </c>
      <c r="F35">
        <v>18.54</v>
      </c>
      <c r="G35">
        <v>25.83531</v>
      </c>
      <c r="H35">
        <v>811172.2</v>
      </c>
      <c r="I35">
        <v>234.28440000000001</v>
      </c>
      <c r="J35">
        <v>20.936720000000001</v>
      </c>
      <c r="K35" s="4" t="str">
        <f t="shared" si="0"/>
        <v>21.1 [18.5, 25.8]</v>
      </c>
    </row>
    <row r="36" spans="1:11" x14ac:dyDescent="0.25">
      <c r="A36" t="s">
        <v>64</v>
      </c>
      <c r="B36">
        <v>34.886279999999999</v>
      </c>
      <c r="C36">
        <v>8.0137E-2</v>
      </c>
      <c r="D36">
        <v>1.147986</v>
      </c>
      <c r="E36">
        <v>34.42</v>
      </c>
      <c r="F36">
        <v>34.42</v>
      </c>
      <c r="G36">
        <v>37.553719999999998</v>
      </c>
      <c r="H36">
        <v>926086.4</v>
      </c>
      <c r="I36">
        <v>205.21299999999999</v>
      </c>
      <c r="J36">
        <v>34.868580000000001</v>
      </c>
      <c r="K36" s="4" t="str">
        <f t="shared" si="0"/>
        <v>34.9 [34.4, 37.6]</v>
      </c>
    </row>
    <row r="37" spans="1:11" x14ac:dyDescent="0.25">
      <c r="A37" t="s">
        <v>65</v>
      </c>
      <c r="B37">
        <v>33.397680000000001</v>
      </c>
      <c r="C37">
        <v>0.281364</v>
      </c>
      <c r="D37">
        <v>2.8155139999999999</v>
      </c>
      <c r="E37">
        <v>32.348140000000001</v>
      </c>
      <c r="F37">
        <v>31</v>
      </c>
      <c r="G37">
        <v>39.126759999999997</v>
      </c>
      <c r="H37">
        <v>1897921</v>
      </c>
      <c r="I37">
        <v>100.1332</v>
      </c>
      <c r="J37">
        <v>33.285789999999999</v>
      </c>
      <c r="K37" s="4" t="str">
        <f t="shared" si="0"/>
        <v>33.4 [31, 39.1]</v>
      </c>
    </row>
    <row r="38" spans="1:11" x14ac:dyDescent="0.25">
      <c r="A38" t="s">
        <v>66</v>
      </c>
      <c r="B38">
        <v>54.191339999999997</v>
      </c>
      <c r="C38">
        <v>0.36825400000000003</v>
      </c>
      <c r="D38">
        <v>2.2074750000000001</v>
      </c>
      <c r="E38">
        <v>53.866280000000003</v>
      </c>
      <c r="F38">
        <v>50.860019999999999</v>
      </c>
      <c r="G38">
        <v>58.090159999999997</v>
      </c>
      <c r="H38">
        <v>5288825</v>
      </c>
      <c r="I38">
        <v>35.933300000000003</v>
      </c>
      <c r="J38">
        <v>54.146790000000003</v>
      </c>
      <c r="K38" s="4" t="str">
        <f t="shared" si="0"/>
        <v>54.2 [50.9, 58.1]</v>
      </c>
    </row>
    <row r="39" spans="1:11" x14ac:dyDescent="0.25">
      <c r="A39" t="s">
        <v>67</v>
      </c>
      <c r="B39">
        <v>0.30970799999999998</v>
      </c>
      <c r="C39" s="5">
        <v>1.29E-5</v>
      </c>
      <c r="D39">
        <v>6.8300000000000001E-4</v>
      </c>
      <c r="E39">
        <v>0.30972</v>
      </c>
      <c r="F39">
        <v>0.30841499999999999</v>
      </c>
      <c r="G39">
        <v>0.31104700000000002</v>
      </c>
      <c r="H39">
        <v>67873.7</v>
      </c>
      <c r="I39">
        <v>2799.9789999999998</v>
      </c>
      <c r="J39">
        <v>0.30970700000000001</v>
      </c>
      <c r="K39" s="4" t="str">
        <f t="shared" si="0"/>
        <v>0.3 [0.3, 0.3]</v>
      </c>
    </row>
    <row r="40" spans="1:11" x14ac:dyDescent="0.25">
      <c r="A40" t="s">
        <v>68</v>
      </c>
      <c r="B40">
        <v>0.188226</v>
      </c>
      <c r="C40" s="5">
        <v>9.8900000000000002E-6</v>
      </c>
      <c r="D40">
        <v>5.7499999999999999E-4</v>
      </c>
      <c r="E40">
        <v>0.18823000000000001</v>
      </c>
      <c r="F40">
        <v>0.18704000000000001</v>
      </c>
      <c r="G40">
        <v>0.189306</v>
      </c>
      <c r="H40">
        <v>56241.55</v>
      </c>
      <c r="I40">
        <v>3379.0839999999998</v>
      </c>
      <c r="J40">
        <v>0.188225</v>
      </c>
      <c r="K40" s="4" t="str">
        <f t="shared" si="0"/>
        <v>0.2 [0.2, 0.2]</v>
      </c>
    </row>
    <row r="41" spans="1:11" x14ac:dyDescent="0.25">
      <c r="A41" t="s">
        <v>69</v>
      </c>
      <c r="B41">
        <v>0.19084400000000001</v>
      </c>
      <c r="C41" s="5">
        <v>1.0499999999999999E-5</v>
      </c>
      <c r="D41">
        <v>5.8399999999999999E-4</v>
      </c>
      <c r="E41">
        <v>0.190832</v>
      </c>
      <c r="F41">
        <v>0.18965799999999999</v>
      </c>
      <c r="G41">
        <v>0.19194900000000001</v>
      </c>
      <c r="H41">
        <v>61588.08</v>
      </c>
      <c r="I41">
        <v>3085.7420000000002</v>
      </c>
      <c r="J41">
        <v>0.19084300000000001</v>
      </c>
      <c r="K41" s="4" t="str">
        <f t="shared" si="0"/>
        <v>0.2 [0.2, 0.2]</v>
      </c>
    </row>
    <row r="42" spans="1:11" x14ac:dyDescent="0.25">
      <c r="A42" t="s">
        <v>70</v>
      </c>
      <c r="B42">
        <v>0.31122300000000003</v>
      </c>
      <c r="C42" s="5">
        <v>1.17E-5</v>
      </c>
      <c r="D42">
        <v>6.6600000000000003E-4</v>
      </c>
      <c r="E42">
        <v>0.311224</v>
      </c>
      <c r="F42">
        <v>0.30988700000000002</v>
      </c>
      <c r="G42">
        <v>0.312473</v>
      </c>
      <c r="H42">
        <v>58591.83</v>
      </c>
      <c r="I42">
        <v>3243.54</v>
      </c>
      <c r="J42">
        <v>0.311222</v>
      </c>
      <c r="K42" s="4" t="str">
        <f t="shared" si="0"/>
        <v>0.3 [0.3, 0.3]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zoomScaleNormal="100" workbookViewId="0">
      <selection activeCell="K1" sqref="K1:K1048576"/>
    </sheetView>
  </sheetViews>
  <sheetFormatPr defaultColWidth="9.140625" defaultRowHeight="15" x14ac:dyDescent="0.25"/>
  <cols>
    <col min="1" max="1" width="36.42578125" customWidth="1"/>
    <col min="2" max="5" width="9.5703125" customWidth="1"/>
    <col min="6" max="6" width="10" customWidth="1"/>
    <col min="7" max="7" width="10.7109375" customWidth="1"/>
    <col min="8" max="8" width="10" customWidth="1"/>
    <col min="9" max="9" width="9.5703125" customWidth="1"/>
    <col min="10" max="10" width="14.85546875" customWidth="1"/>
    <col min="11" max="11" width="9.140625" style="4"/>
  </cols>
  <sheetData>
    <row r="1" spans="1:11" s="6" customFormat="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7" t="s">
        <v>74</v>
      </c>
    </row>
    <row r="2" spans="1:11" x14ac:dyDescent="0.25">
      <c r="A2" t="s">
        <v>29</v>
      </c>
      <c r="B2">
        <v>-722283</v>
      </c>
      <c r="C2">
        <v>1.4033690000000001</v>
      </c>
      <c r="D2">
        <v>14.854570000000001</v>
      </c>
      <c r="E2">
        <v>-722282</v>
      </c>
      <c r="F2">
        <v>-722311</v>
      </c>
      <c r="G2">
        <v>-722253</v>
      </c>
      <c r="H2">
        <v>2231639</v>
      </c>
      <c r="I2">
        <v>112.04089999999999</v>
      </c>
      <c r="J2" t="s">
        <v>30</v>
      </c>
      <c r="K2" s="4" t="str">
        <f>ROUND(B2, 1)&amp;" ["&amp;ROUND(F2,1)&amp;", "&amp;ROUND(G2,1)&amp;"]"</f>
        <v>-722283 [-722311, -722253]</v>
      </c>
    </row>
    <row r="3" spans="1:11" x14ac:dyDescent="0.25">
      <c r="A3" t="s">
        <v>31</v>
      </c>
      <c r="B3">
        <v>-721946</v>
      </c>
      <c r="C3">
        <v>5.6294999999999998E-2</v>
      </c>
      <c r="D3">
        <v>5.7423359999999999</v>
      </c>
      <c r="E3">
        <v>-721946</v>
      </c>
      <c r="F3">
        <v>-721957</v>
      </c>
      <c r="G3">
        <v>-721935</v>
      </c>
      <c r="H3">
        <v>24030.36</v>
      </c>
      <c r="I3">
        <v>10404.959999999999</v>
      </c>
      <c r="J3" t="s">
        <v>30</v>
      </c>
      <c r="K3" s="4" t="str">
        <f t="shared" ref="K3:K42" si="0">ROUND(B3, 1)&amp;" ["&amp;ROUND(F3,1)&amp;", "&amp;ROUND(G3,1)&amp;"]"</f>
        <v>-721946 [-721957, -721935]</v>
      </c>
    </row>
    <row r="4" spans="1:11" x14ac:dyDescent="0.25">
      <c r="A4" t="s">
        <v>32</v>
      </c>
      <c r="B4">
        <v>-336.57900000000001</v>
      </c>
      <c r="C4">
        <v>1.380328</v>
      </c>
      <c r="D4">
        <v>13.66248</v>
      </c>
      <c r="E4">
        <v>-335.99599999999998</v>
      </c>
      <c r="F4">
        <v>-363.43700000000001</v>
      </c>
      <c r="G4">
        <v>-310.41899999999998</v>
      </c>
      <c r="H4">
        <v>2552150</v>
      </c>
      <c r="I4">
        <v>97.970320000000001</v>
      </c>
      <c r="J4" t="s">
        <v>30</v>
      </c>
      <c r="K4" s="4" t="str">
        <f t="shared" si="0"/>
        <v>-336.6 [-363.4, -310.4]</v>
      </c>
    </row>
    <row r="5" spans="1:11" x14ac:dyDescent="0.25">
      <c r="A5" t="s">
        <v>33</v>
      </c>
      <c r="B5">
        <v>-721946</v>
      </c>
      <c r="C5">
        <v>5.6294999999999998E-2</v>
      </c>
      <c r="D5">
        <v>5.7423359999999999</v>
      </c>
      <c r="E5">
        <v>-721946</v>
      </c>
      <c r="F5">
        <v>-721957</v>
      </c>
      <c r="G5">
        <v>-721935</v>
      </c>
      <c r="H5">
        <v>24030.36</v>
      </c>
      <c r="I5">
        <v>10404.959999999999</v>
      </c>
      <c r="J5" t="s">
        <v>30</v>
      </c>
      <c r="K5" s="4" t="str">
        <f t="shared" si="0"/>
        <v>-721946 [-721957, -721935]</v>
      </c>
    </row>
    <row r="6" spans="1:11" x14ac:dyDescent="0.25">
      <c r="A6" t="s">
        <v>34</v>
      </c>
      <c r="B6">
        <v>56.18347</v>
      </c>
      <c r="C6">
        <v>0.14668800000000001</v>
      </c>
      <c r="D6">
        <v>1.7932729999999999</v>
      </c>
      <c r="E6">
        <v>56.221150000000002</v>
      </c>
      <c r="F6">
        <v>52.873860000000001</v>
      </c>
      <c r="G6">
        <v>59.326430000000002</v>
      </c>
      <c r="H6">
        <v>1672999</v>
      </c>
      <c r="I6">
        <v>149.45310000000001</v>
      </c>
      <c r="J6">
        <v>56.154789999999998</v>
      </c>
      <c r="K6" s="4" t="str">
        <f t="shared" si="0"/>
        <v>56.2 [52.9, 59.3]</v>
      </c>
    </row>
    <row r="7" spans="1:11" x14ac:dyDescent="0.25">
      <c r="A7" t="s">
        <v>35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 t="s">
        <v>30</v>
      </c>
      <c r="I7" t="s">
        <v>30</v>
      </c>
      <c r="J7">
        <v>1</v>
      </c>
      <c r="K7" s="4" t="str">
        <f t="shared" si="0"/>
        <v>1 [1, 1]</v>
      </c>
    </row>
    <row r="8" spans="1:11" x14ac:dyDescent="0.25">
      <c r="A8" t="s">
        <v>36</v>
      </c>
      <c r="B8">
        <v>0.84976600000000002</v>
      </c>
      <c r="C8">
        <v>9.5699999999999995E-4</v>
      </c>
      <c r="D8">
        <v>8.4779999999999994E-3</v>
      </c>
      <c r="E8">
        <v>0.85039399999999998</v>
      </c>
      <c r="F8">
        <v>0.83255900000000005</v>
      </c>
      <c r="G8">
        <v>0.86371900000000001</v>
      </c>
      <c r="H8">
        <v>3184168</v>
      </c>
      <c r="I8">
        <v>78.524429999999995</v>
      </c>
      <c r="J8">
        <v>0.84972400000000003</v>
      </c>
      <c r="K8" s="4" t="str">
        <f t="shared" si="0"/>
        <v>0.8 [0.8, 0.9]</v>
      </c>
    </row>
    <row r="9" spans="1:11" x14ac:dyDescent="0.25">
      <c r="A9" t="s">
        <v>37</v>
      </c>
      <c r="B9">
        <v>0.75908299999999995</v>
      </c>
      <c r="C9">
        <v>1.1235E-2</v>
      </c>
      <c r="D9">
        <v>0.106626</v>
      </c>
      <c r="E9">
        <v>0.75289499999999998</v>
      </c>
      <c r="F9">
        <v>0.55948699999999996</v>
      </c>
      <c r="G9">
        <v>0.95765299999999998</v>
      </c>
      <c r="H9">
        <v>2776181</v>
      </c>
      <c r="I9">
        <v>90.064359999999994</v>
      </c>
      <c r="J9">
        <v>0.75162600000000002</v>
      </c>
      <c r="K9" s="4" t="str">
        <f t="shared" si="0"/>
        <v>0.8 [0.6, 1]</v>
      </c>
    </row>
    <row r="10" spans="1:11" x14ac:dyDescent="0.25">
      <c r="A10" t="s">
        <v>38</v>
      </c>
      <c r="B10">
        <v>0.29970599999999997</v>
      </c>
      <c r="C10" s="5">
        <v>9.1899999999999998E-5</v>
      </c>
      <c r="D10">
        <v>9.1649999999999995E-3</v>
      </c>
      <c r="E10">
        <v>0.29962800000000001</v>
      </c>
      <c r="F10">
        <v>0.28174900000000003</v>
      </c>
      <c r="G10">
        <v>0.31753900000000002</v>
      </c>
      <c r="H10">
        <v>25132.84</v>
      </c>
      <c r="I10">
        <v>9948.5360000000001</v>
      </c>
      <c r="J10">
        <v>0.299566</v>
      </c>
      <c r="K10" s="4" t="str">
        <f t="shared" si="0"/>
        <v>0.3 [0.3, 0.3]</v>
      </c>
    </row>
    <row r="11" spans="1:11" x14ac:dyDescent="0.25">
      <c r="A11" t="s">
        <v>39</v>
      </c>
      <c r="B11">
        <v>0.93897299999999995</v>
      </c>
      <c r="C11">
        <v>2.7500000000000002E-4</v>
      </c>
      <c r="D11">
        <v>2.1895999999999999E-2</v>
      </c>
      <c r="E11">
        <v>0.93862999999999996</v>
      </c>
      <c r="F11">
        <v>0.89722900000000005</v>
      </c>
      <c r="G11">
        <v>0.98268</v>
      </c>
      <c r="H11">
        <v>39572.879999999997</v>
      </c>
      <c r="I11">
        <v>6318.3419999999996</v>
      </c>
      <c r="J11">
        <v>0.93871800000000005</v>
      </c>
      <c r="K11" s="4" t="str">
        <f t="shared" si="0"/>
        <v>0.9 [0.9, 1]</v>
      </c>
    </row>
    <row r="12" spans="1:11" x14ac:dyDescent="0.25">
      <c r="A12" t="s">
        <v>40</v>
      </c>
      <c r="B12">
        <v>0.27024399999999998</v>
      </c>
      <c r="C12" s="5">
        <v>7.8499999999999997E-5</v>
      </c>
      <c r="D12">
        <v>7.2950000000000003E-3</v>
      </c>
      <c r="E12">
        <v>0.270042</v>
      </c>
      <c r="F12">
        <v>0.25662400000000002</v>
      </c>
      <c r="G12">
        <v>0.28508299999999998</v>
      </c>
      <c r="H12">
        <v>28915.83</v>
      </c>
      <c r="I12">
        <v>8646.9920000000002</v>
      </c>
      <c r="J12">
        <v>0.270146</v>
      </c>
      <c r="K12" s="4" t="str">
        <f t="shared" si="0"/>
        <v>0.3 [0.3, 0.3]</v>
      </c>
    </row>
    <row r="13" spans="1:11" x14ac:dyDescent="0.25">
      <c r="A13" t="s">
        <v>41</v>
      </c>
      <c r="B13">
        <v>0.34353800000000001</v>
      </c>
      <c r="C13">
        <v>1.15E-4</v>
      </c>
      <c r="D13">
        <v>1.1906999999999999E-2</v>
      </c>
      <c r="E13">
        <v>0.34332400000000002</v>
      </c>
      <c r="F13">
        <v>0.32065900000000003</v>
      </c>
      <c r="G13">
        <v>0.36758999999999997</v>
      </c>
      <c r="H13">
        <v>23227.89</v>
      </c>
      <c r="I13">
        <v>10764.42</v>
      </c>
      <c r="J13">
        <v>0.34333200000000003</v>
      </c>
      <c r="K13" s="4" t="str">
        <f t="shared" si="0"/>
        <v>0.3 [0.3, 0.4]</v>
      </c>
    </row>
    <row r="14" spans="1:11" x14ac:dyDescent="0.25">
      <c r="A14" t="s">
        <v>42</v>
      </c>
      <c r="B14">
        <v>0.30766500000000002</v>
      </c>
      <c r="C14" s="5">
        <v>9.6299999999999996E-5</v>
      </c>
      <c r="D14">
        <v>9.4629999999999992E-3</v>
      </c>
      <c r="E14">
        <v>0.30748199999999998</v>
      </c>
      <c r="F14">
        <v>0.28937000000000002</v>
      </c>
      <c r="G14">
        <v>0.32635399999999998</v>
      </c>
      <c r="H14">
        <v>25882.42</v>
      </c>
      <c r="I14">
        <v>9660.4140000000007</v>
      </c>
      <c r="J14">
        <v>0.30751899999999999</v>
      </c>
      <c r="K14" s="4" t="str">
        <f t="shared" si="0"/>
        <v>0.3 [0.3, 0.3]</v>
      </c>
    </row>
    <row r="15" spans="1:11" x14ac:dyDescent="0.25">
      <c r="A15" t="s">
        <v>43</v>
      </c>
      <c r="B15">
        <v>0.119625</v>
      </c>
      <c r="C15">
        <v>4.6349000000000001E-2</v>
      </c>
      <c r="D15">
        <v>0.223299</v>
      </c>
      <c r="E15">
        <v>1.3254E-2</v>
      </c>
      <c r="F15">
        <v>1.16E-4</v>
      </c>
      <c r="G15">
        <v>0.56362000000000001</v>
      </c>
      <c r="H15">
        <v>10772223</v>
      </c>
      <c r="I15">
        <v>23.211079999999999</v>
      </c>
      <c r="J15">
        <v>5.914E-3</v>
      </c>
      <c r="K15" s="4" t="str">
        <f t="shared" si="0"/>
        <v>0.1 [0, 0.6]</v>
      </c>
    </row>
    <row r="16" spans="1:11" x14ac:dyDescent="0.25">
      <c r="A16" t="s">
        <v>44</v>
      </c>
      <c r="B16">
        <v>2.3565</v>
      </c>
      <c r="C16">
        <v>0.393515</v>
      </c>
      <c r="D16">
        <v>1.615891</v>
      </c>
      <c r="E16">
        <v>3.1100379999999999</v>
      </c>
      <c r="F16">
        <v>0.41139900000000001</v>
      </c>
      <c r="G16">
        <v>4.3061309999999997</v>
      </c>
      <c r="H16">
        <v>14828581</v>
      </c>
      <c r="I16">
        <v>16.861689999999999</v>
      </c>
      <c r="J16">
        <v>1.6284130000000001</v>
      </c>
      <c r="K16" s="4" t="str">
        <f t="shared" si="0"/>
        <v>2.4 [0.4, 4.3]</v>
      </c>
    </row>
    <row r="17" spans="1:11" x14ac:dyDescent="0.25">
      <c r="A17" t="s">
        <v>45</v>
      </c>
      <c r="B17">
        <v>2.1099999999999999E-3</v>
      </c>
      <c r="C17">
        <v>5.9699999999999998E-4</v>
      </c>
      <c r="D17">
        <v>9.1369999999999993E-3</v>
      </c>
      <c r="E17">
        <v>1.8799999999999999E-4</v>
      </c>
      <c r="F17">
        <v>1.17E-4</v>
      </c>
      <c r="G17">
        <v>8.071E-3</v>
      </c>
      <c r="H17">
        <v>1067640</v>
      </c>
      <c r="I17">
        <v>234.19399999999999</v>
      </c>
      <c r="J17">
        <v>3.8999999999999999E-4</v>
      </c>
      <c r="K17" s="4" t="str">
        <f t="shared" si="0"/>
        <v>0 [0, 0]</v>
      </c>
    </row>
    <row r="18" spans="1:11" x14ac:dyDescent="0.25">
      <c r="A18" t="s">
        <v>46</v>
      </c>
      <c r="B18">
        <v>2.0725E-2</v>
      </c>
      <c r="C18">
        <v>9.3650000000000001E-3</v>
      </c>
      <c r="D18">
        <v>8.8317999999999994E-2</v>
      </c>
      <c r="E18" s="5">
        <v>1.7799999999999999E-5</v>
      </c>
      <c r="F18" s="5">
        <v>2.3199999999999998E-9</v>
      </c>
      <c r="G18">
        <v>0.10445500000000001</v>
      </c>
      <c r="H18">
        <v>2811419</v>
      </c>
      <c r="I18">
        <v>88.935509999999994</v>
      </c>
      <c r="J18" s="5">
        <v>6.4899999999999997E-6</v>
      </c>
      <c r="K18" s="4" t="str">
        <f t="shared" si="0"/>
        <v>0 [0, 0.1]</v>
      </c>
    </row>
    <row r="19" spans="1:11" x14ac:dyDescent="0.25">
      <c r="A19" t="s">
        <v>47</v>
      </c>
      <c r="B19">
        <v>4.1428419999999999</v>
      </c>
      <c r="C19">
        <v>0.78208200000000005</v>
      </c>
      <c r="D19">
        <v>3.6142820000000002</v>
      </c>
      <c r="E19">
        <v>3.8176869999999998</v>
      </c>
      <c r="F19">
        <v>0.39539099999999999</v>
      </c>
      <c r="G19">
        <v>10.66563</v>
      </c>
      <c r="H19">
        <v>11707414</v>
      </c>
      <c r="I19">
        <v>21.35697</v>
      </c>
      <c r="J19">
        <v>2.2861959999999999</v>
      </c>
      <c r="K19" s="4" t="str">
        <f t="shared" si="0"/>
        <v>4.1 [0.4, 10.7]</v>
      </c>
    </row>
    <row r="20" spans="1:11" x14ac:dyDescent="0.25">
      <c r="A20" t="s">
        <v>48</v>
      </c>
      <c r="B20">
        <v>-318.40699999999998</v>
      </c>
      <c r="C20">
        <v>0.78935900000000003</v>
      </c>
      <c r="D20">
        <v>12.91075</v>
      </c>
      <c r="E20">
        <v>-318.01299999999998</v>
      </c>
      <c r="F20">
        <v>-343.81400000000002</v>
      </c>
      <c r="G20">
        <v>-293.35500000000002</v>
      </c>
      <c r="H20">
        <v>934644.5</v>
      </c>
      <c r="I20">
        <v>267.51870000000002</v>
      </c>
      <c r="J20" t="s">
        <v>30</v>
      </c>
      <c r="K20" s="4" t="str">
        <f t="shared" si="0"/>
        <v>-318.4 [-343.8, -293.4]</v>
      </c>
    </row>
    <row r="21" spans="1:11" x14ac:dyDescent="0.25">
      <c r="A21" t="s">
        <v>49</v>
      </c>
      <c r="B21">
        <v>3.0079000000000002E-2</v>
      </c>
      <c r="C21">
        <v>2.8400000000000002E-4</v>
      </c>
      <c r="D21">
        <v>1.0869E-2</v>
      </c>
      <c r="E21">
        <v>2.9482000000000001E-2</v>
      </c>
      <c r="F21">
        <v>9.5940000000000001E-3</v>
      </c>
      <c r="G21">
        <v>5.1602000000000002E-2</v>
      </c>
      <c r="H21">
        <v>170643.1</v>
      </c>
      <c r="I21">
        <v>1465.25</v>
      </c>
      <c r="J21">
        <v>2.7883999999999999E-2</v>
      </c>
      <c r="K21" s="4" t="str">
        <f t="shared" si="0"/>
        <v>0 [0, 0.1]</v>
      </c>
    </row>
    <row r="22" spans="1:11" x14ac:dyDescent="0.25">
      <c r="A22" t="s">
        <v>50</v>
      </c>
      <c r="B22">
        <v>0.60536199999999996</v>
      </c>
      <c r="C22">
        <v>6.38E-4</v>
      </c>
      <c r="D22">
        <v>0.105826</v>
      </c>
      <c r="E22">
        <v>0.59845999999999999</v>
      </c>
      <c r="F22">
        <v>0.40368900000000002</v>
      </c>
      <c r="G22">
        <v>0.81285399999999997</v>
      </c>
      <c r="H22">
        <v>9094.5769999999993</v>
      </c>
      <c r="I22">
        <v>27492.75</v>
      </c>
      <c r="J22">
        <v>0.59614599999999995</v>
      </c>
      <c r="K22" s="4" t="str">
        <f t="shared" si="0"/>
        <v>0.6 [0.4, 0.8]</v>
      </c>
    </row>
    <row r="23" spans="1:11" x14ac:dyDescent="0.25">
      <c r="A23" t="s">
        <v>51</v>
      </c>
      <c r="B23">
        <v>0.53498599999999996</v>
      </c>
      <c r="C23">
        <v>1.165E-3</v>
      </c>
      <c r="D23">
        <v>4.9569000000000002E-2</v>
      </c>
      <c r="E23">
        <v>0.54618500000000003</v>
      </c>
      <c r="F23">
        <v>0.43650899999999998</v>
      </c>
      <c r="G23">
        <v>0.59999800000000003</v>
      </c>
      <c r="H23">
        <v>138152.9</v>
      </c>
      <c r="I23">
        <v>1809.8409999999999</v>
      </c>
      <c r="J23">
        <v>0.53256000000000003</v>
      </c>
      <c r="K23" s="4" t="str">
        <f t="shared" si="0"/>
        <v>0.5 [0.4, 0.6]</v>
      </c>
    </row>
    <row r="24" spans="1:11" x14ac:dyDescent="0.25">
      <c r="A24" t="s">
        <v>52</v>
      </c>
      <c r="B24">
        <v>57.908279999999998</v>
      </c>
      <c r="C24">
        <v>8.6425000000000002E-2</v>
      </c>
      <c r="D24">
        <v>1.5864750000000001</v>
      </c>
      <c r="E24">
        <v>58.248719999999999</v>
      </c>
      <c r="F24">
        <v>54.822339999999997</v>
      </c>
      <c r="G24">
        <v>59.999809999999997</v>
      </c>
      <c r="H24">
        <v>742010</v>
      </c>
      <c r="I24">
        <v>336.96980000000002</v>
      </c>
      <c r="J24">
        <v>57.886220000000002</v>
      </c>
      <c r="K24" s="4" t="str">
        <f t="shared" si="0"/>
        <v>57.9 [54.8, 60]</v>
      </c>
    </row>
    <row r="25" spans="1:11" x14ac:dyDescent="0.25">
      <c r="A25" t="s">
        <v>53</v>
      </c>
      <c r="B25">
        <v>37.608710000000002</v>
      </c>
      <c r="C25">
        <v>9.2313000000000006E-2</v>
      </c>
      <c r="D25">
        <v>2.7827989999999998</v>
      </c>
      <c r="E25">
        <v>38</v>
      </c>
      <c r="F25">
        <v>32</v>
      </c>
      <c r="G25">
        <v>42</v>
      </c>
      <c r="H25">
        <v>275144.40000000002</v>
      </c>
      <c r="I25">
        <v>908.74080000000004</v>
      </c>
      <c r="J25">
        <v>37.503219999999999</v>
      </c>
      <c r="K25" s="4" t="str">
        <f t="shared" si="0"/>
        <v>37.6 [32, 42]</v>
      </c>
    </row>
    <row r="26" spans="1:11" x14ac:dyDescent="0.25">
      <c r="A26" t="s">
        <v>54</v>
      </c>
      <c r="B26">
        <v>19.6585</v>
      </c>
      <c r="C26">
        <v>8.5952000000000001E-2</v>
      </c>
      <c r="D26">
        <v>2.321421</v>
      </c>
      <c r="E26">
        <v>18.489999999999998</v>
      </c>
      <c r="F26">
        <v>18.489999999999998</v>
      </c>
      <c r="G26">
        <v>24.8126</v>
      </c>
      <c r="H26">
        <v>342774.2</v>
      </c>
      <c r="I26">
        <v>729.4452</v>
      </c>
      <c r="J26">
        <v>19.542159999999999</v>
      </c>
      <c r="K26" s="4" t="str">
        <f t="shared" si="0"/>
        <v>19.7 [18.5, 24.8]</v>
      </c>
    </row>
    <row r="27" spans="1:11" x14ac:dyDescent="0.25">
      <c r="A27" t="s">
        <v>55</v>
      </c>
      <c r="B27">
        <v>4.8571879999999998</v>
      </c>
      <c r="C27">
        <v>5.3499999999999997E-3</v>
      </c>
      <c r="D27">
        <v>0.440307</v>
      </c>
      <c r="E27">
        <v>4.79</v>
      </c>
      <c r="F27">
        <v>4.79</v>
      </c>
      <c r="G27">
        <v>4.79</v>
      </c>
      <c r="H27">
        <v>36918.28</v>
      </c>
      <c r="I27">
        <v>6772.66</v>
      </c>
      <c r="J27">
        <v>4.8436130000000004</v>
      </c>
      <c r="K27" s="4" t="str">
        <f t="shared" si="0"/>
        <v>4.9 [4.8, 4.8]</v>
      </c>
    </row>
    <row r="28" spans="1:11" x14ac:dyDescent="0.25">
      <c r="A28" t="s">
        <v>56</v>
      </c>
      <c r="B28">
        <v>11.262890000000001</v>
      </c>
      <c r="C28">
        <v>0.24773000000000001</v>
      </c>
      <c r="D28">
        <v>2.6398389999999998</v>
      </c>
      <c r="E28">
        <v>10.929130000000001</v>
      </c>
      <c r="F28">
        <v>6.3767069999999997</v>
      </c>
      <c r="G28">
        <v>16.7485</v>
      </c>
      <c r="H28">
        <v>2201929</v>
      </c>
      <c r="I28">
        <v>113.5526</v>
      </c>
      <c r="J28">
        <v>10.96275</v>
      </c>
      <c r="K28" s="4" t="str">
        <f t="shared" si="0"/>
        <v>11.3 [6.4, 16.7]</v>
      </c>
    </row>
    <row r="29" spans="1:11" x14ac:dyDescent="0.25">
      <c r="A29" t="s">
        <v>57</v>
      </c>
      <c r="B29">
        <v>14.51413</v>
      </c>
      <c r="C29">
        <v>0.33986899999999998</v>
      </c>
      <c r="D29">
        <v>2.6597179999999998</v>
      </c>
      <c r="E29">
        <v>13.38621</v>
      </c>
      <c r="F29">
        <v>12.7</v>
      </c>
      <c r="G29">
        <v>20.517410000000002</v>
      </c>
      <c r="H29">
        <v>4082738</v>
      </c>
      <c r="I29">
        <v>61.241970000000002</v>
      </c>
      <c r="J29">
        <v>14.313739999999999</v>
      </c>
      <c r="K29" s="4" t="str">
        <f t="shared" si="0"/>
        <v>14.5 [12.7, 20.5]</v>
      </c>
    </row>
    <row r="30" spans="1:11" x14ac:dyDescent="0.25">
      <c r="A30" t="s">
        <v>58</v>
      </c>
      <c r="B30">
        <v>52.646999999999998</v>
      </c>
      <c r="C30">
        <v>9.7321000000000005E-2</v>
      </c>
      <c r="D30">
        <v>1.097404</v>
      </c>
      <c r="E30">
        <v>52.12</v>
      </c>
      <c r="F30">
        <v>52.12</v>
      </c>
      <c r="G30">
        <v>55.274349999999998</v>
      </c>
      <c r="H30">
        <v>1966427</v>
      </c>
      <c r="I30">
        <v>127.15179999999999</v>
      </c>
      <c r="J30">
        <v>52.635930000000002</v>
      </c>
      <c r="K30" s="4" t="str">
        <f t="shared" si="0"/>
        <v>52.6 [52.1, 55.3]</v>
      </c>
    </row>
    <row r="31" spans="1:11" x14ac:dyDescent="0.25">
      <c r="A31" t="s">
        <v>59</v>
      </c>
      <c r="B31">
        <v>36.194009999999999</v>
      </c>
      <c r="C31">
        <v>0.34456399999999998</v>
      </c>
      <c r="D31">
        <v>2.6615890000000002</v>
      </c>
      <c r="E31">
        <v>35</v>
      </c>
      <c r="F31">
        <v>35</v>
      </c>
      <c r="G31">
        <v>42.724469999999997</v>
      </c>
      <c r="H31">
        <v>4190421</v>
      </c>
      <c r="I31">
        <v>59.668219999999998</v>
      </c>
      <c r="J31">
        <v>36.107039999999998</v>
      </c>
      <c r="K31" s="4" t="str">
        <f t="shared" si="0"/>
        <v>36.2 [35, 42.7]</v>
      </c>
    </row>
    <row r="32" spans="1:11" x14ac:dyDescent="0.25">
      <c r="A32" t="s">
        <v>60</v>
      </c>
      <c r="B32">
        <v>34.569920000000003</v>
      </c>
      <c r="C32">
        <v>0.45794899999999999</v>
      </c>
      <c r="D32">
        <v>3.538214</v>
      </c>
      <c r="E32">
        <v>33.500100000000003</v>
      </c>
      <c r="F32">
        <v>31.52</v>
      </c>
      <c r="G32">
        <v>42.273060000000001</v>
      </c>
      <c r="H32">
        <v>4188589</v>
      </c>
      <c r="I32">
        <v>59.694319999999998</v>
      </c>
      <c r="J32">
        <v>34.403269999999999</v>
      </c>
      <c r="K32" s="4" t="str">
        <f t="shared" si="0"/>
        <v>34.6 [31.5, 42.3]</v>
      </c>
    </row>
    <row r="33" spans="1:11" x14ac:dyDescent="0.25">
      <c r="A33" t="s">
        <v>61</v>
      </c>
      <c r="B33">
        <v>33.330500000000001</v>
      </c>
      <c r="C33">
        <v>4.9338E-2</v>
      </c>
      <c r="D33">
        <v>1.084662</v>
      </c>
      <c r="E33">
        <v>33</v>
      </c>
      <c r="F33">
        <v>33</v>
      </c>
      <c r="G33">
        <v>35.571849999999998</v>
      </c>
      <c r="H33">
        <v>517332.2</v>
      </c>
      <c r="I33">
        <v>483.31599999999997</v>
      </c>
      <c r="J33">
        <v>33.31438</v>
      </c>
      <c r="K33" s="4" t="str">
        <f t="shared" si="0"/>
        <v>33.3 [33, 35.6]</v>
      </c>
    </row>
    <row r="34" spans="1:11" x14ac:dyDescent="0.25">
      <c r="A34" t="s">
        <v>62</v>
      </c>
      <c r="B34">
        <v>51.214170000000003</v>
      </c>
      <c r="C34">
        <v>0.10932699999999999</v>
      </c>
      <c r="D34">
        <v>1.68116</v>
      </c>
      <c r="E34">
        <v>50.476399999999998</v>
      </c>
      <c r="F34">
        <v>49.87</v>
      </c>
      <c r="G34">
        <v>54.658009999999997</v>
      </c>
      <c r="H34">
        <v>1057405</v>
      </c>
      <c r="I34">
        <v>236.4607</v>
      </c>
      <c r="J34">
        <v>51.1873</v>
      </c>
      <c r="K34" s="4" t="str">
        <f t="shared" si="0"/>
        <v>51.2 [49.9, 54.7]</v>
      </c>
    </row>
    <row r="35" spans="1:11" x14ac:dyDescent="0.25">
      <c r="A35" t="s">
        <v>63</v>
      </c>
      <c r="B35">
        <v>21.875070000000001</v>
      </c>
      <c r="C35">
        <v>0.143762</v>
      </c>
      <c r="D35">
        <v>2.6749000000000001</v>
      </c>
      <c r="E35">
        <v>21.32029</v>
      </c>
      <c r="F35">
        <v>18.88</v>
      </c>
      <c r="G35">
        <v>27.08934</v>
      </c>
      <c r="H35">
        <v>722226.4</v>
      </c>
      <c r="I35">
        <v>346.20030000000003</v>
      </c>
      <c r="J35">
        <v>21.722850000000001</v>
      </c>
      <c r="K35" s="4" t="str">
        <f t="shared" si="0"/>
        <v>21.9 [18.9, 27.1]</v>
      </c>
    </row>
    <row r="36" spans="1:11" x14ac:dyDescent="0.25">
      <c r="A36" t="s">
        <v>64</v>
      </c>
      <c r="B36">
        <v>35.234690000000001</v>
      </c>
      <c r="C36">
        <v>4.3956000000000002E-2</v>
      </c>
      <c r="D36">
        <v>1.024194</v>
      </c>
      <c r="E36">
        <v>34.869999999999997</v>
      </c>
      <c r="F36">
        <v>34.869999999999997</v>
      </c>
      <c r="G36">
        <v>37.418460000000003</v>
      </c>
      <c r="H36">
        <v>460539.8</v>
      </c>
      <c r="I36">
        <v>542.91719999999998</v>
      </c>
      <c r="J36">
        <v>35.220820000000003</v>
      </c>
      <c r="K36" s="4" t="str">
        <f t="shared" si="0"/>
        <v>35.2 [34.9, 37.4]</v>
      </c>
    </row>
    <row r="37" spans="1:11" x14ac:dyDescent="0.25">
      <c r="A37" t="s">
        <v>65</v>
      </c>
      <c r="B37">
        <v>33.912379999999999</v>
      </c>
      <c r="C37">
        <v>0.25312600000000002</v>
      </c>
      <c r="D37">
        <v>2.9970479999999999</v>
      </c>
      <c r="E37">
        <v>33.208710000000004</v>
      </c>
      <c r="F37">
        <v>31</v>
      </c>
      <c r="G37">
        <v>39.618519999999997</v>
      </c>
      <c r="H37">
        <v>1783563</v>
      </c>
      <c r="I37">
        <v>140.1884</v>
      </c>
      <c r="J37">
        <v>33.78734</v>
      </c>
      <c r="K37" s="4" t="str">
        <f t="shared" si="0"/>
        <v>33.9 [31, 39.6]</v>
      </c>
    </row>
    <row r="38" spans="1:11" x14ac:dyDescent="0.25">
      <c r="A38" t="s">
        <v>66</v>
      </c>
      <c r="B38">
        <v>54.589280000000002</v>
      </c>
      <c r="C38">
        <v>0.199069</v>
      </c>
      <c r="D38">
        <v>1.751665</v>
      </c>
      <c r="E38">
        <v>54.291519999999998</v>
      </c>
      <c r="F38">
        <v>52.120040000000003</v>
      </c>
      <c r="G38">
        <v>57.863239999999998</v>
      </c>
      <c r="H38">
        <v>3229292</v>
      </c>
      <c r="I38">
        <v>77.427170000000004</v>
      </c>
      <c r="J38">
        <v>54.561489999999999</v>
      </c>
      <c r="K38" s="4" t="str">
        <f t="shared" si="0"/>
        <v>54.6 [52.1, 57.9]</v>
      </c>
    </row>
    <row r="39" spans="1:11" x14ac:dyDescent="0.25">
      <c r="A39" t="s">
        <v>67</v>
      </c>
      <c r="B39">
        <v>0.30971199999999999</v>
      </c>
      <c r="C39" s="5">
        <v>1.04E-5</v>
      </c>
      <c r="D39">
        <v>6.7599999999999995E-4</v>
      </c>
      <c r="E39">
        <v>0.30971399999999999</v>
      </c>
      <c r="F39">
        <v>0.30837500000000001</v>
      </c>
      <c r="G39">
        <v>0.31101200000000001</v>
      </c>
      <c r="H39">
        <v>59138.45</v>
      </c>
      <c r="I39">
        <v>4227.9589999999998</v>
      </c>
      <c r="J39">
        <v>0.30971100000000001</v>
      </c>
      <c r="K39" s="4" t="str">
        <f t="shared" si="0"/>
        <v>0.3 [0.3, 0.3]</v>
      </c>
    </row>
    <row r="40" spans="1:11" x14ac:dyDescent="0.25">
      <c r="A40" t="s">
        <v>68</v>
      </c>
      <c r="B40">
        <v>0.18820600000000001</v>
      </c>
      <c r="C40" s="5">
        <v>8.6300000000000004E-6</v>
      </c>
      <c r="D40">
        <v>5.7399999999999997E-4</v>
      </c>
      <c r="E40">
        <v>0.18820200000000001</v>
      </c>
      <c r="F40">
        <v>0.18709799999999999</v>
      </c>
      <c r="G40">
        <v>0.18934000000000001</v>
      </c>
      <c r="H40">
        <v>56635.86</v>
      </c>
      <c r="I40">
        <v>4414.7820000000002</v>
      </c>
      <c r="J40">
        <v>0.18820500000000001</v>
      </c>
      <c r="K40" s="4" t="str">
        <f t="shared" si="0"/>
        <v>0.2 [0.2, 0.2]</v>
      </c>
    </row>
    <row r="41" spans="1:11" x14ac:dyDescent="0.25">
      <c r="A41" t="s">
        <v>69</v>
      </c>
      <c r="B41">
        <v>0.19084799999999999</v>
      </c>
      <c r="C41" s="5">
        <v>8.85E-6</v>
      </c>
      <c r="D41">
        <v>5.8100000000000003E-4</v>
      </c>
      <c r="E41">
        <v>0.19084999999999999</v>
      </c>
      <c r="F41">
        <v>0.18973799999999999</v>
      </c>
      <c r="G41">
        <v>0.19198699999999999</v>
      </c>
      <c r="H41">
        <v>58137.64</v>
      </c>
      <c r="I41">
        <v>4300.741</v>
      </c>
      <c r="J41">
        <v>0.19084699999999999</v>
      </c>
      <c r="K41" s="4" t="str">
        <f t="shared" si="0"/>
        <v>0.2 [0.2, 0.2]</v>
      </c>
    </row>
    <row r="42" spans="1:11" x14ac:dyDescent="0.25">
      <c r="A42" t="s">
        <v>70</v>
      </c>
      <c r="B42">
        <v>0.31123400000000001</v>
      </c>
      <c r="C42" s="5">
        <v>1.0699999999999999E-5</v>
      </c>
      <c r="D42">
        <v>6.9200000000000002E-4</v>
      </c>
      <c r="E42">
        <v>0.31124099999999999</v>
      </c>
      <c r="F42">
        <v>0.30989800000000001</v>
      </c>
      <c r="G42">
        <v>0.312579</v>
      </c>
      <c r="H42">
        <v>60219.72</v>
      </c>
      <c r="I42">
        <v>4152.0439999999999</v>
      </c>
      <c r="J42">
        <v>0.31123299999999998</v>
      </c>
      <c r="K42" s="4" t="str">
        <f t="shared" si="0"/>
        <v>0.3 [0.3, 0.3]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376-3DE4-448F-8BBC-B6067CABC4F0}">
  <dimension ref="A1:K42"/>
  <sheetViews>
    <sheetView workbookViewId="0">
      <selection activeCell="K1" sqref="K1:K1048576"/>
    </sheetView>
  </sheetViews>
  <sheetFormatPr defaultRowHeight="15" x14ac:dyDescent="0.25"/>
  <cols>
    <col min="1" max="1" width="39.28515625" bestFit="1" customWidth="1"/>
    <col min="2" max="5" width="9" bestFit="1" customWidth="1"/>
    <col min="6" max="6" width="10" bestFit="1" customWidth="1"/>
    <col min="7" max="7" width="10.5703125" bestFit="1" customWidth="1"/>
    <col min="8" max="9" width="9" bestFit="1" customWidth="1"/>
    <col min="10" max="10" width="15.85546875" bestFit="1" customWidth="1"/>
  </cols>
  <sheetData>
    <row r="1" spans="1:11" s="7" customFormat="1" x14ac:dyDescent="0.2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74</v>
      </c>
    </row>
    <row r="2" spans="1:11" x14ac:dyDescent="0.25">
      <c r="A2" s="4" t="s">
        <v>29</v>
      </c>
      <c r="B2" s="4">
        <v>-722276</v>
      </c>
      <c r="C2" s="4">
        <v>0.36252200000000001</v>
      </c>
      <c r="D2" s="4">
        <v>12.90124</v>
      </c>
      <c r="E2" s="4">
        <v>-722275</v>
      </c>
      <c r="F2" s="4">
        <v>-722301</v>
      </c>
      <c r="G2" s="4">
        <v>-722251</v>
      </c>
      <c r="H2" s="4">
        <v>89248.26</v>
      </c>
      <c r="I2" s="4">
        <v>1266.4670000000001</v>
      </c>
      <c r="J2" s="4" t="s">
        <v>30</v>
      </c>
      <c r="K2" t="str">
        <f>ROUND(B2, 1)&amp;" ["&amp;ROUND(F2,1)&amp;", "&amp;ROUND(G2,1)&amp;"]"</f>
        <v>-722276 [-722301, -722251]</v>
      </c>
    </row>
    <row r="3" spans="1:11" x14ac:dyDescent="0.25">
      <c r="A3" s="4" t="s">
        <v>31</v>
      </c>
      <c r="B3" s="4">
        <v>-721946</v>
      </c>
      <c r="C3" s="4">
        <v>6.0329000000000001E-2</v>
      </c>
      <c r="D3" s="4">
        <v>5.6599279999999998</v>
      </c>
      <c r="E3" s="4">
        <v>-721945</v>
      </c>
      <c r="F3" s="4">
        <v>-721957</v>
      </c>
      <c r="G3" s="4">
        <v>-721935</v>
      </c>
      <c r="H3" s="4">
        <v>12841.56</v>
      </c>
      <c r="I3" s="4">
        <v>8801.8870000000006</v>
      </c>
      <c r="J3" s="4" t="s">
        <v>30</v>
      </c>
      <c r="K3" s="4" t="str">
        <f t="shared" ref="K3:K42" si="0">ROUND(B3, 1)&amp;" ["&amp;ROUND(F3,1)&amp;", "&amp;ROUND(G3,1)&amp;"]"</f>
        <v>-721946 [-721957, -721935]</v>
      </c>
    </row>
    <row r="4" spans="1:11" x14ac:dyDescent="0.25">
      <c r="A4" s="4" t="s">
        <v>32</v>
      </c>
      <c r="B4" s="4">
        <v>-330.00799999999998</v>
      </c>
      <c r="C4" s="4">
        <v>0.36116700000000002</v>
      </c>
      <c r="D4" s="4">
        <v>11.663180000000001</v>
      </c>
      <c r="E4" s="4">
        <v>-329.541</v>
      </c>
      <c r="F4" s="4">
        <v>-353.20699999999999</v>
      </c>
      <c r="G4" s="4">
        <v>-308.178</v>
      </c>
      <c r="H4" s="4">
        <v>108386.6</v>
      </c>
      <c r="I4" s="4">
        <v>1042.8399999999999</v>
      </c>
      <c r="J4" s="4" t="s">
        <v>30</v>
      </c>
      <c r="K4" s="4" t="str">
        <f t="shared" si="0"/>
        <v>-330 [-353.2, -308.2]</v>
      </c>
    </row>
    <row r="5" spans="1:11" x14ac:dyDescent="0.25">
      <c r="A5" s="4" t="s">
        <v>33</v>
      </c>
      <c r="B5" s="4">
        <v>-721946</v>
      </c>
      <c r="C5" s="4">
        <v>6.0329000000000001E-2</v>
      </c>
      <c r="D5" s="4">
        <v>5.6599279999999998</v>
      </c>
      <c r="E5" s="4">
        <v>-721945</v>
      </c>
      <c r="F5" s="4">
        <v>-721957</v>
      </c>
      <c r="G5" s="4">
        <v>-721935</v>
      </c>
      <c r="H5" s="4">
        <v>12841.56</v>
      </c>
      <c r="I5" s="4">
        <v>8801.8870000000006</v>
      </c>
      <c r="J5" s="4" t="s">
        <v>30</v>
      </c>
      <c r="K5" s="4" t="str">
        <f t="shared" si="0"/>
        <v>-721946 [-721957, -721935]</v>
      </c>
    </row>
    <row r="6" spans="1:11" x14ac:dyDescent="0.25">
      <c r="A6" s="4" t="s">
        <v>34</v>
      </c>
      <c r="B6" s="4">
        <v>57.68732</v>
      </c>
      <c r="C6" s="4">
        <v>1.5730000000000001E-2</v>
      </c>
      <c r="D6" s="4">
        <v>1.1487879999999999</v>
      </c>
      <c r="E6" s="4">
        <v>57.752499999999998</v>
      </c>
      <c r="F6" s="4">
        <v>55.560560000000002</v>
      </c>
      <c r="G6" s="4">
        <v>59.683219999999999</v>
      </c>
      <c r="H6" s="4">
        <v>21192.12</v>
      </c>
      <c r="I6" s="4">
        <v>5333.585</v>
      </c>
      <c r="J6" s="4">
        <v>57.675849999999997</v>
      </c>
      <c r="K6" s="4" t="str">
        <f t="shared" si="0"/>
        <v>57.7 [55.6, 59.7]</v>
      </c>
    </row>
    <row r="7" spans="1:11" x14ac:dyDescent="0.25">
      <c r="A7" s="4" t="s">
        <v>35</v>
      </c>
      <c r="B7" s="4">
        <v>1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 t="s">
        <v>30</v>
      </c>
      <c r="I7" s="4" t="s">
        <v>30</v>
      </c>
      <c r="J7" s="4">
        <v>1</v>
      </c>
      <c r="K7" s="4" t="str">
        <f t="shared" si="0"/>
        <v>1 [1, 1]</v>
      </c>
    </row>
    <row r="8" spans="1:11" x14ac:dyDescent="0.25">
      <c r="A8" s="4" t="s">
        <v>36</v>
      </c>
      <c r="B8" s="4">
        <v>0.84986600000000001</v>
      </c>
      <c r="C8" s="4">
        <v>1.047E-3</v>
      </c>
      <c r="D8" s="4">
        <v>8.1279999999999998E-3</v>
      </c>
      <c r="E8" s="4">
        <v>0.84943500000000005</v>
      </c>
      <c r="F8" s="4">
        <v>0.83564899999999998</v>
      </c>
      <c r="G8" s="4">
        <v>0.86653899999999995</v>
      </c>
      <c r="H8" s="4">
        <v>1876268</v>
      </c>
      <c r="I8" s="4">
        <v>60.241900000000001</v>
      </c>
      <c r="J8" s="4">
        <v>0.84982800000000003</v>
      </c>
      <c r="K8" s="4" t="str">
        <f t="shared" si="0"/>
        <v>0.8 [0.8, 0.9]</v>
      </c>
    </row>
    <row r="9" spans="1:11" x14ac:dyDescent="0.25">
      <c r="A9" s="4" t="s">
        <v>37</v>
      </c>
      <c r="B9" s="4">
        <v>0.76002899999999995</v>
      </c>
      <c r="C9" s="4">
        <v>1.3233999999999999E-2</v>
      </c>
      <c r="D9" s="4">
        <v>0.10727100000000001</v>
      </c>
      <c r="E9" s="4">
        <v>0.74727200000000005</v>
      </c>
      <c r="F9" s="4">
        <v>0.56960699999999997</v>
      </c>
      <c r="G9" s="4">
        <v>0.96962899999999996</v>
      </c>
      <c r="H9" s="4">
        <v>1720286</v>
      </c>
      <c r="I9" s="4">
        <v>65.704160000000002</v>
      </c>
      <c r="J9" s="4">
        <v>0.752664</v>
      </c>
      <c r="K9" s="4" t="str">
        <f t="shared" si="0"/>
        <v>0.8 [0.6, 1]</v>
      </c>
    </row>
    <row r="10" spans="1:11" x14ac:dyDescent="0.25">
      <c r="A10" s="4" t="s">
        <v>38</v>
      </c>
      <c r="B10" s="4">
        <v>0.29966100000000001</v>
      </c>
      <c r="C10" s="4">
        <v>1.21E-4</v>
      </c>
      <c r="D10" s="4">
        <v>8.9890000000000005E-3</v>
      </c>
      <c r="E10" s="4">
        <v>0.29971199999999998</v>
      </c>
      <c r="F10" s="4">
        <v>0.28195999999999999</v>
      </c>
      <c r="G10" s="4">
        <v>0.31734400000000001</v>
      </c>
      <c r="H10" s="4">
        <v>20510.13</v>
      </c>
      <c r="I10" s="4">
        <v>5510.933</v>
      </c>
      <c r="J10" s="4">
        <v>0.29952600000000001</v>
      </c>
      <c r="K10" s="4" t="str">
        <f t="shared" si="0"/>
        <v>0.3 [0.3, 0.3]</v>
      </c>
    </row>
    <row r="11" spans="1:11" x14ac:dyDescent="0.25">
      <c r="A11" s="4" t="s">
        <v>39</v>
      </c>
      <c r="B11" s="4">
        <v>0.93892799999999998</v>
      </c>
      <c r="C11" s="4">
        <v>3.86E-4</v>
      </c>
      <c r="D11" s="4">
        <v>2.0908E-2</v>
      </c>
      <c r="E11" s="4">
        <v>0.93877500000000003</v>
      </c>
      <c r="F11" s="4">
        <v>0.89719099999999996</v>
      </c>
      <c r="G11" s="4">
        <v>0.97798300000000005</v>
      </c>
      <c r="H11" s="4">
        <v>38462.400000000001</v>
      </c>
      <c r="I11" s="4">
        <v>2938.7130000000002</v>
      </c>
      <c r="J11" s="4">
        <v>0.93869499999999995</v>
      </c>
      <c r="K11" s="4" t="str">
        <f t="shared" si="0"/>
        <v>0.9 [0.9, 1]</v>
      </c>
    </row>
    <row r="12" spans="1:11" x14ac:dyDescent="0.25">
      <c r="A12" s="4" t="s">
        <v>40</v>
      </c>
      <c r="B12" s="4">
        <v>0.27039600000000003</v>
      </c>
      <c r="C12" s="4">
        <v>1.21E-4</v>
      </c>
      <c r="D12" s="4">
        <v>7.1989999999999997E-3</v>
      </c>
      <c r="E12" s="4">
        <v>0.270237</v>
      </c>
      <c r="F12" s="4">
        <v>0.256135</v>
      </c>
      <c r="G12" s="4">
        <v>0.28393699999999999</v>
      </c>
      <c r="H12" s="4">
        <v>32177.51</v>
      </c>
      <c r="I12" s="4">
        <v>3512.701</v>
      </c>
      <c r="J12" s="4">
        <v>0.27029999999999998</v>
      </c>
      <c r="K12" s="4" t="str">
        <f t="shared" si="0"/>
        <v>0.3 [0.3, 0.3]</v>
      </c>
    </row>
    <row r="13" spans="1:11" x14ac:dyDescent="0.25">
      <c r="A13" s="4" t="s">
        <v>41</v>
      </c>
      <c r="B13" s="4">
        <v>0.34340700000000002</v>
      </c>
      <c r="C13" s="4">
        <v>1.7100000000000001E-4</v>
      </c>
      <c r="D13" s="4">
        <v>1.1795E-2</v>
      </c>
      <c r="E13" s="4">
        <v>0.34321400000000002</v>
      </c>
      <c r="F13" s="4">
        <v>0.32113700000000001</v>
      </c>
      <c r="G13" s="4">
        <v>0.36731599999999998</v>
      </c>
      <c r="H13" s="4">
        <v>23865.56</v>
      </c>
      <c r="I13" s="4">
        <v>4736.1130000000003</v>
      </c>
      <c r="J13" s="4">
        <v>0.34320499999999998</v>
      </c>
      <c r="K13" s="4" t="str">
        <f t="shared" si="0"/>
        <v>0.3 [0.3, 0.4]</v>
      </c>
    </row>
    <row r="14" spans="1:11" x14ac:dyDescent="0.25">
      <c r="A14" s="4" t="s">
        <v>42</v>
      </c>
      <c r="B14" s="4">
        <v>0.30757600000000002</v>
      </c>
      <c r="C14" s="4">
        <v>1.4200000000000001E-4</v>
      </c>
      <c r="D14" s="4">
        <v>9.2309999999999996E-3</v>
      </c>
      <c r="E14" s="4">
        <v>0.30758799999999997</v>
      </c>
      <c r="F14" s="4">
        <v>0.29006300000000002</v>
      </c>
      <c r="G14" s="4">
        <v>0.326235</v>
      </c>
      <c r="H14" s="4">
        <v>26685.18</v>
      </c>
      <c r="I14" s="4">
        <v>4235.683</v>
      </c>
      <c r="J14" s="4">
        <v>0.30743700000000002</v>
      </c>
      <c r="K14" s="4" t="str">
        <f t="shared" si="0"/>
        <v>0.3 [0.3, 0.3]</v>
      </c>
    </row>
    <row r="15" spans="1:11" x14ac:dyDescent="0.25">
      <c r="A15" s="4" t="s">
        <v>43</v>
      </c>
      <c r="B15" s="4">
        <v>1.6100000000000001E-4</v>
      </c>
      <c r="C15" s="5">
        <v>1.1999999999999999E-6</v>
      </c>
      <c r="D15" s="5">
        <v>1.36E-5</v>
      </c>
      <c r="E15" s="4">
        <v>1.5899999999999999E-4</v>
      </c>
      <c r="F15" s="4">
        <v>1.36E-4</v>
      </c>
      <c r="G15" s="4">
        <v>1.8900000000000001E-4</v>
      </c>
      <c r="H15" s="4">
        <v>875995.8</v>
      </c>
      <c r="I15" s="4">
        <v>129.03020000000001</v>
      </c>
      <c r="J15" s="4">
        <v>1.6000000000000001E-4</v>
      </c>
      <c r="K15" s="4" t="str">
        <f t="shared" si="0"/>
        <v>0 [0, 0]</v>
      </c>
    </row>
    <row r="16" spans="1:11" x14ac:dyDescent="0.25">
      <c r="A16" s="4" t="s">
        <v>44</v>
      </c>
      <c r="B16" s="4">
        <v>0.52823200000000003</v>
      </c>
      <c r="C16" s="4">
        <v>4.1330000000000004E-3</v>
      </c>
      <c r="D16" s="4">
        <v>6.6794000000000006E-2</v>
      </c>
      <c r="E16" s="4">
        <v>0.520621</v>
      </c>
      <c r="F16" s="4">
        <v>0.404918</v>
      </c>
      <c r="G16" s="4">
        <v>0.66425999999999996</v>
      </c>
      <c r="H16" s="4">
        <v>432778</v>
      </c>
      <c r="I16" s="4">
        <v>261.17309999999998</v>
      </c>
      <c r="J16" s="4">
        <v>0.52416600000000002</v>
      </c>
      <c r="K16" s="4" t="str">
        <f t="shared" si="0"/>
        <v>0.5 [0.4, 0.7]</v>
      </c>
    </row>
    <row r="17" spans="1:11" x14ac:dyDescent="0.25">
      <c r="A17" s="4" t="s">
        <v>45</v>
      </c>
      <c r="B17" s="4">
        <v>1.4899999999999999E-4</v>
      </c>
      <c r="C17" s="5">
        <v>7.1399999999999996E-7</v>
      </c>
      <c r="D17" s="5">
        <v>7.7400000000000004E-6</v>
      </c>
      <c r="E17" s="4">
        <v>1.4899999999999999E-4</v>
      </c>
      <c r="F17" s="4">
        <v>1.34E-4</v>
      </c>
      <c r="G17" s="4">
        <v>1.64E-4</v>
      </c>
      <c r="H17" s="4">
        <v>961130.2</v>
      </c>
      <c r="I17" s="4">
        <v>117.6011</v>
      </c>
      <c r="J17" s="4">
        <v>1.4899999999999999E-4</v>
      </c>
      <c r="K17" s="4" t="str">
        <f t="shared" si="0"/>
        <v>0 [0, 0]</v>
      </c>
    </row>
    <row r="18" spans="1:11" x14ac:dyDescent="0.25">
      <c r="A18" s="4" t="s">
        <v>46</v>
      </c>
      <c r="B18" s="5">
        <v>8.1699999999999997E-9</v>
      </c>
      <c r="C18" s="5">
        <v>1.9100000000000001E-10</v>
      </c>
      <c r="D18" s="5">
        <v>3.1599999999999998E-9</v>
      </c>
      <c r="E18" s="5">
        <v>7.4999999999999993E-9</v>
      </c>
      <c r="F18" s="5">
        <v>3.6300000000000001E-9</v>
      </c>
      <c r="G18" s="5">
        <v>1.4300000000000001E-8</v>
      </c>
      <c r="H18" s="4">
        <v>411785.9</v>
      </c>
      <c r="I18" s="4">
        <v>274.48719999999997</v>
      </c>
      <c r="J18" s="5">
        <v>7.6799999999999999E-9</v>
      </c>
      <c r="K18" s="4" t="str">
        <f t="shared" si="0"/>
        <v>0 [0, 0]</v>
      </c>
    </row>
    <row r="19" spans="1:11" x14ac:dyDescent="0.25">
      <c r="A19" s="4" t="s">
        <v>47</v>
      </c>
      <c r="B19" s="4">
        <v>0.56051300000000004</v>
      </c>
      <c r="C19" s="4">
        <v>4.0940000000000004E-3</v>
      </c>
      <c r="D19" s="4">
        <v>7.7636999999999998E-2</v>
      </c>
      <c r="E19" s="4">
        <v>0.55113599999999996</v>
      </c>
      <c r="F19" s="4">
        <v>0.41647899999999999</v>
      </c>
      <c r="G19" s="4">
        <v>0.71253100000000003</v>
      </c>
      <c r="H19" s="4">
        <v>314348.40000000002</v>
      </c>
      <c r="I19" s="4">
        <v>359.56909999999999</v>
      </c>
      <c r="J19" s="4">
        <v>0.55537800000000004</v>
      </c>
      <c r="K19" s="4" t="str">
        <f t="shared" si="0"/>
        <v>0.6 [0.4, 0.7]</v>
      </c>
    </row>
    <row r="20" spans="1:11" x14ac:dyDescent="0.25">
      <c r="A20" s="4" t="s">
        <v>48</v>
      </c>
      <c r="B20" s="4">
        <v>-317.14400000000001</v>
      </c>
      <c r="C20" s="4">
        <v>0.36091099999999998</v>
      </c>
      <c r="D20" s="4">
        <v>11.666130000000001</v>
      </c>
      <c r="E20" s="4">
        <v>-316.66199999999998</v>
      </c>
      <c r="F20" s="4">
        <v>-341.02199999999999</v>
      </c>
      <c r="G20" s="4">
        <v>-295.99799999999999</v>
      </c>
      <c r="H20" s="4">
        <v>108178.5</v>
      </c>
      <c r="I20" s="4">
        <v>1044.846</v>
      </c>
      <c r="J20" s="4" t="s">
        <v>30</v>
      </c>
      <c r="K20" s="4" t="str">
        <f t="shared" si="0"/>
        <v>-317.1 [-341, -296]</v>
      </c>
    </row>
    <row r="21" spans="1:11" x14ac:dyDescent="0.25">
      <c r="A21" s="4" t="s">
        <v>49</v>
      </c>
      <c r="B21" s="4">
        <v>2.9097000000000001E-2</v>
      </c>
      <c r="C21" s="4">
        <v>1.02E-4</v>
      </c>
      <c r="D21" s="4">
        <v>1.0279E-2</v>
      </c>
      <c r="E21" s="4">
        <v>2.8590999999999998E-2</v>
      </c>
      <c r="F21" s="4">
        <v>9.4830000000000001E-3</v>
      </c>
      <c r="G21" s="4">
        <v>4.9196999999999998E-2</v>
      </c>
      <c r="H21" s="4">
        <v>11084.85</v>
      </c>
      <c r="I21" s="4">
        <v>10196.790000000001</v>
      </c>
      <c r="J21" s="4">
        <v>2.7085000000000001E-2</v>
      </c>
      <c r="K21" s="4" t="str">
        <f t="shared" si="0"/>
        <v>0 [0, 0]</v>
      </c>
    </row>
    <row r="22" spans="1:11" x14ac:dyDescent="0.25">
      <c r="A22" s="4" t="s">
        <v>50</v>
      </c>
      <c r="B22" s="4">
        <v>0.59898200000000001</v>
      </c>
      <c r="C22" s="4">
        <v>7.5299999999999998E-4</v>
      </c>
      <c r="D22" s="4">
        <v>0.103646</v>
      </c>
      <c r="E22" s="4">
        <v>0.591194</v>
      </c>
      <c r="F22" s="4">
        <v>0.40170699999999998</v>
      </c>
      <c r="G22" s="4">
        <v>0.80065699999999995</v>
      </c>
      <c r="H22" s="4">
        <v>5973.2340000000004</v>
      </c>
      <c r="I22" s="4">
        <v>18922.740000000002</v>
      </c>
      <c r="J22" s="4">
        <v>0.59004599999999996</v>
      </c>
      <c r="K22" s="4" t="str">
        <f t="shared" si="0"/>
        <v>0.6 [0.4, 0.8]</v>
      </c>
    </row>
    <row r="23" spans="1:11" x14ac:dyDescent="0.25">
      <c r="A23" s="4" t="s">
        <v>51</v>
      </c>
      <c r="B23" s="4">
        <v>0.545207</v>
      </c>
      <c r="C23" s="4">
        <v>4.5399999999999998E-4</v>
      </c>
      <c r="D23" s="4">
        <v>4.4628000000000001E-2</v>
      </c>
      <c r="E23" s="4">
        <v>0.55676800000000004</v>
      </c>
      <c r="F23" s="4">
        <v>0.45384799999999997</v>
      </c>
      <c r="G23" s="4">
        <v>0.599997</v>
      </c>
      <c r="H23" s="4">
        <v>11707.58</v>
      </c>
      <c r="I23" s="4">
        <v>9654.4269999999997</v>
      </c>
      <c r="J23" s="4">
        <v>0.54326300000000005</v>
      </c>
      <c r="K23" s="4" t="str">
        <f t="shared" si="0"/>
        <v>0.5 [0.5, 0.6]</v>
      </c>
    </row>
    <row r="24" spans="1:11" x14ac:dyDescent="0.25">
      <c r="A24" s="4" t="s">
        <v>52</v>
      </c>
      <c r="B24" s="4">
        <v>58.77272</v>
      </c>
      <c r="C24" s="4">
        <v>1.0642E-2</v>
      </c>
      <c r="D24" s="4">
        <v>0.978545</v>
      </c>
      <c r="E24" s="4">
        <v>59.006430000000002</v>
      </c>
      <c r="F24" s="4">
        <v>56.807690000000001</v>
      </c>
      <c r="G24" s="4">
        <v>59.999899999999997</v>
      </c>
      <c r="H24" s="4">
        <v>13369.44</v>
      </c>
      <c r="I24" s="4">
        <v>8454.35</v>
      </c>
      <c r="J24" s="4">
        <v>58.764479999999999</v>
      </c>
      <c r="K24" s="4" t="str">
        <f t="shared" si="0"/>
        <v>58.8 [56.8, 60]</v>
      </c>
    </row>
    <row r="25" spans="1:11" x14ac:dyDescent="0.25">
      <c r="A25" s="4" t="s">
        <v>53</v>
      </c>
      <c r="B25" s="4">
        <v>38.517339999999997</v>
      </c>
      <c r="C25" s="4">
        <v>6.1434999999999997E-2</v>
      </c>
      <c r="D25" s="4">
        <v>2.5589110000000002</v>
      </c>
      <c r="E25" s="4">
        <v>39</v>
      </c>
      <c r="F25" s="4">
        <v>34</v>
      </c>
      <c r="G25" s="4">
        <v>43</v>
      </c>
      <c r="H25" s="4">
        <v>65150.47</v>
      </c>
      <c r="I25" s="4">
        <v>1734.9059999999999</v>
      </c>
      <c r="J25" s="4">
        <v>38.430529999999997</v>
      </c>
      <c r="K25" s="4" t="str">
        <f t="shared" si="0"/>
        <v>38.5 [34, 43]</v>
      </c>
    </row>
    <row r="26" spans="1:11" x14ac:dyDescent="0.25">
      <c r="A26" s="4" t="s">
        <v>54</v>
      </c>
      <c r="B26" s="4">
        <v>19.63232</v>
      </c>
      <c r="C26" s="4">
        <v>3.261E-2</v>
      </c>
      <c r="D26" s="4">
        <v>1.3620369999999999</v>
      </c>
      <c r="E26" s="4">
        <v>19.05</v>
      </c>
      <c r="F26" s="4">
        <v>19.05</v>
      </c>
      <c r="G26" s="4">
        <v>22.817550000000001</v>
      </c>
      <c r="H26" s="4">
        <v>64791.17</v>
      </c>
      <c r="I26" s="4">
        <v>1744.527</v>
      </c>
      <c r="J26" s="4">
        <v>19.590299999999999</v>
      </c>
      <c r="K26" s="4" t="str">
        <f t="shared" si="0"/>
        <v>19.6 [19.1, 22.8]</v>
      </c>
    </row>
    <row r="27" spans="1:11" x14ac:dyDescent="0.25">
      <c r="A27" s="4" t="s">
        <v>55</v>
      </c>
      <c r="B27" s="4">
        <v>3.5986829999999999</v>
      </c>
      <c r="C27" s="4">
        <v>6.2899999999999996E-3</v>
      </c>
      <c r="D27" s="4">
        <v>0.66582399999999997</v>
      </c>
      <c r="E27" s="4">
        <v>3.48</v>
      </c>
      <c r="F27" s="4">
        <v>3.48</v>
      </c>
      <c r="G27" s="4">
        <v>3.48</v>
      </c>
      <c r="H27" s="4">
        <v>10088.02</v>
      </c>
      <c r="I27" s="4">
        <v>11204.36</v>
      </c>
      <c r="J27" s="4">
        <v>3.5632109999999999</v>
      </c>
      <c r="K27" s="4" t="str">
        <f t="shared" si="0"/>
        <v>3.6 [3.5, 3.5]</v>
      </c>
    </row>
    <row r="28" spans="1:11" x14ac:dyDescent="0.25">
      <c r="A28" s="4" t="s">
        <v>56</v>
      </c>
      <c r="B28" s="4">
        <v>12.309799999999999</v>
      </c>
      <c r="C28" s="4">
        <v>0.22217500000000001</v>
      </c>
      <c r="D28" s="4">
        <v>1.8519300000000001</v>
      </c>
      <c r="E28" s="4">
        <v>12.275180000000001</v>
      </c>
      <c r="F28" s="4">
        <v>8.5965600000000002</v>
      </c>
      <c r="G28" s="4">
        <v>16.01417</v>
      </c>
      <c r="H28" s="4">
        <v>1626799</v>
      </c>
      <c r="I28" s="4">
        <v>69.479960000000005</v>
      </c>
      <c r="J28" s="4">
        <v>12.16741</v>
      </c>
      <c r="K28" s="4" t="str">
        <f t="shared" si="0"/>
        <v>12.3 [8.6, 16]</v>
      </c>
    </row>
    <row r="29" spans="1:11" x14ac:dyDescent="0.25">
      <c r="A29" s="4" t="s">
        <v>57</v>
      </c>
      <c r="B29" s="4">
        <v>13.608169999999999</v>
      </c>
      <c r="C29" s="4">
        <v>0.1255</v>
      </c>
      <c r="D29" s="4">
        <v>1.702685</v>
      </c>
      <c r="E29" s="4">
        <v>12.885680000000001</v>
      </c>
      <c r="F29" s="4">
        <v>12.37</v>
      </c>
      <c r="G29" s="4">
        <v>16.993970000000001</v>
      </c>
      <c r="H29" s="4">
        <v>614062.19999999995</v>
      </c>
      <c r="I29" s="4">
        <v>184.0692</v>
      </c>
      <c r="J29" s="4">
        <v>13.51464</v>
      </c>
      <c r="K29" s="4" t="str">
        <f t="shared" si="0"/>
        <v>13.6 [12.4, 17]</v>
      </c>
    </row>
    <row r="30" spans="1:11" x14ac:dyDescent="0.25">
      <c r="A30" s="4" t="s">
        <v>58</v>
      </c>
      <c r="B30" s="4">
        <v>53.665700000000001</v>
      </c>
      <c r="C30" s="4">
        <v>4.0585000000000003E-2</v>
      </c>
      <c r="D30" s="4">
        <v>1.4481109999999999</v>
      </c>
      <c r="E30" s="4">
        <v>52.64</v>
      </c>
      <c r="F30" s="4">
        <v>52.64</v>
      </c>
      <c r="G30" s="4">
        <v>56.739510000000003</v>
      </c>
      <c r="H30" s="4">
        <v>88780.01</v>
      </c>
      <c r="I30" s="4">
        <v>1273.146</v>
      </c>
      <c r="J30" s="4">
        <v>53.646590000000003</v>
      </c>
      <c r="K30" s="4" t="str">
        <f t="shared" si="0"/>
        <v>53.7 [52.6, 56.7]</v>
      </c>
    </row>
    <row r="31" spans="1:11" x14ac:dyDescent="0.25">
      <c r="A31" s="4" t="s">
        <v>59</v>
      </c>
      <c r="B31" s="4">
        <v>35.141440000000003</v>
      </c>
      <c r="C31" s="4">
        <v>1.1034E-2</v>
      </c>
      <c r="D31" s="4">
        <v>0.537964</v>
      </c>
      <c r="E31" s="4">
        <v>35</v>
      </c>
      <c r="F31" s="4">
        <v>35</v>
      </c>
      <c r="G31" s="4">
        <v>36.106450000000002</v>
      </c>
      <c r="H31" s="4">
        <v>47546.92</v>
      </c>
      <c r="I31" s="4">
        <v>2377.23</v>
      </c>
      <c r="J31" s="4">
        <v>35.137540000000001</v>
      </c>
      <c r="K31" s="4" t="str">
        <f t="shared" si="0"/>
        <v>35.1 [35, 36.1]</v>
      </c>
    </row>
    <row r="32" spans="1:11" x14ac:dyDescent="0.25">
      <c r="A32" s="4" t="s">
        <v>60</v>
      </c>
      <c r="B32" s="4">
        <v>33.122900000000001</v>
      </c>
      <c r="C32" s="4">
        <v>3.7830000000000003E-2</v>
      </c>
      <c r="D32" s="4">
        <v>1.421773</v>
      </c>
      <c r="E32" s="4">
        <v>32.22</v>
      </c>
      <c r="F32" s="4">
        <v>32.22</v>
      </c>
      <c r="G32" s="4">
        <v>36.099980000000002</v>
      </c>
      <c r="H32" s="4">
        <v>80020.39</v>
      </c>
      <c r="I32" s="4">
        <v>1412.5139999999999</v>
      </c>
      <c r="J32" s="4">
        <v>33.09375</v>
      </c>
      <c r="K32" s="4" t="str">
        <f t="shared" si="0"/>
        <v>33.1 [32.2, 36.1]</v>
      </c>
    </row>
    <row r="33" spans="1:11" x14ac:dyDescent="0.25">
      <c r="A33" s="4" t="s">
        <v>61</v>
      </c>
      <c r="B33" s="4">
        <v>33.11992</v>
      </c>
      <c r="C33" s="4">
        <v>5.032E-3</v>
      </c>
      <c r="D33" s="4">
        <v>0.54241899999999998</v>
      </c>
      <c r="E33" s="4">
        <v>33</v>
      </c>
      <c r="F33" s="4">
        <v>33</v>
      </c>
      <c r="G33" s="4">
        <v>33.879820000000002</v>
      </c>
      <c r="H33" s="4">
        <v>9725.7630000000008</v>
      </c>
      <c r="I33" s="4">
        <v>11621.7</v>
      </c>
      <c r="J33" s="4">
        <v>33.115769999999998</v>
      </c>
      <c r="K33" s="4" t="str">
        <f t="shared" si="0"/>
        <v>33.1 [33, 33.9]</v>
      </c>
    </row>
    <row r="34" spans="1:11" x14ac:dyDescent="0.25">
      <c r="A34" s="4" t="s">
        <v>62</v>
      </c>
      <c r="B34" s="4">
        <v>55.122399999999999</v>
      </c>
      <c r="C34" s="4">
        <v>1.5412E-2</v>
      </c>
      <c r="D34" s="4">
        <v>0.68889299999999998</v>
      </c>
      <c r="E34" s="4">
        <v>54.82</v>
      </c>
      <c r="F34" s="4">
        <v>54.82</v>
      </c>
      <c r="G34" s="4">
        <v>56.760919999999999</v>
      </c>
      <c r="H34" s="4">
        <v>56572.08</v>
      </c>
      <c r="I34" s="4">
        <v>1997.981</v>
      </c>
      <c r="J34" s="4">
        <v>55.118189999999998</v>
      </c>
      <c r="K34" s="4" t="str">
        <f t="shared" si="0"/>
        <v>55.1 [54.8, 56.8]</v>
      </c>
    </row>
    <row r="35" spans="1:11" x14ac:dyDescent="0.25">
      <c r="A35" s="4" t="s">
        <v>63</v>
      </c>
      <c r="B35" s="4">
        <v>21.230730000000001</v>
      </c>
      <c r="C35" s="4">
        <v>0.126832</v>
      </c>
      <c r="D35" s="4">
        <v>1.941398</v>
      </c>
      <c r="E35" s="4">
        <v>20.863900000000001</v>
      </c>
      <c r="F35" s="4">
        <v>18.829999999999998</v>
      </c>
      <c r="G35" s="4">
        <v>24.93282</v>
      </c>
      <c r="H35" s="4">
        <v>482418.7</v>
      </c>
      <c r="I35" s="4">
        <v>234.29849999999999</v>
      </c>
      <c r="J35" s="4">
        <v>21.145879999999998</v>
      </c>
      <c r="K35" s="4" t="str">
        <f t="shared" si="0"/>
        <v>21.2 [18.8, 24.9]</v>
      </c>
    </row>
    <row r="36" spans="1:11" x14ac:dyDescent="0.25">
      <c r="A36" s="4" t="s">
        <v>64</v>
      </c>
      <c r="B36" s="4">
        <v>34.336199999999998</v>
      </c>
      <c r="C36" s="4">
        <v>2.1218999999999998E-2</v>
      </c>
      <c r="D36" s="4">
        <v>0.61392100000000005</v>
      </c>
      <c r="E36" s="4">
        <v>34.15</v>
      </c>
      <c r="F36" s="4">
        <v>34.15</v>
      </c>
      <c r="G36" s="4">
        <v>35.506140000000002</v>
      </c>
      <c r="H36" s="4">
        <v>135021</v>
      </c>
      <c r="I36" s="4">
        <v>837.12860000000001</v>
      </c>
      <c r="J36" s="4">
        <v>34.331000000000003</v>
      </c>
      <c r="K36" s="4" t="str">
        <f t="shared" si="0"/>
        <v>34.3 [34.2, 35.5]</v>
      </c>
    </row>
    <row r="37" spans="1:11" x14ac:dyDescent="0.25">
      <c r="A37" s="4" t="s">
        <v>65</v>
      </c>
      <c r="B37" s="4">
        <v>32.813850000000002</v>
      </c>
      <c r="C37" s="4">
        <v>8.1765000000000004E-2</v>
      </c>
      <c r="D37" s="4">
        <v>2.2665639999999998</v>
      </c>
      <c r="E37" s="4">
        <v>31.92098</v>
      </c>
      <c r="F37" s="4">
        <v>31</v>
      </c>
      <c r="G37" s="4">
        <v>37.458159999999999</v>
      </c>
      <c r="H37" s="4">
        <v>147091.4</v>
      </c>
      <c r="I37" s="4">
        <v>768.43320000000006</v>
      </c>
      <c r="J37" s="4">
        <v>32.740130000000001</v>
      </c>
      <c r="K37" s="4" t="str">
        <f t="shared" si="0"/>
        <v>32.8 [31, 37.5]</v>
      </c>
    </row>
    <row r="38" spans="1:11" x14ac:dyDescent="0.25">
      <c r="A38" s="4" t="s">
        <v>66</v>
      </c>
      <c r="B38" s="4">
        <v>56.666080000000001</v>
      </c>
      <c r="C38" s="4">
        <v>1.9517E-2</v>
      </c>
      <c r="D38" s="4">
        <v>1.1622790000000001</v>
      </c>
      <c r="E38" s="4">
        <v>56.550620000000002</v>
      </c>
      <c r="F38" s="4">
        <v>54.820250000000001</v>
      </c>
      <c r="G38" s="4">
        <v>58.711190000000002</v>
      </c>
      <c r="H38" s="4">
        <v>31872.39</v>
      </c>
      <c r="I38" s="4">
        <v>3546.3290000000002</v>
      </c>
      <c r="J38" s="4">
        <v>56.654220000000002</v>
      </c>
      <c r="K38" s="4" t="str">
        <f t="shared" si="0"/>
        <v>56.7 [54.8, 58.7]</v>
      </c>
    </row>
    <row r="39" spans="1:11" x14ac:dyDescent="0.25">
      <c r="A39" s="4" t="s">
        <v>67</v>
      </c>
      <c r="B39" s="4">
        <v>0.30968400000000001</v>
      </c>
      <c r="C39" s="5">
        <v>1.7200000000000001E-5</v>
      </c>
      <c r="D39" s="4">
        <v>6.9999999999999999E-4</v>
      </c>
      <c r="E39" s="4">
        <v>0.30967800000000001</v>
      </c>
      <c r="F39" s="4">
        <v>0.30832300000000001</v>
      </c>
      <c r="G39" s="4">
        <v>0.31105100000000002</v>
      </c>
      <c r="H39" s="4">
        <v>68339.11</v>
      </c>
      <c r="I39" s="4">
        <v>1653.9570000000001</v>
      </c>
      <c r="J39" s="4">
        <v>0.30968299999999999</v>
      </c>
      <c r="K39" s="4" t="str">
        <f t="shared" si="0"/>
        <v>0.3 [0.3, 0.3]</v>
      </c>
    </row>
    <row r="40" spans="1:11" x14ac:dyDescent="0.25">
      <c r="A40" s="4" t="s">
        <v>68</v>
      </c>
      <c r="B40" s="4">
        <v>0.18823200000000001</v>
      </c>
      <c r="C40" s="5">
        <v>1.4100000000000001E-5</v>
      </c>
      <c r="D40" s="4">
        <v>5.8500000000000002E-4</v>
      </c>
      <c r="E40" s="4">
        <v>0.188217</v>
      </c>
      <c r="F40" s="4">
        <v>0.187086</v>
      </c>
      <c r="G40" s="4">
        <v>0.18936500000000001</v>
      </c>
      <c r="H40" s="4">
        <v>65537.88</v>
      </c>
      <c r="I40" s="4">
        <v>1724.6510000000001</v>
      </c>
      <c r="J40" s="4">
        <v>0.18823100000000001</v>
      </c>
      <c r="K40" s="4" t="str">
        <f t="shared" si="0"/>
        <v>0.2 [0.2, 0.2]</v>
      </c>
    </row>
    <row r="41" spans="1:11" x14ac:dyDescent="0.25">
      <c r="A41" s="4" t="s">
        <v>69</v>
      </c>
      <c r="B41" s="4">
        <v>0.190831</v>
      </c>
      <c r="C41" s="5">
        <v>1.4E-5</v>
      </c>
      <c r="D41" s="4">
        <v>5.8E-4</v>
      </c>
      <c r="E41" s="4">
        <v>0.19082099999999999</v>
      </c>
      <c r="F41" s="4">
        <v>0.18967999999999999</v>
      </c>
      <c r="G41" s="4">
        <v>0.19192600000000001</v>
      </c>
      <c r="H41" s="4">
        <v>65614.3</v>
      </c>
      <c r="I41" s="4">
        <v>1722.6420000000001</v>
      </c>
      <c r="J41" s="4">
        <v>0.19083</v>
      </c>
      <c r="K41" s="4" t="str">
        <f t="shared" si="0"/>
        <v>0.2 [0.2, 0.2]</v>
      </c>
    </row>
    <row r="42" spans="1:11" x14ac:dyDescent="0.25">
      <c r="A42" s="4" t="s">
        <v>70</v>
      </c>
      <c r="B42" s="4">
        <v>0.311253</v>
      </c>
      <c r="C42" s="5">
        <v>1.7499999999999998E-5</v>
      </c>
      <c r="D42" s="4">
        <v>6.8199999999999999E-4</v>
      </c>
      <c r="E42" s="4">
        <v>0.31126100000000001</v>
      </c>
      <c r="F42" s="4">
        <v>0.30996400000000002</v>
      </c>
      <c r="G42" s="4">
        <v>0.31260900000000003</v>
      </c>
      <c r="H42" s="4">
        <v>74068.23</v>
      </c>
      <c r="I42" s="4">
        <v>1526.0250000000001</v>
      </c>
      <c r="J42" s="4">
        <v>0.31125199999999997</v>
      </c>
      <c r="K42" s="4" t="str">
        <f t="shared" si="0"/>
        <v>0.3 [0.3, 0.3]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F75-F3D3-4303-B02B-53517D07235A}">
  <dimension ref="A1:D42"/>
  <sheetViews>
    <sheetView workbookViewId="0">
      <selection activeCell="B2" sqref="B2"/>
    </sheetView>
  </sheetViews>
  <sheetFormatPr defaultRowHeight="15" x14ac:dyDescent="0.25"/>
  <cols>
    <col min="1" max="1" width="36.42578125" style="4" customWidth="1"/>
    <col min="2" max="4" width="24.42578125" bestFit="1" customWidth="1"/>
  </cols>
  <sheetData>
    <row r="1" spans="1:4" s="7" customFormat="1" x14ac:dyDescent="0.25">
      <c r="A1" s="7" t="s">
        <v>75</v>
      </c>
      <c r="B1" s="7" t="s">
        <v>110</v>
      </c>
      <c r="C1" s="7" t="s">
        <v>155</v>
      </c>
      <c r="D1" s="7" t="s">
        <v>156</v>
      </c>
    </row>
    <row r="2" spans="1:4" x14ac:dyDescent="0.25">
      <c r="A2" s="4" t="s">
        <v>29</v>
      </c>
      <c r="B2" t="s">
        <v>76</v>
      </c>
      <c r="C2" t="s">
        <v>111</v>
      </c>
      <c r="D2" t="s">
        <v>134</v>
      </c>
    </row>
    <row r="3" spans="1:4" x14ac:dyDescent="0.25">
      <c r="A3" s="4" t="s">
        <v>31</v>
      </c>
      <c r="B3" t="s">
        <v>77</v>
      </c>
      <c r="C3" t="s">
        <v>77</v>
      </c>
      <c r="D3" t="s">
        <v>77</v>
      </c>
    </row>
    <row r="4" spans="1:4" x14ac:dyDescent="0.25">
      <c r="A4" s="4" t="s">
        <v>32</v>
      </c>
      <c r="B4" t="s">
        <v>78</v>
      </c>
      <c r="C4" t="s">
        <v>112</v>
      </c>
      <c r="D4" t="s">
        <v>135</v>
      </c>
    </row>
    <row r="5" spans="1:4" x14ac:dyDescent="0.25">
      <c r="A5" s="4" t="s">
        <v>33</v>
      </c>
      <c r="B5" t="s">
        <v>77</v>
      </c>
      <c r="C5" t="s">
        <v>77</v>
      </c>
      <c r="D5" t="s">
        <v>77</v>
      </c>
    </row>
    <row r="6" spans="1:4" x14ac:dyDescent="0.25">
      <c r="A6" s="4" t="s">
        <v>34</v>
      </c>
      <c r="B6" t="s">
        <v>79</v>
      </c>
      <c r="C6" t="s">
        <v>113</v>
      </c>
      <c r="D6" t="s">
        <v>136</v>
      </c>
    </row>
    <row r="7" spans="1:4" x14ac:dyDescent="0.25">
      <c r="A7" s="4" t="s">
        <v>35</v>
      </c>
      <c r="B7" t="s">
        <v>80</v>
      </c>
      <c r="C7" t="s">
        <v>80</v>
      </c>
      <c r="D7" t="s">
        <v>80</v>
      </c>
    </row>
    <row r="8" spans="1:4" x14ac:dyDescent="0.25">
      <c r="A8" s="4" t="s">
        <v>36</v>
      </c>
      <c r="B8" t="s">
        <v>81</v>
      </c>
      <c r="C8" t="s">
        <v>81</v>
      </c>
      <c r="D8" t="s">
        <v>81</v>
      </c>
    </row>
    <row r="9" spans="1:4" x14ac:dyDescent="0.25">
      <c r="A9" s="4" t="s">
        <v>37</v>
      </c>
      <c r="B9" t="s">
        <v>82</v>
      </c>
      <c r="C9" t="s">
        <v>114</v>
      </c>
      <c r="D9" t="s">
        <v>114</v>
      </c>
    </row>
    <row r="10" spans="1:4" x14ac:dyDescent="0.25">
      <c r="A10" s="4" t="s">
        <v>38</v>
      </c>
      <c r="B10" t="s">
        <v>83</v>
      </c>
      <c r="C10" t="s">
        <v>83</v>
      </c>
      <c r="D10" t="s">
        <v>83</v>
      </c>
    </row>
    <row r="11" spans="1:4" x14ac:dyDescent="0.25">
      <c r="A11" s="4" t="s">
        <v>39</v>
      </c>
      <c r="B11" t="s">
        <v>84</v>
      </c>
      <c r="C11" t="s">
        <v>84</v>
      </c>
      <c r="D11" t="s">
        <v>84</v>
      </c>
    </row>
    <row r="12" spans="1:4" x14ac:dyDescent="0.25">
      <c r="A12" s="4" t="s">
        <v>40</v>
      </c>
      <c r="B12" t="s">
        <v>83</v>
      </c>
      <c r="C12" t="s">
        <v>83</v>
      </c>
      <c r="D12" t="s">
        <v>83</v>
      </c>
    </row>
    <row r="13" spans="1:4" x14ac:dyDescent="0.25">
      <c r="A13" s="4" t="s">
        <v>41</v>
      </c>
      <c r="B13" t="s">
        <v>85</v>
      </c>
      <c r="C13" t="s">
        <v>85</v>
      </c>
      <c r="D13" t="s">
        <v>85</v>
      </c>
    </row>
    <row r="14" spans="1:4" x14ac:dyDescent="0.25">
      <c r="A14" s="4" t="s">
        <v>42</v>
      </c>
      <c r="B14" t="s">
        <v>83</v>
      </c>
      <c r="C14" t="s">
        <v>83</v>
      </c>
      <c r="D14" t="s">
        <v>83</v>
      </c>
    </row>
    <row r="15" spans="1:4" x14ac:dyDescent="0.25">
      <c r="A15" s="4" t="s">
        <v>43</v>
      </c>
      <c r="B15" t="s">
        <v>86</v>
      </c>
      <c r="C15" t="s">
        <v>115</v>
      </c>
      <c r="D15" t="s">
        <v>88</v>
      </c>
    </row>
    <row r="16" spans="1:4" x14ac:dyDescent="0.25">
      <c r="A16" s="4" t="s">
        <v>44</v>
      </c>
      <c r="B16" t="s">
        <v>87</v>
      </c>
      <c r="C16" t="s">
        <v>116</v>
      </c>
      <c r="D16" t="s">
        <v>137</v>
      </c>
    </row>
    <row r="17" spans="1:4" x14ac:dyDescent="0.25">
      <c r="A17" s="4" t="s">
        <v>45</v>
      </c>
      <c r="B17" t="s">
        <v>88</v>
      </c>
      <c r="C17" t="s">
        <v>88</v>
      </c>
      <c r="D17" t="s">
        <v>88</v>
      </c>
    </row>
    <row r="18" spans="1:4" x14ac:dyDescent="0.25">
      <c r="A18" s="4" t="s">
        <v>46</v>
      </c>
      <c r="B18" t="s">
        <v>88</v>
      </c>
      <c r="C18" t="s">
        <v>91</v>
      </c>
      <c r="D18" t="s">
        <v>88</v>
      </c>
    </row>
    <row r="19" spans="1:4" x14ac:dyDescent="0.25">
      <c r="A19" s="4" t="s">
        <v>47</v>
      </c>
      <c r="B19" t="s">
        <v>89</v>
      </c>
      <c r="C19" t="s">
        <v>117</v>
      </c>
      <c r="D19" t="s">
        <v>138</v>
      </c>
    </row>
    <row r="20" spans="1:4" x14ac:dyDescent="0.25">
      <c r="A20" s="4" t="s">
        <v>48</v>
      </c>
      <c r="B20" t="s">
        <v>90</v>
      </c>
      <c r="C20" t="s">
        <v>118</v>
      </c>
      <c r="D20" t="s">
        <v>139</v>
      </c>
    </row>
    <row r="21" spans="1:4" x14ac:dyDescent="0.25">
      <c r="A21" s="4" t="s">
        <v>49</v>
      </c>
      <c r="B21" t="s">
        <v>91</v>
      </c>
      <c r="C21" t="s">
        <v>91</v>
      </c>
      <c r="D21" t="s">
        <v>88</v>
      </c>
    </row>
    <row r="22" spans="1:4" x14ac:dyDescent="0.25">
      <c r="A22" s="4" t="s">
        <v>50</v>
      </c>
      <c r="B22" t="s">
        <v>92</v>
      </c>
      <c r="C22" t="s">
        <v>92</v>
      </c>
      <c r="D22" t="s">
        <v>92</v>
      </c>
    </row>
    <row r="23" spans="1:4" x14ac:dyDescent="0.25">
      <c r="A23" s="4" t="s">
        <v>51</v>
      </c>
      <c r="B23" t="s">
        <v>93</v>
      </c>
      <c r="C23" t="s">
        <v>93</v>
      </c>
      <c r="D23" t="s">
        <v>140</v>
      </c>
    </row>
    <row r="24" spans="1:4" x14ac:dyDescent="0.25">
      <c r="A24" s="4" t="s">
        <v>52</v>
      </c>
      <c r="B24" t="s">
        <v>94</v>
      </c>
      <c r="C24" t="s">
        <v>119</v>
      </c>
      <c r="D24" t="s">
        <v>141</v>
      </c>
    </row>
    <row r="25" spans="1:4" x14ac:dyDescent="0.25">
      <c r="A25" s="4" t="s">
        <v>53</v>
      </c>
      <c r="B25" t="s">
        <v>95</v>
      </c>
      <c r="C25" t="s">
        <v>120</v>
      </c>
      <c r="D25" t="s">
        <v>142</v>
      </c>
    </row>
    <row r="26" spans="1:4" x14ac:dyDescent="0.25">
      <c r="A26" s="4" t="s">
        <v>54</v>
      </c>
      <c r="B26" t="s">
        <v>96</v>
      </c>
      <c r="C26" t="s">
        <v>121</v>
      </c>
      <c r="D26" t="s">
        <v>143</v>
      </c>
    </row>
    <row r="27" spans="1:4" x14ac:dyDescent="0.25">
      <c r="A27" s="4" t="s">
        <v>55</v>
      </c>
      <c r="B27" t="s">
        <v>97</v>
      </c>
      <c r="C27" t="s">
        <v>122</v>
      </c>
      <c r="D27" t="s">
        <v>97</v>
      </c>
    </row>
    <row r="28" spans="1:4" x14ac:dyDescent="0.25">
      <c r="A28" s="4" t="s">
        <v>56</v>
      </c>
      <c r="B28" t="s">
        <v>98</v>
      </c>
      <c r="C28" t="s">
        <v>123</v>
      </c>
      <c r="D28" t="s">
        <v>144</v>
      </c>
    </row>
    <row r="29" spans="1:4" x14ac:dyDescent="0.25">
      <c r="A29" s="4" t="s">
        <v>57</v>
      </c>
      <c r="B29" t="s">
        <v>99</v>
      </c>
      <c r="C29" t="s">
        <v>124</v>
      </c>
      <c r="D29" t="s">
        <v>145</v>
      </c>
    </row>
    <row r="30" spans="1:4" x14ac:dyDescent="0.25">
      <c r="A30" s="4" t="s">
        <v>58</v>
      </c>
      <c r="B30" t="s">
        <v>100</v>
      </c>
      <c r="C30" t="s">
        <v>125</v>
      </c>
      <c r="D30" t="s">
        <v>146</v>
      </c>
    </row>
    <row r="31" spans="1:4" x14ac:dyDescent="0.25">
      <c r="A31" s="4" t="s">
        <v>59</v>
      </c>
      <c r="B31" t="s">
        <v>101</v>
      </c>
      <c r="C31" t="s">
        <v>126</v>
      </c>
      <c r="D31" t="s">
        <v>147</v>
      </c>
    </row>
    <row r="32" spans="1:4" x14ac:dyDescent="0.25">
      <c r="A32" s="4" t="s">
        <v>60</v>
      </c>
      <c r="B32" t="s">
        <v>102</v>
      </c>
      <c r="C32" t="s">
        <v>127</v>
      </c>
      <c r="D32" t="s">
        <v>148</v>
      </c>
    </row>
    <row r="33" spans="1:4" x14ac:dyDescent="0.25">
      <c r="A33" s="4" t="s">
        <v>61</v>
      </c>
      <c r="B33" t="s">
        <v>103</v>
      </c>
      <c r="C33" t="s">
        <v>128</v>
      </c>
      <c r="D33" t="s">
        <v>149</v>
      </c>
    </row>
    <row r="34" spans="1:4" x14ac:dyDescent="0.25">
      <c r="A34" s="4" t="s">
        <v>62</v>
      </c>
      <c r="B34" t="s">
        <v>104</v>
      </c>
      <c r="C34" t="s">
        <v>129</v>
      </c>
      <c r="D34" t="s">
        <v>150</v>
      </c>
    </row>
    <row r="35" spans="1:4" x14ac:dyDescent="0.25">
      <c r="A35" s="4" t="s">
        <v>63</v>
      </c>
      <c r="B35" t="s">
        <v>105</v>
      </c>
      <c r="C35" t="s">
        <v>130</v>
      </c>
      <c r="D35" t="s">
        <v>151</v>
      </c>
    </row>
    <row r="36" spans="1:4" x14ac:dyDescent="0.25">
      <c r="A36" s="4" t="s">
        <v>64</v>
      </c>
      <c r="B36" t="s">
        <v>106</v>
      </c>
      <c r="C36" t="s">
        <v>131</v>
      </c>
      <c r="D36" t="s">
        <v>152</v>
      </c>
    </row>
    <row r="37" spans="1:4" x14ac:dyDescent="0.25">
      <c r="A37" s="4" t="s">
        <v>65</v>
      </c>
      <c r="B37" t="s">
        <v>107</v>
      </c>
      <c r="C37" t="s">
        <v>132</v>
      </c>
      <c r="D37" t="s">
        <v>153</v>
      </c>
    </row>
    <row r="38" spans="1:4" x14ac:dyDescent="0.25">
      <c r="A38" s="4" t="s">
        <v>66</v>
      </c>
      <c r="B38" t="s">
        <v>108</v>
      </c>
      <c r="C38" t="s">
        <v>133</v>
      </c>
      <c r="D38" t="s">
        <v>154</v>
      </c>
    </row>
    <row r="39" spans="1:4" x14ac:dyDescent="0.25">
      <c r="A39" s="4" t="s">
        <v>67</v>
      </c>
      <c r="B39" t="s">
        <v>83</v>
      </c>
      <c r="C39" t="s">
        <v>83</v>
      </c>
      <c r="D39" t="s">
        <v>83</v>
      </c>
    </row>
    <row r="40" spans="1:4" x14ac:dyDescent="0.25">
      <c r="A40" s="4" t="s">
        <v>68</v>
      </c>
      <c r="B40" t="s">
        <v>109</v>
      </c>
      <c r="C40" t="s">
        <v>109</v>
      </c>
      <c r="D40" t="s">
        <v>109</v>
      </c>
    </row>
    <row r="41" spans="1:4" x14ac:dyDescent="0.25">
      <c r="A41" s="4" t="s">
        <v>69</v>
      </c>
      <c r="B41" t="s">
        <v>109</v>
      </c>
      <c r="C41" t="s">
        <v>109</v>
      </c>
      <c r="D41" t="s">
        <v>109</v>
      </c>
    </row>
    <row r="42" spans="1:4" x14ac:dyDescent="0.25">
      <c r="A42" s="4" t="s">
        <v>70</v>
      </c>
      <c r="B42" t="s">
        <v>83</v>
      </c>
      <c r="C42" t="s">
        <v>83</v>
      </c>
      <c r="D4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r1.sh</vt:lpstr>
      <vt:lpstr>r2.sh</vt:lpstr>
      <vt:lpstr>r3.sh</vt:lpstr>
      <vt:lpstr>r1.table</vt:lpstr>
      <vt:lpstr>r2.table</vt:lpstr>
      <vt:lpstr>r3.table</vt:lpstr>
      <vt:lpstr>parametersSummary-3runs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Hipp</dc:creator>
  <dc:description/>
  <cp:lastModifiedBy>Andrew Hipp</cp:lastModifiedBy>
  <cp:revision>1</cp:revision>
  <dcterms:created xsi:type="dcterms:W3CDTF">2015-06-05T18:17:20Z</dcterms:created>
  <dcterms:modified xsi:type="dcterms:W3CDTF">2022-02-18T12:33:29Z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