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thiagorodrigues/Documents/CANOE/CANOE_geospatial/data_files/"/>
    </mc:Choice>
  </mc:AlternateContent>
  <xr:revisionPtr revIDLastSave="0" documentId="13_ncr:1_{2CFDFE00-1E1C-724F-A8EF-7CC453984C89}" xr6:coauthVersionLast="47" xr6:coauthVersionMax="47" xr10:uidLastSave="{00000000-0000-0000-0000-000000000000}"/>
  <bookViews>
    <workbookView xWindow="68800" yWindow="5820" windowWidth="30240" windowHeight="18880" tabRatio="832" activeTab="1" xr2:uid="{00000000-000D-0000-FFFF-FFFF00000000}"/>
  </bookViews>
  <sheets>
    <sheet name="Guidlines" sheetId="13" r:id="rId1"/>
    <sheet name="Gasoline_Demand" sheetId="10" r:id="rId2"/>
    <sheet name="Electricity_Calculations" sheetId="12" r:id="rId3"/>
    <sheet name="Potential_Locations" sheetId="14" r:id="rId4"/>
    <sheet name="CO2" sheetId="15" r:id="rId5"/>
    <sheet name="Transport" sheetId="9" r:id="rId6"/>
    <sheet name="Methanol" sheetId="17" r:id="rId7"/>
    <sheet name="Gasoline" sheetId="1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0" l="1"/>
  <c r="D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D23" i="18"/>
  <c r="D24" i="18" s="1"/>
  <c r="D21" i="18"/>
  <c r="D20" i="18"/>
  <c r="D19" i="18"/>
  <c r="I18" i="18"/>
  <c r="D18" i="18"/>
  <c r="I17" i="18"/>
  <c r="D17" i="18"/>
  <c r="D12" i="18" s="1"/>
  <c r="D14" i="18"/>
  <c r="I9" i="18"/>
  <c r="I10" i="18" s="1"/>
  <c r="D9" i="18"/>
  <c r="I8" i="18"/>
  <c r="H5" i="17"/>
  <c r="D6" i="17"/>
  <c r="D25" i="18" l="1"/>
  <c r="D26" i="18"/>
  <c r="D15" i="18"/>
  <c r="D13" i="18"/>
  <c r="D16" i="18" s="1"/>
  <c r="D9" i="17"/>
  <c r="D8" i="17" s="1"/>
  <c r="D16" i="17"/>
  <c r="G63" i="18" l="1"/>
  <c r="G62" i="18"/>
  <c r="G54" i="18"/>
  <c r="G46" i="18"/>
  <c r="G38" i="18"/>
  <c r="G30" i="18"/>
  <c r="G28" i="18"/>
  <c r="G51" i="18"/>
  <c r="G35" i="18"/>
  <c r="G58" i="18"/>
  <c r="G42" i="18"/>
  <c r="G34" i="18"/>
  <c r="G61" i="18"/>
  <c r="G53" i="18"/>
  <c r="G45" i="18"/>
  <c r="G37" i="18"/>
  <c r="G29" i="18"/>
  <c r="G24" i="18"/>
  <c r="G60" i="18"/>
  <c r="G52" i="18"/>
  <c r="G44" i="18"/>
  <c r="G36" i="18"/>
  <c r="G59" i="18"/>
  <c r="G43" i="18"/>
  <c r="G50" i="18"/>
  <c r="G27" i="18"/>
  <c r="G55" i="18"/>
  <c r="G47" i="18"/>
  <c r="G39" i="18"/>
  <c r="G31" i="18"/>
  <c r="G25" i="18"/>
  <c r="G57" i="18"/>
  <c r="G49" i="18"/>
  <c r="G41" i="18"/>
  <c r="G33" i="18"/>
  <c r="G26" i="18"/>
  <c r="G56" i="18"/>
  <c r="G48" i="18"/>
  <c r="G40" i="18"/>
  <c r="G32" i="18"/>
  <c r="I13" i="18"/>
  <c r="I12" i="18"/>
  <c r="I11" i="18"/>
  <c r="I14" i="18" s="1"/>
  <c r="I23" i="18" s="1"/>
  <c r="D17" i="17"/>
  <c r="D18" i="17" s="1"/>
  <c r="H6" i="17"/>
  <c r="H7" i="17" s="1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6" i="10"/>
  <c r="I6" i="10" s="1"/>
  <c r="D28" i="18" l="1"/>
  <c r="D20" i="17"/>
  <c r="D19" i="17"/>
  <c r="H10" i="17" l="1"/>
  <c r="H9" i="17"/>
  <c r="H8" i="17"/>
  <c r="H11" i="17" l="1"/>
  <c r="H20" i="17" l="1"/>
  <c r="D22" i="17"/>
</calcChain>
</file>

<file path=xl/sharedStrings.xml><?xml version="1.0" encoding="utf-8"?>
<sst xmlns="http://schemas.openxmlformats.org/spreadsheetml/2006/main" count="390" uniqueCount="188">
  <si>
    <t>CAPEX</t>
  </si>
  <si>
    <t>Nunavut</t>
  </si>
  <si>
    <t>Northwest Territories</t>
  </si>
  <si>
    <t>Yukon</t>
  </si>
  <si>
    <t>British Columbia</t>
  </si>
  <si>
    <t>Alberta</t>
  </si>
  <si>
    <t>Saskatchewan</t>
  </si>
  <si>
    <t>Manitoba</t>
  </si>
  <si>
    <t>Ontario</t>
  </si>
  <si>
    <t>Quebec</t>
  </si>
  <si>
    <t>New Brunswick</t>
  </si>
  <si>
    <t>Nova Scotia</t>
  </si>
  <si>
    <t>Prince Edward Island</t>
  </si>
  <si>
    <t>Newfoundland and Labrador</t>
  </si>
  <si>
    <t>Canada</t>
  </si>
  <si>
    <t>https://www150.statcan.gc.ca/t1/tbl1/en/cv.action?pid=2310006601</t>
  </si>
  <si>
    <t>Population</t>
  </si>
  <si>
    <t>Gross sales of gasoline (1000 L)</t>
  </si>
  <si>
    <t>Litre/capita</t>
  </si>
  <si>
    <t>Average (Litre/capita)</t>
  </si>
  <si>
    <t>Fixed OPEX</t>
  </si>
  <si>
    <t>Insurance</t>
  </si>
  <si>
    <t>Variable OPEX</t>
  </si>
  <si>
    <t>CO2</t>
  </si>
  <si>
    <t>Hydrogen</t>
  </si>
  <si>
    <t>Electricity</t>
  </si>
  <si>
    <t>Region</t>
  </si>
  <si>
    <t>Scenario</t>
  </si>
  <si>
    <t>Demand (B Litre)</t>
  </si>
  <si>
    <t>x</t>
  </si>
  <si>
    <t>y</t>
  </si>
  <si>
    <t>Demand (Litre)</t>
  </si>
  <si>
    <t>Railway</t>
  </si>
  <si>
    <t>350 t</t>
  </si>
  <si>
    <t>R² = 0.9844</t>
  </si>
  <si>
    <t>70 t</t>
  </si>
  <si>
    <t>1750 t</t>
  </si>
  <si>
    <t>3500 t</t>
  </si>
  <si>
    <t>Powerline</t>
  </si>
  <si>
    <t>116 MW</t>
  </si>
  <si>
    <t>580 MW</t>
  </si>
  <si>
    <t>2900 MW</t>
  </si>
  <si>
    <t>5800 MW</t>
  </si>
  <si>
    <t>R² = 1</t>
  </si>
  <si>
    <t>0.0177x + 2.4377</t>
  </si>
  <si>
    <t>0.0092x + 0.0077</t>
  </si>
  <si>
    <t>Pipelines</t>
  </si>
  <si>
    <t>Guidelines</t>
  </si>
  <si>
    <t>1. The model aims at optimizing the prospective renewable gasoline supply chain/system in Canada</t>
  </si>
  <si>
    <t>2. The model is demand-driven: based on the spcified demand, the model shows the optimum (minimum-cost) system in Canada</t>
  </si>
  <si>
    <t>0.046x</t>
  </si>
  <si>
    <t>EUR/ton</t>
  </si>
  <si>
    <t>4. (H2 calculations) has the cost of renewable energy and green hydrogen at each cell (20km*20km). The tab contains the coordinates, production costs and maximum production at each point.</t>
  </si>
  <si>
    <t>3. (Gasoline demand) has the coordinates of the demand centers (350km*350km) and the demand at each point</t>
  </si>
  <si>
    <t>5. (Potential locations) has the coordinates of the potential locations of the methanol and gasoline production facilities (20km*20km)</t>
  </si>
  <si>
    <t>6. (CO2) contains the locations and amount of CO2 emissions</t>
  </si>
  <si>
    <t>Emissions (kt CO2)</t>
  </si>
  <si>
    <t>Iron and Steel Mills and Ferro-Alloy Manufacturing</t>
  </si>
  <si>
    <t>Glass Manufacturing</t>
  </si>
  <si>
    <t>Chemical Fertilizer (except Potash) Manufacturing</t>
  </si>
  <si>
    <t>Petrochemical Manufacturing</t>
  </si>
  <si>
    <t>Chemical Pulp Mills</t>
  </si>
  <si>
    <t>Lime Manufacturing</t>
  </si>
  <si>
    <t>Cement Manufacturing</t>
  </si>
  <si>
    <t>All Other Basic Inorganic Chemical Manufacturing</t>
  </si>
  <si>
    <t>Other Basic Organic Chemical Manufacturing</t>
  </si>
  <si>
    <t>All Other Miscellaneous Chemical Product Manufacturing</t>
  </si>
  <si>
    <t>Iron and Steel Pipes and Tubes Manufacturing from Purchased</t>
  </si>
  <si>
    <t>Steel Wire Drawing</t>
  </si>
  <si>
    <t>Glass Product Manufacturing from Purchased Glass</t>
  </si>
  <si>
    <t>Cold-Rolled Steel Shape Manufacturing</t>
  </si>
  <si>
    <t>Industry</t>
  </si>
  <si>
    <t>7. (Transport) has the (linear) equations/models of different transport modes</t>
  </si>
  <si>
    <t>8. (Methanol) and (Gasoline) contain the production models (levelized cost vs. capacity).</t>
  </si>
  <si>
    <t>0.0178x + 0.942</t>
  </si>
  <si>
    <t>R² = 0.995</t>
  </si>
  <si>
    <t>0.0564x + 7.0475</t>
  </si>
  <si>
    <t>R² = 0.99</t>
  </si>
  <si>
    <t>0.0048x + 0.0386</t>
  </si>
  <si>
    <t>R² =  0.984</t>
  </si>
  <si>
    <t>0.0055x + 2.9595</t>
  </si>
  <si>
    <t>R² = 0.996</t>
  </si>
  <si>
    <t>0.0034x + 0.067</t>
  </si>
  <si>
    <t>0.0052x + 2.7896</t>
  </si>
  <si>
    <t>LHV</t>
  </si>
  <si>
    <t>tractor + trailers</t>
  </si>
  <si>
    <t>0.138x</t>
  </si>
  <si>
    <t>0.103x</t>
  </si>
  <si>
    <t>0.1134x - 0.5944</t>
  </si>
  <si>
    <t>1000 t</t>
  </si>
  <si>
    <t>0.0347x - 0.5123</t>
  </si>
  <si>
    <t>8000 t</t>
  </si>
  <si>
    <t>0.024x - 0.5218</t>
  </si>
  <si>
    <t>16000 t</t>
  </si>
  <si>
    <t>0.0196x - 0.3043</t>
  </si>
  <si>
    <t>24000 t</t>
  </si>
  <si>
    <t>For now: let's assume a fixed CO2 capture cost --&gt; 50 EUR/t CO2</t>
  </si>
  <si>
    <t>HEN</t>
  </si>
  <si>
    <t>Distillation columns</t>
  </si>
  <si>
    <t>Compressors</t>
  </si>
  <si>
    <t>Flash separators</t>
  </si>
  <si>
    <t>Reactor</t>
  </si>
  <si>
    <t>Gas furnace</t>
  </si>
  <si>
    <t>CAP (REF)</t>
  </si>
  <si>
    <t>t/yr</t>
  </si>
  <si>
    <t>PEC (REF)</t>
  </si>
  <si>
    <t>PEC (model)</t>
  </si>
  <si>
    <t>CAP (model)</t>
  </si>
  <si>
    <t>Scaling factor</t>
  </si>
  <si>
    <t>CAPEX (model)</t>
  </si>
  <si>
    <t>M EUR</t>
  </si>
  <si>
    <t>Lifetime</t>
  </si>
  <si>
    <t>Interest rate</t>
  </si>
  <si>
    <t>Annualized CAPEX</t>
  </si>
  <si>
    <t>M EUR/yr</t>
  </si>
  <si>
    <t>CRF</t>
  </si>
  <si>
    <t>yr</t>
  </si>
  <si>
    <t>Direct labor cost</t>
  </si>
  <si>
    <t>Overhead</t>
  </si>
  <si>
    <t>EUR/perspn/yr</t>
  </si>
  <si>
    <t>Number of workers</t>
  </si>
  <si>
    <t>Total labour cost</t>
  </si>
  <si>
    <t>persons</t>
  </si>
  <si>
    <t>Fixed Capital Investment (FCI)</t>
  </si>
  <si>
    <t>Annual O&amp;M</t>
  </si>
  <si>
    <t>Taxes</t>
  </si>
  <si>
    <t>Total</t>
  </si>
  <si>
    <t>H2</t>
  </si>
  <si>
    <t>Levelized costs</t>
  </si>
  <si>
    <t>t CO2/t Methanol</t>
  </si>
  <si>
    <t>t H2/t Methanol</t>
  </si>
  <si>
    <t>MWh/t Methanol</t>
  </si>
  <si>
    <t>EUR/t Methanol</t>
  </si>
  <si>
    <r>
      <t xml:space="preserve">CAP </t>
    </r>
    <r>
      <rPr>
        <b/>
        <sz val="11"/>
        <color rgb="FFFF0000"/>
        <rFont val="Calibri"/>
        <family val="2"/>
        <scheme val="minor"/>
      </rPr>
      <t>Gasoline</t>
    </r>
    <r>
      <rPr>
        <sz val="11"/>
        <color theme="1"/>
        <rFont val="Calibri"/>
        <family val="2"/>
        <scheme val="minor"/>
      </rPr>
      <t xml:space="preserve"> (model)</t>
    </r>
  </si>
  <si>
    <t>t Gasoline/yr</t>
  </si>
  <si>
    <r>
      <t xml:space="preserve">CAP </t>
    </r>
    <r>
      <rPr>
        <b/>
        <sz val="11"/>
        <color rgb="FFFF0000"/>
        <rFont val="Calibri"/>
        <family val="2"/>
        <scheme val="minor"/>
      </rPr>
      <t>Diesel</t>
    </r>
    <r>
      <rPr>
        <sz val="11"/>
        <color theme="1"/>
        <rFont val="Calibri"/>
        <family val="2"/>
        <scheme val="minor"/>
      </rPr>
      <t xml:space="preserve"> (model)</t>
    </r>
  </si>
  <si>
    <t>t Diesel/yr</t>
  </si>
  <si>
    <r>
      <t xml:space="preserve">CAP </t>
    </r>
    <r>
      <rPr>
        <b/>
        <sz val="11"/>
        <color rgb="FFFF0000"/>
        <rFont val="Calibri"/>
        <family val="2"/>
        <scheme val="minor"/>
      </rPr>
      <t>Kerosene</t>
    </r>
    <r>
      <rPr>
        <sz val="11"/>
        <color theme="1"/>
        <rFont val="Calibri"/>
        <family val="2"/>
        <scheme val="minor"/>
      </rPr>
      <t xml:space="preserve"> (model)</t>
    </r>
  </si>
  <si>
    <t>t Kerosene/yr</t>
  </si>
  <si>
    <r>
      <t xml:space="preserve">CAP </t>
    </r>
    <r>
      <rPr>
        <b/>
        <sz val="11"/>
        <color rgb="FFFF0000"/>
        <rFont val="Calibri"/>
        <family val="2"/>
        <scheme val="minor"/>
      </rPr>
      <t>Fuel gas</t>
    </r>
    <r>
      <rPr>
        <sz val="11"/>
        <color theme="1"/>
        <rFont val="Calibri"/>
        <family val="2"/>
        <scheme val="minor"/>
      </rPr>
      <t xml:space="preserve"> (model)</t>
    </r>
  </si>
  <si>
    <t>t Fuel gas/yr</t>
  </si>
  <si>
    <r>
      <t xml:space="preserve">CAP </t>
    </r>
    <r>
      <rPr>
        <b/>
        <sz val="11"/>
        <color rgb="FFFF0000"/>
        <rFont val="Calibri"/>
        <family val="2"/>
        <scheme val="minor"/>
      </rPr>
      <t>LPG</t>
    </r>
    <r>
      <rPr>
        <sz val="11"/>
        <color theme="1"/>
        <rFont val="Calibri"/>
        <family val="2"/>
        <scheme val="minor"/>
      </rPr>
      <t xml:space="preserve"> (model)</t>
    </r>
  </si>
  <si>
    <t>t LPG/yr</t>
  </si>
  <si>
    <r>
      <t xml:space="preserve">CAP </t>
    </r>
    <r>
      <rPr>
        <b/>
        <sz val="11"/>
        <color rgb="FFFF0000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(model)</t>
    </r>
  </si>
  <si>
    <r>
      <t xml:space="preserve">CAP </t>
    </r>
    <r>
      <rPr>
        <b/>
        <sz val="11"/>
        <color rgb="FFFF0000"/>
        <rFont val="Calibri"/>
        <family val="2"/>
        <scheme val="minor"/>
      </rPr>
      <t>Gasoline</t>
    </r>
    <r>
      <rPr>
        <sz val="11"/>
        <color theme="1"/>
        <rFont val="Calibri"/>
        <family val="2"/>
        <scheme val="minor"/>
      </rPr>
      <t xml:space="preserve"> (REF)</t>
    </r>
  </si>
  <si>
    <t>Methanol</t>
  </si>
  <si>
    <t>t CO2/t</t>
  </si>
  <si>
    <r>
      <t xml:space="preserve">CAP </t>
    </r>
    <r>
      <rPr>
        <b/>
        <sz val="11"/>
        <color rgb="FFFF0000"/>
        <rFont val="Calibri"/>
        <family val="2"/>
        <scheme val="minor"/>
      </rPr>
      <t>Diesel</t>
    </r>
    <r>
      <rPr>
        <sz val="11"/>
        <color theme="1"/>
        <rFont val="Calibri"/>
        <family val="2"/>
        <scheme val="minor"/>
      </rPr>
      <t xml:space="preserve"> (REF)</t>
    </r>
  </si>
  <si>
    <t>t H2/t</t>
  </si>
  <si>
    <r>
      <t xml:space="preserve">CAP </t>
    </r>
    <r>
      <rPr>
        <b/>
        <sz val="11"/>
        <color rgb="FFFF0000"/>
        <rFont val="Calibri"/>
        <family val="2"/>
        <scheme val="minor"/>
      </rPr>
      <t>Kerosene</t>
    </r>
    <r>
      <rPr>
        <sz val="11"/>
        <color theme="1"/>
        <rFont val="Calibri"/>
        <family val="2"/>
        <scheme val="minor"/>
      </rPr>
      <t xml:space="preserve"> (REF)</t>
    </r>
  </si>
  <si>
    <r>
      <t xml:space="preserve">CAP </t>
    </r>
    <r>
      <rPr>
        <b/>
        <sz val="11"/>
        <color rgb="FFFF0000"/>
        <rFont val="Calibri"/>
        <family val="2"/>
        <scheme val="minor"/>
      </rPr>
      <t>Fuel gas</t>
    </r>
    <r>
      <rPr>
        <sz val="11"/>
        <color theme="1"/>
        <rFont val="Calibri"/>
        <family val="2"/>
        <scheme val="minor"/>
      </rPr>
      <t xml:space="preserve"> (REF)</t>
    </r>
  </si>
  <si>
    <t>Other material and energy inputs to be added</t>
  </si>
  <si>
    <r>
      <t xml:space="preserve">CAP </t>
    </r>
    <r>
      <rPr>
        <b/>
        <sz val="11"/>
        <color rgb="FFFF0000"/>
        <rFont val="Calibri"/>
        <family val="2"/>
        <scheme val="minor"/>
      </rPr>
      <t>LPG</t>
    </r>
    <r>
      <rPr>
        <sz val="11"/>
        <color theme="1"/>
        <rFont val="Calibri"/>
        <family val="2"/>
        <scheme val="minor"/>
      </rPr>
      <t xml:space="preserve"> (REF)</t>
    </r>
  </si>
  <si>
    <t>CAPEX + Fixed OPEX</t>
  </si>
  <si>
    <t>2.25 t methanol + 0.005 t hydrogen</t>
  </si>
  <si>
    <t>Variable OPEX (per ton gasoline)</t>
  </si>
  <si>
    <t>y = 23334.X^-0.4</t>
  </si>
  <si>
    <t>Transport</t>
  </si>
  <si>
    <t>y = 4500.5x^-0.366</t>
  </si>
  <si>
    <t>1.4 tCO2 + 0.192 tH2 + 0.175 MWh</t>
  </si>
  <si>
    <t>EUR/MWh</t>
  </si>
  <si>
    <t>Electricity (EUR/MWh)--&gt; 0.0052x + 2.7896                        Hydrogen (EUR/t) --&gt; 0.0196x - 0.3043                                       CO2 (EUR/t)--&gt; 0.0196x - 0.3043</t>
  </si>
  <si>
    <t>Pipeline (EUR/t) --&gt;  0.0196x - 0.3043</t>
  </si>
  <si>
    <t>Transport from methanol plant to gasoline plant (x = distance km)</t>
  </si>
  <si>
    <t>LCOE is unique in each cell/coordinate, please see H2_Calculations tab</t>
  </si>
  <si>
    <t>Electricity (EUR/MWh)--&gt; 0.0052x + 2.7896</t>
  </si>
  <si>
    <t>Hydrogen Production</t>
  </si>
  <si>
    <t>Electricity Production</t>
  </si>
  <si>
    <t>Gasoline transport</t>
  </si>
  <si>
    <t>Transport from gasoline plant to demand centers (x = distance km)</t>
  </si>
  <si>
    <t>Gasoline Production</t>
  </si>
  <si>
    <t>Methanol Transport</t>
  </si>
  <si>
    <t>Methanol Production</t>
  </si>
  <si>
    <t>Transport of electricity to the hydrogen and methanol plants (x = distance km)</t>
  </si>
  <si>
    <t>Electricity Transport</t>
  </si>
  <si>
    <t>The hydorgen production cost depends on the LCOE</t>
  </si>
  <si>
    <t>Levelized cost of Gasoline (including transport to the demand centers)</t>
  </si>
  <si>
    <t>Transport of electricity, CO2 and hydrogen to the methanol plant (x = distance km)</t>
  </si>
  <si>
    <t>Locations of CO2 sources --&gt; CO2 tab, for capture costs, we assume 50 EUR/t</t>
  </si>
  <si>
    <t>CF</t>
  </si>
  <si>
    <t>LCOE</t>
  </si>
  <si>
    <t>Max_Elec</t>
  </si>
  <si>
    <t xml:space="preserve">EUR to be converted to CAD $ </t>
  </si>
  <si>
    <t>X = Tons of Gasoline</t>
  </si>
  <si>
    <r>
      <t>LCOH (EUR/kg hydrogen) --&gt; 3.26 + 51.2</t>
    </r>
    <r>
      <rPr>
        <sz val="11"/>
        <color rgb="FFFF0000"/>
        <rFont val="Calibri (Body)"/>
      </rPr>
      <t>kWh</t>
    </r>
  </si>
  <si>
    <t>Output here is in kg to be converted to Tons</t>
  </si>
  <si>
    <t>$/kWh To be converted to $MWh</t>
  </si>
  <si>
    <t>Demand (tons)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</si>
</sst>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 (Body)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0" fillId="0" borderId="0" xfId="0" applyAlignment="1">
      <alignment horizontal="left"/>
    </xf>
    <xf numFmtId="0" fontId="1" fillId="0" borderId="0" xfId="0" applyFont="1"/>
    <xf numFmtId="164" fontId="0" fillId="0" borderId="3" xfId="2" applyNumberFormat="1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43" fontId="0" fillId="0" borderId="3" xfId="2" applyFont="1" applyBorder="1"/>
    <xf numFmtId="0" fontId="0" fillId="5" borderId="9" xfId="0" applyFill="1" applyBorder="1"/>
    <xf numFmtId="43" fontId="0" fillId="5" borderId="5" xfId="0" applyNumberFormat="1" applyFill="1" applyBorder="1"/>
    <xf numFmtId="0" fontId="0" fillId="5" borderId="6" xfId="0" applyFill="1" applyBorder="1"/>
    <xf numFmtId="0" fontId="0" fillId="5" borderId="5" xfId="0" applyFill="1" applyBorder="1"/>
    <xf numFmtId="0" fontId="0" fillId="2" borderId="25" xfId="0" applyFill="1" applyBorder="1"/>
    <xf numFmtId="0" fontId="0" fillId="2" borderId="26" xfId="0" applyFill="1" applyBorder="1"/>
    <xf numFmtId="0" fontId="1" fillId="2" borderId="24" xfId="0" applyFont="1" applyFill="1" applyBorder="1"/>
    <xf numFmtId="0" fontId="0" fillId="0" borderId="0" xfId="0" applyAlignment="1">
      <alignment horizontal="center"/>
    </xf>
    <xf numFmtId="164" fontId="0" fillId="2" borderId="3" xfId="2" applyNumberFormat="1" applyFont="1" applyFill="1" applyBorder="1"/>
    <xf numFmtId="164" fontId="0" fillId="0" borderId="0" xfId="2" applyNumberFormat="1" applyFont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left" vertical="center" wrapText="1"/>
    </xf>
    <xf numFmtId="0" fontId="0" fillId="13" borderId="3" xfId="0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0" fillId="12" borderId="3" xfId="0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0" fontId="1" fillId="0" borderId="0" xfId="0" applyFont="1" applyFill="1" applyBorder="1"/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Levelized cost (EUR/t Methanol)</a:t>
            </a:r>
            <a:endParaRPr lang="en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1.8478414536788324E-3"/>
                  <c:y val="-0.197084102320904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Methanol!$G$21:$G$60</c:f>
              <c:numCache>
                <c:formatCode>General</c:formatCode>
                <c:ptCount val="40"/>
                <c:pt idx="0">
                  <c:v>100000</c:v>
                </c:pt>
                <c:pt idx="1">
                  <c:v>200000</c:v>
                </c:pt>
                <c:pt idx="2">
                  <c:v>300000</c:v>
                </c:pt>
                <c:pt idx="3">
                  <c:v>400000</c:v>
                </c:pt>
                <c:pt idx="4">
                  <c:v>500000</c:v>
                </c:pt>
                <c:pt idx="5">
                  <c:v>600000</c:v>
                </c:pt>
                <c:pt idx="6">
                  <c:v>700000</c:v>
                </c:pt>
                <c:pt idx="7">
                  <c:v>800000</c:v>
                </c:pt>
                <c:pt idx="8">
                  <c:v>900000</c:v>
                </c:pt>
                <c:pt idx="9">
                  <c:v>1000000</c:v>
                </c:pt>
                <c:pt idx="10">
                  <c:v>1100000</c:v>
                </c:pt>
                <c:pt idx="11">
                  <c:v>1200000</c:v>
                </c:pt>
                <c:pt idx="12">
                  <c:v>1300000</c:v>
                </c:pt>
                <c:pt idx="13">
                  <c:v>1400000</c:v>
                </c:pt>
                <c:pt idx="14">
                  <c:v>1500000</c:v>
                </c:pt>
                <c:pt idx="15">
                  <c:v>1600000</c:v>
                </c:pt>
                <c:pt idx="16">
                  <c:v>1700000</c:v>
                </c:pt>
                <c:pt idx="17">
                  <c:v>1800000</c:v>
                </c:pt>
                <c:pt idx="18">
                  <c:v>1900000</c:v>
                </c:pt>
                <c:pt idx="19">
                  <c:v>2000000</c:v>
                </c:pt>
                <c:pt idx="20">
                  <c:v>2100000</c:v>
                </c:pt>
                <c:pt idx="21">
                  <c:v>2200000</c:v>
                </c:pt>
                <c:pt idx="22">
                  <c:v>2300000</c:v>
                </c:pt>
                <c:pt idx="23">
                  <c:v>2400000</c:v>
                </c:pt>
                <c:pt idx="24">
                  <c:v>2500000</c:v>
                </c:pt>
                <c:pt idx="25">
                  <c:v>2600000</c:v>
                </c:pt>
                <c:pt idx="26">
                  <c:v>2700000</c:v>
                </c:pt>
                <c:pt idx="27">
                  <c:v>2800000</c:v>
                </c:pt>
                <c:pt idx="28">
                  <c:v>2900000</c:v>
                </c:pt>
                <c:pt idx="29">
                  <c:v>3000000</c:v>
                </c:pt>
                <c:pt idx="30">
                  <c:v>3100000</c:v>
                </c:pt>
                <c:pt idx="31">
                  <c:v>3200000</c:v>
                </c:pt>
                <c:pt idx="32">
                  <c:v>3300000</c:v>
                </c:pt>
                <c:pt idx="33">
                  <c:v>3400000</c:v>
                </c:pt>
                <c:pt idx="34">
                  <c:v>3500000</c:v>
                </c:pt>
                <c:pt idx="35">
                  <c:v>3600000</c:v>
                </c:pt>
                <c:pt idx="36">
                  <c:v>3700000</c:v>
                </c:pt>
                <c:pt idx="37">
                  <c:v>3800000</c:v>
                </c:pt>
                <c:pt idx="38">
                  <c:v>3900000</c:v>
                </c:pt>
                <c:pt idx="39">
                  <c:v>4000000</c:v>
                </c:pt>
              </c:numCache>
            </c:numRef>
          </c:xVal>
          <c:yVal>
            <c:numRef>
              <c:f>Methanol!$H$21:$H$60</c:f>
              <c:numCache>
                <c:formatCode>General</c:formatCode>
                <c:ptCount val="40"/>
                <c:pt idx="0">
                  <c:v>67.715884059952941</c:v>
                </c:pt>
                <c:pt idx="1">
                  <c:v>51.898591598258726</c:v>
                </c:pt>
                <c:pt idx="2">
                  <c:v>44.486826540047531</c:v>
                </c:pt>
                <c:pt idx="3">
                  <c:v>39.911325487493727</c:v>
                </c:pt>
                <c:pt idx="4">
                  <c:v>36.707675832032052</c:v>
                </c:pt>
                <c:pt idx="5">
                  <c:v>34.294257944586931</c:v>
                </c:pt>
                <c:pt idx="6">
                  <c:v>32.386659751614019</c:v>
                </c:pt>
                <c:pt idx="7">
                  <c:v>30.826676571866152</c:v>
                </c:pt>
                <c:pt idx="8">
                  <c:v>29.518160900658096</c:v>
                </c:pt>
                <c:pt idx="9">
                  <c:v>28.398764143826853</c:v>
                </c:pt>
                <c:pt idx="10">
                  <c:v>27.425995481407391</c:v>
                </c:pt>
                <c:pt idx="11">
                  <c:v>26.569735406870301</c:v>
                </c:pt>
                <c:pt idx="12">
                  <c:v>25.807940753437933</c:v>
                </c:pt>
                <c:pt idx="13">
                  <c:v>25.124046315203127</c:v>
                </c:pt>
                <c:pt idx="14">
                  <c:v>24.505322742806847</c:v>
                </c:pt>
                <c:pt idx="15">
                  <c:v>23.941800140692425</c:v>
                </c:pt>
                <c:pt idx="16">
                  <c:v>23.425540206439088</c:v>
                </c:pt>
                <c:pt idx="17">
                  <c:v>22.950130700498161</c:v>
                </c:pt>
                <c:pt idx="18">
                  <c:v>22.510326055890065</c:v>
                </c:pt>
                <c:pt idx="19">
                  <c:v>22.101786596084601</c:v>
                </c:pt>
                <c:pt idx="20">
                  <c:v>21.720885841964993</c:v>
                </c:pt>
                <c:pt idx="21">
                  <c:v>21.364565807578931</c:v>
                </c:pt>
                <c:pt idx="22">
                  <c:v>21.030226743370736</c:v>
                </c:pt>
                <c:pt idx="23">
                  <c:v>20.71564201747028</c:v>
                </c:pt>
                <c:pt idx="24">
                  <c:v>20.41889161695687</c:v>
                </c:pt>
                <c:pt idx="25">
                  <c:v>20.138309629227038</c:v>
                </c:pt>
                <c:pt idx="26">
                  <c:v>19.872442350439869</c:v>
                </c:pt>
                <c:pt idx="27">
                  <c:v>19.620014564338632</c:v>
                </c:pt>
                <c:pt idx="28">
                  <c:v>19.379902168556697</c:v>
                </c:pt>
                <c:pt idx="29">
                  <c:v>19.151109779952865</c:v>
                </c:pt>
                <c:pt idx="30">
                  <c:v>18.932752280545376</c:v>
                </c:pt>
                <c:pt idx="31">
                  <c:v>18.724039508138922</c:v>
                </c:pt>
                <c:pt idx="32">
                  <c:v>18.524263475932333</c:v>
                </c:pt>
                <c:pt idx="33">
                  <c:v>18.332787640652246</c:v>
                </c:pt>
                <c:pt idx="34">
                  <c:v>18.149037841258117</c:v>
                </c:pt>
                <c:pt idx="35">
                  <c:v>17.972494608636655</c:v>
                </c:pt>
                <c:pt idx="36">
                  <c:v>17.80268660713072</c:v>
                </c:pt>
                <c:pt idx="37">
                  <c:v>17.639185015706303</c:v>
                </c:pt>
                <c:pt idx="38">
                  <c:v>17.481598693323171</c:v>
                </c:pt>
                <c:pt idx="39">
                  <c:v>17.329570002056123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1D-4F6F-863C-AB5F38076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773248"/>
        <c:axId val="1299813568"/>
      </c:scatterChart>
      <c:valAx>
        <c:axId val="1299773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Capacity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99813568"/>
        <c:crosses val="autoZero"/>
        <c:crossBetween val="midCat"/>
      </c:valAx>
      <c:valAx>
        <c:axId val="12998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EUR/t Methanol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99773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5.0217536473259224E-2"/>
                  <c:y val="-0.269854601508144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Gasoline!$G$24:$G$63</c:f>
              <c:numCache>
                <c:formatCode>_(* #,##0_);_(* \(#,##0\);_(* "-"??_);_(@_)</c:formatCode>
                <c:ptCount val="40"/>
                <c:pt idx="0">
                  <c:v>118589.28571428571</c:v>
                </c:pt>
                <c:pt idx="1">
                  <c:v>237178.57142857142</c:v>
                </c:pt>
                <c:pt idx="2">
                  <c:v>355767.8571428571</c:v>
                </c:pt>
                <c:pt idx="3">
                  <c:v>474357.14285714284</c:v>
                </c:pt>
                <c:pt idx="4">
                  <c:v>592946.42857142852</c:v>
                </c:pt>
                <c:pt idx="5">
                  <c:v>711535.7142857142</c:v>
                </c:pt>
                <c:pt idx="6">
                  <c:v>830125</c:v>
                </c:pt>
                <c:pt idx="7">
                  <c:v>948714.28571428568</c:v>
                </c:pt>
                <c:pt idx="8">
                  <c:v>1067303.5714285714</c:v>
                </c:pt>
                <c:pt idx="9">
                  <c:v>1185892.857142857</c:v>
                </c:pt>
                <c:pt idx="10">
                  <c:v>1304482.1428571427</c:v>
                </c:pt>
                <c:pt idx="11">
                  <c:v>1423071.4285714284</c:v>
                </c:pt>
                <c:pt idx="12">
                  <c:v>1541660.7142857143</c:v>
                </c:pt>
                <c:pt idx="13">
                  <c:v>1660250</c:v>
                </c:pt>
                <c:pt idx="14">
                  <c:v>1778839.2857142857</c:v>
                </c:pt>
                <c:pt idx="15">
                  <c:v>1897428.5714285714</c:v>
                </c:pt>
                <c:pt idx="16">
                  <c:v>2016017.857142857</c:v>
                </c:pt>
                <c:pt idx="17">
                  <c:v>2134607.1428571427</c:v>
                </c:pt>
                <c:pt idx="18">
                  <c:v>2253196.4285714286</c:v>
                </c:pt>
                <c:pt idx="19">
                  <c:v>2371785.7142857141</c:v>
                </c:pt>
                <c:pt idx="20">
                  <c:v>2490375</c:v>
                </c:pt>
                <c:pt idx="21">
                  <c:v>2608964.2857142854</c:v>
                </c:pt>
                <c:pt idx="22">
                  <c:v>2727553.5714285714</c:v>
                </c:pt>
                <c:pt idx="23">
                  <c:v>2846142.8571428568</c:v>
                </c:pt>
                <c:pt idx="24">
                  <c:v>2964732.1428571427</c:v>
                </c:pt>
                <c:pt idx="25">
                  <c:v>3083321.4285714286</c:v>
                </c:pt>
                <c:pt idx="26">
                  <c:v>3201910.7142857141</c:v>
                </c:pt>
                <c:pt idx="27">
                  <c:v>3320500</c:v>
                </c:pt>
                <c:pt idx="28">
                  <c:v>3439089.2857142854</c:v>
                </c:pt>
                <c:pt idx="29">
                  <c:v>3557678.5714285714</c:v>
                </c:pt>
                <c:pt idx="30">
                  <c:v>3676267.8571428568</c:v>
                </c:pt>
                <c:pt idx="31">
                  <c:v>3794857.1428571427</c:v>
                </c:pt>
                <c:pt idx="32">
                  <c:v>3913446.4285714282</c:v>
                </c:pt>
                <c:pt idx="33">
                  <c:v>4032035.7142857141</c:v>
                </c:pt>
                <c:pt idx="34">
                  <c:v>4150625</c:v>
                </c:pt>
                <c:pt idx="35">
                  <c:v>4269214.2857142854</c:v>
                </c:pt>
                <c:pt idx="36">
                  <c:v>4387803.5714285709</c:v>
                </c:pt>
                <c:pt idx="37">
                  <c:v>4506392.8571428573</c:v>
                </c:pt>
                <c:pt idx="38">
                  <c:v>4624982.1428571427</c:v>
                </c:pt>
                <c:pt idx="39">
                  <c:v>4743571.4285714282</c:v>
                </c:pt>
              </c:numCache>
            </c:numRef>
          </c:xVal>
          <c:yVal>
            <c:numRef>
              <c:f>Gasoline!$I$24:$I$63</c:f>
              <c:numCache>
                <c:formatCode>General</c:formatCode>
                <c:ptCount val="40"/>
                <c:pt idx="0">
                  <c:v>217.95471218455026</c:v>
                </c:pt>
                <c:pt idx="1">
                  <c:v>165.17878400356429</c:v>
                </c:pt>
                <c:pt idx="2">
                  <c:v>140.4487120678142</c:v>
                </c:pt>
                <c:pt idx="3">
                  <c:v>125.18210967512255</c:v>
                </c:pt>
                <c:pt idx="4">
                  <c:v>114.49282233070835</c:v>
                </c:pt>
                <c:pt idx="5">
                  <c:v>106.44021981311739</c:v>
                </c:pt>
                <c:pt idx="6">
                  <c:v>100.07533369405954</c:v>
                </c:pt>
                <c:pt idx="7">
                  <c:v>94.870298732652415</c:v>
                </c:pt>
                <c:pt idx="8">
                  <c:v>90.504309467763093</c:v>
                </c:pt>
                <c:pt idx="9">
                  <c:v>86.769333776593157</c:v>
                </c:pt>
                <c:pt idx="10">
                  <c:v>83.523596923152937</c:v>
                </c:pt>
                <c:pt idx="11">
                  <c:v>80.666602256875194</c:v>
                </c:pt>
                <c:pt idx="12">
                  <c:v>78.124800616956605</c:v>
                </c:pt>
                <c:pt idx="13">
                  <c:v>75.842920589571136</c:v>
                </c:pt>
                <c:pt idx="14">
                  <c:v>73.77848946776254</c:v>
                </c:pt>
                <c:pt idx="15">
                  <c:v>71.898241729435853</c:v>
                </c:pt>
                <c:pt idx="16">
                  <c:v>70.175690459750555</c:v>
                </c:pt>
                <c:pt idx="17">
                  <c:v>68.589440600436191</c:v>
                </c:pt>
                <c:pt idx="18">
                  <c:v>67.121989809239636</c:v>
                </c:pt>
                <c:pt idx="19">
                  <c:v>65.758858335126234</c:v>
                </c:pt>
                <c:pt idx="20">
                  <c:v>64.487946079303498</c:v>
                </c:pt>
                <c:pt idx="21">
                  <c:v>63.299049775479908</c:v>
                </c:pt>
                <c:pt idx="22">
                  <c:v>62.183495107480809</c:v>
                </c:pt>
                <c:pt idx="23">
                  <c:v>61.133852702425386</c:v>
                </c:pt>
                <c:pt idx="24">
                  <c:v>60.143716251253217</c:v>
                </c:pt>
                <c:pt idx="25">
                  <c:v>59.207527275221459</c:v>
                </c:pt>
                <c:pt idx="26">
                  <c:v>58.320435350675815</c:v>
                </c:pt>
                <c:pt idx="27">
                  <c:v>57.478185595072766</c:v>
                </c:pt>
                <c:pt idx="28">
                  <c:v>56.677027331998254</c:v>
                </c:pt>
                <c:pt idx="29">
                  <c:v>55.913639369200311</c:v>
                </c:pt>
                <c:pt idx="30">
                  <c:v>55.185068424810346</c:v>
                </c:pt>
                <c:pt idx="31">
                  <c:v>54.488678046137565</c:v>
                </c:pt>
                <c:pt idx="32">
                  <c:v>53.822105966652344</c:v>
                </c:pt>
                <c:pt idx="33">
                  <c:v>53.183228298074802</c:v>
                </c:pt>
                <c:pt idx="34">
                  <c:v>52.570129296486513</c:v>
                </c:pt>
                <c:pt idx="35">
                  <c:v>51.981075702881022</c:v>
                </c:pt>
                <c:pt idx="36">
                  <c:v>51.414494860190189</c:v>
                </c:pt>
                <c:pt idx="37">
                  <c:v>50.868955965503318</c:v>
                </c:pt>
                <c:pt idx="38">
                  <c:v>50.343153938858151</c:v>
                </c:pt>
                <c:pt idx="39">
                  <c:v>49.835895486680599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95-40C4-98D3-37BFB70CF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842880"/>
        <c:axId val="998847200"/>
      </c:scatterChart>
      <c:valAx>
        <c:axId val="998842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Capacity</a:t>
                </a:r>
                <a:r>
                  <a:rPr lang="en-US" baseline="0"/>
                  <a:t> (all products)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98847200"/>
        <c:crosses val="autoZero"/>
        <c:crossBetween val="midCat"/>
      </c:valAx>
      <c:valAx>
        <c:axId val="9988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Levelized</a:t>
                </a:r>
                <a:r>
                  <a:rPr lang="en-US" baseline="0"/>
                  <a:t> cost (EUR/t product)</a:t>
                </a:r>
                <a:endParaRPr lang="en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98842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495300</xdr:colOff>
      <xdr:row>12</xdr:row>
      <xdr:rowOff>184149</xdr:rowOff>
    </xdr:from>
    <xdr:to>
      <xdr:col>34</xdr:col>
      <xdr:colOff>133350</xdr:colOff>
      <xdr:row>28</xdr:row>
      <xdr:rowOff>242092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CF27E-98AC-0ABD-3D95-615B46B48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6100" y="2470149"/>
          <a:ext cx="5734050" cy="3105943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</xdr:row>
      <xdr:rowOff>38100</xdr:rowOff>
    </xdr:from>
    <xdr:to>
      <xdr:col>7</xdr:col>
      <xdr:colOff>1200150</xdr:colOff>
      <xdr:row>25</xdr:row>
      <xdr:rowOff>76200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CAD9470-4600-43F4-AA33-3625DB4352AD}"/>
            </a:ext>
          </a:extLst>
        </xdr:cNvPr>
        <xdr:cNvGrpSpPr/>
      </xdr:nvGrpSpPr>
      <xdr:grpSpPr>
        <a:xfrm>
          <a:off x="683905" y="1765891"/>
          <a:ext cx="14958803" cy="3109728"/>
          <a:chOff x="95250" y="1724024"/>
          <a:chExt cx="13249275" cy="3086100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B0E33D72-4A0F-6DB3-252D-9662B4465D63}"/>
              </a:ext>
            </a:extLst>
          </xdr:cNvPr>
          <xdr:cNvSpPr/>
        </xdr:nvSpPr>
        <xdr:spPr>
          <a:xfrm>
            <a:off x="95250" y="1885949"/>
            <a:ext cx="13249275" cy="2924175"/>
          </a:xfrm>
          <a:prstGeom prst="rect">
            <a:avLst/>
          </a:prstGeom>
          <a:solidFill>
            <a:schemeClr val="bg1">
              <a:lumMod val="85000"/>
            </a:schemeClr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DE" sz="1100"/>
          </a:p>
        </xdr:txBody>
      </xdr: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CB84D2E7-8C7A-D25D-3879-502FE1A01AC7}"/>
              </a:ext>
            </a:extLst>
          </xdr:cNvPr>
          <xdr:cNvGrpSpPr/>
        </xdr:nvGrpSpPr>
        <xdr:grpSpPr>
          <a:xfrm>
            <a:off x="190500" y="1724024"/>
            <a:ext cx="13154025" cy="3009378"/>
            <a:chOff x="933450" y="1962149"/>
            <a:chExt cx="13154025" cy="3009378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2" name="TextBox 11">
                  <a:extLst>
                    <a:ext uri="{FF2B5EF4-FFF2-40B4-BE49-F238E27FC236}">
                      <a16:creationId xmlns:a16="http://schemas.microsoft.com/office/drawing/2014/main" id="{F6C78CB5-038E-D101-E999-F0AF71757FE8}"/>
                    </a:ext>
                  </a:extLst>
                </xdr:cNvPr>
                <xdr:cNvSpPr txBox="1"/>
              </xdr:nvSpPr>
              <xdr:spPr>
                <a:xfrm>
                  <a:off x="6524625" y="1962149"/>
                  <a:ext cx="7562850" cy="113024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br>
                    <a:rPr lang="en-US" sz="1100" b="1"/>
                  </a:br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func>
                          <m:func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𝒎𝒊𝒏</m:t>
                            </m:r>
                          </m:fName>
                          <m:e>
                            <m:nary>
                              <m:naryPr>
                                <m:chr m:val="∑"/>
                                <m:limLoc m:val="undOvr"/>
                                <m:subHide m:val="on"/>
                                <m:supHide m:val="on"/>
                                <m:ctrlPr>
                                  <a:rPr lang="en-DE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𝑭</m:t>
                                </m:r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(</m:t>
                                </m:r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𝑿</m:t>
                                </m:r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)</m:t>
                                </m:r>
                              </m:e>
                            </m:nary>
                          </m:e>
                        </m:func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 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𝑹𝑬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 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𝒑𝒐𝒘𝒆𝒓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𝒕𝒓𝒂𝒏𝒔𝒊𝒎𝒊𝒔𝒔𝒊𝒐𝒏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𝒑𝒓𝒐𝒅𝒖𝒄𝒕𝒊𝒐𝒏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𝑪𝑶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𝒄𝒂𝒑𝒕𝒖𝒓𝒆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𝑪𝑶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𝑴𝒆𝒕𝒉𝒂𝒏𝒐𝒍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𝒑𝒓𝒐𝒅𝒖𝒄𝒕𝒊𝒐𝒏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𝑴𝒆𝒕𝒉𝒂𝒏𝒐𝒍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𝑮𝒂𝒔𝒐𝒍𝒊𝒏𝒆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𝒑𝒓𝒐𝒅𝒖𝒄𝒕𝒊𝒐𝒏</m:t>
                            </m:r>
                          </m:sub>
                        </m:sSub>
                        <m:r>
                          <a:rPr lang="en-DE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𝑪𝒐𝒔𝒕𝒔</m:t>
                            </m:r>
                          </m:e>
                          <m:sub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𝑮𝒂𝒔𝒐𝒍𝒊𝒏𝒆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DE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𝒕𝒓𝒂𝒏𝒔𝒑𝒐𝒓𝒕</m:t>
                            </m:r>
                          </m:sub>
                        </m:sSub>
                      </m:oMath>
                    </m:oMathPara>
                  </a14:m>
                  <a:endParaRPr lang="en-DE" sz="1100" b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lang="en-DE" sz="1100" b="1"/>
                </a:p>
              </xdr:txBody>
            </xdr:sp>
          </mc:Choice>
          <mc:Fallback xmlns="">
            <xdr:sp macro="" textlink="">
              <xdr:nvSpPr>
                <xdr:cNvPr id="12" name="TextBox 11">
                  <a:extLst>
                    <a:ext uri="{FF2B5EF4-FFF2-40B4-BE49-F238E27FC236}">
                      <a16:creationId xmlns:a16="http://schemas.microsoft.com/office/drawing/2014/main" id="{F6C78CB5-038E-D101-E999-F0AF71757FE8}"/>
                    </a:ext>
                  </a:extLst>
                </xdr:cNvPr>
                <xdr:cNvSpPr txBox="1"/>
              </xdr:nvSpPr>
              <xdr:spPr>
                <a:xfrm>
                  <a:off x="6524625" y="1962149"/>
                  <a:ext cx="7562850" cy="1130249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marL="0" marR="0" lvl="0" indent="0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br>
                    <a:rPr lang="en-US" sz="1100" b="1"/>
                  </a:br>
                  <a:r>
                    <a:rPr lang="en-DE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𝒎𝒊𝒏⁡∑1</a:t>
                  </a:r>
                  <a:r>
                    <a:rPr lang="en-US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▒</a:t>
                  </a:r>
                  <a:r>
                    <a:rPr lang="en-DE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〖</a:t>
                  </a:r>
                  <a:r>
                    <a:rPr lang="en-US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𝑭(𝑿)</a:t>
                  </a:r>
                  <a:r>
                    <a:rPr lang="en-DE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〗= 〖𝑪𝒐𝒔𝒕𝒔〗_𝑹𝑬+ 〖𝑪𝒐𝒔𝒕𝒔〗_(𝒑𝒐𝒘𝒆𝒓 𝒕𝒓𝒂𝒏𝒔𝒊𝒎𝒊𝒔𝒔𝒊𝒐𝒏)+〖𝑪𝒐𝒔𝒕𝒔〗_(𝑯𝟐 𝒑𝒓𝒐𝒅𝒖𝒄𝒕𝒊𝒐𝒏)+〖𝑪𝒐𝒔𝒕𝒔〗_(𝑯𝟐 𝒕𝒓𝒂𝒏𝒔𝒑𝒐𝒓𝒕)+〖𝑪𝒐𝒔𝒕𝒔〗_(𝑪𝑶𝟐 𝒄𝒂𝒑𝒕𝒖𝒓𝒆)+〖𝑪𝒐𝒔𝒕𝒔〗_(𝑪𝑶𝟐 𝒕𝒓𝒂𝒏𝒔𝒑𝒐𝒓𝒕)+〖𝑪𝒐𝒔𝒕𝒔〗_(𝑴𝒆𝒕𝒉𝒂𝒏𝒐𝒍 𝒑𝒓𝒐𝒅𝒖𝒄𝒕𝒊𝒐𝒏)+〖𝑪𝒐𝒔𝒕𝒔〗_(𝑴𝒆𝒕𝒉𝒂𝒏𝒐𝒍 𝒕𝒓𝒂𝒏𝒔𝒑𝒐𝒓𝒕)+〖𝑪𝒐𝒔𝒕𝒔〗_(𝑮𝒂𝒔𝒐𝒍𝒊𝒏𝒆 𝒑𝒓𝒐𝒅𝒖𝒄𝒕𝒊𝒐𝒏)+〖𝑪𝒐𝒔𝒕𝒔〗_(𝑮𝒂𝒔𝒐𝒍𝒊𝒏𝒆 𝒕𝒓𝒂𝒏𝒔𝒑𝒐𝒓𝒕)</a:t>
                  </a:r>
                  <a:endParaRPr lang="en-DE" sz="1100" b="1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endParaRPr>
                </a:p>
                <a:p>
                  <a:endParaRPr lang="en-DE" sz="1100" b="1"/>
                </a:p>
              </xdr:txBody>
            </xdr:sp>
          </mc:Fallback>
        </mc:AlternateContent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681F5AF6-E12C-3508-8778-489875D2B7B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33450" y="2209800"/>
              <a:ext cx="12906351" cy="2761727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1154206</xdr:colOff>
      <xdr:row>30</xdr:row>
      <xdr:rowOff>53981</xdr:rowOff>
    </xdr:from>
    <xdr:to>
      <xdr:col>2</xdr:col>
      <xdr:colOff>1209750</xdr:colOff>
      <xdr:row>32</xdr:row>
      <xdr:rowOff>95322</xdr:rowOff>
    </xdr:to>
    <xdr:sp macro="" textlink="">
      <xdr:nvSpPr>
        <xdr:cNvPr id="14" name="Freeform: Shape 13">
          <a:extLst>
            <a:ext uri="{FF2B5EF4-FFF2-40B4-BE49-F238E27FC236}">
              <a16:creationId xmlns:a16="http://schemas.microsoft.com/office/drawing/2014/main" id="{F2F8CE07-E290-2E99-1B6D-7016171026AC}"/>
            </a:ext>
          </a:extLst>
        </xdr:cNvPr>
        <xdr:cNvSpPr/>
      </xdr:nvSpPr>
      <xdr:spPr>
        <a:xfrm>
          <a:off x="1763256" y="6694005"/>
          <a:ext cx="1905593" cy="426005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1</xdr:col>
      <xdr:colOff>1016611</xdr:colOff>
      <xdr:row>30</xdr:row>
      <xdr:rowOff>45793</xdr:rowOff>
    </xdr:from>
    <xdr:to>
      <xdr:col>4</xdr:col>
      <xdr:colOff>14654</xdr:colOff>
      <xdr:row>34</xdr:row>
      <xdr:rowOff>160275</xdr:rowOff>
    </xdr:to>
    <xdr:sp macro="" textlink="">
      <xdr:nvSpPr>
        <xdr:cNvPr id="15" name="Freeform: Shape 14">
          <a:extLst>
            <a:ext uri="{FF2B5EF4-FFF2-40B4-BE49-F238E27FC236}">
              <a16:creationId xmlns:a16="http://schemas.microsoft.com/office/drawing/2014/main" id="{B5EFFC3F-6FC5-407B-9C95-02F63BAD3573}"/>
            </a:ext>
          </a:extLst>
        </xdr:cNvPr>
        <xdr:cNvSpPr/>
      </xdr:nvSpPr>
      <xdr:spPr>
        <a:xfrm>
          <a:off x="1624746" y="6640024"/>
          <a:ext cx="4778985" cy="876482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1</xdr:col>
      <xdr:colOff>1015146</xdr:colOff>
      <xdr:row>30</xdr:row>
      <xdr:rowOff>48724</xdr:rowOff>
    </xdr:from>
    <xdr:to>
      <xdr:col>4</xdr:col>
      <xdr:colOff>13189</xdr:colOff>
      <xdr:row>34</xdr:row>
      <xdr:rowOff>163206</xdr:rowOff>
    </xdr:to>
    <xdr:sp macro="" textlink="">
      <xdr:nvSpPr>
        <xdr:cNvPr id="16" name="Freeform: Shape 15">
          <a:extLst>
            <a:ext uri="{FF2B5EF4-FFF2-40B4-BE49-F238E27FC236}">
              <a16:creationId xmlns:a16="http://schemas.microsoft.com/office/drawing/2014/main" id="{2B431378-79E1-436F-9513-982123284E51}"/>
            </a:ext>
          </a:extLst>
        </xdr:cNvPr>
        <xdr:cNvSpPr/>
      </xdr:nvSpPr>
      <xdr:spPr>
        <a:xfrm>
          <a:off x="1624746" y="6640024"/>
          <a:ext cx="4789243" cy="876482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4</xdr:col>
      <xdr:colOff>62646</xdr:colOff>
      <xdr:row>30</xdr:row>
      <xdr:rowOff>48724</xdr:rowOff>
    </xdr:from>
    <xdr:to>
      <xdr:col>6</xdr:col>
      <xdr:colOff>1816099</xdr:colOff>
      <xdr:row>34</xdr:row>
      <xdr:rowOff>163206</xdr:rowOff>
    </xdr:to>
    <xdr:sp macro="" textlink="">
      <xdr:nvSpPr>
        <xdr:cNvPr id="17" name="Freeform: Shape 16">
          <a:extLst>
            <a:ext uri="{FF2B5EF4-FFF2-40B4-BE49-F238E27FC236}">
              <a16:creationId xmlns:a16="http://schemas.microsoft.com/office/drawing/2014/main" id="{A85A55E1-D1AB-4B83-9441-5A8960EA355D}"/>
            </a:ext>
          </a:extLst>
        </xdr:cNvPr>
        <xdr:cNvSpPr/>
      </xdr:nvSpPr>
      <xdr:spPr>
        <a:xfrm>
          <a:off x="6463446" y="6640024"/>
          <a:ext cx="6185753" cy="876482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C0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4</xdr:col>
      <xdr:colOff>1077456</xdr:colOff>
      <xdr:row>30</xdr:row>
      <xdr:rowOff>64605</xdr:rowOff>
    </xdr:from>
    <xdr:to>
      <xdr:col>5</xdr:col>
      <xdr:colOff>790100</xdr:colOff>
      <xdr:row>32</xdr:row>
      <xdr:rowOff>105946</xdr:rowOff>
    </xdr:to>
    <xdr:sp macro="" textlink="">
      <xdr:nvSpPr>
        <xdr:cNvPr id="18" name="Freeform: Shape 17">
          <a:extLst>
            <a:ext uri="{FF2B5EF4-FFF2-40B4-BE49-F238E27FC236}">
              <a16:creationId xmlns:a16="http://schemas.microsoft.com/office/drawing/2014/main" id="{36951106-B2B9-41EA-892D-A67D4A0FD997}"/>
            </a:ext>
          </a:extLst>
        </xdr:cNvPr>
        <xdr:cNvSpPr/>
      </xdr:nvSpPr>
      <xdr:spPr>
        <a:xfrm>
          <a:off x="7478256" y="6655905"/>
          <a:ext cx="1909744" cy="422341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C0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4</xdr:col>
      <xdr:colOff>49946</xdr:colOff>
      <xdr:row>30</xdr:row>
      <xdr:rowOff>124924</xdr:rowOff>
    </xdr:from>
    <xdr:to>
      <xdr:col>9</xdr:col>
      <xdr:colOff>1257300</xdr:colOff>
      <xdr:row>39</xdr:row>
      <xdr:rowOff>0</xdr:rowOff>
    </xdr:to>
    <xdr:sp macro="" textlink="">
      <xdr:nvSpPr>
        <xdr:cNvPr id="19" name="Freeform: Shape 18">
          <a:extLst>
            <a:ext uri="{FF2B5EF4-FFF2-40B4-BE49-F238E27FC236}">
              <a16:creationId xmlns:a16="http://schemas.microsoft.com/office/drawing/2014/main" id="{7960848B-09F1-4C26-A23B-823922515D6F}"/>
            </a:ext>
          </a:extLst>
        </xdr:cNvPr>
        <xdr:cNvSpPr/>
      </xdr:nvSpPr>
      <xdr:spPr>
        <a:xfrm>
          <a:off x="6450746" y="6716224"/>
          <a:ext cx="12154754" cy="1589576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0070C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4</xdr:col>
      <xdr:colOff>393700</xdr:colOff>
      <xdr:row>30</xdr:row>
      <xdr:rowOff>86824</xdr:rowOff>
    </xdr:from>
    <xdr:to>
      <xdr:col>8</xdr:col>
      <xdr:colOff>1549400</xdr:colOff>
      <xdr:row>37</xdr:row>
      <xdr:rowOff>127000</xdr:rowOff>
    </xdr:to>
    <xdr:sp macro="" textlink="">
      <xdr:nvSpPr>
        <xdr:cNvPr id="20" name="Freeform: Shape 19">
          <a:extLst>
            <a:ext uri="{FF2B5EF4-FFF2-40B4-BE49-F238E27FC236}">
              <a16:creationId xmlns:a16="http://schemas.microsoft.com/office/drawing/2014/main" id="{2585C42F-18EA-40B1-9449-A35811C35786}"/>
            </a:ext>
          </a:extLst>
        </xdr:cNvPr>
        <xdr:cNvSpPr/>
      </xdr:nvSpPr>
      <xdr:spPr>
        <a:xfrm>
          <a:off x="6794500" y="6678124"/>
          <a:ext cx="9474200" cy="1373676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0070C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6</xdr:col>
      <xdr:colOff>1815246</xdr:colOff>
      <xdr:row>30</xdr:row>
      <xdr:rowOff>86824</xdr:rowOff>
    </xdr:from>
    <xdr:to>
      <xdr:col>11</xdr:col>
      <xdr:colOff>1028700</xdr:colOff>
      <xdr:row>38</xdr:row>
      <xdr:rowOff>152400</xdr:rowOff>
    </xdr:to>
    <xdr:sp macro="" textlink="">
      <xdr:nvSpPr>
        <xdr:cNvPr id="21" name="Freeform: Shape 20">
          <a:extLst>
            <a:ext uri="{FF2B5EF4-FFF2-40B4-BE49-F238E27FC236}">
              <a16:creationId xmlns:a16="http://schemas.microsoft.com/office/drawing/2014/main" id="{307C6F61-0687-4016-A8A2-A21DE91A13C1}"/>
            </a:ext>
          </a:extLst>
        </xdr:cNvPr>
        <xdr:cNvSpPr/>
      </xdr:nvSpPr>
      <xdr:spPr>
        <a:xfrm>
          <a:off x="12648346" y="6678124"/>
          <a:ext cx="10948254" cy="1589576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7</xdr:col>
      <xdr:colOff>138846</xdr:colOff>
      <xdr:row>30</xdr:row>
      <xdr:rowOff>36024</xdr:rowOff>
    </xdr:from>
    <xdr:to>
      <xdr:col>10</xdr:col>
      <xdr:colOff>1524000</xdr:colOff>
      <xdr:row>37</xdr:row>
      <xdr:rowOff>50800</xdr:rowOff>
    </xdr:to>
    <xdr:sp macro="" textlink="">
      <xdr:nvSpPr>
        <xdr:cNvPr id="22" name="Freeform: Shape 21">
          <a:extLst>
            <a:ext uri="{FF2B5EF4-FFF2-40B4-BE49-F238E27FC236}">
              <a16:creationId xmlns:a16="http://schemas.microsoft.com/office/drawing/2014/main" id="{EF2AE5B3-59F6-4910-B5A6-623DA4442B86}"/>
            </a:ext>
          </a:extLst>
        </xdr:cNvPr>
        <xdr:cNvSpPr/>
      </xdr:nvSpPr>
      <xdr:spPr>
        <a:xfrm>
          <a:off x="12813446" y="6627324"/>
          <a:ext cx="8700354" cy="1348276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00B05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7</xdr:col>
      <xdr:colOff>291246</xdr:colOff>
      <xdr:row>30</xdr:row>
      <xdr:rowOff>63500</xdr:rowOff>
    </xdr:from>
    <xdr:to>
      <xdr:col>9</xdr:col>
      <xdr:colOff>1447800</xdr:colOff>
      <xdr:row>35</xdr:row>
      <xdr:rowOff>12700</xdr:rowOff>
    </xdr:to>
    <xdr:sp macro="" textlink="">
      <xdr:nvSpPr>
        <xdr:cNvPr id="23" name="Freeform: Shape 22">
          <a:extLst>
            <a:ext uri="{FF2B5EF4-FFF2-40B4-BE49-F238E27FC236}">
              <a16:creationId xmlns:a16="http://schemas.microsoft.com/office/drawing/2014/main" id="{66EEEB9D-83D0-466D-9BEB-00E404382AA4}"/>
            </a:ext>
          </a:extLst>
        </xdr:cNvPr>
        <xdr:cNvSpPr/>
      </xdr:nvSpPr>
      <xdr:spPr>
        <a:xfrm>
          <a:off x="12965846" y="6654800"/>
          <a:ext cx="5830154" cy="901700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FFC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7</xdr:col>
      <xdr:colOff>481746</xdr:colOff>
      <xdr:row>30</xdr:row>
      <xdr:rowOff>50800</xdr:rowOff>
    </xdr:from>
    <xdr:to>
      <xdr:col>8</xdr:col>
      <xdr:colOff>1663700</xdr:colOff>
      <xdr:row>33</xdr:row>
      <xdr:rowOff>12700</xdr:rowOff>
    </xdr:to>
    <xdr:sp macro="" textlink="">
      <xdr:nvSpPr>
        <xdr:cNvPr id="24" name="Freeform: Shape 23">
          <a:extLst>
            <a:ext uri="{FF2B5EF4-FFF2-40B4-BE49-F238E27FC236}">
              <a16:creationId xmlns:a16="http://schemas.microsoft.com/office/drawing/2014/main" id="{ED1881B2-F82C-42AE-96FE-094A227D0E59}"/>
            </a:ext>
          </a:extLst>
        </xdr:cNvPr>
        <xdr:cNvSpPr/>
      </xdr:nvSpPr>
      <xdr:spPr>
        <a:xfrm>
          <a:off x="13156346" y="6642100"/>
          <a:ext cx="3226654" cy="533400"/>
        </a:xfrm>
        <a:custGeom>
          <a:avLst/>
          <a:gdLst>
            <a:gd name="connsiteX0" fmla="*/ 1927411 w 1927411"/>
            <a:gd name="connsiteY0" fmla="*/ 0 h 481897"/>
            <a:gd name="connsiteX1" fmla="*/ 728382 w 1927411"/>
            <a:gd name="connsiteY1" fmla="*/ 481853 h 481897"/>
            <a:gd name="connsiteX2" fmla="*/ 0 w 1927411"/>
            <a:gd name="connsiteY2" fmla="*/ 22412 h 481897"/>
            <a:gd name="connsiteX0" fmla="*/ 1927411 w 1927411"/>
            <a:gd name="connsiteY0" fmla="*/ 0 h 431917"/>
            <a:gd name="connsiteX1" fmla="*/ 970950 w 1927411"/>
            <a:gd name="connsiteY1" fmla="*/ 431861 h 431917"/>
            <a:gd name="connsiteX2" fmla="*/ 0 w 1927411"/>
            <a:gd name="connsiteY2" fmla="*/ 22412 h 431917"/>
            <a:gd name="connsiteX0" fmla="*/ 1899950 w 1899950"/>
            <a:gd name="connsiteY0" fmla="*/ 27581 h 409553"/>
            <a:gd name="connsiteX1" fmla="*/ 970950 w 1899950"/>
            <a:gd name="connsiteY1" fmla="*/ 409449 h 409553"/>
            <a:gd name="connsiteX2" fmla="*/ 0 w 1899950"/>
            <a:gd name="connsiteY2" fmla="*/ 0 h 409553"/>
            <a:gd name="connsiteX0" fmla="*/ 1904526 w 1904526"/>
            <a:gd name="connsiteY0" fmla="*/ 0 h 422790"/>
            <a:gd name="connsiteX1" fmla="*/ 970950 w 1904526"/>
            <a:gd name="connsiteY1" fmla="*/ 422771 h 422790"/>
            <a:gd name="connsiteX2" fmla="*/ 0 w 1904526"/>
            <a:gd name="connsiteY2" fmla="*/ 13322 h 42279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904526" h="422790">
              <a:moveTo>
                <a:pt x="1904526" y="0"/>
              </a:moveTo>
              <a:cubicBezTo>
                <a:pt x="1465629" y="239059"/>
                <a:pt x="1288371" y="420551"/>
                <a:pt x="970950" y="422771"/>
              </a:cubicBezTo>
              <a:cubicBezTo>
                <a:pt x="653529" y="424991"/>
                <a:pt x="203573" y="244910"/>
                <a:pt x="0" y="13322"/>
              </a:cubicBezTo>
            </a:path>
          </a:pathLst>
        </a:custGeom>
        <a:noFill/>
        <a:ln>
          <a:solidFill>
            <a:srgbClr val="FFC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twoCellAnchor>
    <xdr:from>
      <xdr:col>6</xdr:col>
      <xdr:colOff>1815354</xdr:colOff>
      <xdr:row>31</xdr:row>
      <xdr:rowOff>168088</xdr:rowOff>
    </xdr:from>
    <xdr:to>
      <xdr:col>6</xdr:col>
      <xdr:colOff>1815354</xdr:colOff>
      <xdr:row>40</xdr:row>
      <xdr:rowOff>123264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D57ABDB7-3E1F-1ECA-956C-CA098CD5EC67}"/>
            </a:ext>
          </a:extLst>
        </xdr:cNvPr>
        <xdr:cNvCxnSpPr/>
      </xdr:nvCxnSpPr>
      <xdr:spPr>
        <a:xfrm flipV="1">
          <a:off x="12640236" y="6947647"/>
          <a:ext cx="0" cy="1669676"/>
        </a:xfrm>
        <a:prstGeom prst="straightConnector1">
          <a:avLst/>
        </a:prstGeom>
        <a:ln w="19050">
          <a:solidFill>
            <a:schemeClr val="accent2">
              <a:lumMod val="75000"/>
            </a:schemeClr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165497</xdr:colOff>
      <xdr:row>1</xdr:row>
      <xdr:rowOff>116681</xdr:rowOff>
    </xdr:from>
    <xdr:to>
      <xdr:col>23</xdr:col>
      <xdr:colOff>479822</xdr:colOff>
      <xdr:row>35</xdr:row>
      <xdr:rowOff>106495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075EB8-9785-EF81-7C9D-8455260E2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2903" y="307181"/>
          <a:ext cx="9630966" cy="64668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5</xdr:col>
      <xdr:colOff>1746250</xdr:colOff>
      <xdr:row>21</xdr:row>
      <xdr:rowOff>102421</xdr:rowOff>
    </xdr:from>
    <xdr:to>
      <xdr:col>12</xdr:col>
      <xdr:colOff>972945</xdr:colOff>
      <xdr:row>49</xdr:row>
      <xdr:rowOff>185000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51A383-7EF5-D01E-0CA6-C2B79DA20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62571" y="4128081"/>
          <a:ext cx="7373865" cy="545012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0</xdr:col>
      <xdr:colOff>143774</xdr:colOff>
      <xdr:row>5</xdr:row>
      <xdr:rowOff>44930</xdr:rowOff>
    </xdr:from>
    <xdr:ext cx="2437334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60A590-DC9C-D9D0-33BF-5C6BBBF489DB}"/>
            </a:ext>
          </a:extLst>
        </xdr:cNvPr>
        <xdr:cNvSpPr txBox="1"/>
      </xdr:nvSpPr>
      <xdr:spPr>
        <a:xfrm>
          <a:off x="143774" y="988444"/>
          <a:ext cx="243733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Demand per region/capita</a:t>
          </a:r>
          <a:endParaRPr lang="en-DE" sz="1600" b="1"/>
        </a:p>
      </xdr:txBody>
    </xdr:sp>
    <xdr:clientData/>
  </xdr:oneCellAnchor>
  <xdr:oneCellAnchor>
    <xdr:from>
      <xdr:col>1</xdr:col>
      <xdr:colOff>350087</xdr:colOff>
      <xdr:row>10</xdr:row>
      <xdr:rowOff>98486</xdr:rowOff>
    </xdr:from>
    <xdr:ext cx="158056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082662B-8D94-4E30-BCAA-D3E288C2E545}"/>
            </a:ext>
          </a:extLst>
        </xdr:cNvPr>
        <xdr:cNvSpPr txBox="1"/>
      </xdr:nvSpPr>
      <xdr:spPr>
        <a:xfrm>
          <a:off x="1428389" y="1985514"/>
          <a:ext cx="15805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Demand centers</a:t>
          </a:r>
          <a:endParaRPr lang="en-DE" sz="1600" b="1"/>
        </a:p>
      </xdr:txBody>
    </xdr:sp>
    <xdr:clientData/>
  </xdr:oneCellAnchor>
  <xdr:twoCellAnchor>
    <xdr:from>
      <xdr:col>2</xdr:col>
      <xdr:colOff>593066</xdr:colOff>
      <xdr:row>6</xdr:row>
      <xdr:rowOff>71887</xdr:rowOff>
    </xdr:from>
    <xdr:to>
      <xdr:col>3</xdr:col>
      <xdr:colOff>1060331</xdr:colOff>
      <xdr:row>6</xdr:row>
      <xdr:rowOff>71887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5C9C5B4A-FBD3-B31E-9F6C-1F36F7D6186F}"/>
            </a:ext>
          </a:extLst>
        </xdr:cNvPr>
        <xdr:cNvCxnSpPr/>
      </xdr:nvCxnSpPr>
      <xdr:spPr>
        <a:xfrm>
          <a:off x="2794599" y="1204104"/>
          <a:ext cx="1572524" cy="0"/>
        </a:xfrm>
        <a:prstGeom prst="straightConnector1">
          <a:avLst/>
        </a:prstGeom>
        <a:ln w="57150">
          <a:solidFill>
            <a:srgbClr val="C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17972</xdr:colOff>
      <xdr:row>13</xdr:row>
      <xdr:rowOff>44928</xdr:rowOff>
    </xdr:from>
    <xdr:to>
      <xdr:col>2</xdr:col>
      <xdr:colOff>17972</xdr:colOff>
      <xdr:row>19</xdr:row>
      <xdr:rowOff>188702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3E0E554E-8BCA-E897-A2E4-89DB20E6479C}"/>
            </a:ext>
          </a:extLst>
        </xdr:cNvPr>
        <xdr:cNvCxnSpPr/>
      </xdr:nvCxnSpPr>
      <xdr:spPr>
        <a:xfrm>
          <a:off x="2219505" y="2498065"/>
          <a:ext cx="0" cy="1275991"/>
        </a:xfrm>
        <a:prstGeom prst="straightConnector1">
          <a:avLst/>
        </a:prstGeom>
        <a:ln w="57150">
          <a:solidFill>
            <a:srgbClr val="C00000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271461</xdr:colOff>
      <xdr:row>11</xdr:row>
      <xdr:rowOff>200024</xdr:rowOff>
    </xdr:from>
    <xdr:to>
      <xdr:col>18</xdr:col>
      <xdr:colOff>295274</xdr:colOff>
      <xdr:row>35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B00924-5BD1-CD60-8F1C-5BBB7A851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85725</xdr:colOff>
      <xdr:row>16</xdr:row>
      <xdr:rowOff>161925</xdr:rowOff>
    </xdr:from>
    <xdr:to>
      <xdr:col>6</xdr:col>
      <xdr:colOff>590550</xdr:colOff>
      <xdr:row>24</xdr:row>
      <xdr:rowOff>76200</xdr:rowOff>
    </xdr:to>
    <xdr:sp macro="" textlink="">
      <xdr:nvSpPr>
        <xdr:cNvPr id="5" name="Freeform: Shape 4">
          <a:extLst>
            <a:ext uri="{FF2B5EF4-FFF2-40B4-BE49-F238E27FC236}">
              <a16:creationId xmlns:a16="http://schemas.microsoft.com/office/drawing/2014/main" id="{456746DA-D07A-77A9-68CF-22DF5933D44C}"/>
            </a:ext>
          </a:extLst>
        </xdr:cNvPr>
        <xdr:cNvSpPr/>
      </xdr:nvSpPr>
      <xdr:spPr>
        <a:xfrm>
          <a:off x="5448300" y="3819525"/>
          <a:ext cx="1114425" cy="1466850"/>
        </a:xfrm>
        <a:custGeom>
          <a:avLst/>
          <a:gdLst>
            <a:gd name="connsiteX0" fmla="*/ 0 w 1666875"/>
            <a:gd name="connsiteY0" fmla="*/ 923925 h 923925"/>
            <a:gd name="connsiteX1" fmla="*/ 1333500 w 1666875"/>
            <a:gd name="connsiteY1" fmla="*/ 600075 h 923925"/>
            <a:gd name="connsiteX2" fmla="*/ 1666875 w 1666875"/>
            <a:gd name="connsiteY2" fmla="*/ 0 h 9239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66875" h="923925">
              <a:moveTo>
                <a:pt x="0" y="923925"/>
              </a:moveTo>
              <a:cubicBezTo>
                <a:pt x="527844" y="838993"/>
                <a:pt x="1055688" y="754062"/>
                <a:pt x="1333500" y="600075"/>
              </a:cubicBezTo>
              <a:cubicBezTo>
                <a:pt x="1611312" y="446088"/>
                <a:pt x="1639093" y="223044"/>
                <a:pt x="1666875" y="0"/>
              </a:cubicBezTo>
            </a:path>
          </a:pathLst>
        </a:custGeom>
        <a:noFill/>
        <a:ln w="38100">
          <a:solidFill>
            <a:srgbClr val="FF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oneCellAnchor>
    <xdr:from>
      <xdr:col>2</xdr:col>
      <xdr:colOff>1247775</xdr:colOff>
      <xdr:row>22</xdr:row>
      <xdr:rowOff>133350</xdr:rowOff>
    </xdr:from>
    <xdr:ext cx="2933699" cy="60901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25D2BC-5363-0E0B-9C79-1B97DA4155B8}"/>
            </a:ext>
          </a:extLst>
        </xdr:cNvPr>
        <xdr:cNvSpPr txBox="1"/>
      </xdr:nvSpPr>
      <xdr:spPr>
        <a:xfrm>
          <a:off x="2466975" y="4962525"/>
          <a:ext cx="2933699" cy="60901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Only CAPEX and</a:t>
          </a:r>
          <a:r>
            <a:rPr lang="en-US" sz="1100" b="1" baseline="0"/>
            <a:t> Fixed OPEX, we need to consider Varial OPEX. Their costs are different in each cell (i.e. H2 and electricity)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990601</xdr:colOff>
      <xdr:row>18</xdr:row>
      <xdr:rowOff>76200</xdr:rowOff>
    </xdr:from>
    <xdr:to>
      <xdr:col>7</xdr:col>
      <xdr:colOff>590551</xdr:colOff>
      <xdr:row>30</xdr:row>
      <xdr:rowOff>47625</xdr:rowOff>
    </xdr:to>
    <xdr:sp macro="" textlink="">
      <xdr:nvSpPr>
        <xdr:cNvPr id="4" name="Freeform: Shape 3">
          <a:extLst>
            <a:ext uri="{FF2B5EF4-FFF2-40B4-BE49-F238E27FC236}">
              <a16:creationId xmlns:a16="http://schemas.microsoft.com/office/drawing/2014/main" id="{888D2FBB-BE5B-4C7C-9E10-BD0AA595C251}"/>
            </a:ext>
          </a:extLst>
        </xdr:cNvPr>
        <xdr:cNvSpPr/>
      </xdr:nvSpPr>
      <xdr:spPr>
        <a:xfrm>
          <a:off x="5219701" y="3533775"/>
          <a:ext cx="2819400" cy="2286000"/>
        </a:xfrm>
        <a:custGeom>
          <a:avLst/>
          <a:gdLst>
            <a:gd name="connsiteX0" fmla="*/ 0 w 1666875"/>
            <a:gd name="connsiteY0" fmla="*/ 923925 h 923925"/>
            <a:gd name="connsiteX1" fmla="*/ 1333500 w 1666875"/>
            <a:gd name="connsiteY1" fmla="*/ 600075 h 923925"/>
            <a:gd name="connsiteX2" fmla="*/ 1666875 w 1666875"/>
            <a:gd name="connsiteY2" fmla="*/ 0 h 9239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666875" h="923925">
              <a:moveTo>
                <a:pt x="0" y="923925"/>
              </a:moveTo>
              <a:cubicBezTo>
                <a:pt x="527844" y="838993"/>
                <a:pt x="1055688" y="754062"/>
                <a:pt x="1333500" y="600075"/>
              </a:cubicBezTo>
              <a:cubicBezTo>
                <a:pt x="1611312" y="446088"/>
                <a:pt x="1639093" y="223044"/>
                <a:pt x="1666875" y="0"/>
              </a:cubicBezTo>
            </a:path>
          </a:pathLst>
        </a:custGeom>
        <a:noFill/>
        <a:ln w="38100">
          <a:solidFill>
            <a:srgbClr val="FF0000"/>
          </a:solidFill>
          <a:headEnd type="none" w="med" len="med"/>
          <a:tailEnd type="arrow" w="med" len="me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DE" sz="1100"/>
        </a:p>
      </xdr:txBody>
    </xdr:sp>
    <xdr:clientData/>
  </xdr:twoCellAnchor>
  <xdr:oneCellAnchor>
    <xdr:from>
      <xdr:col>2</xdr:col>
      <xdr:colOff>1019175</xdr:colOff>
      <xdr:row>29</xdr:row>
      <xdr:rowOff>47625</xdr:rowOff>
    </xdr:from>
    <xdr:ext cx="2933699" cy="60901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521AE7-D3F3-4758-8B8C-99D53A39D943}"/>
            </a:ext>
          </a:extLst>
        </xdr:cNvPr>
        <xdr:cNvSpPr txBox="1"/>
      </xdr:nvSpPr>
      <xdr:spPr>
        <a:xfrm>
          <a:off x="2238375" y="5629275"/>
          <a:ext cx="2933699" cy="60901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Only CAPEX and</a:t>
          </a:r>
          <a:r>
            <a:rPr lang="en-US" sz="1100" b="1" baseline="0"/>
            <a:t> Fixed OPEX, we need to consider Varial OPEX. Their costs are different in each cell (i.e. H2 and methanol)</a:t>
          </a:r>
        </a:p>
      </xdr:txBody>
    </xdr:sp>
    <xdr:clientData/>
  </xdr:oneCellAnchor>
  <xdr:twoCellAnchor>
    <xdr:from>
      <xdr:col>9</xdr:col>
      <xdr:colOff>238124</xdr:colOff>
      <xdr:row>20</xdr:row>
      <xdr:rowOff>104775</xdr:rowOff>
    </xdr:from>
    <xdr:to>
      <xdr:col>18</xdr:col>
      <xdr:colOff>85725</xdr:colOff>
      <xdr:row>45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A66FF0-BA8A-4E35-AB95-AA98252F9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150.statcan.gc.ca/t1/tbl1/en/cv.action?pid=231000660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F247-BBF3-428A-A286-E1E6714DA381}">
  <dimension ref="A1:L43"/>
  <sheetViews>
    <sheetView topLeftCell="C27" zoomScale="258" zoomScaleNormal="258" workbookViewId="0">
      <selection activeCell="C31" sqref="C31"/>
    </sheetView>
  </sheetViews>
  <sheetFormatPr baseColWidth="10" defaultColWidth="8.83203125" defaultRowHeight="15" x14ac:dyDescent="0.2"/>
  <cols>
    <col min="2" max="2" width="27.6640625" customWidth="1"/>
    <col min="3" max="3" width="34.5" customWidth="1"/>
    <col min="4" max="4" width="24.5" customWidth="1"/>
    <col min="5" max="5" width="33" customWidth="1"/>
    <col min="6" max="6" width="33.5" customWidth="1"/>
    <col min="7" max="7" width="27.5" customWidth="1"/>
    <col min="8" max="8" width="30.5" customWidth="1"/>
    <col min="9" max="10" width="39.5" customWidth="1"/>
    <col min="11" max="11" width="38.5" customWidth="1"/>
    <col min="12" max="12" width="24.5" customWidth="1"/>
    <col min="13" max="13" width="41.1640625" customWidth="1"/>
  </cols>
  <sheetData>
    <row r="1" spans="1:1" x14ac:dyDescent="0.2">
      <c r="A1" t="s">
        <v>47</v>
      </c>
    </row>
    <row r="2" spans="1:1" x14ac:dyDescent="0.2">
      <c r="A2" t="s">
        <v>48</v>
      </c>
    </row>
    <row r="3" spans="1:1" x14ac:dyDescent="0.2">
      <c r="A3" t="s">
        <v>49</v>
      </c>
    </row>
    <row r="4" spans="1:1" x14ac:dyDescent="0.2">
      <c r="A4" s="11" t="s">
        <v>53</v>
      </c>
    </row>
    <row r="5" spans="1:1" x14ac:dyDescent="0.2">
      <c r="A5" t="s">
        <v>52</v>
      </c>
    </row>
    <row r="6" spans="1:1" x14ac:dyDescent="0.2">
      <c r="A6" t="s">
        <v>54</v>
      </c>
    </row>
    <row r="7" spans="1:1" x14ac:dyDescent="0.2">
      <c r="A7" t="s">
        <v>55</v>
      </c>
    </row>
    <row r="8" spans="1:1" x14ac:dyDescent="0.2">
      <c r="A8" t="s">
        <v>72</v>
      </c>
    </row>
    <row r="9" spans="1:1" x14ac:dyDescent="0.2">
      <c r="A9" t="s">
        <v>73</v>
      </c>
    </row>
    <row r="28" spans="2:12" x14ac:dyDescent="0.2">
      <c r="B28" s="55" t="s">
        <v>176</v>
      </c>
      <c r="C28" s="38" t="s">
        <v>168</v>
      </c>
      <c r="D28" s="53" t="s">
        <v>170</v>
      </c>
      <c r="E28" s="53"/>
      <c r="F28" s="31" t="s">
        <v>171</v>
      </c>
      <c r="G28" s="52" t="s">
        <v>172</v>
      </c>
      <c r="H28" s="52"/>
      <c r="I28" s="41" t="s">
        <v>157</v>
      </c>
      <c r="J28" s="43" t="s">
        <v>166</v>
      </c>
      <c r="K28" s="46" t="s">
        <v>174</v>
      </c>
      <c r="L28" s="49" t="s">
        <v>167</v>
      </c>
    </row>
    <row r="29" spans="2:12" ht="32" x14ac:dyDescent="0.2">
      <c r="B29" s="55"/>
      <c r="C29" s="39" t="s">
        <v>169</v>
      </c>
      <c r="D29" s="32" t="s">
        <v>153</v>
      </c>
      <c r="E29" s="32" t="s">
        <v>155</v>
      </c>
      <c r="F29" s="33" t="s">
        <v>163</v>
      </c>
      <c r="G29" s="34" t="s">
        <v>153</v>
      </c>
      <c r="H29" s="34" t="s">
        <v>155</v>
      </c>
      <c r="I29" s="42" t="s">
        <v>177</v>
      </c>
      <c r="J29" s="44" t="s">
        <v>175</v>
      </c>
      <c r="K29" s="47" t="s">
        <v>173</v>
      </c>
      <c r="L29" s="54" t="s">
        <v>164</v>
      </c>
    </row>
    <row r="30" spans="2:12" ht="69" customHeight="1" x14ac:dyDescent="0.2">
      <c r="B30" s="55"/>
      <c r="C30" s="40" t="s">
        <v>162</v>
      </c>
      <c r="D30" s="37" t="s">
        <v>156</v>
      </c>
      <c r="E30" s="37" t="s">
        <v>154</v>
      </c>
      <c r="F30" s="36" t="s">
        <v>162</v>
      </c>
      <c r="G30" s="35" t="s">
        <v>158</v>
      </c>
      <c r="H30" s="35" t="s">
        <v>159</v>
      </c>
      <c r="I30" s="50" t="s">
        <v>161</v>
      </c>
      <c r="J30" s="45" t="s">
        <v>184</v>
      </c>
      <c r="K30" s="48" t="s">
        <v>165</v>
      </c>
      <c r="L30" s="54"/>
    </row>
    <row r="31" spans="2:12" x14ac:dyDescent="0.2">
      <c r="D31" s="77" t="s">
        <v>182</v>
      </c>
      <c r="J31" s="77" t="s">
        <v>185</v>
      </c>
      <c r="L31" s="77" t="s">
        <v>186</v>
      </c>
    </row>
    <row r="32" spans="2:12" x14ac:dyDescent="0.2">
      <c r="D32" t="s">
        <v>183</v>
      </c>
    </row>
    <row r="42" spans="7:8" x14ac:dyDescent="0.2">
      <c r="G42" s="56" t="s">
        <v>23</v>
      </c>
      <c r="H42" s="56"/>
    </row>
    <row r="43" spans="7:8" ht="56.25" customHeight="1" x14ac:dyDescent="0.2">
      <c r="G43" s="51" t="s">
        <v>178</v>
      </c>
      <c r="H43" s="51"/>
    </row>
  </sheetData>
  <mergeCells count="6">
    <mergeCell ref="G43:H43"/>
    <mergeCell ref="G28:H28"/>
    <mergeCell ref="D28:E28"/>
    <mergeCell ref="L29:L30"/>
    <mergeCell ref="B28:B30"/>
    <mergeCell ref="G42:H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B27E-7B04-4CD5-B3E3-69567534E4E7}">
  <sheetPr>
    <tabColor rgb="FF00B050"/>
  </sheetPr>
  <dimension ref="A1:N146"/>
  <sheetViews>
    <sheetView tabSelected="1" zoomScale="106" zoomScaleNormal="106" workbookViewId="0">
      <selection activeCell="E23" sqref="E23"/>
    </sheetView>
  </sheetViews>
  <sheetFormatPr baseColWidth="10" defaultColWidth="8.83203125" defaultRowHeight="15" x14ac:dyDescent="0.2"/>
  <cols>
    <col min="1" max="1" width="16.1640625" customWidth="1"/>
    <col min="2" max="2" width="16.83203125" customWidth="1"/>
    <col min="3" max="3" width="16.5" customWidth="1"/>
    <col min="4" max="4" width="20.1640625" customWidth="1"/>
    <col min="5" max="5" width="27.6640625" customWidth="1"/>
    <col min="6" max="6" width="29.5" customWidth="1"/>
    <col min="7" max="7" width="13.5" customWidth="1"/>
    <col min="8" max="8" width="15.83203125" customWidth="1"/>
    <col min="9" max="9" width="21.5" customWidth="1"/>
    <col min="13" max="13" width="14.5" customWidth="1"/>
    <col min="14" max="14" width="16" customWidth="1"/>
  </cols>
  <sheetData>
    <row r="1" spans="1:9" x14ac:dyDescent="0.2">
      <c r="A1" s="1" t="s">
        <v>15</v>
      </c>
    </row>
    <row r="5" spans="1:9" x14ac:dyDescent="0.2">
      <c r="E5" s="10" t="s">
        <v>26</v>
      </c>
      <c r="F5" s="10" t="s">
        <v>17</v>
      </c>
      <c r="G5" s="10" t="s">
        <v>16</v>
      </c>
      <c r="H5" s="9" t="s">
        <v>18</v>
      </c>
      <c r="I5" s="9" t="s">
        <v>19</v>
      </c>
    </row>
    <row r="6" spans="1:9" x14ac:dyDescent="0.2">
      <c r="E6" s="10" t="s">
        <v>14</v>
      </c>
      <c r="F6" s="2">
        <v>43580134</v>
      </c>
      <c r="G6" s="2">
        <v>40083484</v>
      </c>
      <c r="H6" s="8">
        <f>(F6/G6)*1000</f>
        <v>1087.234183535543</v>
      </c>
      <c r="I6" s="57">
        <f>SUM(H6:H19)/13</f>
        <v>1275.5175828252691</v>
      </c>
    </row>
    <row r="7" spans="1:9" x14ac:dyDescent="0.2">
      <c r="E7" s="10" t="s">
        <v>13</v>
      </c>
      <c r="F7" s="2">
        <v>683258</v>
      </c>
      <c r="G7" s="2">
        <v>538907</v>
      </c>
      <c r="H7" s="8">
        <f t="shared" ref="H7:H19" si="0">(F7/G7)*1000</f>
        <v>1267.8588327856198</v>
      </c>
      <c r="I7" s="57"/>
    </row>
    <row r="8" spans="1:9" x14ac:dyDescent="0.2">
      <c r="E8" s="10" t="s">
        <v>12</v>
      </c>
      <c r="F8" s="2">
        <v>221336</v>
      </c>
      <c r="G8" s="2">
        <v>173713</v>
      </c>
      <c r="H8" s="8">
        <f t="shared" si="0"/>
        <v>1274.1475882633999</v>
      </c>
      <c r="I8" s="57"/>
    </row>
    <row r="9" spans="1:9" x14ac:dyDescent="0.2">
      <c r="E9" s="10" t="s">
        <v>11</v>
      </c>
      <c r="F9" s="2">
        <v>1405723</v>
      </c>
      <c r="G9" s="2">
        <v>1056486</v>
      </c>
      <c r="H9" s="8">
        <f t="shared" si="0"/>
        <v>1330.5647211605265</v>
      </c>
      <c r="I9" s="57"/>
    </row>
    <row r="10" spans="1:9" x14ac:dyDescent="0.2">
      <c r="E10" s="10" t="s">
        <v>10</v>
      </c>
      <c r="F10" s="2">
        <v>1111109</v>
      </c>
      <c r="G10" s="2">
        <v>832190</v>
      </c>
      <c r="H10" s="8">
        <f t="shared" si="0"/>
        <v>1335.1626431463967</v>
      </c>
      <c r="I10" s="57"/>
    </row>
    <row r="11" spans="1:9" x14ac:dyDescent="0.2">
      <c r="E11" s="10" t="s">
        <v>9</v>
      </c>
      <c r="F11" s="2">
        <v>9169769</v>
      </c>
      <c r="G11" s="2">
        <v>8848020</v>
      </c>
      <c r="H11" s="8">
        <f t="shared" si="0"/>
        <v>1036.3639548735198</v>
      </c>
      <c r="I11" s="57"/>
    </row>
    <row r="12" spans="1:9" x14ac:dyDescent="0.2">
      <c r="E12" s="10" t="s">
        <v>8</v>
      </c>
      <c r="F12" s="2">
        <v>16159042</v>
      </c>
      <c r="G12" s="2">
        <v>15623207</v>
      </c>
      <c r="H12" s="8">
        <f t="shared" si="0"/>
        <v>1034.2973756924555</v>
      </c>
      <c r="I12" s="57"/>
    </row>
    <row r="13" spans="1:9" x14ac:dyDescent="0.2">
      <c r="E13" s="10" t="s">
        <v>7</v>
      </c>
      <c r="F13" s="2">
        <v>1675239</v>
      </c>
      <c r="G13" s="2">
        <v>1454743</v>
      </c>
      <c r="H13" s="8">
        <f t="shared" si="0"/>
        <v>1151.5704148430341</v>
      </c>
      <c r="I13" s="57"/>
    </row>
    <row r="14" spans="1:9" x14ac:dyDescent="0.2">
      <c r="E14" s="10" t="s">
        <v>6</v>
      </c>
      <c r="F14" s="2">
        <v>1828902</v>
      </c>
      <c r="G14" s="2">
        <v>1209307</v>
      </c>
      <c r="H14" s="8">
        <f t="shared" si="0"/>
        <v>1512.3554233953826</v>
      </c>
      <c r="I14" s="57"/>
    </row>
    <row r="15" spans="1:9" x14ac:dyDescent="0.2">
      <c r="E15" s="10" t="s">
        <v>5</v>
      </c>
      <c r="F15" s="2">
        <v>6259416</v>
      </c>
      <c r="G15" s="2">
        <v>4684514</v>
      </c>
      <c r="H15" s="8">
        <f t="shared" si="0"/>
        <v>1336.1932529180187</v>
      </c>
      <c r="I15" s="57"/>
    </row>
    <row r="16" spans="1:9" x14ac:dyDescent="0.2">
      <c r="E16" s="10" t="s">
        <v>4</v>
      </c>
      <c r="F16" s="2">
        <v>4917831</v>
      </c>
      <c r="G16" s="2">
        <v>5531553</v>
      </c>
      <c r="H16" s="8">
        <f t="shared" si="0"/>
        <v>889.05068793519649</v>
      </c>
      <c r="I16" s="57"/>
    </row>
    <row r="17" spans="1:9" x14ac:dyDescent="0.2">
      <c r="E17" s="10" t="s">
        <v>3</v>
      </c>
      <c r="F17" s="2">
        <v>88072</v>
      </c>
      <c r="G17" s="2">
        <v>45463</v>
      </c>
      <c r="H17" s="8">
        <f t="shared" si="0"/>
        <v>1937.2236763961903</v>
      </c>
      <c r="I17" s="57"/>
    </row>
    <row r="18" spans="1:9" x14ac:dyDescent="0.2">
      <c r="E18" s="10" t="s">
        <v>2</v>
      </c>
      <c r="F18" s="2">
        <v>43491</v>
      </c>
      <c r="G18" s="2">
        <v>44681</v>
      </c>
      <c r="H18" s="8">
        <f t="shared" si="0"/>
        <v>973.36675544414857</v>
      </c>
      <c r="I18" s="57"/>
    </row>
    <row r="19" spans="1:9" x14ac:dyDescent="0.2">
      <c r="E19" s="10" t="s">
        <v>1</v>
      </c>
      <c r="F19" s="2">
        <v>16945</v>
      </c>
      <c r="G19" s="2">
        <v>40700</v>
      </c>
      <c r="H19" s="8">
        <f t="shared" si="0"/>
        <v>416.33906633906639</v>
      </c>
      <c r="I19" s="57"/>
    </row>
    <row r="22" spans="1:9" x14ac:dyDescent="0.2">
      <c r="A22" s="10" t="s">
        <v>29</v>
      </c>
      <c r="B22" s="10" t="s">
        <v>30</v>
      </c>
      <c r="C22" s="10" t="s">
        <v>16</v>
      </c>
      <c r="D22" s="10" t="s">
        <v>31</v>
      </c>
      <c r="E22" s="78" t="s">
        <v>187</v>
      </c>
    </row>
    <row r="23" spans="1:9" x14ac:dyDescent="0.2">
      <c r="A23" s="2">
        <v>-139.26720839999999</v>
      </c>
      <c r="B23" s="2">
        <v>61.18927352</v>
      </c>
      <c r="C23" s="2">
        <v>1420</v>
      </c>
      <c r="D23" s="2">
        <f>C23*$I$6</f>
        <v>1811234.9676118821</v>
      </c>
      <c r="E23">
        <f>D23*0.0007</f>
        <v>1267.8644773283174</v>
      </c>
    </row>
    <row r="24" spans="1:9" x14ac:dyDescent="0.2">
      <c r="A24" s="2">
        <v>-135.48682489999999</v>
      </c>
      <c r="B24" s="2">
        <v>59.413972880000003</v>
      </c>
      <c r="C24" s="2">
        <v>195</v>
      </c>
      <c r="D24" s="2">
        <f t="shared" ref="D24:D87" si="1">C24*$I$6</f>
        <v>248725.92865092747</v>
      </c>
      <c r="E24">
        <f t="shared" ref="E24:E87" si="2">D24*0.0007</f>
        <v>174.10815005564922</v>
      </c>
    </row>
    <row r="25" spans="1:9" x14ac:dyDescent="0.2">
      <c r="A25" s="2">
        <v>-130.965743</v>
      </c>
      <c r="B25" s="2">
        <v>56.582508249999997</v>
      </c>
      <c r="C25" s="2">
        <v>875</v>
      </c>
      <c r="D25" s="2">
        <f t="shared" si="1"/>
        <v>1116077.8849721104</v>
      </c>
      <c r="E25">
        <f t="shared" si="2"/>
        <v>781.25451948047726</v>
      </c>
    </row>
    <row r="26" spans="1:9" x14ac:dyDescent="0.2">
      <c r="A26" s="2">
        <v>-128.68653879999999</v>
      </c>
      <c r="B26" s="2">
        <v>53.637316929999997</v>
      </c>
      <c r="C26" s="2">
        <v>50904</v>
      </c>
      <c r="D26" s="2">
        <f t="shared" si="1"/>
        <v>64928947.036137499</v>
      </c>
      <c r="E26">
        <f t="shared" si="2"/>
        <v>45450.262925296251</v>
      </c>
    </row>
    <row r="27" spans="1:9" x14ac:dyDescent="0.2">
      <c r="A27" s="2">
        <v>-131.94278399999999</v>
      </c>
      <c r="B27" s="2">
        <v>53.199157890000002</v>
      </c>
      <c r="C27" s="2">
        <v>5510</v>
      </c>
      <c r="D27" s="2">
        <f t="shared" si="1"/>
        <v>7028101.8813672327</v>
      </c>
      <c r="E27">
        <f t="shared" si="2"/>
        <v>4919.671316957063</v>
      </c>
    </row>
    <row r="28" spans="1:9" x14ac:dyDescent="0.2">
      <c r="A28" s="2">
        <v>-126.2017716</v>
      </c>
      <c r="B28" s="2">
        <v>50.828791850000002</v>
      </c>
      <c r="C28" s="2">
        <v>156066</v>
      </c>
      <c r="D28" s="2">
        <f t="shared" si="1"/>
        <v>199064927.08120844</v>
      </c>
      <c r="E28">
        <f t="shared" si="2"/>
        <v>139345.44895684591</v>
      </c>
    </row>
    <row r="29" spans="1:9" x14ac:dyDescent="0.2">
      <c r="A29" s="2">
        <v>-124.0926711</v>
      </c>
      <c r="B29" s="2">
        <v>49.054627250000003</v>
      </c>
      <c r="C29" s="2">
        <v>2513226</v>
      </c>
      <c r="D29" s="2">
        <f t="shared" si="1"/>
        <v>3205663952.6136198</v>
      </c>
      <c r="E29">
        <f t="shared" si="2"/>
        <v>2243964.766829534</v>
      </c>
    </row>
    <row r="30" spans="1:9" x14ac:dyDescent="0.2">
      <c r="A30" s="2">
        <v>-139.15856650000001</v>
      </c>
      <c r="B30" s="2">
        <v>65.419594040000007</v>
      </c>
      <c r="C30" s="2">
        <v>2221</v>
      </c>
      <c r="D30" s="2">
        <f t="shared" si="1"/>
        <v>2832924.5514549227</v>
      </c>
      <c r="E30">
        <f t="shared" si="2"/>
        <v>1983.0471860184459</v>
      </c>
    </row>
    <row r="31" spans="1:9" x14ac:dyDescent="0.2">
      <c r="A31" s="2">
        <v>-135.62253870000001</v>
      </c>
      <c r="B31" s="2">
        <v>62.983147410000001</v>
      </c>
      <c r="C31" s="2">
        <v>2862</v>
      </c>
      <c r="D31" s="2">
        <f t="shared" si="1"/>
        <v>3650531.32204592</v>
      </c>
      <c r="E31">
        <f t="shared" si="2"/>
        <v>2555.3719254321441</v>
      </c>
    </row>
    <row r="32" spans="1:9" x14ac:dyDescent="0.2">
      <c r="A32" s="2">
        <v>-131.4681976</v>
      </c>
      <c r="B32" s="2">
        <v>60.415782759999999</v>
      </c>
      <c r="C32" s="2">
        <v>37555</v>
      </c>
      <c r="D32" s="2">
        <f t="shared" si="1"/>
        <v>47902062.823002979</v>
      </c>
      <c r="E32">
        <f t="shared" si="2"/>
        <v>33531.443976102084</v>
      </c>
    </row>
    <row r="33" spans="1:14" x14ac:dyDescent="0.2">
      <c r="A33" s="2">
        <v>-127.95278620000001</v>
      </c>
      <c r="B33" s="2">
        <v>57.74129679</v>
      </c>
      <c r="C33" s="2">
        <v>1855</v>
      </c>
      <c r="D33" s="2">
        <f t="shared" si="1"/>
        <v>2366085.1161408741</v>
      </c>
      <c r="E33">
        <f t="shared" si="2"/>
        <v>1656.2595812986119</v>
      </c>
    </row>
    <row r="34" spans="1:14" x14ac:dyDescent="0.2">
      <c r="A34" s="2">
        <v>-124.95665630000001</v>
      </c>
      <c r="B34" s="2">
        <v>54.990292670000002</v>
      </c>
      <c r="C34" s="2">
        <v>134760</v>
      </c>
      <c r="D34" s="2">
        <f t="shared" si="1"/>
        <v>171888749.46153325</v>
      </c>
      <c r="E34">
        <f t="shared" si="2"/>
        <v>120322.12462307328</v>
      </c>
    </row>
    <row r="35" spans="1:14" x14ac:dyDescent="0.2">
      <c r="A35" s="2">
        <v>-122.3834263</v>
      </c>
      <c r="B35" s="2">
        <v>52.187435479999998</v>
      </c>
      <c r="C35" s="2">
        <v>108893</v>
      </c>
      <c r="D35" s="2">
        <f t="shared" si="1"/>
        <v>138894936.14659202</v>
      </c>
      <c r="E35">
        <f t="shared" si="2"/>
        <v>97226.455302614413</v>
      </c>
    </row>
    <row r="36" spans="1:14" x14ac:dyDescent="0.2">
      <c r="A36" s="2">
        <v>-120.2145001</v>
      </c>
      <c r="B36" s="2">
        <v>49.876415540000004</v>
      </c>
      <c r="C36" s="2">
        <v>1905059</v>
      </c>
      <c r="D36" s="2">
        <f t="shared" si="1"/>
        <v>2429936250.8195243</v>
      </c>
      <c r="E36">
        <f t="shared" si="2"/>
        <v>1700955.375573667</v>
      </c>
    </row>
    <row r="37" spans="1:14" x14ac:dyDescent="0.2">
      <c r="A37" s="2">
        <v>-139.25641590000001</v>
      </c>
      <c r="B37" s="2">
        <v>68.928127829999994</v>
      </c>
      <c r="C37" s="2">
        <v>32</v>
      </c>
      <c r="D37" s="2">
        <f t="shared" si="1"/>
        <v>40816.56265040861</v>
      </c>
      <c r="E37">
        <f t="shared" si="2"/>
        <v>28.571593855286029</v>
      </c>
    </row>
    <row r="38" spans="1:14" x14ac:dyDescent="0.2">
      <c r="A38" s="2">
        <v>-134.46164329999999</v>
      </c>
      <c r="B38" s="2">
        <v>67.529439370000006</v>
      </c>
      <c r="C38" s="2">
        <v>5901</v>
      </c>
      <c r="D38" s="2">
        <f t="shared" si="1"/>
        <v>7526829.2562519126</v>
      </c>
      <c r="E38">
        <f t="shared" si="2"/>
        <v>5268.7804793763389</v>
      </c>
      <c r="M38" s="9" t="s">
        <v>27</v>
      </c>
      <c r="N38" s="9" t="s">
        <v>28</v>
      </c>
    </row>
    <row r="39" spans="1:14" x14ac:dyDescent="0.2">
      <c r="A39" s="2">
        <v>-129.7190157</v>
      </c>
      <c r="B39" s="2">
        <v>64.923125119999995</v>
      </c>
      <c r="C39" s="2">
        <v>1963</v>
      </c>
      <c r="D39" s="2">
        <f t="shared" si="1"/>
        <v>2503841.0150860031</v>
      </c>
      <c r="E39">
        <f t="shared" si="2"/>
        <v>1752.6887105602023</v>
      </c>
      <c r="M39" s="8">
        <v>1</v>
      </c>
      <c r="N39" s="8">
        <v>1</v>
      </c>
    </row>
    <row r="40" spans="1:14" x14ac:dyDescent="0.2">
      <c r="A40" s="2">
        <v>-125.8327998</v>
      </c>
      <c r="B40" s="2">
        <v>62.186092369999997</v>
      </c>
      <c r="C40" s="2">
        <v>284</v>
      </c>
      <c r="D40" s="2">
        <f t="shared" si="1"/>
        <v>362246.9935223764</v>
      </c>
      <c r="E40">
        <f t="shared" si="2"/>
        <v>253.57289546566349</v>
      </c>
      <c r="M40" s="8">
        <v>2</v>
      </c>
      <c r="N40" s="8">
        <v>2</v>
      </c>
    </row>
    <row r="41" spans="1:14" x14ac:dyDescent="0.2">
      <c r="A41" s="2">
        <v>-122.61157249999999</v>
      </c>
      <c r="B41" s="2">
        <v>59.360620920000002</v>
      </c>
      <c r="C41" s="2">
        <v>8473</v>
      </c>
      <c r="D41" s="2">
        <f t="shared" si="1"/>
        <v>10807460.479278505</v>
      </c>
      <c r="E41">
        <f t="shared" si="2"/>
        <v>7565.2223354949538</v>
      </c>
      <c r="M41" s="8">
        <v>3</v>
      </c>
      <c r="N41" s="8">
        <v>5</v>
      </c>
    </row>
    <row r="42" spans="1:14" x14ac:dyDescent="0.2">
      <c r="A42" s="2">
        <v>-119.9110759</v>
      </c>
      <c r="B42" s="2">
        <v>56.47530399</v>
      </c>
      <c r="C42" s="2">
        <v>231613</v>
      </c>
      <c r="D42" s="2">
        <f t="shared" si="1"/>
        <v>295426453.91090906</v>
      </c>
      <c r="E42">
        <f t="shared" si="2"/>
        <v>206798.51773763634</v>
      </c>
      <c r="M42" s="8">
        <v>4</v>
      </c>
      <c r="N42" s="8">
        <v>10</v>
      </c>
    </row>
    <row r="43" spans="1:14" x14ac:dyDescent="0.2">
      <c r="A43" s="2">
        <v>-117.6222307</v>
      </c>
      <c r="B43" s="2">
        <v>53.552684190000001</v>
      </c>
      <c r="C43" s="2">
        <v>109164</v>
      </c>
      <c r="D43" s="2">
        <f t="shared" si="1"/>
        <v>139240601.41153768</v>
      </c>
      <c r="E43">
        <f t="shared" si="2"/>
        <v>97468.420988076366</v>
      </c>
      <c r="M43" s="8">
        <v>5</v>
      </c>
      <c r="N43" s="8">
        <v>20</v>
      </c>
    </row>
    <row r="44" spans="1:14" x14ac:dyDescent="0.2">
      <c r="A44" s="2">
        <v>-115.6452615</v>
      </c>
      <c r="B44" s="2">
        <v>50.641130259999997</v>
      </c>
      <c r="C44" s="2">
        <v>2109374</v>
      </c>
      <c r="D44" s="2">
        <f t="shared" si="1"/>
        <v>2690543625.7544689</v>
      </c>
      <c r="E44">
        <f t="shared" si="2"/>
        <v>1883380.5380281282</v>
      </c>
      <c r="M44" s="8">
        <v>6</v>
      </c>
      <c r="N44" s="8">
        <v>43</v>
      </c>
    </row>
    <row r="45" spans="1:14" x14ac:dyDescent="0.2">
      <c r="A45" s="2">
        <v>-113.47427810000001</v>
      </c>
      <c r="B45" s="2">
        <v>49.142300980000002</v>
      </c>
      <c r="C45" s="2">
        <v>26460</v>
      </c>
      <c r="D45" s="2">
        <f t="shared" si="1"/>
        <v>33750195.241556622</v>
      </c>
      <c r="E45">
        <f t="shared" si="2"/>
        <v>23625.136669089636</v>
      </c>
    </row>
    <row r="46" spans="1:14" x14ac:dyDescent="0.2">
      <c r="A46" s="2">
        <v>-127.29278069999999</v>
      </c>
      <c r="B46" s="2">
        <v>69.050091850000001</v>
      </c>
      <c r="C46" s="2">
        <v>349</v>
      </c>
      <c r="D46" s="2">
        <f t="shared" si="1"/>
        <v>445155.63640601892</v>
      </c>
      <c r="E46">
        <f t="shared" si="2"/>
        <v>311.60894548421322</v>
      </c>
    </row>
    <row r="47" spans="1:14" x14ac:dyDescent="0.2">
      <c r="A47" s="2">
        <v>-122.97017959999999</v>
      </c>
      <c r="B47" s="2">
        <v>66.595211789999993</v>
      </c>
      <c r="C47" s="2">
        <v>668</v>
      </c>
      <c r="D47" s="2">
        <f t="shared" si="1"/>
        <v>852045.74532727979</v>
      </c>
      <c r="E47">
        <f t="shared" si="2"/>
        <v>596.43202172909582</v>
      </c>
    </row>
    <row r="48" spans="1:14" x14ac:dyDescent="0.2">
      <c r="A48" s="2">
        <v>-119.53997270000001</v>
      </c>
      <c r="B48" s="2">
        <v>63.696267210000002</v>
      </c>
      <c r="C48" s="2">
        <v>2880</v>
      </c>
      <c r="D48" s="2">
        <f t="shared" si="1"/>
        <v>3673490.638536775</v>
      </c>
      <c r="E48">
        <f t="shared" si="2"/>
        <v>2571.4434469757425</v>
      </c>
    </row>
    <row r="49" spans="1:5" x14ac:dyDescent="0.2">
      <c r="A49" s="2">
        <v>-116.7554464</v>
      </c>
      <c r="B49" s="2">
        <v>60.730908419999999</v>
      </c>
      <c r="C49" s="2">
        <v>6270</v>
      </c>
      <c r="D49" s="2">
        <f t="shared" si="1"/>
        <v>7997495.2443144368</v>
      </c>
      <c r="E49">
        <f t="shared" si="2"/>
        <v>5598.2466710201061</v>
      </c>
    </row>
    <row r="50" spans="1:5" x14ac:dyDescent="0.2">
      <c r="A50" s="2">
        <v>-114.4581862</v>
      </c>
      <c r="B50" s="2">
        <v>57.723980679999997</v>
      </c>
      <c r="C50" s="2">
        <v>119138</v>
      </c>
      <c r="D50" s="2">
        <f t="shared" si="1"/>
        <v>151962613.78263691</v>
      </c>
      <c r="E50">
        <f t="shared" si="2"/>
        <v>106373.82964784584</v>
      </c>
    </row>
    <row r="51" spans="1:5" x14ac:dyDescent="0.2">
      <c r="A51" s="2">
        <v>-112.53527459999999</v>
      </c>
      <c r="B51" s="2">
        <v>54.694863060000003</v>
      </c>
      <c r="C51" s="2">
        <v>1767322</v>
      </c>
      <c r="D51" s="2">
        <f t="shared" si="1"/>
        <v>2254250285.5139203</v>
      </c>
      <c r="E51">
        <f t="shared" si="2"/>
        <v>1577975.1998597442</v>
      </c>
    </row>
    <row r="52" spans="1:5" x14ac:dyDescent="0.2">
      <c r="A52" s="2">
        <v>-110.9048992</v>
      </c>
      <c r="B52" s="2">
        <v>51.659124570000003</v>
      </c>
      <c r="C52" s="2">
        <v>373568</v>
      </c>
      <c r="D52" s="2">
        <f t="shared" si="1"/>
        <v>476492552.3808701</v>
      </c>
      <c r="E52">
        <f t="shared" si="2"/>
        <v>333544.78666660906</v>
      </c>
    </row>
    <row r="53" spans="1:5" x14ac:dyDescent="0.2">
      <c r="A53" s="2">
        <v>-109.63459090000001</v>
      </c>
      <c r="B53" s="2">
        <v>49.546839550000001</v>
      </c>
      <c r="C53" s="2">
        <v>117042</v>
      </c>
      <c r="D53" s="2">
        <f t="shared" si="1"/>
        <v>149289128.92903516</v>
      </c>
      <c r="E53">
        <f t="shared" si="2"/>
        <v>104502.39025032461</v>
      </c>
    </row>
    <row r="54" spans="1:5" x14ac:dyDescent="0.2">
      <c r="A54" s="2">
        <v>-121.7220787</v>
      </c>
      <c r="B54" s="2">
        <v>73.299844149999998</v>
      </c>
      <c r="C54" s="2">
        <v>129</v>
      </c>
      <c r="D54" s="2">
        <f t="shared" si="1"/>
        <v>164541.76818445971</v>
      </c>
      <c r="E54">
        <f t="shared" si="2"/>
        <v>115.17923772912179</v>
      </c>
    </row>
    <row r="55" spans="1:5" x14ac:dyDescent="0.2">
      <c r="A55" s="2">
        <v>-120.7747853</v>
      </c>
      <c r="B55" s="2">
        <v>69.387630079999994</v>
      </c>
      <c r="C55" s="2">
        <v>5</v>
      </c>
      <c r="D55" s="2">
        <f t="shared" si="1"/>
        <v>6377.5879141263449</v>
      </c>
      <c r="E55">
        <f t="shared" si="2"/>
        <v>4.464311539888441</v>
      </c>
    </row>
    <row r="56" spans="1:5" x14ac:dyDescent="0.2">
      <c r="A56" s="2">
        <v>-117.69107750000001</v>
      </c>
      <c r="B56" s="2">
        <v>71.355169840000002</v>
      </c>
      <c r="C56" s="2">
        <v>425</v>
      </c>
      <c r="D56" s="2">
        <f t="shared" si="1"/>
        <v>542094.9727007394</v>
      </c>
      <c r="E56">
        <f t="shared" si="2"/>
        <v>379.46648089051757</v>
      </c>
    </row>
    <row r="57" spans="1:5" x14ac:dyDescent="0.2">
      <c r="A57" s="2">
        <v>-115.359402</v>
      </c>
      <c r="B57" s="2">
        <v>67.904508419999999</v>
      </c>
      <c r="C57" s="2">
        <v>1821</v>
      </c>
      <c r="D57" s="2">
        <f t="shared" si="1"/>
        <v>2322717.5183248152</v>
      </c>
      <c r="E57">
        <f t="shared" si="2"/>
        <v>1625.9022628273706</v>
      </c>
    </row>
    <row r="58" spans="1:5" x14ac:dyDescent="0.2">
      <c r="A58" s="2">
        <v>-112.61233439999999</v>
      </c>
      <c r="B58" s="2">
        <v>64.901090569999994</v>
      </c>
      <c r="C58" s="2">
        <v>220</v>
      </c>
      <c r="D58" s="2">
        <f t="shared" si="1"/>
        <v>280613.86822155921</v>
      </c>
      <c r="E58">
        <f t="shared" si="2"/>
        <v>196.42970775509144</v>
      </c>
    </row>
    <row r="59" spans="1:5" x14ac:dyDescent="0.2">
      <c r="A59" s="2">
        <v>-110.41944789999999</v>
      </c>
      <c r="B59" s="2">
        <v>61.81581104</v>
      </c>
      <c r="C59" s="2">
        <v>23770</v>
      </c>
      <c r="D59" s="2">
        <f t="shared" si="1"/>
        <v>30319052.943756647</v>
      </c>
      <c r="E59">
        <f t="shared" si="2"/>
        <v>21223.337060629652</v>
      </c>
    </row>
    <row r="60" spans="1:5" x14ac:dyDescent="0.2">
      <c r="A60" s="2">
        <v>-108.63600150000001</v>
      </c>
      <c r="B60" s="2">
        <v>58.706852619999999</v>
      </c>
      <c r="C60" s="2">
        <v>3291</v>
      </c>
      <c r="D60" s="2">
        <f t="shared" si="1"/>
        <v>4197728.3650779603</v>
      </c>
      <c r="E60">
        <f t="shared" si="2"/>
        <v>2938.409855554572</v>
      </c>
    </row>
    <row r="61" spans="1:5" x14ac:dyDescent="0.2">
      <c r="A61" s="2">
        <v>-107.1592804</v>
      </c>
      <c r="B61" s="2">
        <v>55.589841100000001</v>
      </c>
      <c r="C61" s="2">
        <v>42259</v>
      </c>
      <c r="D61" s="2">
        <f t="shared" si="1"/>
        <v>53902097.532613046</v>
      </c>
      <c r="E61">
        <f t="shared" si="2"/>
        <v>37731.46827282913</v>
      </c>
    </row>
    <row r="62" spans="1:5" x14ac:dyDescent="0.2">
      <c r="A62" s="2">
        <v>-105.9176751</v>
      </c>
      <c r="B62" s="2">
        <v>52.477540349999998</v>
      </c>
      <c r="C62" s="2">
        <v>609012</v>
      </c>
      <c r="D62" s="2">
        <f t="shared" si="1"/>
        <v>776805514.15158272</v>
      </c>
      <c r="E62">
        <f t="shared" si="2"/>
        <v>543763.85990610789</v>
      </c>
    </row>
    <row r="63" spans="1:5" x14ac:dyDescent="0.2">
      <c r="A63" s="2">
        <v>-104.90599419999999</v>
      </c>
      <c r="B63" s="2">
        <v>49.92181265</v>
      </c>
      <c r="C63" s="2">
        <v>430904</v>
      </c>
      <c r="D63" s="2">
        <f t="shared" si="1"/>
        <v>549625628.50973976</v>
      </c>
      <c r="E63">
        <f t="shared" si="2"/>
        <v>384737.93995681783</v>
      </c>
    </row>
    <row r="64" spans="1:5" x14ac:dyDescent="0.2">
      <c r="A64" s="2">
        <v>-115.70715989999999</v>
      </c>
      <c r="B64" s="2">
        <v>77.321111360000003</v>
      </c>
      <c r="C64" s="2">
        <v>12</v>
      </c>
      <c r="D64" s="2">
        <f t="shared" si="1"/>
        <v>15306.210993903229</v>
      </c>
      <c r="E64">
        <f t="shared" si="2"/>
        <v>10.714347695732259</v>
      </c>
    </row>
    <row r="65" spans="1:5" x14ac:dyDescent="0.2">
      <c r="A65" s="2">
        <v>-107.1318685</v>
      </c>
      <c r="B65" s="2">
        <v>68.935474170000006</v>
      </c>
      <c r="C65" s="2">
        <v>2125</v>
      </c>
      <c r="D65" s="2">
        <f t="shared" si="1"/>
        <v>2710474.8635036969</v>
      </c>
      <c r="E65">
        <f t="shared" si="2"/>
        <v>1897.3324044525878</v>
      </c>
    </row>
    <row r="66" spans="1:5" x14ac:dyDescent="0.2">
      <c r="A66" s="2">
        <v>-105.1362163</v>
      </c>
      <c r="B66" s="2">
        <v>65.757937929999997</v>
      </c>
      <c r="C66" s="2">
        <v>34</v>
      </c>
      <c r="D66" s="2">
        <f t="shared" si="1"/>
        <v>43367.597816059148</v>
      </c>
      <c r="E66">
        <f t="shared" si="2"/>
        <v>30.357318471241403</v>
      </c>
    </row>
    <row r="67" spans="1:5" x14ac:dyDescent="0.2">
      <c r="A67" s="2">
        <v>-103.6818432</v>
      </c>
      <c r="B67" s="2">
        <v>62.582382080000002</v>
      </c>
      <c r="C67" s="2">
        <v>6</v>
      </c>
      <c r="D67" s="2">
        <f t="shared" si="1"/>
        <v>7653.1054969516144</v>
      </c>
      <c r="E67">
        <f t="shared" si="2"/>
        <v>5.3571738478661297</v>
      </c>
    </row>
    <row r="68" spans="1:5" x14ac:dyDescent="0.2">
      <c r="A68" s="2">
        <v>-102.512089</v>
      </c>
      <c r="B68" s="2">
        <v>59.397993319999998</v>
      </c>
      <c r="C68" s="2">
        <v>3349</v>
      </c>
      <c r="D68" s="2">
        <f t="shared" si="1"/>
        <v>4271708.3848818261</v>
      </c>
      <c r="E68">
        <f t="shared" si="2"/>
        <v>2990.1958694172781</v>
      </c>
    </row>
    <row r="69" spans="1:5" x14ac:dyDescent="0.2">
      <c r="A69" s="2">
        <v>-101.5514556</v>
      </c>
      <c r="B69" s="2">
        <v>56.216873190000001</v>
      </c>
      <c r="C69" s="2">
        <v>25969</v>
      </c>
      <c r="D69" s="2">
        <f t="shared" si="1"/>
        <v>33123916.108389411</v>
      </c>
      <c r="E69">
        <f t="shared" si="2"/>
        <v>23186.741275872588</v>
      </c>
    </row>
    <row r="70" spans="1:5" x14ac:dyDescent="0.2">
      <c r="A70" s="2">
        <v>-100.74880880000001</v>
      </c>
      <c r="B70" s="2">
        <v>53.04929885</v>
      </c>
      <c r="C70" s="2">
        <v>68502</v>
      </c>
      <c r="D70" s="2">
        <f t="shared" si="1"/>
        <v>87375505.458696589</v>
      </c>
      <c r="E70">
        <f t="shared" si="2"/>
        <v>61162.853821087614</v>
      </c>
    </row>
    <row r="71" spans="1:5" x14ac:dyDescent="0.2">
      <c r="A71" s="2">
        <v>-100.06212309999999</v>
      </c>
      <c r="B71" s="2">
        <v>50.19143321</v>
      </c>
      <c r="C71" s="2">
        <v>370881</v>
      </c>
      <c r="D71" s="2">
        <f t="shared" si="1"/>
        <v>473065236.6358186</v>
      </c>
      <c r="E71">
        <f t="shared" si="2"/>
        <v>331145.66564507299</v>
      </c>
    </row>
    <row r="72" spans="1:5" x14ac:dyDescent="0.2">
      <c r="A72" s="2">
        <v>-100.33136930000001</v>
      </c>
      <c r="B72" s="2">
        <v>78.421341040000001</v>
      </c>
      <c r="C72" s="2">
        <v>11</v>
      </c>
      <c r="D72" s="2">
        <f t="shared" si="1"/>
        <v>14030.69341107796</v>
      </c>
      <c r="E72">
        <f t="shared" si="2"/>
        <v>9.8214853877545725</v>
      </c>
    </row>
    <row r="73" spans="1:5" x14ac:dyDescent="0.2">
      <c r="A73" s="2">
        <v>-99.419640830000006</v>
      </c>
      <c r="B73" s="2">
        <v>75.890552740000004</v>
      </c>
      <c r="C73" s="2">
        <v>342</v>
      </c>
      <c r="D73" s="2">
        <f t="shared" si="1"/>
        <v>436227.01332624204</v>
      </c>
      <c r="E73">
        <f t="shared" si="2"/>
        <v>305.35890932836941</v>
      </c>
    </row>
    <row r="74" spans="1:5" x14ac:dyDescent="0.2">
      <c r="A74" s="2">
        <v>-97.763924020000005</v>
      </c>
      <c r="B74" s="2">
        <v>72.696544189999997</v>
      </c>
      <c r="C74" s="2">
        <v>1</v>
      </c>
      <c r="D74" s="2">
        <f t="shared" si="1"/>
        <v>1275.5175828252691</v>
      </c>
      <c r="E74">
        <f t="shared" si="2"/>
        <v>0.8928623079776884</v>
      </c>
    </row>
    <row r="75" spans="1:5" x14ac:dyDescent="0.2">
      <c r="A75" s="2">
        <v>-97.758820360000001</v>
      </c>
      <c r="B75" s="2">
        <v>69.325032780000001</v>
      </c>
      <c r="C75" s="2">
        <v>1608</v>
      </c>
      <c r="D75" s="2">
        <f t="shared" si="1"/>
        <v>2051032.2731830326</v>
      </c>
      <c r="E75">
        <f t="shared" si="2"/>
        <v>1435.7225912281228</v>
      </c>
    </row>
    <row r="76" spans="1:5" x14ac:dyDescent="0.2">
      <c r="A76" s="2">
        <v>-97.270551170000005</v>
      </c>
      <c r="B76" s="2">
        <v>66.232179400000007</v>
      </c>
      <c r="C76" s="2">
        <v>2</v>
      </c>
      <c r="D76" s="2">
        <f t="shared" si="1"/>
        <v>2551.0351656505381</v>
      </c>
      <c r="E76">
        <f t="shared" si="2"/>
        <v>1.7857246159553768</v>
      </c>
    </row>
    <row r="77" spans="1:5" x14ac:dyDescent="0.2">
      <c r="A77" s="2">
        <v>-96.675085330000002</v>
      </c>
      <c r="B77" s="2">
        <v>63.008064769999997</v>
      </c>
      <c r="C77" s="2">
        <v>2247</v>
      </c>
      <c r="D77" s="2">
        <f t="shared" si="1"/>
        <v>2866088.0086083794</v>
      </c>
      <c r="E77">
        <f t="shared" si="2"/>
        <v>2006.2616060258656</v>
      </c>
    </row>
    <row r="78" spans="1:5" x14ac:dyDescent="0.2">
      <c r="A78" s="2">
        <v>-96.640320750000001</v>
      </c>
      <c r="B78" s="2">
        <v>59.741140360000003</v>
      </c>
      <c r="C78" s="2">
        <v>4252</v>
      </c>
      <c r="D78" s="2">
        <f t="shared" si="1"/>
        <v>5423500.7621730445</v>
      </c>
      <c r="E78">
        <f t="shared" si="2"/>
        <v>3796.4505335211311</v>
      </c>
    </row>
    <row r="79" spans="1:5" x14ac:dyDescent="0.2">
      <c r="A79" s="2">
        <v>-95.788102530000003</v>
      </c>
      <c r="B79" s="2">
        <v>56.560351900000001</v>
      </c>
      <c r="C79" s="2">
        <v>21289</v>
      </c>
      <c r="D79" s="2">
        <f t="shared" si="1"/>
        <v>27154493.820767153</v>
      </c>
      <c r="E79">
        <f t="shared" si="2"/>
        <v>19008.145674537009</v>
      </c>
    </row>
    <row r="80" spans="1:5" x14ac:dyDescent="0.2">
      <c r="A80" s="2">
        <v>-95.459380229999994</v>
      </c>
      <c r="B80" s="2">
        <v>53.361904430000003</v>
      </c>
      <c r="C80" s="2">
        <v>31753</v>
      </c>
      <c r="D80" s="2">
        <f t="shared" si="1"/>
        <v>40501509.807450771</v>
      </c>
      <c r="E80">
        <f t="shared" si="2"/>
        <v>28351.056865215538</v>
      </c>
    </row>
    <row r="81" spans="1:5" x14ac:dyDescent="0.2">
      <c r="A81" s="2">
        <v>-95.113251529999999</v>
      </c>
      <c r="B81" s="2">
        <v>50.284786160000003</v>
      </c>
      <c r="C81" s="2">
        <v>1060869</v>
      </c>
      <c r="D81" s="2">
        <f t="shared" si="1"/>
        <v>1353157062.5742605</v>
      </c>
      <c r="E81">
        <f t="shared" si="2"/>
        <v>947209.94380198233</v>
      </c>
    </row>
    <row r="82" spans="1:5" x14ac:dyDescent="0.2">
      <c r="A82" s="2">
        <v>-93.513080439999996</v>
      </c>
      <c r="B82" s="2">
        <v>48.545154580000002</v>
      </c>
      <c r="C82" s="2">
        <v>587</v>
      </c>
      <c r="D82" s="2">
        <f t="shared" si="1"/>
        <v>748728.82111843291</v>
      </c>
      <c r="E82">
        <f t="shared" si="2"/>
        <v>524.11017478290307</v>
      </c>
    </row>
    <row r="83" spans="1:5" x14ac:dyDescent="0.2">
      <c r="A83" s="2">
        <v>-82.840138640000006</v>
      </c>
      <c r="B83" s="2">
        <v>81.673283490000003</v>
      </c>
      <c r="C83" s="2">
        <v>1</v>
      </c>
      <c r="D83" s="2">
        <f t="shared" si="1"/>
        <v>1275.5175828252691</v>
      </c>
      <c r="E83">
        <f t="shared" si="2"/>
        <v>0.8928623079776884</v>
      </c>
    </row>
    <row r="84" spans="1:5" x14ac:dyDescent="0.2">
      <c r="A84" s="2">
        <v>-86.027004129999995</v>
      </c>
      <c r="B84" s="2">
        <v>79.102052999999998</v>
      </c>
      <c r="C84" s="2">
        <v>27</v>
      </c>
      <c r="D84" s="2">
        <f t="shared" si="1"/>
        <v>34438.974736282267</v>
      </c>
      <c r="E84">
        <f t="shared" si="2"/>
        <v>24.107282315397587</v>
      </c>
    </row>
    <row r="85" spans="1:5" x14ac:dyDescent="0.2">
      <c r="A85" s="2">
        <v>-87.392743640000006</v>
      </c>
      <c r="B85" s="2">
        <v>75.908070780000003</v>
      </c>
      <c r="C85" s="2">
        <v>168</v>
      </c>
      <c r="D85" s="2">
        <f t="shared" si="1"/>
        <v>214286.95391464522</v>
      </c>
      <c r="E85">
        <f t="shared" si="2"/>
        <v>150.00086774025164</v>
      </c>
    </row>
    <row r="86" spans="1:5" x14ac:dyDescent="0.2">
      <c r="A86" s="2">
        <v>-86.502055830000003</v>
      </c>
      <c r="B86" s="2">
        <v>72.444527140000005</v>
      </c>
      <c r="C86" s="2">
        <v>994</v>
      </c>
      <c r="D86" s="2">
        <f t="shared" si="1"/>
        <v>1267864.4773283175</v>
      </c>
      <c r="E86">
        <f t="shared" si="2"/>
        <v>887.50513412982218</v>
      </c>
    </row>
    <row r="87" spans="1:5" x14ac:dyDescent="0.2">
      <c r="A87" s="2">
        <v>-88.921030779999995</v>
      </c>
      <c r="B87" s="2">
        <v>69.433974719999995</v>
      </c>
      <c r="C87" s="2">
        <v>2119</v>
      </c>
      <c r="D87" s="2">
        <f t="shared" si="1"/>
        <v>2702821.758006745</v>
      </c>
      <c r="E87">
        <f t="shared" si="2"/>
        <v>1891.9752306047214</v>
      </c>
    </row>
    <row r="88" spans="1:5" x14ac:dyDescent="0.2">
      <c r="A88" s="2">
        <v>-89.296085059999996</v>
      </c>
      <c r="B88" s="2">
        <v>66.310645199999996</v>
      </c>
      <c r="C88" s="2">
        <v>1135</v>
      </c>
      <c r="D88" s="2">
        <f t="shared" ref="D88:D146" si="3">C88*$I$6</f>
        <v>1447712.4565066805</v>
      </c>
      <c r="E88">
        <f t="shared" ref="E88:E146" si="4">D88*0.0007</f>
        <v>1013.3987195546763</v>
      </c>
    </row>
    <row r="89" spans="1:5" x14ac:dyDescent="0.2">
      <c r="A89" s="2">
        <v>-91.2277895</v>
      </c>
      <c r="B89" s="2">
        <v>63.667522830000003</v>
      </c>
      <c r="C89" s="2">
        <v>3672</v>
      </c>
      <c r="D89" s="2">
        <f t="shared" si="3"/>
        <v>4683700.5641343882</v>
      </c>
      <c r="E89">
        <f t="shared" si="4"/>
        <v>3278.5903948940718</v>
      </c>
    </row>
    <row r="90" spans="1:5" x14ac:dyDescent="0.2">
      <c r="A90" s="2">
        <v>-90.288404749999998</v>
      </c>
      <c r="B90" s="2">
        <v>56.083175689999997</v>
      </c>
      <c r="C90" s="2">
        <v>1513</v>
      </c>
      <c r="D90" s="2">
        <f t="shared" si="3"/>
        <v>1929858.102814632</v>
      </c>
      <c r="E90">
        <f t="shared" si="4"/>
        <v>1350.9006719702425</v>
      </c>
    </row>
    <row r="91" spans="1:5" x14ac:dyDescent="0.2">
      <c r="A91" s="2">
        <v>-90.119854040000007</v>
      </c>
      <c r="B91" s="2">
        <v>53.408256590000001</v>
      </c>
      <c r="C91" s="2">
        <v>2629</v>
      </c>
      <c r="D91" s="2">
        <f t="shared" si="3"/>
        <v>3353335.7252476322</v>
      </c>
      <c r="E91">
        <f t="shared" si="4"/>
        <v>2347.3350076733427</v>
      </c>
    </row>
    <row r="92" spans="1:5" x14ac:dyDescent="0.2">
      <c r="A92" s="2">
        <v>-90.255176000000006</v>
      </c>
      <c r="B92" s="2">
        <v>50.232317170000002</v>
      </c>
      <c r="C92" s="2">
        <v>29719</v>
      </c>
      <c r="D92" s="2">
        <f t="shared" si="3"/>
        <v>37907107.043984175</v>
      </c>
      <c r="E92">
        <f t="shared" si="4"/>
        <v>26534.974930788921</v>
      </c>
    </row>
    <row r="93" spans="1:5" x14ac:dyDescent="0.2">
      <c r="A93" s="2">
        <v>-90.430754539999995</v>
      </c>
      <c r="B93" s="2">
        <v>48.348404309999999</v>
      </c>
      <c r="C93" s="2">
        <v>127069</v>
      </c>
      <c r="D93" s="2">
        <f t="shared" si="3"/>
        <v>162078743.7320241</v>
      </c>
      <c r="E93">
        <f t="shared" si="4"/>
        <v>113455.12061241687</v>
      </c>
    </row>
    <row r="94" spans="1:5" x14ac:dyDescent="0.2">
      <c r="A94" s="2">
        <v>-69.416421839999998</v>
      </c>
      <c r="B94" s="2">
        <v>81.602614770000002</v>
      </c>
      <c r="C94" s="2">
        <v>42</v>
      </c>
      <c r="D94" s="2">
        <f t="shared" si="3"/>
        <v>53571.738478661304</v>
      </c>
      <c r="E94">
        <f t="shared" si="4"/>
        <v>37.500216935062909</v>
      </c>
    </row>
    <row r="95" spans="1:5" x14ac:dyDescent="0.2">
      <c r="A95" s="2">
        <v>-78.570997680000005</v>
      </c>
      <c r="B95" s="2">
        <v>72.049093780000007</v>
      </c>
      <c r="C95" s="2">
        <v>1923</v>
      </c>
      <c r="D95" s="2">
        <f t="shared" si="3"/>
        <v>2452820.3117729924</v>
      </c>
      <c r="E95">
        <f t="shared" si="4"/>
        <v>1716.9742182410946</v>
      </c>
    </row>
    <row r="96" spans="1:5" x14ac:dyDescent="0.2">
      <c r="A96" s="2">
        <v>-79.981089339999997</v>
      </c>
      <c r="B96" s="2">
        <v>69.370175509999996</v>
      </c>
      <c r="C96" s="2">
        <v>2437</v>
      </c>
      <c r="D96" s="2">
        <f t="shared" si="3"/>
        <v>3108436.3493451807</v>
      </c>
      <c r="E96">
        <f t="shared" si="4"/>
        <v>2175.9054445416264</v>
      </c>
    </row>
    <row r="97" spans="1:5" x14ac:dyDescent="0.2">
      <c r="A97" s="2">
        <v>-83.639683559999995</v>
      </c>
      <c r="B97" s="2">
        <v>63.26401311</v>
      </c>
      <c r="C97" s="2">
        <v>1</v>
      </c>
      <c r="D97" s="2">
        <f t="shared" si="3"/>
        <v>1275.5175828252691</v>
      </c>
      <c r="E97">
        <f t="shared" si="4"/>
        <v>0.8928623079776884</v>
      </c>
    </row>
    <row r="98" spans="1:5" x14ac:dyDescent="0.2">
      <c r="A98" s="2">
        <v>-83.315790789999994</v>
      </c>
      <c r="B98" s="2">
        <v>63.889299880000003</v>
      </c>
      <c r="C98" s="2">
        <v>1003</v>
      </c>
      <c r="D98" s="2">
        <f t="shared" si="3"/>
        <v>1279344.1355737448</v>
      </c>
      <c r="E98">
        <f t="shared" si="4"/>
        <v>895.5408949016213</v>
      </c>
    </row>
    <row r="99" spans="1:5" x14ac:dyDescent="0.2">
      <c r="A99" s="2">
        <v>-84.869399299999998</v>
      </c>
      <c r="B99" s="2">
        <v>55.193276840000003</v>
      </c>
      <c r="C99" s="2">
        <v>317</v>
      </c>
      <c r="D99" s="2">
        <f t="shared" si="3"/>
        <v>404339.07375561027</v>
      </c>
      <c r="E99">
        <f t="shared" si="4"/>
        <v>283.03735162892718</v>
      </c>
    </row>
    <row r="100" spans="1:5" x14ac:dyDescent="0.2">
      <c r="A100" s="2">
        <v>-84.846945309999995</v>
      </c>
      <c r="B100" s="2">
        <v>53.170103079999997</v>
      </c>
      <c r="C100" s="2">
        <v>462</v>
      </c>
      <c r="D100" s="2">
        <f t="shared" si="3"/>
        <v>589289.12326527433</v>
      </c>
      <c r="E100">
        <f t="shared" si="4"/>
        <v>412.50238628569201</v>
      </c>
    </row>
    <row r="101" spans="1:5" x14ac:dyDescent="0.2">
      <c r="A101" s="2">
        <v>-85.33268339</v>
      </c>
      <c r="B101" s="2">
        <v>50.042025690000003</v>
      </c>
      <c r="C101" s="2">
        <v>27138</v>
      </c>
      <c r="D101" s="2">
        <f t="shared" si="3"/>
        <v>34614996.162712149</v>
      </c>
      <c r="E101">
        <f t="shared" si="4"/>
        <v>24230.497313898504</v>
      </c>
    </row>
    <row r="102" spans="1:5" x14ac:dyDescent="0.2">
      <c r="A102" s="2">
        <v>-84.519619649999996</v>
      </c>
      <c r="B102" s="2">
        <v>47.491765229999999</v>
      </c>
      <c r="C102" s="2">
        <v>94072</v>
      </c>
      <c r="D102" s="2">
        <f t="shared" si="3"/>
        <v>119990490.05153871</v>
      </c>
      <c r="E102">
        <f t="shared" si="4"/>
        <v>83993.343036077087</v>
      </c>
    </row>
    <row r="103" spans="1:5" x14ac:dyDescent="0.2">
      <c r="A103" s="2">
        <v>-85.810777220000006</v>
      </c>
      <c r="B103" s="2">
        <v>47.398067490000003</v>
      </c>
      <c r="C103" s="2">
        <v>3</v>
      </c>
      <c r="D103" s="2">
        <f t="shared" si="3"/>
        <v>3826.5527484758072</v>
      </c>
      <c r="E103">
        <f t="shared" si="4"/>
        <v>2.6785869239330649</v>
      </c>
    </row>
    <row r="104" spans="1:5" x14ac:dyDescent="0.2">
      <c r="A104" s="2">
        <v>-70.563246300000003</v>
      </c>
      <c r="B104" s="2">
        <v>70.55882905</v>
      </c>
      <c r="C104" s="2">
        <v>1437</v>
      </c>
      <c r="D104" s="2">
        <f t="shared" si="3"/>
        <v>1832918.7665199116</v>
      </c>
      <c r="E104">
        <f t="shared" si="4"/>
        <v>1283.0431365639381</v>
      </c>
    </row>
    <row r="105" spans="1:5" x14ac:dyDescent="0.2">
      <c r="A105" s="2">
        <v>-71.1388721</v>
      </c>
      <c r="B105" s="2">
        <v>68.367320000000007</v>
      </c>
      <c r="C105" s="2">
        <v>21</v>
      </c>
      <c r="D105" s="2">
        <f t="shared" si="3"/>
        <v>26785.869239330652</v>
      </c>
      <c r="E105">
        <f t="shared" si="4"/>
        <v>18.750108467531454</v>
      </c>
    </row>
    <row r="106" spans="1:5" x14ac:dyDescent="0.2">
      <c r="A106" s="2">
        <v>-73.103436139999999</v>
      </c>
      <c r="B106" s="2">
        <v>65.097367230000003</v>
      </c>
      <c r="C106" s="2">
        <v>1639</v>
      </c>
      <c r="D106" s="2">
        <f t="shared" si="3"/>
        <v>2090573.3182506161</v>
      </c>
      <c r="E106">
        <f t="shared" si="4"/>
        <v>1463.4013227754313</v>
      </c>
    </row>
    <row r="107" spans="1:5" x14ac:dyDescent="0.2">
      <c r="A107" s="2">
        <v>-75.321152380000001</v>
      </c>
      <c r="B107" s="2">
        <v>61.549235719999999</v>
      </c>
      <c r="C107" s="2">
        <v>2054</v>
      </c>
      <c r="D107" s="2">
        <f t="shared" si="3"/>
        <v>2619913.1151231029</v>
      </c>
      <c r="E107">
        <f t="shared" si="4"/>
        <v>1833.9391805861719</v>
      </c>
    </row>
    <row r="108" spans="1:5" x14ac:dyDescent="0.2">
      <c r="A108" s="2">
        <v>-76.189821440000003</v>
      </c>
      <c r="B108" s="2">
        <v>58.99470831</v>
      </c>
      <c r="C108" s="2">
        <v>3821</v>
      </c>
      <c r="D108" s="2">
        <f t="shared" si="3"/>
        <v>4873752.6839753529</v>
      </c>
      <c r="E108">
        <f t="shared" si="4"/>
        <v>3411.6268787827471</v>
      </c>
    </row>
    <row r="109" spans="1:5" x14ac:dyDescent="0.2">
      <c r="A109" s="2">
        <v>-77.140392419999998</v>
      </c>
      <c r="B109" s="2">
        <v>55.372107499999998</v>
      </c>
      <c r="C109" s="2">
        <v>2335</v>
      </c>
      <c r="D109" s="2">
        <f t="shared" si="3"/>
        <v>2978333.5558970035</v>
      </c>
      <c r="E109">
        <f t="shared" si="4"/>
        <v>2084.8334891279023</v>
      </c>
    </row>
    <row r="110" spans="1:5" x14ac:dyDescent="0.2">
      <c r="A110" s="2">
        <v>-79.06216766</v>
      </c>
      <c r="B110" s="2">
        <v>56.45049212</v>
      </c>
      <c r="C110" s="2">
        <v>1075</v>
      </c>
      <c r="D110" s="2">
        <f t="shared" si="3"/>
        <v>1371181.4015371643</v>
      </c>
      <c r="E110">
        <f t="shared" si="4"/>
        <v>959.82698107601504</v>
      </c>
    </row>
    <row r="111" spans="1:5" x14ac:dyDescent="0.2">
      <c r="A111" s="2">
        <v>-79.255831209999997</v>
      </c>
      <c r="B111" s="2">
        <v>52.563885499999998</v>
      </c>
      <c r="C111" s="2">
        <v>17753</v>
      </c>
      <c r="D111" s="2">
        <f t="shared" si="3"/>
        <v>22644263.647897001</v>
      </c>
      <c r="E111">
        <f t="shared" si="4"/>
        <v>15850.9845535279</v>
      </c>
    </row>
    <row r="112" spans="1:5" x14ac:dyDescent="0.2">
      <c r="A112" s="2">
        <v>-80.517555610000002</v>
      </c>
      <c r="B112" s="2">
        <v>49.5881568</v>
      </c>
      <c r="C112" s="2">
        <v>162104</v>
      </c>
      <c r="D112" s="2">
        <f t="shared" si="3"/>
        <v>206766502.24630743</v>
      </c>
      <c r="E112">
        <f t="shared" si="4"/>
        <v>144736.55157241519</v>
      </c>
    </row>
    <row r="113" spans="1:5" x14ac:dyDescent="0.2">
      <c r="A113" s="2">
        <v>-81.206286230000003</v>
      </c>
      <c r="B113" s="2">
        <v>46.64930966</v>
      </c>
      <c r="C113" s="2">
        <v>473014</v>
      </c>
      <c r="D113" s="2">
        <f t="shared" si="3"/>
        <v>603337673.92251182</v>
      </c>
      <c r="E113">
        <f t="shared" si="4"/>
        <v>422336.37174575828</v>
      </c>
    </row>
    <row r="114" spans="1:5" x14ac:dyDescent="0.2">
      <c r="A114" s="2">
        <v>-81.193951999999996</v>
      </c>
      <c r="B114" s="2">
        <v>43.409562110000003</v>
      </c>
      <c r="C114" s="2">
        <v>3518371</v>
      </c>
      <c r="D114" s="2">
        <f t="shared" si="3"/>
        <v>4487744073.4025249</v>
      </c>
      <c r="E114">
        <f t="shared" si="4"/>
        <v>3141420.8513817675</v>
      </c>
    </row>
    <row r="115" spans="1:5" x14ac:dyDescent="0.2">
      <c r="A115" s="2">
        <v>-64.723041100000003</v>
      </c>
      <c r="B115" s="2">
        <v>66.726671319999994</v>
      </c>
      <c r="C115" s="2">
        <v>2338</v>
      </c>
      <c r="D115" s="2">
        <f t="shared" si="3"/>
        <v>2982160.1086454792</v>
      </c>
      <c r="E115">
        <f t="shared" si="4"/>
        <v>2087.5120760518353</v>
      </c>
    </row>
    <row r="116" spans="1:5" x14ac:dyDescent="0.2">
      <c r="A116" s="2">
        <v>-64.439854269999998</v>
      </c>
      <c r="B116" s="2">
        <v>65.291414090000004</v>
      </c>
      <c r="C116" s="2">
        <v>20</v>
      </c>
      <c r="D116" s="2">
        <f t="shared" si="3"/>
        <v>25510.35165650538</v>
      </c>
      <c r="E116">
        <f t="shared" si="4"/>
        <v>17.857246159553764</v>
      </c>
    </row>
    <row r="117" spans="1:5" x14ac:dyDescent="0.2">
      <c r="A117" s="2">
        <v>-67.275496410000002</v>
      </c>
      <c r="B117" s="2">
        <v>64.020990690000005</v>
      </c>
      <c r="C117" s="2">
        <v>8054</v>
      </c>
      <c r="D117" s="2">
        <f t="shared" si="3"/>
        <v>10273018.612074718</v>
      </c>
      <c r="E117">
        <f t="shared" si="4"/>
        <v>7191.1130284523024</v>
      </c>
    </row>
    <row r="118" spans="1:5" x14ac:dyDescent="0.2">
      <c r="A118" s="2">
        <v>-68.081690120000005</v>
      </c>
      <c r="B118" s="2">
        <v>62.373031320000003</v>
      </c>
      <c r="C118" s="2">
        <v>509</v>
      </c>
      <c r="D118" s="2">
        <f t="shared" si="3"/>
        <v>649238.44965806196</v>
      </c>
      <c r="E118">
        <f t="shared" si="4"/>
        <v>454.46691476064336</v>
      </c>
    </row>
    <row r="119" spans="1:5" x14ac:dyDescent="0.2">
      <c r="A119" s="2">
        <v>-71.054869199999999</v>
      </c>
      <c r="B119" s="2">
        <v>60.57492251</v>
      </c>
      <c r="C119" s="2">
        <v>1911</v>
      </c>
      <c r="D119" s="2">
        <f t="shared" si="3"/>
        <v>2437514.1007790891</v>
      </c>
      <c r="E119">
        <f t="shared" si="4"/>
        <v>1706.2598705453624</v>
      </c>
    </row>
    <row r="120" spans="1:5" x14ac:dyDescent="0.2">
      <c r="A120" s="2">
        <v>-71.331996369999999</v>
      </c>
      <c r="B120" s="2">
        <v>58.070530210000001</v>
      </c>
      <c r="C120" s="2">
        <v>3865</v>
      </c>
      <c r="D120" s="2">
        <f t="shared" si="3"/>
        <v>4929875.4576196652</v>
      </c>
      <c r="E120">
        <f t="shared" si="4"/>
        <v>3450.9128203337655</v>
      </c>
    </row>
    <row r="121" spans="1:5" x14ac:dyDescent="0.2">
      <c r="A121" s="2">
        <v>-73.028258500000007</v>
      </c>
      <c r="B121" s="2">
        <v>55.033694670000003</v>
      </c>
      <c r="C121" s="2">
        <v>88</v>
      </c>
      <c r="D121" s="2">
        <f t="shared" si="3"/>
        <v>112245.54728862368</v>
      </c>
      <c r="E121">
        <f t="shared" si="4"/>
        <v>78.57188310203658</v>
      </c>
    </row>
    <row r="122" spans="1:5" x14ac:dyDescent="0.2">
      <c r="A122" s="2">
        <v>-74.530473950000001</v>
      </c>
      <c r="B122" s="2">
        <v>51.969284260000002</v>
      </c>
      <c r="C122" s="2">
        <v>5278</v>
      </c>
      <c r="D122" s="2">
        <f t="shared" si="3"/>
        <v>6732181.8021517703</v>
      </c>
      <c r="E122">
        <f t="shared" si="4"/>
        <v>4712.5272615062395</v>
      </c>
    </row>
    <row r="123" spans="1:5" x14ac:dyDescent="0.2">
      <c r="A123" s="2">
        <v>-75.815556349999994</v>
      </c>
      <c r="B123" s="2">
        <v>48.914431870000001</v>
      </c>
      <c r="C123" s="2">
        <v>100076</v>
      </c>
      <c r="D123" s="2">
        <f t="shared" si="3"/>
        <v>127648697.61882162</v>
      </c>
      <c r="E123">
        <f t="shared" si="4"/>
        <v>89354.088333175139</v>
      </c>
    </row>
    <row r="124" spans="1:5" x14ac:dyDescent="0.2">
      <c r="A124" s="2">
        <v>-76.964120080000001</v>
      </c>
      <c r="B124" s="2">
        <v>45.917846240000003</v>
      </c>
      <c r="C124" s="2">
        <v>2204105</v>
      </c>
      <c r="D124" s="2">
        <f t="shared" si="3"/>
        <v>2811374681.8930898</v>
      </c>
      <c r="E124">
        <f t="shared" si="4"/>
        <v>1967962.2773251629</v>
      </c>
    </row>
    <row r="125" spans="1:5" x14ac:dyDescent="0.2">
      <c r="A125" s="2">
        <v>-78.615858349999996</v>
      </c>
      <c r="B125" s="2">
        <v>43.863650900000003</v>
      </c>
      <c r="C125" s="2">
        <v>8284056</v>
      </c>
      <c r="D125" s="2">
        <f t="shared" si="3"/>
        <v>10566459085.109167</v>
      </c>
      <c r="E125">
        <f t="shared" si="4"/>
        <v>7396521.3595764171</v>
      </c>
    </row>
    <row r="126" spans="1:5" x14ac:dyDescent="0.2">
      <c r="A126" s="2">
        <v>-64.806131820000004</v>
      </c>
      <c r="B126" s="2">
        <v>61.576249539999999</v>
      </c>
      <c r="C126" s="2">
        <v>1</v>
      </c>
      <c r="D126" s="2">
        <f t="shared" si="3"/>
        <v>1275.5175828252691</v>
      </c>
      <c r="E126">
        <f t="shared" si="4"/>
        <v>0.8928623079776884</v>
      </c>
    </row>
    <row r="127" spans="1:5" x14ac:dyDescent="0.2">
      <c r="A127" s="2">
        <v>-64.221719019999995</v>
      </c>
      <c r="B127" s="2">
        <v>59.140033270000004</v>
      </c>
      <c r="C127" s="2">
        <v>19</v>
      </c>
      <c r="D127" s="2">
        <f t="shared" si="3"/>
        <v>24234.834073680111</v>
      </c>
      <c r="E127">
        <f t="shared" si="4"/>
        <v>16.964383851576077</v>
      </c>
    </row>
    <row r="128" spans="1:5" x14ac:dyDescent="0.2">
      <c r="A128" s="2">
        <v>-65.647980950000004</v>
      </c>
      <c r="B128" s="2">
        <v>56.912430139999998</v>
      </c>
      <c r="C128" s="2">
        <v>27</v>
      </c>
      <c r="D128" s="2">
        <f t="shared" si="3"/>
        <v>34438.974736282267</v>
      </c>
      <c r="E128">
        <f t="shared" si="4"/>
        <v>24.107282315397587</v>
      </c>
    </row>
    <row r="129" spans="1:5" x14ac:dyDescent="0.2">
      <c r="A129" s="2">
        <v>-67.836089529999995</v>
      </c>
      <c r="B129" s="2">
        <v>53.974467099999998</v>
      </c>
      <c r="C129" s="2">
        <v>15465</v>
      </c>
      <c r="D129" s="2">
        <f t="shared" si="3"/>
        <v>19725879.418392785</v>
      </c>
      <c r="E129">
        <f t="shared" si="4"/>
        <v>13808.115592874949</v>
      </c>
    </row>
    <row r="130" spans="1:5" x14ac:dyDescent="0.2">
      <c r="A130" s="2">
        <v>-69.688950790000007</v>
      </c>
      <c r="B130" s="2">
        <v>50.998461949999999</v>
      </c>
      <c r="C130" s="2">
        <v>32068</v>
      </c>
      <c r="D130" s="2">
        <f t="shared" si="3"/>
        <v>40903297.846040726</v>
      </c>
      <c r="E130">
        <f t="shared" si="4"/>
        <v>28632.308492228509</v>
      </c>
    </row>
    <row r="131" spans="1:5" x14ac:dyDescent="0.2">
      <c r="A131" s="2">
        <v>-71.341536809999994</v>
      </c>
      <c r="B131" s="2">
        <v>48.041495470000001</v>
      </c>
      <c r="C131" s="2">
        <v>1528034</v>
      </c>
      <c r="D131" s="2">
        <f t="shared" si="3"/>
        <v>1949034234.1548271</v>
      </c>
      <c r="E131">
        <f t="shared" si="4"/>
        <v>1364323.963908379</v>
      </c>
    </row>
    <row r="132" spans="1:5" x14ac:dyDescent="0.2">
      <c r="A132" s="2">
        <v>-72.731982270000003</v>
      </c>
      <c r="B132" s="2">
        <v>45.778140819999997</v>
      </c>
      <c r="C132" s="2">
        <v>6254270</v>
      </c>
      <c r="D132" s="2">
        <f t="shared" si="3"/>
        <v>7977431352.7365952</v>
      </c>
      <c r="E132">
        <f t="shared" si="4"/>
        <v>5584201.9469156163</v>
      </c>
    </row>
    <row r="133" spans="1:5" x14ac:dyDescent="0.2">
      <c r="A133" s="2">
        <v>-61.115871640000002</v>
      </c>
      <c r="B133" s="2">
        <v>55.237608719999997</v>
      </c>
      <c r="C133" s="2">
        <v>3839</v>
      </c>
      <c r="D133" s="2">
        <f t="shared" si="3"/>
        <v>4896712.000466208</v>
      </c>
      <c r="E133">
        <f t="shared" si="4"/>
        <v>3427.6984003263456</v>
      </c>
    </row>
    <row r="134" spans="1:5" x14ac:dyDescent="0.2">
      <c r="A134" s="2">
        <v>-62.959245039999999</v>
      </c>
      <c r="B134" s="2">
        <v>52.683544949999998</v>
      </c>
      <c r="C134" s="2">
        <v>11453</v>
      </c>
      <c r="D134" s="2">
        <f t="shared" si="3"/>
        <v>14608502.876097806</v>
      </c>
      <c r="E134">
        <f t="shared" si="4"/>
        <v>10225.952013268465</v>
      </c>
    </row>
    <row r="135" spans="1:5" x14ac:dyDescent="0.2">
      <c r="A135" s="2">
        <v>-65.027069800000007</v>
      </c>
      <c r="B135" s="2">
        <v>50.465014119999999</v>
      </c>
      <c r="C135" s="2">
        <v>46974</v>
      </c>
      <c r="D135" s="2">
        <f t="shared" si="3"/>
        <v>59916162.935634188</v>
      </c>
      <c r="E135">
        <f t="shared" si="4"/>
        <v>41941.314054943934</v>
      </c>
    </row>
    <row r="136" spans="1:5" x14ac:dyDescent="0.2">
      <c r="A136" s="2">
        <v>-65.575389920000006</v>
      </c>
      <c r="B136" s="2">
        <v>48.74014579</v>
      </c>
      <c r="C136" s="2">
        <v>74603</v>
      </c>
      <c r="D136" s="2">
        <f t="shared" si="3"/>
        <v>95157438.231513545</v>
      </c>
      <c r="E136">
        <f t="shared" si="4"/>
        <v>66610.206762059475</v>
      </c>
    </row>
    <row r="137" spans="1:5" x14ac:dyDescent="0.2">
      <c r="A137" s="2">
        <v>-66.694776669999996</v>
      </c>
      <c r="B137" s="2">
        <v>47.010558979999999</v>
      </c>
      <c r="C137" s="2">
        <v>735106</v>
      </c>
      <c r="D137" s="2">
        <f t="shared" si="3"/>
        <v>937640628.24035227</v>
      </c>
      <c r="E137">
        <f t="shared" si="4"/>
        <v>656348.43976824661</v>
      </c>
    </row>
    <row r="138" spans="1:5" x14ac:dyDescent="0.2">
      <c r="A138" s="2">
        <v>-57.172773720000002</v>
      </c>
      <c r="B138" s="2">
        <v>53.431835530000001</v>
      </c>
      <c r="C138" s="2">
        <v>3544</v>
      </c>
      <c r="D138" s="2">
        <f t="shared" si="3"/>
        <v>4520434.3135327538</v>
      </c>
      <c r="E138">
        <f t="shared" si="4"/>
        <v>3164.3040194729278</v>
      </c>
    </row>
    <row r="139" spans="1:5" x14ac:dyDescent="0.2">
      <c r="A139" s="2">
        <v>-58.422252919999998</v>
      </c>
      <c r="B139" s="2">
        <v>51.350555890000003</v>
      </c>
      <c r="C139" s="2">
        <v>32337</v>
      </c>
      <c r="D139" s="2">
        <f t="shared" si="3"/>
        <v>41246412.075820729</v>
      </c>
      <c r="E139">
        <f t="shared" si="4"/>
        <v>28872.488453074511</v>
      </c>
    </row>
    <row r="140" spans="1:5" x14ac:dyDescent="0.2">
      <c r="A140" s="2">
        <v>-61.672277180000002</v>
      </c>
      <c r="B140" s="2">
        <v>47.473407780000002</v>
      </c>
      <c r="C140" s="2">
        <v>13998</v>
      </c>
      <c r="D140" s="2">
        <f t="shared" si="3"/>
        <v>17854695.124388117</v>
      </c>
      <c r="E140">
        <f t="shared" si="4"/>
        <v>12498.286587071681</v>
      </c>
    </row>
    <row r="141" spans="1:5" x14ac:dyDescent="0.2">
      <c r="A141" s="2">
        <v>-63.047931560000002</v>
      </c>
      <c r="B141" s="2">
        <v>45.633098820000001</v>
      </c>
      <c r="C141" s="2">
        <v>1204819</v>
      </c>
      <c r="D141" s="2">
        <f t="shared" si="3"/>
        <v>1536767818.6219578</v>
      </c>
      <c r="E141">
        <f t="shared" si="4"/>
        <v>1075737.4730353705</v>
      </c>
    </row>
    <row r="142" spans="1:5" x14ac:dyDescent="0.2">
      <c r="A142" s="2">
        <v>-65.373582130000003</v>
      </c>
      <c r="B142" s="2">
        <v>44.048283900000001</v>
      </c>
      <c r="C142" s="2">
        <v>84244</v>
      </c>
      <c r="D142" s="2">
        <f t="shared" si="3"/>
        <v>107454703.24753197</v>
      </c>
      <c r="E142">
        <f t="shared" si="4"/>
        <v>75218.292273272382</v>
      </c>
    </row>
    <row r="143" spans="1:5" x14ac:dyDescent="0.2">
      <c r="A143" s="2">
        <v>-54.967007209999998</v>
      </c>
      <c r="B143" s="2">
        <v>48.911596780000004</v>
      </c>
      <c r="C143" s="2">
        <v>136129</v>
      </c>
      <c r="D143" s="2">
        <f t="shared" si="3"/>
        <v>173634933.03242105</v>
      </c>
      <c r="E143">
        <f t="shared" si="4"/>
        <v>121544.45312269473</v>
      </c>
    </row>
    <row r="144" spans="1:5" x14ac:dyDescent="0.2">
      <c r="A144" s="2">
        <v>-56.325303599999998</v>
      </c>
      <c r="B144" s="2">
        <v>47.785559849999999</v>
      </c>
      <c r="C144" s="2">
        <v>38764</v>
      </c>
      <c r="D144" s="2">
        <f t="shared" si="3"/>
        <v>49444163.580638729</v>
      </c>
      <c r="E144">
        <f t="shared" si="4"/>
        <v>34610.914506447109</v>
      </c>
    </row>
    <row r="145" spans="1:5" x14ac:dyDescent="0.2">
      <c r="A145" s="2">
        <v>-52.905325869999999</v>
      </c>
      <c r="B145" s="2">
        <v>47.494622900000003</v>
      </c>
      <c r="C145" s="2">
        <v>222821</v>
      </c>
      <c r="D145" s="2">
        <f t="shared" si="3"/>
        <v>284212103.32270926</v>
      </c>
      <c r="E145">
        <f t="shared" si="4"/>
        <v>198948.4723258965</v>
      </c>
    </row>
    <row r="146" spans="1:5" x14ac:dyDescent="0.2">
      <c r="A146" s="2">
        <v>-53.417364710000001</v>
      </c>
      <c r="B146" s="2">
        <v>46.862422709999997</v>
      </c>
      <c r="C146" s="2">
        <v>3357</v>
      </c>
      <c r="D146" s="2">
        <f t="shared" si="3"/>
        <v>4281912.5255444283</v>
      </c>
      <c r="E146">
        <f t="shared" si="4"/>
        <v>2997.3387678810996</v>
      </c>
    </row>
  </sheetData>
  <mergeCells count="1">
    <mergeCell ref="I6:I19"/>
  </mergeCells>
  <hyperlinks>
    <hyperlink ref="A1" r:id="rId1" xr:uid="{A04DB676-B7CB-4A86-B51A-5F1EA9989063}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91AF-01DD-4963-83B8-CAB7DC838D21}">
  <sheetPr>
    <tabColor rgb="FF00B050"/>
  </sheetPr>
  <dimension ref="A1:E118"/>
  <sheetViews>
    <sheetView workbookViewId="0">
      <selection activeCell="D1" sqref="D1"/>
    </sheetView>
  </sheetViews>
  <sheetFormatPr baseColWidth="10" defaultColWidth="8.83203125" defaultRowHeight="15" x14ac:dyDescent="0.2"/>
  <sheetData>
    <row r="1" spans="1:5" x14ac:dyDescent="0.2">
      <c r="A1" t="s">
        <v>29</v>
      </c>
      <c r="B1" t="s">
        <v>30</v>
      </c>
      <c r="C1" t="s">
        <v>179</v>
      </c>
      <c r="D1" t="s">
        <v>180</v>
      </c>
      <c r="E1" t="s">
        <v>181</v>
      </c>
    </row>
    <row r="2" spans="1:5" x14ac:dyDescent="0.2">
      <c r="A2">
        <v>-139.2672083919</v>
      </c>
      <c r="B2">
        <v>61.189273521300002</v>
      </c>
      <c r="C2">
        <v>0.216713297737651</v>
      </c>
      <c r="D2">
        <v>6.0933000000000001E-2</v>
      </c>
      <c r="E2">
        <v>3322214.8543179999</v>
      </c>
    </row>
    <row r="3" spans="1:5" x14ac:dyDescent="0.2">
      <c r="A3">
        <v>-135.4868249111</v>
      </c>
      <c r="B3">
        <v>59.413972880300001</v>
      </c>
      <c r="C3">
        <v>0.34555351504193399</v>
      </c>
      <c r="D3">
        <v>3.8213999999999998E-2</v>
      </c>
      <c r="E3">
        <v>5297335.3855929999</v>
      </c>
    </row>
    <row r="4" spans="1:5" x14ac:dyDescent="0.2">
      <c r="A4">
        <v>-130.96574301659999</v>
      </c>
      <c r="B4">
        <v>56.582508245600003</v>
      </c>
      <c r="C4">
        <v>0.29298700002622002</v>
      </c>
      <c r="D4">
        <v>4.5069999999999999E-2</v>
      </c>
      <c r="E4">
        <v>4491490.7104019998</v>
      </c>
    </row>
    <row r="5" spans="1:5" x14ac:dyDescent="0.2">
      <c r="A5">
        <v>-128.68653880010001</v>
      </c>
      <c r="B5">
        <v>53.637316931000001</v>
      </c>
      <c r="C5">
        <v>0.315212233871277</v>
      </c>
      <c r="D5">
        <v>4.1891999999999999E-2</v>
      </c>
      <c r="E5">
        <v>4832203.5452469997</v>
      </c>
    </row>
    <row r="6" spans="1:5" x14ac:dyDescent="0.2">
      <c r="A6">
        <v>-131.94278395160001</v>
      </c>
      <c r="B6">
        <v>53.199157894199999</v>
      </c>
      <c r="C6">
        <v>0.40385885524403897</v>
      </c>
      <c r="D6">
        <v>3.2696999999999997E-2</v>
      </c>
      <c r="E6">
        <v>6191156.250891</v>
      </c>
    </row>
    <row r="7" spans="1:5" x14ac:dyDescent="0.2">
      <c r="A7">
        <v>-126.2017715967</v>
      </c>
      <c r="B7">
        <v>50.8287918507</v>
      </c>
      <c r="C7">
        <v>0.263730657845127</v>
      </c>
      <c r="D7">
        <v>5.0070000000000003E-2</v>
      </c>
      <c r="E7">
        <v>4042990.984766</v>
      </c>
    </row>
    <row r="8" spans="1:5" x14ac:dyDescent="0.2">
      <c r="A8">
        <v>-124.09267112000001</v>
      </c>
      <c r="B8">
        <v>49.054627246899997</v>
      </c>
      <c r="C8">
        <v>0.211666223826251</v>
      </c>
      <c r="D8">
        <v>6.2385999999999997E-2</v>
      </c>
      <c r="E8">
        <v>3244843.2112560002</v>
      </c>
    </row>
    <row r="9" spans="1:5" x14ac:dyDescent="0.2">
      <c r="A9">
        <v>-139.1585665053</v>
      </c>
      <c r="B9">
        <v>65.419594043800004</v>
      </c>
      <c r="C9">
        <v>0.21716950576264399</v>
      </c>
      <c r="D9">
        <v>6.0804999999999998E-2</v>
      </c>
      <c r="E9">
        <v>3329208.5233410001</v>
      </c>
    </row>
    <row r="10" spans="1:5" x14ac:dyDescent="0.2">
      <c r="A10">
        <v>-135.62253866820001</v>
      </c>
      <c r="B10">
        <v>62.983147414100003</v>
      </c>
      <c r="C10">
        <v>0.17388093637573601</v>
      </c>
      <c r="D10">
        <v>7.5941999999999996E-2</v>
      </c>
      <c r="E10">
        <v>2665594.7546399999</v>
      </c>
    </row>
    <row r="11" spans="1:5" x14ac:dyDescent="0.2">
      <c r="A11">
        <v>-131.46819758129999</v>
      </c>
      <c r="B11">
        <v>60.415782757300001</v>
      </c>
      <c r="C11">
        <v>0.21760600086984999</v>
      </c>
      <c r="D11">
        <v>6.0683000000000001E-2</v>
      </c>
      <c r="E11">
        <v>3335899.9933349998</v>
      </c>
    </row>
    <row r="12" spans="1:5" x14ac:dyDescent="0.2">
      <c r="A12">
        <v>-127.9527861941</v>
      </c>
      <c r="B12">
        <v>57.741296791000003</v>
      </c>
      <c r="C12">
        <v>0.23365768490068001</v>
      </c>
      <c r="D12">
        <v>5.6514000000000002E-2</v>
      </c>
      <c r="E12">
        <v>3581972.3095269999</v>
      </c>
    </row>
    <row r="13" spans="1:5" x14ac:dyDescent="0.2">
      <c r="A13">
        <v>-124.956656294</v>
      </c>
      <c r="B13">
        <v>54.9902926679</v>
      </c>
      <c r="C13">
        <v>0.20852610601221599</v>
      </c>
      <c r="D13">
        <v>6.3325000000000006E-2</v>
      </c>
      <c r="E13">
        <v>3196705.2051670002</v>
      </c>
    </row>
    <row r="14" spans="1:5" x14ac:dyDescent="0.2">
      <c r="A14">
        <v>-122.3834263497</v>
      </c>
      <c r="B14">
        <v>52.187435475100003</v>
      </c>
      <c r="C14">
        <v>0.18666751544749399</v>
      </c>
      <c r="D14">
        <v>7.0739999999999997E-2</v>
      </c>
      <c r="E14">
        <v>2861613.0118100001</v>
      </c>
    </row>
    <row r="15" spans="1:5" x14ac:dyDescent="0.2">
      <c r="A15">
        <v>-120.2145001019</v>
      </c>
      <c r="B15">
        <v>49.876415542399997</v>
      </c>
      <c r="C15">
        <v>0.179017303997837</v>
      </c>
      <c r="D15">
        <v>7.3763999999999996E-2</v>
      </c>
      <c r="E15">
        <v>2744335.2702870001</v>
      </c>
    </row>
    <row r="16" spans="1:5" x14ac:dyDescent="0.2">
      <c r="A16">
        <v>-139.25641585880001</v>
      </c>
      <c r="B16">
        <v>68.928127825700003</v>
      </c>
      <c r="C16">
        <v>0.29206748323560899</v>
      </c>
      <c r="D16">
        <v>4.5212000000000002E-2</v>
      </c>
      <c r="E16">
        <v>4477394.5180019997</v>
      </c>
    </row>
    <row r="17" spans="1:5" x14ac:dyDescent="0.2">
      <c r="A17">
        <v>-134.4616432862</v>
      </c>
      <c r="B17">
        <v>67.529439374899994</v>
      </c>
      <c r="C17">
        <v>0.22802661397586901</v>
      </c>
      <c r="D17">
        <v>5.7910000000000003E-2</v>
      </c>
      <c r="E17">
        <v>3495647.9922500001</v>
      </c>
    </row>
    <row r="18" spans="1:5" x14ac:dyDescent="0.2">
      <c r="A18">
        <v>-129.7190157446</v>
      </c>
      <c r="B18">
        <v>64.923125117400005</v>
      </c>
      <c r="C18">
        <v>0.20211984054666099</v>
      </c>
      <c r="D18">
        <v>6.5332000000000001E-2</v>
      </c>
      <c r="E18">
        <v>3098497.15558</v>
      </c>
    </row>
    <row r="19" spans="1:5" x14ac:dyDescent="0.2">
      <c r="A19">
        <v>-125.83279981450001</v>
      </c>
      <c r="B19">
        <v>62.186092368099999</v>
      </c>
      <c r="C19">
        <v>0.189752046591808</v>
      </c>
      <c r="D19">
        <v>6.9591E-2</v>
      </c>
      <c r="E19">
        <v>2908898.8742519999</v>
      </c>
    </row>
    <row r="20" spans="1:5" x14ac:dyDescent="0.2">
      <c r="A20">
        <v>-122.6115725012</v>
      </c>
      <c r="B20">
        <v>59.360620919399999</v>
      </c>
      <c r="C20">
        <v>0.18468689006285099</v>
      </c>
      <c r="D20">
        <v>7.1498999999999993E-2</v>
      </c>
      <c r="E20">
        <v>2831250.0246640001</v>
      </c>
    </row>
    <row r="21" spans="1:5" x14ac:dyDescent="0.2">
      <c r="A21">
        <v>-119.91107587410001</v>
      </c>
      <c r="B21">
        <v>56.475303989099999</v>
      </c>
      <c r="C21">
        <v>0.250472492161678</v>
      </c>
      <c r="D21">
        <v>5.2720000000000003E-2</v>
      </c>
      <c r="E21">
        <v>3839743.3048390001</v>
      </c>
    </row>
    <row r="22" spans="1:5" x14ac:dyDescent="0.2">
      <c r="A22">
        <v>-117.622230702</v>
      </c>
      <c r="B22">
        <v>53.552684193300003</v>
      </c>
      <c r="C22">
        <v>0.23888565531352901</v>
      </c>
      <c r="D22">
        <v>5.5277E-2</v>
      </c>
      <c r="E22">
        <v>3662117.095956</v>
      </c>
    </row>
    <row r="23" spans="1:5" x14ac:dyDescent="0.2">
      <c r="A23">
        <v>-115.6452614713</v>
      </c>
      <c r="B23">
        <v>50.641130264600001</v>
      </c>
      <c r="C23">
        <v>0.238203797239048</v>
      </c>
      <c r="D23">
        <v>5.5435999999999999E-2</v>
      </c>
      <c r="E23">
        <v>3651664.2116749999</v>
      </c>
    </row>
    <row r="24" spans="1:5" x14ac:dyDescent="0.2">
      <c r="A24">
        <v>-113.47427809129999</v>
      </c>
      <c r="B24">
        <v>49.1423009771</v>
      </c>
      <c r="C24">
        <v>0.382297437658906</v>
      </c>
      <c r="D24">
        <v>3.4541000000000002E-2</v>
      </c>
      <c r="E24">
        <v>5860619.7193109998</v>
      </c>
    </row>
    <row r="25" spans="1:5" x14ac:dyDescent="0.2">
      <c r="A25">
        <v>-127.2927807052</v>
      </c>
      <c r="B25">
        <v>69.0500918539</v>
      </c>
      <c r="C25">
        <v>0.33524762649394901</v>
      </c>
      <c r="D25">
        <v>3.9389E-2</v>
      </c>
      <c r="E25">
        <v>5139346.1141520003</v>
      </c>
    </row>
    <row r="26" spans="1:5" x14ac:dyDescent="0.2">
      <c r="A26">
        <v>-122.970179591</v>
      </c>
      <c r="B26">
        <v>66.595211792800001</v>
      </c>
      <c r="C26">
        <v>0.28003660304896</v>
      </c>
      <c r="D26">
        <v>4.7154000000000001E-2</v>
      </c>
      <c r="E26">
        <v>4292961.1247410001</v>
      </c>
    </row>
    <row r="27" spans="1:5" x14ac:dyDescent="0.2">
      <c r="A27">
        <v>-119.53997267539999</v>
      </c>
      <c r="B27">
        <v>63.6962672083</v>
      </c>
      <c r="C27">
        <v>0.23172553866435899</v>
      </c>
      <c r="D27">
        <v>5.6985000000000001E-2</v>
      </c>
      <c r="E27">
        <v>3552352.5077249999</v>
      </c>
    </row>
    <row r="28" spans="1:5" x14ac:dyDescent="0.2">
      <c r="A28">
        <v>-116.7554464288</v>
      </c>
      <c r="B28">
        <v>60.730908419599999</v>
      </c>
      <c r="C28">
        <v>0.229595028354556</v>
      </c>
      <c r="D28">
        <v>5.7514000000000003E-2</v>
      </c>
      <c r="E28">
        <v>3519691.7846749998</v>
      </c>
    </row>
    <row r="29" spans="1:5" x14ac:dyDescent="0.2">
      <c r="A29">
        <v>-114.458186189</v>
      </c>
      <c r="B29">
        <v>57.723980675500002</v>
      </c>
      <c r="C29">
        <v>0.213502735459562</v>
      </c>
      <c r="D29">
        <v>6.1849000000000001E-2</v>
      </c>
      <c r="E29">
        <v>3272996.934595</v>
      </c>
    </row>
    <row r="30" spans="1:5" x14ac:dyDescent="0.2">
      <c r="A30">
        <v>-112.5352746067</v>
      </c>
      <c r="B30">
        <v>54.6948630642</v>
      </c>
      <c r="C30">
        <v>0.280444826937023</v>
      </c>
      <c r="D30">
        <v>4.7086000000000003E-2</v>
      </c>
      <c r="E30">
        <v>4299219.1969450004</v>
      </c>
    </row>
    <row r="31" spans="1:5" x14ac:dyDescent="0.2">
      <c r="A31">
        <v>-110.90489919949999</v>
      </c>
      <c r="B31">
        <v>51.659124568199999</v>
      </c>
      <c r="C31">
        <v>0.37262295272164597</v>
      </c>
      <c r="D31">
        <v>3.5437999999999997E-2</v>
      </c>
      <c r="E31">
        <v>5712309.8652229998</v>
      </c>
    </row>
    <row r="32" spans="1:5" x14ac:dyDescent="0.2">
      <c r="A32">
        <v>-109.6345908503</v>
      </c>
      <c r="B32">
        <v>49.5468395531</v>
      </c>
      <c r="C32">
        <v>0.41037943088349599</v>
      </c>
      <c r="D32">
        <v>3.2176999999999997E-2</v>
      </c>
      <c r="E32">
        <v>6291116.6754440004</v>
      </c>
    </row>
    <row r="33" spans="1:5" x14ac:dyDescent="0.2">
      <c r="A33">
        <v>-122.42190502050001</v>
      </c>
      <c r="B33">
        <v>76.116099716099995</v>
      </c>
      <c r="C33">
        <v>0.45612527920613799</v>
      </c>
      <c r="D33">
        <v>2.895E-2</v>
      </c>
      <c r="E33">
        <v>6992400.5302299997</v>
      </c>
    </row>
    <row r="34" spans="1:5" x14ac:dyDescent="0.2">
      <c r="A34">
        <v>-121.7220786943</v>
      </c>
      <c r="B34">
        <v>73.2998441469</v>
      </c>
      <c r="C34">
        <v>0.43236824208567898</v>
      </c>
      <c r="D34">
        <v>3.0540999999999999E-2</v>
      </c>
      <c r="E34">
        <v>6628205.1511730002</v>
      </c>
    </row>
    <row r="35" spans="1:5" x14ac:dyDescent="0.2">
      <c r="A35">
        <v>-120.77478533839999</v>
      </c>
      <c r="B35">
        <v>69.387630077599994</v>
      </c>
      <c r="C35">
        <v>0.39846968703439101</v>
      </c>
      <c r="D35">
        <v>3.3139000000000002E-2</v>
      </c>
      <c r="E35">
        <v>6108540.3022370003</v>
      </c>
    </row>
    <row r="36" spans="1:5" x14ac:dyDescent="0.2">
      <c r="A36">
        <v>-117.6910774901</v>
      </c>
      <c r="B36">
        <v>71.355169841299997</v>
      </c>
      <c r="C36">
        <v>0.36852886064011298</v>
      </c>
      <c r="D36">
        <v>3.5832000000000003E-2</v>
      </c>
      <c r="E36">
        <v>5649547.4336130004</v>
      </c>
    </row>
    <row r="37" spans="1:5" x14ac:dyDescent="0.2">
      <c r="A37">
        <v>-115.3594019514</v>
      </c>
      <c r="B37">
        <v>67.904508418700004</v>
      </c>
      <c r="C37">
        <v>0.36055309067936397</v>
      </c>
      <c r="D37">
        <v>3.6623999999999997E-2</v>
      </c>
      <c r="E37">
        <v>5527278.8801149996</v>
      </c>
    </row>
    <row r="38" spans="1:5" x14ac:dyDescent="0.2">
      <c r="A38">
        <v>-112.6123344471</v>
      </c>
      <c r="B38">
        <v>64.901090570899996</v>
      </c>
      <c r="C38">
        <v>0.33585062789840803</v>
      </c>
      <c r="D38">
        <v>3.9317999999999999E-2</v>
      </c>
      <c r="E38">
        <v>5148590.1256830003</v>
      </c>
    </row>
    <row r="39" spans="1:5" x14ac:dyDescent="0.2">
      <c r="A39">
        <v>-110.4194479037</v>
      </c>
      <c r="B39">
        <v>61.815811042699998</v>
      </c>
      <c r="C39">
        <v>0.28035577157564001</v>
      </c>
      <c r="D39">
        <v>4.7100999999999997E-2</v>
      </c>
      <c r="E39">
        <v>4297853.978255</v>
      </c>
    </row>
    <row r="40" spans="1:5" x14ac:dyDescent="0.2">
      <c r="A40">
        <v>-108.6360014616</v>
      </c>
      <c r="B40">
        <v>58.706852619700001</v>
      </c>
      <c r="C40">
        <v>0.26386472510803299</v>
      </c>
      <c r="D40">
        <v>5.0043999999999998E-2</v>
      </c>
      <c r="E40">
        <v>4045046.2359059998</v>
      </c>
    </row>
    <row r="41" spans="1:5" x14ac:dyDescent="0.2">
      <c r="A41">
        <v>-107.15928040430001</v>
      </c>
      <c r="B41">
        <v>55.589841099899999</v>
      </c>
      <c r="C41">
        <v>0.25252720679531299</v>
      </c>
      <c r="D41">
        <v>5.2290999999999997E-2</v>
      </c>
      <c r="E41">
        <v>3871242.080172</v>
      </c>
    </row>
    <row r="42" spans="1:5" x14ac:dyDescent="0.2">
      <c r="A42">
        <v>-105.9176751463</v>
      </c>
      <c r="B42">
        <v>52.477540347800002</v>
      </c>
      <c r="C42">
        <v>0.36673663949726898</v>
      </c>
      <c r="D42">
        <v>3.6006999999999997E-2</v>
      </c>
      <c r="E42">
        <v>5622072.6834930005</v>
      </c>
    </row>
    <row r="43" spans="1:5" x14ac:dyDescent="0.2">
      <c r="A43">
        <v>-104.9059941509</v>
      </c>
      <c r="B43">
        <v>49.921812652</v>
      </c>
      <c r="C43">
        <v>0.41047785468366699</v>
      </c>
      <c r="D43">
        <v>3.2169999999999997E-2</v>
      </c>
      <c r="E43">
        <v>6292625.5123009998</v>
      </c>
    </row>
    <row r="44" spans="1:5" x14ac:dyDescent="0.2">
      <c r="A44">
        <v>-112.204297205</v>
      </c>
      <c r="B44">
        <v>78.183744019499997</v>
      </c>
      <c r="C44">
        <v>0.42383449777256299</v>
      </c>
      <c r="D44">
        <v>3.1156E-2</v>
      </c>
      <c r="E44">
        <v>6497382.8508529998</v>
      </c>
    </row>
    <row r="45" spans="1:5" x14ac:dyDescent="0.2">
      <c r="A45">
        <v>-116.056823603</v>
      </c>
      <c r="B45">
        <v>73.648475901200001</v>
      </c>
      <c r="C45">
        <v>0.371216122987645</v>
      </c>
      <c r="D45">
        <v>3.5571999999999999E-2</v>
      </c>
      <c r="E45">
        <v>5690743.1654009996</v>
      </c>
    </row>
    <row r="46" spans="1:5" x14ac:dyDescent="0.2">
      <c r="A46">
        <v>-112.70086222960001</v>
      </c>
      <c r="B46">
        <v>75.579987814500001</v>
      </c>
      <c r="C46">
        <v>0.43039134341197299</v>
      </c>
      <c r="D46">
        <v>3.0681E-2</v>
      </c>
      <c r="E46">
        <v>6597899.2945060004</v>
      </c>
    </row>
    <row r="47" spans="1:5" x14ac:dyDescent="0.2">
      <c r="A47">
        <v>-109.5132189311</v>
      </c>
      <c r="B47">
        <v>71.9094831723</v>
      </c>
      <c r="C47">
        <v>0.417077594358856</v>
      </c>
      <c r="D47">
        <v>3.1661000000000002E-2</v>
      </c>
      <c r="E47">
        <v>6393799.5215210002</v>
      </c>
    </row>
    <row r="48" spans="1:5" x14ac:dyDescent="0.2">
      <c r="A48">
        <v>-107.13186850619999</v>
      </c>
      <c r="B48">
        <v>68.935474170600003</v>
      </c>
      <c r="C48">
        <v>0.43709019923465903</v>
      </c>
      <c r="D48">
        <v>3.0210999999999998E-2</v>
      </c>
      <c r="E48">
        <v>6700592.7542669997</v>
      </c>
    </row>
    <row r="49" spans="1:5" x14ac:dyDescent="0.2">
      <c r="A49">
        <v>-105.1362163046</v>
      </c>
      <c r="B49">
        <v>65.757937926899999</v>
      </c>
      <c r="C49">
        <v>0.44216621294263703</v>
      </c>
      <c r="D49">
        <v>2.9864000000000002E-2</v>
      </c>
      <c r="E49">
        <v>6778408.0444109999</v>
      </c>
    </row>
    <row r="50" spans="1:5" x14ac:dyDescent="0.2">
      <c r="A50">
        <v>-103.6818432118</v>
      </c>
      <c r="B50">
        <v>62.582382075799998</v>
      </c>
      <c r="C50">
        <v>0.42293311246528298</v>
      </c>
      <c r="D50">
        <v>3.1222E-2</v>
      </c>
      <c r="E50">
        <v>6483564.6140930001</v>
      </c>
    </row>
    <row r="51" spans="1:5" x14ac:dyDescent="0.2">
      <c r="A51">
        <v>-102.51208895870001</v>
      </c>
      <c r="B51">
        <v>59.397993319000001</v>
      </c>
      <c r="C51">
        <v>0.33607577523994803</v>
      </c>
      <c r="D51">
        <v>3.9292000000000001E-2</v>
      </c>
      <c r="E51">
        <v>5152041.6344280001</v>
      </c>
    </row>
    <row r="52" spans="1:5" x14ac:dyDescent="0.2">
      <c r="A52">
        <v>-101.5514556193</v>
      </c>
      <c r="B52">
        <v>56.216873190500003</v>
      </c>
      <c r="C52">
        <v>0.28825744544763898</v>
      </c>
      <c r="D52">
        <v>4.5809999999999997E-2</v>
      </c>
      <c r="E52">
        <v>4418986.6387120001</v>
      </c>
    </row>
    <row r="53" spans="1:5" x14ac:dyDescent="0.2">
      <c r="A53">
        <v>-100.74880876979999</v>
      </c>
      <c r="B53">
        <v>53.049298850100001</v>
      </c>
      <c r="C53">
        <v>0.312229925977208</v>
      </c>
      <c r="D53">
        <v>4.2292000000000003E-2</v>
      </c>
      <c r="E53">
        <v>4786484.7652310003</v>
      </c>
    </row>
    <row r="54" spans="1:5" x14ac:dyDescent="0.2">
      <c r="A54">
        <v>-100.0621231329</v>
      </c>
      <c r="B54">
        <v>50.191433208500001</v>
      </c>
      <c r="C54">
        <v>0.38649831923352501</v>
      </c>
      <c r="D54">
        <v>3.4166000000000002E-2</v>
      </c>
      <c r="E54">
        <v>5925019.2338500004</v>
      </c>
    </row>
    <row r="55" spans="1:5" x14ac:dyDescent="0.2">
      <c r="A55">
        <v>-105.4904009851</v>
      </c>
      <c r="B55">
        <v>77.522126735900002</v>
      </c>
      <c r="C55">
        <v>0.46618096601755699</v>
      </c>
      <c r="D55">
        <v>2.8326E-2</v>
      </c>
      <c r="E55">
        <v>7146554.2090490004</v>
      </c>
    </row>
    <row r="56" spans="1:5" x14ac:dyDescent="0.2">
      <c r="A56">
        <v>-100.3313693347</v>
      </c>
      <c r="B56">
        <v>78.421341043699996</v>
      </c>
      <c r="C56">
        <v>0.44479189394649199</v>
      </c>
      <c r="D56">
        <v>2.9687999999999999E-2</v>
      </c>
      <c r="E56">
        <v>6818659.7341999998</v>
      </c>
    </row>
    <row r="57" spans="1:5" x14ac:dyDescent="0.2">
      <c r="A57">
        <v>-97.048469109500004</v>
      </c>
      <c r="B57">
        <v>79.878194276900004</v>
      </c>
      <c r="C57">
        <v>0.42543778403846899</v>
      </c>
      <c r="D57">
        <v>3.1038E-2</v>
      </c>
      <c r="E57">
        <v>6521961.2293100003</v>
      </c>
    </row>
    <row r="58" spans="1:5" x14ac:dyDescent="0.2">
      <c r="A58">
        <v>-99.419640832200002</v>
      </c>
      <c r="B58">
        <v>75.890552741400001</v>
      </c>
      <c r="C58">
        <v>0.43344459634655003</v>
      </c>
      <c r="D58">
        <v>3.0464999999999999E-2</v>
      </c>
      <c r="E58">
        <v>6644705.6619929997</v>
      </c>
    </row>
    <row r="59" spans="1:5" x14ac:dyDescent="0.2">
      <c r="A59">
        <v>-97.763924015000001</v>
      </c>
      <c r="B59">
        <v>72.696544185799993</v>
      </c>
      <c r="C59">
        <v>0.41647432006468799</v>
      </c>
      <c r="D59">
        <v>3.1706999999999999E-2</v>
      </c>
      <c r="E59">
        <v>6384551.3265920002</v>
      </c>
    </row>
    <row r="60" spans="1:5" x14ac:dyDescent="0.2">
      <c r="A60">
        <v>-97.758820357000005</v>
      </c>
      <c r="B60">
        <v>69.325032776</v>
      </c>
      <c r="C60">
        <v>0.44650493265644298</v>
      </c>
      <c r="D60">
        <v>2.9574E-2</v>
      </c>
      <c r="E60">
        <v>6844920.6176230004</v>
      </c>
    </row>
    <row r="61" spans="1:5" x14ac:dyDescent="0.2">
      <c r="A61">
        <v>-97.270551170299996</v>
      </c>
      <c r="B61">
        <v>66.232179396700005</v>
      </c>
      <c r="C61">
        <v>0.477162410848254</v>
      </c>
      <c r="D61">
        <v>2.7674000000000001E-2</v>
      </c>
      <c r="E61">
        <v>7314899.7583039999</v>
      </c>
    </row>
    <row r="62" spans="1:5" x14ac:dyDescent="0.2">
      <c r="A62">
        <v>-96.675085334900004</v>
      </c>
      <c r="B62">
        <v>63.008064772300003</v>
      </c>
      <c r="C62">
        <v>0.47674236107971002</v>
      </c>
      <c r="D62">
        <v>2.7698E-2</v>
      </c>
      <c r="E62">
        <v>7308460.3953520004</v>
      </c>
    </row>
    <row r="63" spans="1:5" x14ac:dyDescent="0.2">
      <c r="A63">
        <v>-96.640320748999997</v>
      </c>
      <c r="B63">
        <v>59.741140355600002</v>
      </c>
      <c r="C63">
        <v>0.44469397051438397</v>
      </c>
      <c r="D63">
        <v>2.9694000000000002E-2</v>
      </c>
      <c r="E63">
        <v>6817158.5679860003</v>
      </c>
    </row>
    <row r="64" spans="1:5" x14ac:dyDescent="0.2">
      <c r="A64">
        <v>-95.7881025338</v>
      </c>
      <c r="B64">
        <v>56.560351902400001</v>
      </c>
      <c r="C64">
        <v>0.32751463473214598</v>
      </c>
      <c r="D64">
        <v>4.0319000000000001E-2</v>
      </c>
      <c r="E64">
        <v>5020799.3504440002</v>
      </c>
    </row>
    <row r="65" spans="1:5" x14ac:dyDescent="0.2">
      <c r="A65">
        <v>-95.459380228699999</v>
      </c>
      <c r="B65">
        <v>53.361904432999999</v>
      </c>
      <c r="C65">
        <v>0.31078353319895802</v>
      </c>
      <c r="D65">
        <v>4.2488999999999999E-2</v>
      </c>
      <c r="E65">
        <v>4764311.5639399998</v>
      </c>
    </row>
    <row r="66" spans="1:5" x14ac:dyDescent="0.2">
      <c r="A66">
        <v>-95.113251525600006</v>
      </c>
      <c r="B66">
        <v>50.284786162700001</v>
      </c>
      <c r="C66">
        <v>0.33288410926430501</v>
      </c>
      <c r="D66">
        <v>3.9668000000000002E-2</v>
      </c>
      <c r="E66">
        <v>5103113.3950220002</v>
      </c>
    </row>
    <row r="67" spans="1:5" x14ac:dyDescent="0.2">
      <c r="A67">
        <v>-86.027004130999998</v>
      </c>
      <c r="B67">
        <v>79.102053003400002</v>
      </c>
      <c r="C67">
        <v>0.248717649722135</v>
      </c>
      <c r="D67">
        <v>5.3092E-2</v>
      </c>
      <c r="E67">
        <v>3812841.5702399998</v>
      </c>
    </row>
    <row r="68" spans="1:5" x14ac:dyDescent="0.2">
      <c r="A68">
        <v>-87.392743644700005</v>
      </c>
      <c r="B68">
        <v>75.908070779400006</v>
      </c>
      <c r="C68">
        <v>0.322701727591995</v>
      </c>
      <c r="D68">
        <v>4.0919999999999998E-2</v>
      </c>
      <c r="E68">
        <v>4947017.4839850003</v>
      </c>
    </row>
    <row r="69" spans="1:5" x14ac:dyDescent="0.2">
      <c r="A69">
        <v>-86.502055833200004</v>
      </c>
      <c r="B69">
        <v>72.444527135900003</v>
      </c>
      <c r="C69">
        <v>0.37199070969516301</v>
      </c>
      <c r="D69">
        <v>3.5498000000000002E-2</v>
      </c>
      <c r="E69">
        <v>5702617.5796269998</v>
      </c>
    </row>
    <row r="70" spans="1:5" x14ac:dyDescent="0.2">
      <c r="A70">
        <v>-89.296085061699998</v>
      </c>
      <c r="B70">
        <v>66.310645201499995</v>
      </c>
      <c r="C70">
        <v>0.46186138867953003</v>
      </c>
      <c r="D70">
        <v>2.8590999999999998E-2</v>
      </c>
      <c r="E70">
        <v>7080335.0884570004</v>
      </c>
    </row>
    <row r="71" spans="1:5" x14ac:dyDescent="0.2">
      <c r="A71">
        <v>-91.227789502600004</v>
      </c>
      <c r="B71">
        <v>63.667522828999999</v>
      </c>
      <c r="C71">
        <v>0.48918355775387501</v>
      </c>
      <c r="D71">
        <v>2.6994000000000001E-2</v>
      </c>
      <c r="E71">
        <v>7499183.9403670002</v>
      </c>
    </row>
    <row r="72" spans="1:5" x14ac:dyDescent="0.2">
      <c r="A72">
        <v>-90.2884047485</v>
      </c>
      <c r="B72">
        <v>56.083175687599997</v>
      </c>
      <c r="C72">
        <v>0.35747876028279701</v>
      </c>
      <c r="D72">
        <v>3.6939E-2</v>
      </c>
      <c r="E72">
        <v>5480149.3951350003</v>
      </c>
    </row>
    <row r="73" spans="1:5" x14ac:dyDescent="0.2">
      <c r="A73">
        <v>-90.119854035700001</v>
      </c>
      <c r="B73">
        <v>53.408256594299999</v>
      </c>
      <c r="C73">
        <v>0.31588549070863098</v>
      </c>
      <c r="D73">
        <v>4.1803E-2</v>
      </c>
      <c r="E73">
        <v>4842524.572563</v>
      </c>
    </row>
    <row r="74" spans="1:5" x14ac:dyDescent="0.2">
      <c r="A74">
        <v>-90.255176002699997</v>
      </c>
      <c r="B74">
        <v>50.232317170599998</v>
      </c>
      <c r="C74">
        <v>0.31801614694316999</v>
      </c>
      <c r="D74">
        <v>4.1522999999999997E-2</v>
      </c>
      <c r="E74">
        <v>4875187.5326389996</v>
      </c>
    </row>
    <row r="75" spans="1:5" x14ac:dyDescent="0.2">
      <c r="A75">
        <v>-90.430754542700001</v>
      </c>
      <c r="B75">
        <v>48.348404311000003</v>
      </c>
      <c r="C75">
        <v>0.32079068944068301</v>
      </c>
      <c r="D75">
        <v>4.1163999999999999E-2</v>
      </c>
      <c r="E75">
        <v>4917721.2691259999</v>
      </c>
    </row>
    <row r="76" spans="1:5" x14ac:dyDescent="0.2">
      <c r="A76">
        <v>-76.161814139399993</v>
      </c>
      <c r="B76">
        <v>78.884143745100005</v>
      </c>
      <c r="C76">
        <v>0.21698482014555701</v>
      </c>
      <c r="D76">
        <v>6.0857000000000001E-2</v>
      </c>
      <c r="E76">
        <v>3326377.2928309999</v>
      </c>
    </row>
    <row r="77" spans="1:5" x14ac:dyDescent="0.2">
      <c r="A77">
        <v>-78.570997684100007</v>
      </c>
      <c r="B77">
        <v>72.049093784799993</v>
      </c>
      <c r="C77">
        <v>0.27208124869466799</v>
      </c>
      <c r="D77">
        <v>4.8533E-2</v>
      </c>
      <c r="E77">
        <v>4171005.5424890001</v>
      </c>
    </row>
    <row r="78" spans="1:5" x14ac:dyDescent="0.2">
      <c r="A78">
        <v>-79.981089344500006</v>
      </c>
      <c r="B78">
        <v>69.370175506699994</v>
      </c>
      <c r="C78">
        <v>0.38613560499917798</v>
      </c>
      <c r="D78">
        <v>3.4197999999999999E-2</v>
      </c>
      <c r="E78">
        <v>5919458.8246370004</v>
      </c>
    </row>
    <row r="79" spans="1:5" x14ac:dyDescent="0.2">
      <c r="A79">
        <v>-84.869399303400002</v>
      </c>
      <c r="B79">
        <v>55.193276835600003</v>
      </c>
      <c r="C79">
        <v>0.42628970591369397</v>
      </c>
      <c r="D79">
        <v>3.0976E-2</v>
      </c>
      <c r="E79">
        <v>6535021.1916570002</v>
      </c>
    </row>
    <row r="80" spans="1:5" x14ac:dyDescent="0.2">
      <c r="A80">
        <v>-84.846945305000006</v>
      </c>
      <c r="B80">
        <v>53.170103084600001</v>
      </c>
      <c r="C80">
        <v>0.36793489539444701</v>
      </c>
      <c r="D80">
        <v>3.5888999999999997E-2</v>
      </c>
      <c r="E80">
        <v>5640441.946397</v>
      </c>
    </row>
    <row r="81" spans="1:5" x14ac:dyDescent="0.2">
      <c r="A81">
        <v>-85.332683388000007</v>
      </c>
      <c r="B81">
        <v>50.042025690499997</v>
      </c>
      <c r="C81">
        <v>0.30551456697324297</v>
      </c>
      <c r="D81">
        <v>4.3221999999999997E-2</v>
      </c>
      <c r="E81">
        <v>4683538.3117000004</v>
      </c>
    </row>
    <row r="82" spans="1:5" x14ac:dyDescent="0.2">
      <c r="A82">
        <v>-84.519619653700005</v>
      </c>
      <c r="B82">
        <v>47.491765230299997</v>
      </c>
      <c r="C82">
        <v>0.31703149534484398</v>
      </c>
      <c r="D82">
        <v>4.1652000000000002E-2</v>
      </c>
      <c r="E82">
        <v>4860092.823636</v>
      </c>
    </row>
    <row r="83" spans="1:5" x14ac:dyDescent="0.2">
      <c r="A83">
        <v>-70.563246299100001</v>
      </c>
      <c r="B83">
        <v>70.558829050100002</v>
      </c>
      <c r="C83">
        <v>0.248078373390797</v>
      </c>
      <c r="D83">
        <v>5.3228999999999999E-2</v>
      </c>
      <c r="E83">
        <v>3803041.4640810001</v>
      </c>
    </row>
    <row r="84" spans="1:5" x14ac:dyDescent="0.2">
      <c r="A84">
        <v>-71.138872103599994</v>
      </c>
      <c r="B84">
        <v>68.367319999299994</v>
      </c>
      <c r="C84">
        <v>0.36002569092345699</v>
      </c>
      <c r="D84">
        <v>3.6678000000000002E-2</v>
      </c>
      <c r="E84">
        <v>5519193.8418570003</v>
      </c>
    </row>
    <row r="85" spans="1:5" x14ac:dyDescent="0.2">
      <c r="A85">
        <v>-73.103436143300002</v>
      </c>
      <c r="B85">
        <v>65.097367225200003</v>
      </c>
      <c r="C85">
        <v>0.39928577801528298</v>
      </c>
      <c r="D85">
        <v>3.3071000000000003E-2</v>
      </c>
      <c r="E85">
        <v>6121050.9769740002</v>
      </c>
    </row>
    <row r="86" spans="1:5" x14ac:dyDescent="0.2">
      <c r="A86">
        <v>-75.321152375599993</v>
      </c>
      <c r="B86">
        <v>61.549235719099997</v>
      </c>
      <c r="C86">
        <v>0.461093327466289</v>
      </c>
      <c r="D86">
        <v>2.8638E-2</v>
      </c>
      <c r="E86">
        <v>7068560.7100579999</v>
      </c>
    </row>
    <row r="87" spans="1:5" x14ac:dyDescent="0.2">
      <c r="A87">
        <v>-76.189821437000006</v>
      </c>
      <c r="B87">
        <v>58.994708308900002</v>
      </c>
      <c r="C87">
        <v>0.474447045911775</v>
      </c>
      <c r="D87">
        <v>2.7831999999999999E-2</v>
      </c>
      <c r="E87">
        <v>7273273.2138280002</v>
      </c>
    </row>
    <row r="88" spans="1:5" x14ac:dyDescent="0.2">
      <c r="A88">
        <v>-77.140392421599998</v>
      </c>
      <c r="B88">
        <v>55.372107499000002</v>
      </c>
      <c r="C88">
        <v>0.41554661719637698</v>
      </c>
      <c r="D88">
        <v>3.1777E-2</v>
      </c>
      <c r="E88">
        <v>6370329.6416199999</v>
      </c>
    </row>
    <row r="89" spans="1:5" x14ac:dyDescent="0.2">
      <c r="A89">
        <v>-80.517555605799998</v>
      </c>
      <c r="B89">
        <v>49.5881567956</v>
      </c>
      <c r="C89">
        <v>0.31383671452849998</v>
      </c>
      <c r="D89">
        <v>4.2076000000000002E-2</v>
      </c>
      <c r="E89">
        <v>4811116.833722</v>
      </c>
    </row>
    <row r="90" spans="1:5" x14ac:dyDescent="0.2">
      <c r="A90">
        <v>-81.206286229699998</v>
      </c>
      <c r="B90">
        <v>46.649309664800001</v>
      </c>
      <c r="C90">
        <v>0.33186836440330703</v>
      </c>
      <c r="D90">
        <v>3.9789999999999999E-2</v>
      </c>
      <c r="E90">
        <v>5087542.0263029998</v>
      </c>
    </row>
    <row r="91" spans="1:5" x14ac:dyDescent="0.2">
      <c r="A91">
        <v>-81.193951998200006</v>
      </c>
      <c r="B91">
        <v>43.409562105500001</v>
      </c>
      <c r="C91">
        <v>0.421417806266776</v>
      </c>
      <c r="D91">
        <v>3.1335000000000002E-2</v>
      </c>
      <c r="E91">
        <v>6460334.9700699998</v>
      </c>
    </row>
    <row r="92" spans="1:5" x14ac:dyDescent="0.2">
      <c r="A92">
        <v>-64.723041104700002</v>
      </c>
      <c r="B92">
        <v>66.726671319100006</v>
      </c>
      <c r="C92">
        <v>0.237350339954744</v>
      </c>
      <c r="D92">
        <v>5.5634999999999997E-2</v>
      </c>
      <c r="E92">
        <v>3638580.7115059998</v>
      </c>
    </row>
    <row r="93" spans="1:5" x14ac:dyDescent="0.2">
      <c r="A93">
        <v>-67.275496412799995</v>
      </c>
      <c r="B93">
        <v>64.020990690900007</v>
      </c>
      <c r="C93">
        <v>0.42664522767275398</v>
      </c>
      <c r="D93">
        <v>3.0950999999999999E-2</v>
      </c>
      <c r="E93">
        <v>6540471.3402230004</v>
      </c>
    </row>
    <row r="94" spans="1:5" x14ac:dyDescent="0.2">
      <c r="A94">
        <v>-68.081690116000004</v>
      </c>
      <c r="B94">
        <v>62.373031322899998</v>
      </c>
      <c r="C94">
        <v>0.44464300506924598</v>
      </c>
      <c r="D94">
        <v>2.9697999999999999E-2</v>
      </c>
      <c r="E94">
        <v>6816377.2677119998</v>
      </c>
    </row>
    <row r="95" spans="1:5" x14ac:dyDescent="0.2">
      <c r="A95">
        <v>-71.054869199899997</v>
      </c>
      <c r="B95">
        <v>60.574922512199997</v>
      </c>
      <c r="C95">
        <v>0.49840016726111203</v>
      </c>
      <c r="D95">
        <v>2.6495000000000001E-2</v>
      </c>
      <c r="E95">
        <v>7640474.5641130004</v>
      </c>
    </row>
    <row r="96" spans="1:5" x14ac:dyDescent="0.2">
      <c r="A96">
        <v>-71.331996368399999</v>
      </c>
      <c r="B96">
        <v>58.070530205700003</v>
      </c>
      <c r="C96">
        <v>0.46867552072377699</v>
      </c>
      <c r="D96">
        <v>2.8174999999999999E-2</v>
      </c>
      <c r="E96">
        <v>7184795.7326959996</v>
      </c>
    </row>
    <row r="97" spans="1:5" x14ac:dyDescent="0.2">
      <c r="A97">
        <v>-73.028258495299994</v>
      </c>
      <c r="B97">
        <v>55.033694667500001</v>
      </c>
      <c r="C97">
        <v>0.41146383668043901</v>
      </c>
      <c r="D97">
        <v>3.2093000000000003E-2</v>
      </c>
      <c r="E97">
        <v>6307740.6163109997</v>
      </c>
    </row>
    <row r="98" spans="1:5" x14ac:dyDescent="0.2">
      <c r="A98">
        <v>-74.530473949099999</v>
      </c>
      <c r="B98">
        <v>51.9692842587</v>
      </c>
      <c r="C98">
        <v>0.38890548305498501</v>
      </c>
      <c r="D98">
        <v>3.3953999999999998E-2</v>
      </c>
      <c r="E98">
        <v>5961921.0552329998</v>
      </c>
    </row>
    <row r="99" spans="1:5" x14ac:dyDescent="0.2">
      <c r="A99">
        <v>-75.815556347799998</v>
      </c>
      <c r="B99">
        <v>48.914431870400001</v>
      </c>
      <c r="C99">
        <v>0.340007572114013</v>
      </c>
      <c r="D99">
        <v>3.8837000000000003E-2</v>
      </c>
      <c r="E99">
        <v>5212316.0805080002</v>
      </c>
    </row>
    <row r="100" spans="1:5" x14ac:dyDescent="0.2">
      <c r="A100">
        <v>-76.964120076200004</v>
      </c>
      <c r="B100">
        <v>45.917846237299997</v>
      </c>
      <c r="C100">
        <v>0.30237089309619303</v>
      </c>
      <c r="D100">
        <v>4.3671000000000001E-2</v>
      </c>
      <c r="E100">
        <v>4635345.7911649998</v>
      </c>
    </row>
    <row r="101" spans="1:5" x14ac:dyDescent="0.2">
      <c r="A101">
        <v>-78.615858354599993</v>
      </c>
      <c r="B101">
        <v>43.8636508986</v>
      </c>
      <c r="C101">
        <v>0.39459310447934998</v>
      </c>
      <c r="D101">
        <v>3.3465000000000002E-2</v>
      </c>
      <c r="E101">
        <v>6049112.2916679997</v>
      </c>
    </row>
    <row r="102" spans="1:5" x14ac:dyDescent="0.2">
      <c r="A102">
        <v>-64.221719016999998</v>
      </c>
      <c r="B102">
        <v>59.140033267299998</v>
      </c>
      <c r="C102">
        <v>0.47745501354744302</v>
      </c>
      <c r="D102">
        <v>2.7657000000000001E-2</v>
      </c>
      <c r="E102">
        <v>7319385.3576819999</v>
      </c>
    </row>
    <row r="103" spans="1:5" x14ac:dyDescent="0.2">
      <c r="A103">
        <v>-65.647980948599994</v>
      </c>
      <c r="B103">
        <v>56.912430137000001</v>
      </c>
      <c r="C103">
        <v>0.43262984486453299</v>
      </c>
      <c r="D103">
        <v>3.0523000000000002E-2</v>
      </c>
      <c r="E103">
        <v>6632215.5217730002</v>
      </c>
    </row>
    <row r="104" spans="1:5" x14ac:dyDescent="0.2">
      <c r="A104">
        <v>-67.836089530899997</v>
      </c>
      <c r="B104">
        <v>53.974467099000002</v>
      </c>
      <c r="C104">
        <v>0.41555570856080698</v>
      </c>
      <c r="D104">
        <v>3.1777E-2</v>
      </c>
      <c r="E104">
        <v>6370469.0122370003</v>
      </c>
    </row>
    <row r="105" spans="1:5" x14ac:dyDescent="0.2">
      <c r="A105">
        <v>-69.688950794199997</v>
      </c>
      <c r="B105">
        <v>50.998461952100001</v>
      </c>
      <c r="C105">
        <v>0.34019720901663703</v>
      </c>
      <c r="D105">
        <v>3.8816000000000003E-2</v>
      </c>
      <c r="E105">
        <v>5215223.2142249998</v>
      </c>
    </row>
    <row r="106" spans="1:5" x14ac:dyDescent="0.2">
      <c r="A106">
        <v>-71.341536814199998</v>
      </c>
      <c r="B106">
        <v>48.041495471300003</v>
      </c>
      <c r="C106">
        <v>0.31531699361516202</v>
      </c>
      <c r="D106">
        <v>4.1877999999999999E-2</v>
      </c>
      <c r="E106">
        <v>4833809.5121200001</v>
      </c>
    </row>
    <row r="107" spans="1:5" x14ac:dyDescent="0.2">
      <c r="A107">
        <v>-72.731982270499998</v>
      </c>
      <c r="B107">
        <v>45.778140817999997</v>
      </c>
      <c r="C107">
        <v>0.32107385912104902</v>
      </c>
      <c r="D107">
        <v>4.1126999999999997E-2</v>
      </c>
      <c r="E107">
        <v>4922062.2603259999</v>
      </c>
    </row>
    <row r="108" spans="1:5" x14ac:dyDescent="0.2">
      <c r="A108">
        <v>-61.115871635200001</v>
      </c>
      <c r="B108">
        <v>55.237608719199997</v>
      </c>
      <c r="C108">
        <v>0.45936477134467302</v>
      </c>
      <c r="D108">
        <v>2.8746000000000001E-2</v>
      </c>
      <c r="E108">
        <v>7042061.9447140004</v>
      </c>
    </row>
    <row r="109" spans="1:5" x14ac:dyDescent="0.2">
      <c r="A109">
        <v>-62.959245039400002</v>
      </c>
      <c r="B109">
        <v>52.683544946799998</v>
      </c>
      <c r="C109">
        <v>0.37946837445509701</v>
      </c>
      <c r="D109">
        <v>3.4798999999999997E-2</v>
      </c>
      <c r="E109">
        <v>5817250.1803970002</v>
      </c>
    </row>
    <row r="110" spans="1:5" x14ac:dyDescent="0.2">
      <c r="A110">
        <v>-65.027069798900001</v>
      </c>
      <c r="B110">
        <v>50.465014116500001</v>
      </c>
      <c r="C110">
        <v>0.34836340992717202</v>
      </c>
      <c r="D110">
        <v>3.7906000000000002E-2</v>
      </c>
      <c r="E110">
        <v>5340411.0741839996</v>
      </c>
    </row>
    <row r="111" spans="1:5" x14ac:dyDescent="0.2">
      <c r="A111">
        <v>-66.694776667599996</v>
      </c>
      <c r="B111">
        <v>47.010558984100001</v>
      </c>
      <c r="C111">
        <v>0.31921794341941601</v>
      </c>
      <c r="D111">
        <v>4.1367000000000001E-2</v>
      </c>
      <c r="E111">
        <v>4893611.0726199998</v>
      </c>
    </row>
    <row r="112" spans="1:5" x14ac:dyDescent="0.2">
      <c r="A112">
        <v>-57.172773717799998</v>
      </c>
      <c r="B112">
        <v>53.431835527499999</v>
      </c>
      <c r="C112">
        <v>0.46291406113304101</v>
      </c>
      <c r="D112">
        <v>2.8525999999999999E-2</v>
      </c>
      <c r="E112">
        <v>7096472.5571699999</v>
      </c>
    </row>
    <row r="113" spans="1:5" x14ac:dyDescent="0.2">
      <c r="A113">
        <v>-58.4222529217</v>
      </c>
      <c r="B113">
        <v>51.3505558851</v>
      </c>
      <c r="C113">
        <v>0.42258858987637099</v>
      </c>
      <c r="D113">
        <v>3.1248000000000001E-2</v>
      </c>
      <c r="E113">
        <v>6478283.0828050002</v>
      </c>
    </row>
    <row r="114" spans="1:5" x14ac:dyDescent="0.2">
      <c r="A114">
        <v>-58.958978097699998</v>
      </c>
      <c r="B114">
        <v>48.3188019432</v>
      </c>
      <c r="C114">
        <v>0.54588084258182601</v>
      </c>
      <c r="D114">
        <v>2.419E-2</v>
      </c>
      <c r="E114">
        <v>8368353.3167789998</v>
      </c>
    </row>
    <row r="115" spans="1:5" x14ac:dyDescent="0.2">
      <c r="A115">
        <v>-63.047931563100001</v>
      </c>
      <c r="B115">
        <v>45.633098820599997</v>
      </c>
      <c r="C115">
        <v>0.413796389501775</v>
      </c>
      <c r="D115">
        <v>3.1912000000000003E-2</v>
      </c>
      <c r="E115">
        <v>6343498.6510619996</v>
      </c>
    </row>
    <row r="116" spans="1:5" x14ac:dyDescent="0.2">
      <c r="A116">
        <v>-65.373582133400006</v>
      </c>
      <c r="B116">
        <v>44.048283904900003</v>
      </c>
      <c r="C116">
        <v>0.39004788851898498</v>
      </c>
      <c r="D116">
        <v>3.3855000000000003E-2</v>
      </c>
      <c r="E116">
        <v>5979434.130996</v>
      </c>
    </row>
    <row r="117" spans="1:5" x14ac:dyDescent="0.2">
      <c r="A117">
        <v>-54.967007210299997</v>
      </c>
      <c r="B117">
        <v>48.911596781500002</v>
      </c>
      <c r="C117">
        <v>0.48627098882813502</v>
      </c>
      <c r="D117">
        <v>2.7156E-2</v>
      </c>
      <c r="E117">
        <v>7454534.2587350002</v>
      </c>
    </row>
    <row r="118" spans="1:5" x14ac:dyDescent="0.2">
      <c r="A118">
        <v>-56.325303598399998</v>
      </c>
      <c r="B118">
        <v>47.785559852600002</v>
      </c>
      <c r="C118">
        <v>0.48142456505076298</v>
      </c>
      <c r="D118">
        <v>2.7428999999999999E-2</v>
      </c>
      <c r="E118">
        <v>7380238.5822280003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CDF31-BF3D-45B9-BE32-3DCC32EC79ED}">
  <sheetPr>
    <tabColor rgb="FF00B050"/>
  </sheetPr>
  <dimension ref="A1:B118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t="s">
        <v>29</v>
      </c>
      <c r="B1" t="s">
        <v>30</v>
      </c>
    </row>
    <row r="2" spans="1:2" x14ac:dyDescent="0.2">
      <c r="A2">
        <v>-139.2672083919</v>
      </c>
      <c r="B2">
        <v>61.189273521300002</v>
      </c>
    </row>
    <row r="3" spans="1:2" x14ac:dyDescent="0.2">
      <c r="A3">
        <v>-135.4868249111</v>
      </c>
      <c r="B3">
        <v>59.413972880300001</v>
      </c>
    </row>
    <row r="4" spans="1:2" x14ac:dyDescent="0.2">
      <c r="A4">
        <v>-130.96574301659999</v>
      </c>
      <c r="B4">
        <v>56.582508245600003</v>
      </c>
    </row>
    <row r="5" spans="1:2" x14ac:dyDescent="0.2">
      <c r="A5">
        <v>-128.68653880010001</v>
      </c>
      <c r="B5">
        <v>53.637316931000001</v>
      </c>
    </row>
    <row r="6" spans="1:2" x14ac:dyDescent="0.2">
      <c r="A6">
        <v>-131.94278395160001</v>
      </c>
      <c r="B6">
        <v>53.199157894199999</v>
      </c>
    </row>
    <row r="7" spans="1:2" x14ac:dyDescent="0.2">
      <c r="A7">
        <v>-126.2017715967</v>
      </c>
      <c r="B7">
        <v>50.8287918507</v>
      </c>
    </row>
    <row r="8" spans="1:2" x14ac:dyDescent="0.2">
      <c r="A8">
        <v>-124.09267112000001</v>
      </c>
      <c r="B8">
        <v>49.054627246899997</v>
      </c>
    </row>
    <row r="9" spans="1:2" x14ac:dyDescent="0.2">
      <c r="A9">
        <v>-139.1585665053</v>
      </c>
      <c r="B9">
        <v>65.419594043800004</v>
      </c>
    </row>
    <row r="10" spans="1:2" x14ac:dyDescent="0.2">
      <c r="A10">
        <v>-135.62253866820001</v>
      </c>
      <c r="B10">
        <v>62.983147414100003</v>
      </c>
    </row>
    <row r="11" spans="1:2" x14ac:dyDescent="0.2">
      <c r="A11">
        <v>-131.46819758129999</v>
      </c>
      <c r="B11">
        <v>60.415782757300001</v>
      </c>
    </row>
    <row r="12" spans="1:2" x14ac:dyDescent="0.2">
      <c r="A12">
        <v>-127.9527861941</v>
      </c>
      <c r="B12">
        <v>57.741296791000003</v>
      </c>
    </row>
    <row r="13" spans="1:2" x14ac:dyDescent="0.2">
      <c r="A13">
        <v>-124.956656294</v>
      </c>
      <c r="B13">
        <v>54.9902926679</v>
      </c>
    </row>
    <row r="14" spans="1:2" x14ac:dyDescent="0.2">
      <c r="A14">
        <v>-122.3834263497</v>
      </c>
      <c r="B14">
        <v>52.187435475100003</v>
      </c>
    </row>
    <row r="15" spans="1:2" x14ac:dyDescent="0.2">
      <c r="A15">
        <v>-120.2145001019</v>
      </c>
      <c r="B15">
        <v>49.876415542399997</v>
      </c>
    </row>
    <row r="16" spans="1:2" x14ac:dyDescent="0.2">
      <c r="A16">
        <v>-139.25641585880001</v>
      </c>
      <c r="B16">
        <v>68.928127825700003</v>
      </c>
    </row>
    <row r="17" spans="1:2" x14ac:dyDescent="0.2">
      <c r="A17">
        <v>-134.4616432862</v>
      </c>
      <c r="B17">
        <v>67.529439374899994</v>
      </c>
    </row>
    <row r="18" spans="1:2" x14ac:dyDescent="0.2">
      <c r="A18">
        <v>-129.7190157446</v>
      </c>
      <c r="B18">
        <v>64.923125117400005</v>
      </c>
    </row>
    <row r="19" spans="1:2" x14ac:dyDescent="0.2">
      <c r="A19">
        <v>-125.83279981450001</v>
      </c>
      <c r="B19">
        <v>62.186092368099999</v>
      </c>
    </row>
    <row r="20" spans="1:2" x14ac:dyDescent="0.2">
      <c r="A20">
        <v>-122.6115725012</v>
      </c>
      <c r="B20">
        <v>59.360620919399999</v>
      </c>
    </row>
    <row r="21" spans="1:2" x14ac:dyDescent="0.2">
      <c r="A21">
        <v>-119.91107587410001</v>
      </c>
      <c r="B21">
        <v>56.475303989099999</v>
      </c>
    </row>
    <row r="22" spans="1:2" x14ac:dyDescent="0.2">
      <c r="A22">
        <v>-117.622230702</v>
      </c>
      <c r="B22">
        <v>53.552684193300003</v>
      </c>
    </row>
    <row r="23" spans="1:2" x14ac:dyDescent="0.2">
      <c r="A23">
        <v>-115.6452614713</v>
      </c>
      <c r="B23">
        <v>50.641130264600001</v>
      </c>
    </row>
    <row r="24" spans="1:2" x14ac:dyDescent="0.2">
      <c r="A24">
        <v>-113.47427809129999</v>
      </c>
      <c r="B24">
        <v>49.1423009771</v>
      </c>
    </row>
    <row r="25" spans="1:2" x14ac:dyDescent="0.2">
      <c r="A25">
        <v>-127.2927807052</v>
      </c>
      <c r="B25">
        <v>69.0500918539</v>
      </c>
    </row>
    <row r="26" spans="1:2" x14ac:dyDescent="0.2">
      <c r="A26">
        <v>-122.970179591</v>
      </c>
      <c r="B26">
        <v>66.595211792800001</v>
      </c>
    </row>
    <row r="27" spans="1:2" x14ac:dyDescent="0.2">
      <c r="A27">
        <v>-119.53997267539999</v>
      </c>
      <c r="B27">
        <v>63.6962672083</v>
      </c>
    </row>
    <row r="28" spans="1:2" x14ac:dyDescent="0.2">
      <c r="A28">
        <v>-116.7554464288</v>
      </c>
      <c r="B28">
        <v>60.730908419599999</v>
      </c>
    </row>
    <row r="29" spans="1:2" x14ac:dyDescent="0.2">
      <c r="A29">
        <v>-114.458186189</v>
      </c>
      <c r="B29">
        <v>57.723980675500002</v>
      </c>
    </row>
    <row r="30" spans="1:2" x14ac:dyDescent="0.2">
      <c r="A30">
        <v>-112.5352746067</v>
      </c>
      <c r="B30">
        <v>54.6948630642</v>
      </c>
    </row>
    <row r="31" spans="1:2" x14ac:dyDescent="0.2">
      <c r="A31">
        <v>-110.90489919949999</v>
      </c>
      <c r="B31">
        <v>51.659124568199999</v>
      </c>
    </row>
    <row r="32" spans="1:2" x14ac:dyDescent="0.2">
      <c r="A32">
        <v>-109.6345908503</v>
      </c>
      <c r="B32">
        <v>49.5468395531</v>
      </c>
    </row>
    <row r="33" spans="1:2" x14ac:dyDescent="0.2">
      <c r="A33">
        <v>-122.42190502050001</v>
      </c>
      <c r="B33">
        <v>76.116099716099995</v>
      </c>
    </row>
    <row r="34" spans="1:2" x14ac:dyDescent="0.2">
      <c r="A34">
        <v>-121.7220786943</v>
      </c>
      <c r="B34">
        <v>73.2998441469</v>
      </c>
    </row>
    <row r="35" spans="1:2" x14ac:dyDescent="0.2">
      <c r="A35">
        <v>-120.77478533839999</v>
      </c>
      <c r="B35">
        <v>69.387630077599994</v>
      </c>
    </row>
    <row r="36" spans="1:2" x14ac:dyDescent="0.2">
      <c r="A36">
        <v>-117.6910774901</v>
      </c>
      <c r="B36">
        <v>71.355169841299997</v>
      </c>
    </row>
    <row r="37" spans="1:2" x14ac:dyDescent="0.2">
      <c r="A37">
        <v>-115.3594019514</v>
      </c>
      <c r="B37">
        <v>67.904508418700004</v>
      </c>
    </row>
    <row r="38" spans="1:2" x14ac:dyDescent="0.2">
      <c r="A38">
        <v>-112.6123344471</v>
      </c>
      <c r="B38">
        <v>64.901090570899996</v>
      </c>
    </row>
    <row r="39" spans="1:2" x14ac:dyDescent="0.2">
      <c r="A39">
        <v>-110.4194479037</v>
      </c>
      <c r="B39">
        <v>61.815811042699998</v>
      </c>
    </row>
    <row r="40" spans="1:2" x14ac:dyDescent="0.2">
      <c r="A40">
        <v>-108.6360014616</v>
      </c>
      <c r="B40">
        <v>58.706852619700001</v>
      </c>
    </row>
    <row r="41" spans="1:2" x14ac:dyDescent="0.2">
      <c r="A41">
        <v>-107.15928040430001</v>
      </c>
      <c r="B41">
        <v>55.589841099899999</v>
      </c>
    </row>
    <row r="42" spans="1:2" x14ac:dyDescent="0.2">
      <c r="A42">
        <v>-105.9176751463</v>
      </c>
      <c r="B42">
        <v>52.477540347800002</v>
      </c>
    </row>
    <row r="43" spans="1:2" x14ac:dyDescent="0.2">
      <c r="A43">
        <v>-104.9059941509</v>
      </c>
      <c r="B43">
        <v>49.921812652</v>
      </c>
    </row>
    <row r="44" spans="1:2" x14ac:dyDescent="0.2">
      <c r="A44">
        <v>-112.204297205</v>
      </c>
      <c r="B44">
        <v>78.183744019499997</v>
      </c>
    </row>
    <row r="45" spans="1:2" x14ac:dyDescent="0.2">
      <c r="A45">
        <v>-116.056823603</v>
      </c>
      <c r="B45">
        <v>73.648475901200001</v>
      </c>
    </row>
    <row r="46" spans="1:2" x14ac:dyDescent="0.2">
      <c r="A46">
        <v>-112.70086222960001</v>
      </c>
      <c r="B46">
        <v>75.579987814500001</v>
      </c>
    </row>
    <row r="47" spans="1:2" x14ac:dyDescent="0.2">
      <c r="A47">
        <v>-109.5132189311</v>
      </c>
      <c r="B47">
        <v>71.9094831723</v>
      </c>
    </row>
    <row r="48" spans="1:2" x14ac:dyDescent="0.2">
      <c r="A48">
        <v>-107.13186850619999</v>
      </c>
      <c r="B48">
        <v>68.935474170600003</v>
      </c>
    </row>
    <row r="49" spans="1:2" x14ac:dyDescent="0.2">
      <c r="A49">
        <v>-105.1362163046</v>
      </c>
      <c r="B49">
        <v>65.757937926899999</v>
      </c>
    </row>
    <row r="50" spans="1:2" x14ac:dyDescent="0.2">
      <c r="A50">
        <v>-103.6818432118</v>
      </c>
      <c r="B50">
        <v>62.582382075799998</v>
      </c>
    </row>
    <row r="51" spans="1:2" x14ac:dyDescent="0.2">
      <c r="A51">
        <v>-102.51208895870001</v>
      </c>
      <c r="B51">
        <v>59.397993319000001</v>
      </c>
    </row>
    <row r="52" spans="1:2" x14ac:dyDescent="0.2">
      <c r="A52">
        <v>-101.5514556193</v>
      </c>
      <c r="B52">
        <v>56.216873190500003</v>
      </c>
    </row>
    <row r="53" spans="1:2" x14ac:dyDescent="0.2">
      <c r="A53">
        <v>-100.74880876979999</v>
      </c>
      <c r="B53">
        <v>53.049298850100001</v>
      </c>
    </row>
    <row r="54" spans="1:2" x14ac:dyDescent="0.2">
      <c r="A54">
        <v>-100.0621231329</v>
      </c>
      <c r="B54">
        <v>50.191433208500001</v>
      </c>
    </row>
    <row r="55" spans="1:2" x14ac:dyDescent="0.2">
      <c r="A55">
        <v>-105.4904009851</v>
      </c>
      <c r="B55">
        <v>77.522126735900002</v>
      </c>
    </row>
    <row r="56" spans="1:2" x14ac:dyDescent="0.2">
      <c r="A56">
        <v>-100.3313693347</v>
      </c>
      <c r="B56">
        <v>78.421341043699996</v>
      </c>
    </row>
    <row r="57" spans="1:2" x14ac:dyDescent="0.2">
      <c r="A57">
        <v>-97.048469109500004</v>
      </c>
      <c r="B57">
        <v>79.878194276900004</v>
      </c>
    </row>
    <row r="58" spans="1:2" x14ac:dyDescent="0.2">
      <c r="A58">
        <v>-99.419640832200002</v>
      </c>
      <c r="B58">
        <v>75.890552741400001</v>
      </c>
    </row>
    <row r="59" spans="1:2" x14ac:dyDescent="0.2">
      <c r="A59">
        <v>-97.763924015000001</v>
      </c>
      <c r="B59">
        <v>72.696544185799993</v>
      </c>
    </row>
    <row r="60" spans="1:2" x14ac:dyDescent="0.2">
      <c r="A60">
        <v>-97.758820357000005</v>
      </c>
      <c r="B60">
        <v>69.325032776</v>
      </c>
    </row>
    <row r="61" spans="1:2" x14ac:dyDescent="0.2">
      <c r="A61">
        <v>-97.270551170299996</v>
      </c>
      <c r="B61">
        <v>66.232179396700005</v>
      </c>
    </row>
    <row r="62" spans="1:2" x14ac:dyDescent="0.2">
      <c r="A62">
        <v>-96.675085334900004</v>
      </c>
      <c r="B62">
        <v>63.008064772300003</v>
      </c>
    </row>
    <row r="63" spans="1:2" x14ac:dyDescent="0.2">
      <c r="A63">
        <v>-96.640320748999997</v>
      </c>
      <c r="B63">
        <v>59.741140355600002</v>
      </c>
    </row>
    <row r="64" spans="1:2" x14ac:dyDescent="0.2">
      <c r="A64">
        <v>-95.7881025338</v>
      </c>
      <c r="B64">
        <v>56.560351902400001</v>
      </c>
    </row>
    <row r="65" spans="1:2" x14ac:dyDescent="0.2">
      <c r="A65">
        <v>-95.459380228699999</v>
      </c>
      <c r="B65">
        <v>53.361904432999999</v>
      </c>
    </row>
    <row r="66" spans="1:2" x14ac:dyDescent="0.2">
      <c r="A66">
        <v>-95.113251525600006</v>
      </c>
      <c r="B66">
        <v>50.284786162700001</v>
      </c>
    </row>
    <row r="67" spans="1:2" x14ac:dyDescent="0.2">
      <c r="A67">
        <v>-86.027004130999998</v>
      </c>
      <c r="B67">
        <v>79.102053003400002</v>
      </c>
    </row>
    <row r="68" spans="1:2" x14ac:dyDescent="0.2">
      <c r="A68">
        <v>-87.392743644700005</v>
      </c>
      <c r="B68">
        <v>75.908070779400006</v>
      </c>
    </row>
    <row r="69" spans="1:2" x14ac:dyDescent="0.2">
      <c r="A69">
        <v>-86.502055833200004</v>
      </c>
      <c r="B69">
        <v>72.444527135900003</v>
      </c>
    </row>
    <row r="70" spans="1:2" x14ac:dyDescent="0.2">
      <c r="A70">
        <v>-89.296085061699998</v>
      </c>
      <c r="B70">
        <v>66.310645201499995</v>
      </c>
    </row>
    <row r="71" spans="1:2" x14ac:dyDescent="0.2">
      <c r="A71">
        <v>-91.227789502600004</v>
      </c>
      <c r="B71">
        <v>63.667522828999999</v>
      </c>
    </row>
    <row r="72" spans="1:2" x14ac:dyDescent="0.2">
      <c r="A72">
        <v>-90.2884047485</v>
      </c>
      <c r="B72">
        <v>56.083175687599997</v>
      </c>
    </row>
    <row r="73" spans="1:2" x14ac:dyDescent="0.2">
      <c r="A73">
        <v>-90.119854035700001</v>
      </c>
      <c r="B73">
        <v>53.408256594299999</v>
      </c>
    </row>
    <row r="74" spans="1:2" x14ac:dyDescent="0.2">
      <c r="A74">
        <v>-90.255176002699997</v>
      </c>
      <c r="B74">
        <v>50.232317170599998</v>
      </c>
    </row>
    <row r="75" spans="1:2" x14ac:dyDescent="0.2">
      <c r="A75">
        <v>-90.430754542700001</v>
      </c>
      <c r="B75">
        <v>48.348404311000003</v>
      </c>
    </row>
    <row r="76" spans="1:2" x14ac:dyDescent="0.2">
      <c r="A76">
        <v>-76.161814139399993</v>
      </c>
      <c r="B76">
        <v>78.884143745100005</v>
      </c>
    </row>
    <row r="77" spans="1:2" x14ac:dyDescent="0.2">
      <c r="A77">
        <v>-78.570997684100007</v>
      </c>
      <c r="B77">
        <v>72.049093784799993</v>
      </c>
    </row>
    <row r="78" spans="1:2" x14ac:dyDescent="0.2">
      <c r="A78">
        <v>-79.981089344500006</v>
      </c>
      <c r="B78">
        <v>69.370175506699994</v>
      </c>
    </row>
    <row r="79" spans="1:2" x14ac:dyDescent="0.2">
      <c r="A79">
        <v>-84.869399303400002</v>
      </c>
      <c r="B79">
        <v>55.193276835600003</v>
      </c>
    </row>
    <row r="80" spans="1:2" x14ac:dyDescent="0.2">
      <c r="A80">
        <v>-84.846945305000006</v>
      </c>
      <c r="B80">
        <v>53.170103084600001</v>
      </c>
    </row>
    <row r="81" spans="1:2" x14ac:dyDescent="0.2">
      <c r="A81">
        <v>-85.332683388000007</v>
      </c>
      <c r="B81">
        <v>50.042025690499997</v>
      </c>
    </row>
    <row r="82" spans="1:2" x14ac:dyDescent="0.2">
      <c r="A82">
        <v>-84.519619653700005</v>
      </c>
      <c r="B82">
        <v>47.491765230299997</v>
      </c>
    </row>
    <row r="83" spans="1:2" x14ac:dyDescent="0.2">
      <c r="A83">
        <v>-70.563246299100001</v>
      </c>
      <c r="B83">
        <v>70.558829050100002</v>
      </c>
    </row>
    <row r="84" spans="1:2" x14ac:dyDescent="0.2">
      <c r="A84">
        <v>-71.138872103599994</v>
      </c>
      <c r="B84">
        <v>68.367319999299994</v>
      </c>
    </row>
    <row r="85" spans="1:2" x14ac:dyDescent="0.2">
      <c r="A85">
        <v>-73.103436143300002</v>
      </c>
      <c r="B85">
        <v>65.097367225200003</v>
      </c>
    </row>
    <row r="86" spans="1:2" x14ac:dyDescent="0.2">
      <c r="A86">
        <v>-75.321152375599993</v>
      </c>
      <c r="B86">
        <v>61.549235719099997</v>
      </c>
    </row>
    <row r="87" spans="1:2" x14ac:dyDescent="0.2">
      <c r="A87">
        <v>-76.189821437000006</v>
      </c>
      <c r="B87">
        <v>58.994708308900002</v>
      </c>
    </row>
    <row r="88" spans="1:2" x14ac:dyDescent="0.2">
      <c r="A88">
        <v>-77.140392421599998</v>
      </c>
      <c r="B88">
        <v>55.372107499000002</v>
      </c>
    </row>
    <row r="89" spans="1:2" x14ac:dyDescent="0.2">
      <c r="A89">
        <v>-80.517555605799998</v>
      </c>
      <c r="B89">
        <v>49.5881567956</v>
      </c>
    </row>
    <row r="90" spans="1:2" x14ac:dyDescent="0.2">
      <c r="A90">
        <v>-81.206286229699998</v>
      </c>
      <c r="B90">
        <v>46.649309664800001</v>
      </c>
    </row>
    <row r="91" spans="1:2" x14ac:dyDescent="0.2">
      <c r="A91">
        <v>-81.193951998200006</v>
      </c>
      <c r="B91">
        <v>43.409562105500001</v>
      </c>
    </row>
    <row r="92" spans="1:2" x14ac:dyDescent="0.2">
      <c r="A92">
        <v>-64.723041104700002</v>
      </c>
      <c r="B92">
        <v>66.726671319100006</v>
      </c>
    </row>
    <row r="93" spans="1:2" x14ac:dyDescent="0.2">
      <c r="A93">
        <v>-67.275496412799995</v>
      </c>
      <c r="B93">
        <v>64.020990690900007</v>
      </c>
    </row>
    <row r="94" spans="1:2" x14ac:dyDescent="0.2">
      <c r="A94">
        <v>-68.081690116000004</v>
      </c>
      <c r="B94">
        <v>62.373031322899998</v>
      </c>
    </row>
    <row r="95" spans="1:2" x14ac:dyDescent="0.2">
      <c r="A95">
        <v>-71.054869199899997</v>
      </c>
      <c r="B95">
        <v>60.574922512199997</v>
      </c>
    </row>
    <row r="96" spans="1:2" x14ac:dyDescent="0.2">
      <c r="A96">
        <v>-71.331996368399999</v>
      </c>
      <c r="B96">
        <v>58.070530205700003</v>
      </c>
    </row>
    <row r="97" spans="1:2" x14ac:dyDescent="0.2">
      <c r="A97">
        <v>-73.028258495299994</v>
      </c>
      <c r="B97">
        <v>55.033694667500001</v>
      </c>
    </row>
    <row r="98" spans="1:2" x14ac:dyDescent="0.2">
      <c r="A98">
        <v>-74.530473949099999</v>
      </c>
      <c r="B98">
        <v>51.9692842587</v>
      </c>
    </row>
    <row r="99" spans="1:2" x14ac:dyDescent="0.2">
      <c r="A99">
        <v>-75.815556347799998</v>
      </c>
      <c r="B99">
        <v>48.914431870400001</v>
      </c>
    </row>
    <row r="100" spans="1:2" x14ac:dyDescent="0.2">
      <c r="A100">
        <v>-76.964120076200004</v>
      </c>
      <c r="B100">
        <v>45.917846237299997</v>
      </c>
    </row>
    <row r="101" spans="1:2" x14ac:dyDescent="0.2">
      <c r="A101">
        <v>-78.615858354599993</v>
      </c>
      <c r="B101">
        <v>43.8636508986</v>
      </c>
    </row>
    <row r="102" spans="1:2" x14ac:dyDescent="0.2">
      <c r="A102">
        <v>-64.221719016999998</v>
      </c>
      <c r="B102">
        <v>59.140033267299998</v>
      </c>
    </row>
    <row r="103" spans="1:2" x14ac:dyDescent="0.2">
      <c r="A103">
        <v>-65.647980948599994</v>
      </c>
      <c r="B103">
        <v>56.912430137000001</v>
      </c>
    </row>
    <row r="104" spans="1:2" x14ac:dyDescent="0.2">
      <c r="A104">
        <v>-67.836089530899997</v>
      </c>
      <c r="B104">
        <v>53.974467099000002</v>
      </c>
    </row>
    <row r="105" spans="1:2" x14ac:dyDescent="0.2">
      <c r="A105">
        <v>-69.688950794199997</v>
      </c>
      <c r="B105">
        <v>50.998461952100001</v>
      </c>
    </row>
    <row r="106" spans="1:2" x14ac:dyDescent="0.2">
      <c r="A106">
        <v>-71.341536814199998</v>
      </c>
      <c r="B106">
        <v>48.041495471300003</v>
      </c>
    </row>
    <row r="107" spans="1:2" x14ac:dyDescent="0.2">
      <c r="A107">
        <v>-72.731982270499998</v>
      </c>
      <c r="B107">
        <v>45.778140817999997</v>
      </c>
    </row>
    <row r="108" spans="1:2" x14ac:dyDescent="0.2">
      <c r="A108">
        <v>-61.115871635200001</v>
      </c>
      <c r="B108">
        <v>55.237608719199997</v>
      </c>
    </row>
    <row r="109" spans="1:2" x14ac:dyDescent="0.2">
      <c r="A109">
        <v>-62.959245039400002</v>
      </c>
      <c r="B109">
        <v>52.683544946799998</v>
      </c>
    </row>
    <row r="110" spans="1:2" x14ac:dyDescent="0.2">
      <c r="A110">
        <v>-65.027069798900001</v>
      </c>
      <c r="B110">
        <v>50.465014116500001</v>
      </c>
    </row>
    <row r="111" spans="1:2" x14ac:dyDescent="0.2">
      <c r="A111">
        <v>-66.694776667599996</v>
      </c>
      <c r="B111">
        <v>47.010558984100001</v>
      </c>
    </row>
    <row r="112" spans="1:2" x14ac:dyDescent="0.2">
      <c r="A112">
        <v>-57.172773717799998</v>
      </c>
      <c r="B112">
        <v>53.431835527499999</v>
      </c>
    </row>
    <row r="113" spans="1:2" x14ac:dyDescent="0.2">
      <c r="A113">
        <v>-58.4222529217</v>
      </c>
      <c r="B113">
        <v>51.3505558851</v>
      </c>
    </row>
    <row r="114" spans="1:2" x14ac:dyDescent="0.2">
      <c r="A114">
        <v>-58.958978097699998</v>
      </c>
      <c r="B114">
        <v>48.3188019432</v>
      </c>
    </row>
    <row r="115" spans="1:2" x14ac:dyDescent="0.2">
      <c r="A115">
        <v>-63.047931563100001</v>
      </c>
      <c r="B115">
        <v>45.633098820599997</v>
      </c>
    </row>
    <row r="116" spans="1:2" x14ac:dyDescent="0.2">
      <c r="A116">
        <v>-65.373582133400006</v>
      </c>
      <c r="B116">
        <v>44.048283904900003</v>
      </c>
    </row>
    <row r="117" spans="1:2" x14ac:dyDescent="0.2">
      <c r="A117">
        <v>-54.967007210299997</v>
      </c>
      <c r="B117">
        <v>48.911596781500002</v>
      </c>
    </row>
    <row r="118" spans="1:2" x14ac:dyDescent="0.2">
      <c r="A118">
        <v>-56.325303598399998</v>
      </c>
      <c r="B118">
        <v>47.785559852600002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F031-FA50-430A-81E3-95940875EF10}">
  <sheetPr>
    <tabColor rgb="FF00B050"/>
  </sheetPr>
  <dimension ref="A1:V141"/>
  <sheetViews>
    <sheetView topLeftCell="A114" workbookViewId="0">
      <selection activeCell="C141" sqref="A2:C141"/>
    </sheetView>
  </sheetViews>
  <sheetFormatPr baseColWidth="10" defaultColWidth="8.83203125" defaultRowHeight="15" x14ac:dyDescent="0.2"/>
  <cols>
    <col min="3" max="3" width="19.33203125" customWidth="1"/>
  </cols>
  <sheetData>
    <row r="1" spans="1:22" x14ac:dyDescent="0.2">
      <c r="A1" t="s">
        <v>30</v>
      </c>
      <c r="B1" t="s">
        <v>29</v>
      </c>
      <c r="C1" t="s">
        <v>56</v>
      </c>
      <c r="D1" t="s">
        <v>71</v>
      </c>
    </row>
    <row r="2" spans="1:22" x14ac:dyDescent="0.2">
      <c r="A2">
        <v>53.841999999999999</v>
      </c>
      <c r="B2">
        <v>-113.093</v>
      </c>
      <c r="C2">
        <v>1226.4000000000001</v>
      </c>
      <c r="D2" t="s">
        <v>59</v>
      </c>
    </row>
    <row r="3" spans="1:22" x14ac:dyDescent="0.2">
      <c r="A3">
        <v>53.53199</v>
      </c>
      <c r="B3">
        <v>-113.36492</v>
      </c>
      <c r="C3">
        <v>299.14999999999998</v>
      </c>
      <c r="D3" t="s">
        <v>60</v>
      </c>
    </row>
    <row r="4" spans="1:22" x14ac:dyDescent="0.2">
      <c r="A4">
        <v>54.923119999999997</v>
      </c>
      <c r="B4">
        <v>-112.86187</v>
      </c>
      <c r="C4">
        <v>165.07</v>
      </c>
      <c r="D4" t="s">
        <v>61</v>
      </c>
    </row>
    <row r="5" spans="1:22" x14ac:dyDescent="0.2">
      <c r="A5">
        <v>46.521700000000003</v>
      </c>
      <c r="B5">
        <v>-84.363699999999994</v>
      </c>
      <c r="C5">
        <v>3936.24</v>
      </c>
      <c r="D5" t="s">
        <v>57</v>
      </c>
    </row>
    <row r="6" spans="1:22" x14ac:dyDescent="0.2">
      <c r="A6">
        <v>45.112299999999998</v>
      </c>
      <c r="B6">
        <v>-73.012900000000002</v>
      </c>
      <c r="C6">
        <v>406.76</v>
      </c>
      <c r="D6" t="s">
        <v>62</v>
      </c>
    </row>
    <row r="7" spans="1:22" x14ac:dyDescent="0.2">
      <c r="A7">
        <v>48.348599999999998</v>
      </c>
      <c r="B7">
        <v>-89.306700000000006</v>
      </c>
      <c r="C7">
        <v>211.88</v>
      </c>
      <c r="D7" t="s">
        <v>61</v>
      </c>
    </row>
    <row r="8" spans="1:22" x14ac:dyDescent="0.2">
      <c r="A8">
        <v>45.2393</v>
      </c>
      <c r="B8">
        <v>-63.334699999999998</v>
      </c>
      <c r="C8">
        <v>185.37</v>
      </c>
      <c r="D8" t="s">
        <v>63</v>
      </c>
    </row>
    <row r="9" spans="1:22" ht="16" thickBot="1" x14ac:dyDescent="0.25">
      <c r="A9">
        <v>42.9437</v>
      </c>
      <c r="B9">
        <v>-82.415300000000002</v>
      </c>
      <c r="C9">
        <v>232.85</v>
      </c>
      <c r="D9" t="s">
        <v>64</v>
      </c>
    </row>
    <row r="10" spans="1:22" x14ac:dyDescent="0.2">
      <c r="A10">
        <v>46.1982</v>
      </c>
      <c r="B10">
        <v>-82.698899999999995</v>
      </c>
      <c r="C10">
        <v>132.47999999999999</v>
      </c>
      <c r="D10" t="s">
        <v>62</v>
      </c>
      <c r="L10" s="58" t="s">
        <v>96</v>
      </c>
      <c r="M10" s="59"/>
      <c r="N10" s="59"/>
      <c r="O10" s="59"/>
      <c r="P10" s="59"/>
      <c r="Q10" s="59"/>
      <c r="R10" s="59"/>
      <c r="S10" s="59"/>
      <c r="T10" s="59"/>
      <c r="U10" s="59"/>
      <c r="V10" s="60"/>
    </row>
    <row r="11" spans="1:22" x14ac:dyDescent="0.2">
      <c r="A11">
        <v>50.090710000000001</v>
      </c>
      <c r="B11">
        <v>-110.71901</v>
      </c>
      <c r="C11">
        <v>1618.19</v>
      </c>
      <c r="D11" t="s">
        <v>59</v>
      </c>
      <c r="L11" s="61"/>
      <c r="M11" s="62"/>
      <c r="N11" s="62"/>
      <c r="O11" s="62"/>
      <c r="P11" s="62"/>
      <c r="Q11" s="62"/>
      <c r="R11" s="62"/>
      <c r="S11" s="62"/>
      <c r="T11" s="62"/>
      <c r="U11" s="62"/>
      <c r="V11" s="63"/>
    </row>
    <row r="12" spans="1:22" x14ac:dyDescent="0.2">
      <c r="A12">
        <v>50.058199999999999</v>
      </c>
      <c r="B12">
        <v>-110.7282</v>
      </c>
      <c r="C12">
        <v>178.19</v>
      </c>
      <c r="D12" t="s">
        <v>64</v>
      </c>
      <c r="L12" s="61"/>
      <c r="M12" s="62"/>
      <c r="N12" s="62"/>
      <c r="O12" s="62"/>
      <c r="P12" s="62"/>
      <c r="Q12" s="62"/>
      <c r="R12" s="62"/>
      <c r="S12" s="62"/>
      <c r="T12" s="62"/>
      <c r="U12" s="62"/>
      <c r="V12" s="63"/>
    </row>
    <row r="13" spans="1:22" x14ac:dyDescent="0.2">
      <c r="A13">
        <v>52.997999999999998</v>
      </c>
      <c r="B13">
        <v>-122.483</v>
      </c>
      <c r="C13">
        <v>124.48</v>
      </c>
      <c r="D13" t="s">
        <v>61</v>
      </c>
      <c r="L13" s="61"/>
      <c r="M13" s="62"/>
      <c r="N13" s="62"/>
      <c r="O13" s="62"/>
      <c r="P13" s="62"/>
      <c r="Q13" s="62"/>
      <c r="R13" s="62"/>
      <c r="S13" s="62"/>
      <c r="T13" s="62"/>
      <c r="U13" s="62"/>
      <c r="V13" s="63"/>
    </row>
    <row r="14" spans="1:22" x14ac:dyDescent="0.2">
      <c r="A14">
        <v>43.3521</v>
      </c>
      <c r="B14">
        <v>-79.867900000000006</v>
      </c>
      <c r="C14">
        <v>434.05</v>
      </c>
      <c r="D14" t="s">
        <v>62</v>
      </c>
      <c r="L14" s="61"/>
      <c r="M14" s="62"/>
      <c r="N14" s="62"/>
      <c r="O14" s="62"/>
      <c r="P14" s="62"/>
      <c r="Q14" s="62"/>
      <c r="R14" s="62"/>
      <c r="S14" s="62"/>
      <c r="T14" s="62"/>
      <c r="U14" s="62"/>
      <c r="V14" s="63"/>
    </row>
    <row r="15" spans="1:22" x14ac:dyDescent="0.2">
      <c r="A15">
        <v>43.0687</v>
      </c>
      <c r="B15">
        <v>-80.858000000000004</v>
      </c>
      <c r="C15">
        <v>385.14</v>
      </c>
      <c r="D15" t="s">
        <v>62</v>
      </c>
      <c r="L15" s="61"/>
      <c r="M15" s="62"/>
      <c r="N15" s="62"/>
      <c r="O15" s="62"/>
      <c r="P15" s="62"/>
      <c r="Q15" s="62"/>
      <c r="R15" s="62"/>
      <c r="S15" s="62"/>
      <c r="T15" s="62"/>
      <c r="U15" s="62"/>
      <c r="V15" s="63"/>
    </row>
    <row r="16" spans="1:22" x14ac:dyDescent="0.2">
      <c r="A16">
        <v>50.846207</v>
      </c>
      <c r="B16">
        <v>-113.587288</v>
      </c>
      <c r="C16">
        <v>476.52</v>
      </c>
      <c r="D16" t="s">
        <v>59</v>
      </c>
      <c r="L16" s="61"/>
      <c r="M16" s="62"/>
      <c r="N16" s="62"/>
      <c r="O16" s="62"/>
      <c r="P16" s="62"/>
      <c r="Q16" s="62"/>
      <c r="R16" s="62"/>
      <c r="S16" s="62"/>
      <c r="T16" s="62"/>
      <c r="U16" s="62"/>
      <c r="V16" s="63"/>
    </row>
    <row r="17" spans="1:22" x14ac:dyDescent="0.2">
      <c r="A17">
        <v>50.846699999999998</v>
      </c>
      <c r="B17">
        <v>-113.58117</v>
      </c>
      <c r="C17">
        <v>36.020000000000003</v>
      </c>
      <c r="D17" t="s">
        <v>59</v>
      </c>
      <c r="L17" s="61"/>
      <c r="M17" s="62"/>
      <c r="N17" s="62"/>
      <c r="O17" s="62"/>
      <c r="P17" s="62"/>
      <c r="Q17" s="62"/>
      <c r="R17" s="62"/>
      <c r="S17" s="62"/>
      <c r="T17" s="62"/>
      <c r="U17" s="62"/>
      <c r="V17" s="63"/>
    </row>
    <row r="18" spans="1:22" x14ac:dyDescent="0.2">
      <c r="A18">
        <v>45.632399999999997</v>
      </c>
      <c r="B18">
        <v>-73.5244</v>
      </c>
      <c r="C18">
        <v>208.73</v>
      </c>
      <c r="D18" t="s">
        <v>60</v>
      </c>
      <c r="L18" s="61"/>
      <c r="M18" s="62"/>
      <c r="N18" s="62"/>
      <c r="O18" s="62"/>
      <c r="P18" s="62"/>
      <c r="Q18" s="62"/>
      <c r="R18" s="62"/>
      <c r="S18" s="62"/>
      <c r="T18" s="62"/>
      <c r="U18" s="62"/>
      <c r="V18" s="63"/>
    </row>
    <row r="19" spans="1:22" x14ac:dyDescent="0.2">
      <c r="A19">
        <v>46.744700000000002</v>
      </c>
      <c r="B19">
        <v>-71.812600000000003</v>
      </c>
      <c r="C19">
        <v>769.75</v>
      </c>
      <c r="D19" t="s">
        <v>63</v>
      </c>
      <c r="L19" s="61"/>
      <c r="M19" s="62"/>
      <c r="N19" s="62"/>
      <c r="O19" s="62"/>
      <c r="P19" s="62"/>
      <c r="Q19" s="62"/>
      <c r="R19" s="62"/>
      <c r="S19" s="62"/>
      <c r="T19" s="62"/>
      <c r="U19" s="62"/>
      <c r="V19" s="63"/>
    </row>
    <row r="20" spans="1:22" x14ac:dyDescent="0.2">
      <c r="A20">
        <v>45.3401</v>
      </c>
      <c r="B20">
        <v>-73.523669999999996</v>
      </c>
      <c r="C20">
        <v>727.17</v>
      </c>
      <c r="D20" t="s">
        <v>63</v>
      </c>
      <c r="L20" s="61"/>
      <c r="M20" s="62"/>
      <c r="N20" s="62"/>
      <c r="O20" s="62"/>
      <c r="P20" s="62"/>
      <c r="Q20" s="62"/>
      <c r="R20" s="62"/>
      <c r="S20" s="62"/>
      <c r="T20" s="62"/>
      <c r="U20" s="62"/>
      <c r="V20" s="63"/>
    </row>
    <row r="21" spans="1:22" x14ac:dyDescent="0.2">
      <c r="A21">
        <v>42.383899999999997</v>
      </c>
      <c r="B21">
        <v>-82.221800000000002</v>
      </c>
      <c r="C21">
        <v>131.04</v>
      </c>
      <c r="D21" t="s">
        <v>65</v>
      </c>
      <c r="L21" s="61"/>
      <c r="M21" s="62"/>
      <c r="N21" s="62"/>
      <c r="O21" s="62"/>
      <c r="P21" s="62"/>
      <c r="Q21" s="62"/>
      <c r="R21" s="62"/>
      <c r="S21" s="62"/>
      <c r="T21" s="62"/>
      <c r="U21" s="62"/>
      <c r="V21" s="63"/>
    </row>
    <row r="22" spans="1:22" x14ac:dyDescent="0.2">
      <c r="A22">
        <v>46.047499999999999</v>
      </c>
      <c r="B22">
        <v>-73.137780000000006</v>
      </c>
      <c r="C22">
        <v>982.93</v>
      </c>
      <c r="D22" t="s">
        <v>57</v>
      </c>
      <c r="L22" s="61"/>
      <c r="M22" s="62"/>
      <c r="N22" s="62"/>
      <c r="O22" s="62"/>
      <c r="P22" s="62"/>
      <c r="Q22" s="62"/>
      <c r="R22" s="62"/>
      <c r="S22" s="62"/>
      <c r="T22" s="62"/>
      <c r="U22" s="62"/>
      <c r="V22" s="63"/>
    </row>
    <row r="23" spans="1:22" x14ac:dyDescent="0.2">
      <c r="A23">
        <v>48.875</v>
      </c>
      <c r="B23">
        <v>-123.645</v>
      </c>
      <c r="C23">
        <v>193.27</v>
      </c>
      <c r="D23" t="s">
        <v>61</v>
      </c>
      <c r="L23" s="61"/>
      <c r="M23" s="62"/>
      <c r="N23" s="62"/>
      <c r="O23" s="62"/>
      <c r="P23" s="62"/>
      <c r="Q23" s="62"/>
      <c r="R23" s="62"/>
      <c r="S23" s="62"/>
      <c r="T23" s="62"/>
      <c r="U23" s="62"/>
      <c r="V23" s="63"/>
    </row>
    <row r="24" spans="1:22" x14ac:dyDescent="0.2">
      <c r="A24">
        <v>49.143599999999999</v>
      </c>
      <c r="B24">
        <v>-123.023</v>
      </c>
      <c r="C24">
        <v>723.13</v>
      </c>
      <c r="D24" t="s">
        <v>63</v>
      </c>
      <c r="L24" s="61"/>
      <c r="M24" s="62"/>
      <c r="N24" s="62"/>
      <c r="O24" s="62"/>
      <c r="P24" s="62"/>
      <c r="Q24" s="62"/>
      <c r="R24" s="62"/>
      <c r="S24" s="62"/>
      <c r="T24" s="62"/>
      <c r="U24" s="62"/>
      <c r="V24" s="63"/>
    </row>
    <row r="25" spans="1:22" x14ac:dyDescent="0.2">
      <c r="A25">
        <v>43.259700000000002</v>
      </c>
      <c r="B25">
        <v>-79.811099999999996</v>
      </c>
      <c r="C25">
        <v>3960.61</v>
      </c>
      <c r="D25" t="s">
        <v>57</v>
      </c>
      <c r="L25" s="61"/>
      <c r="M25" s="62"/>
      <c r="N25" s="62"/>
      <c r="O25" s="62"/>
      <c r="P25" s="62"/>
      <c r="Q25" s="62"/>
      <c r="R25" s="62"/>
      <c r="S25" s="62"/>
      <c r="T25" s="62"/>
      <c r="U25" s="62"/>
      <c r="V25" s="63"/>
    </row>
    <row r="26" spans="1:22" x14ac:dyDescent="0.2">
      <c r="A26">
        <v>47.374899999999997</v>
      </c>
      <c r="B26">
        <v>-68.333299999999994</v>
      </c>
      <c r="C26">
        <v>48.53</v>
      </c>
      <c r="D26" t="s">
        <v>61</v>
      </c>
      <c r="L26" s="61"/>
      <c r="M26" s="62"/>
      <c r="N26" s="62"/>
      <c r="O26" s="62"/>
      <c r="P26" s="62"/>
      <c r="Q26" s="62"/>
      <c r="R26" s="62"/>
      <c r="S26" s="62"/>
      <c r="T26" s="62"/>
      <c r="U26" s="62"/>
      <c r="V26" s="63"/>
    </row>
    <row r="27" spans="1:22" x14ac:dyDescent="0.2">
      <c r="A27">
        <v>48.412399999999998</v>
      </c>
      <c r="B27">
        <v>-71.130700000000004</v>
      </c>
      <c r="C27">
        <v>121.14</v>
      </c>
      <c r="D27" t="s">
        <v>57</v>
      </c>
      <c r="L27" s="61"/>
      <c r="M27" s="62"/>
      <c r="N27" s="62"/>
      <c r="O27" s="62"/>
      <c r="P27" s="62"/>
      <c r="Q27" s="62"/>
      <c r="R27" s="62"/>
      <c r="S27" s="62"/>
      <c r="T27" s="62"/>
      <c r="U27" s="62"/>
      <c r="V27" s="63"/>
    </row>
    <row r="28" spans="1:22" ht="16" thickBot="1" x14ac:dyDescent="0.25">
      <c r="A28">
        <v>51.068199999999997</v>
      </c>
      <c r="B28">
        <v>-115.13639999999999</v>
      </c>
      <c r="C28">
        <v>179.71</v>
      </c>
      <c r="D28" t="s">
        <v>62</v>
      </c>
      <c r="L28" s="64"/>
      <c r="M28" s="65"/>
      <c r="N28" s="65"/>
      <c r="O28" s="65"/>
      <c r="P28" s="65"/>
      <c r="Q28" s="65"/>
      <c r="R28" s="65"/>
      <c r="S28" s="65"/>
      <c r="T28" s="65"/>
      <c r="U28" s="65"/>
      <c r="V28" s="66"/>
    </row>
    <row r="29" spans="1:22" x14ac:dyDescent="0.2">
      <c r="A29">
        <v>51.058900000000001</v>
      </c>
      <c r="B29">
        <v>-115.17449999999999</v>
      </c>
      <c r="C29">
        <v>1176.4100000000001</v>
      </c>
      <c r="D29" t="s">
        <v>63</v>
      </c>
    </row>
    <row r="30" spans="1:22" x14ac:dyDescent="0.2">
      <c r="A30">
        <v>51.413499999999999</v>
      </c>
      <c r="B30">
        <v>-98.765000000000001</v>
      </c>
      <c r="C30">
        <v>106.76</v>
      </c>
      <c r="D30" t="s">
        <v>62</v>
      </c>
    </row>
    <row r="31" spans="1:22" x14ac:dyDescent="0.2">
      <c r="A31">
        <v>43.0989</v>
      </c>
      <c r="B31">
        <v>-80.894300000000001</v>
      </c>
      <c r="C31">
        <v>420.22</v>
      </c>
      <c r="D31" t="s">
        <v>63</v>
      </c>
    </row>
    <row r="32" spans="1:22" x14ac:dyDescent="0.2">
      <c r="A32">
        <v>53.725389999999997</v>
      </c>
      <c r="B32">
        <v>-113.193</v>
      </c>
      <c r="C32">
        <v>670.23</v>
      </c>
      <c r="D32" t="s">
        <v>59</v>
      </c>
    </row>
    <row r="33" spans="1:4" x14ac:dyDescent="0.2">
      <c r="A33">
        <v>53.733199999999997</v>
      </c>
      <c r="B33">
        <v>-113.175</v>
      </c>
      <c r="C33">
        <v>70.97</v>
      </c>
      <c r="D33" t="s">
        <v>65</v>
      </c>
    </row>
    <row r="34" spans="1:4" x14ac:dyDescent="0.2">
      <c r="A34">
        <v>43.857799999999997</v>
      </c>
      <c r="B34">
        <v>-78.909700000000001</v>
      </c>
      <c r="C34">
        <v>124.04</v>
      </c>
      <c r="D34" t="s">
        <v>57</v>
      </c>
    </row>
    <row r="35" spans="1:4" x14ac:dyDescent="0.2">
      <c r="A35">
        <v>55.071109999999997</v>
      </c>
      <c r="B35">
        <v>-118.69110999999999</v>
      </c>
      <c r="C35">
        <v>160.22999999999999</v>
      </c>
      <c r="D35" t="s">
        <v>61</v>
      </c>
    </row>
    <row r="36" spans="1:4" x14ac:dyDescent="0.2">
      <c r="A36">
        <v>43.258800000000001</v>
      </c>
      <c r="B36">
        <v>-79.784300000000002</v>
      </c>
      <c r="C36">
        <v>202.08</v>
      </c>
      <c r="D36" t="s">
        <v>64</v>
      </c>
    </row>
    <row r="37" spans="1:4" x14ac:dyDescent="0.2">
      <c r="A37">
        <v>49.136899999999997</v>
      </c>
      <c r="B37">
        <v>-123.85639999999999</v>
      </c>
      <c r="C37">
        <v>143.49</v>
      </c>
      <c r="D37" t="s">
        <v>61</v>
      </c>
    </row>
    <row r="38" spans="1:4" x14ac:dyDescent="0.2">
      <c r="A38">
        <v>45.99756</v>
      </c>
      <c r="B38">
        <v>-65.306309999999996</v>
      </c>
      <c r="C38">
        <v>65.239999999999995</v>
      </c>
      <c r="D38" t="s">
        <v>62</v>
      </c>
    </row>
    <row r="39" spans="1:4" x14ac:dyDescent="0.2">
      <c r="A39">
        <v>53.4133</v>
      </c>
      <c r="B39">
        <v>-117.5706</v>
      </c>
      <c r="C39">
        <v>228.97</v>
      </c>
      <c r="D39" t="s">
        <v>61</v>
      </c>
    </row>
    <row r="40" spans="1:4" x14ac:dyDescent="0.2">
      <c r="A40">
        <v>49.523699999999998</v>
      </c>
      <c r="B40">
        <v>-123.4837</v>
      </c>
      <c r="C40">
        <v>112.95</v>
      </c>
      <c r="D40" t="s">
        <v>61</v>
      </c>
    </row>
    <row r="41" spans="1:4" x14ac:dyDescent="0.2">
      <c r="A41">
        <v>45.6203</v>
      </c>
      <c r="B41">
        <v>-73.518299999999996</v>
      </c>
      <c r="C41">
        <v>105.57</v>
      </c>
      <c r="D41" t="s">
        <v>65</v>
      </c>
    </row>
    <row r="42" spans="1:4" x14ac:dyDescent="0.2">
      <c r="A42">
        <v>44.660600000000002</v>
      </c>
      <c r="B42">
        <v>-75.601699999999994</v>
      </c>
      <c r="C42">
        <v>88.36</v>
      </c>
      <c r="D42" t="s">
        <v>65</v>
      </c>
    </row>
    <row r="43" spans="1:4" x14ac:dyDescent="0.2">
      <c r="A43">
        <v>50.517600000000002</v>
      </c>
      <c r="B43">
        <v>-104.6301</v>
      </c>
      <c r="C43">
        <v>243.26</v>
      </c>
      <c r="D43" t="s">
        <v>57</v>
      </c>
    </row>
    <row r="44" spans="1:4" x14ac:dyDescent="0.2">
      <c r="A44">
        <v>52.30827</v>
      </c>
      <c r="B44">
        <v>-113.5415</v>
      </c>
      <c r="C44">
        <v>113.69</v>
      </c>
      <c r="D44" t="s">
        <v>60</v>
      </c>
    </row>
    <row r="45" spans="1:4" x14ac:dyDescent="0.2">
      <c r="A45">
        <v>46.029699999999998</v>
      </c>
      <c r="B45">
        <v>-73.4024</v>
      </c>
      <c r="C45">
        <v>10.029999999999999</v>
      </c>
      <c r="D45" t="s">
        <v>63</v>
      </c>
    </row>
    <row r="46" spans="1:4" x14ac:dyDescent="0.2">
      <c r="A46">
        <v>50.686</v>
      </c>
      <c r="B46">
        <v>-120.404</v>
      </c>
      <c r="C46">
        <v>99.46</v>
      </c>
      <c r="D46" t="s">
        <v>61</v>
      </c>
    </row>
    <row r="47" spans="1:4" x14ac:dyDescent="0.2">
      <c r="A47">
        <v>45.712499999999999</v>
      </c>
      <c r="B47">
        <v>-73.424999999999997</v>
      </c>
      <c r="C47">
        <v>187.65</v>
      </c>
      <c r="D47" t="s">
        <v>64</v>
      </c>
    </row>
    <row r="48" spans="1:4" x14ac:dyDescent="0.2">
      <c r="A48">
        <v>49.159100000000002</v>
      </c>
      <c r="B48">
        <v>-123.00320000000001</v>
      </c>
      <c r="C48">
        <v>470.69</v>
      </c>
      <c r="D48" t="s">
        <v>63</v>
      </c>
    </row>
    <row r="49" spans="1:4" x14ac:dyDescent="0.2">
      <c r="A49">
        <v>44.166400000000003</v>
      </c>
      <c r="B49">
        <v>-76.802599999999998</v>
      </c>
      <c r="C49">
        <v>646.69000000000005</v>
      </c>
      <c r="D49" t="s">
        <v>63</v>
      </c>
    </row>
    <row r="50" spans="1:4" x14ac:dyDescent="0.2">
      <c r="A50">
        <v>50.6629</v>
      </c>
      <c r="B50">
        <v>-120.06570000000001</v>
      </c>
      <c r="C50">
        <v>0</v>
      </c>
      <c r="D50" t="s">
        <v>63</v>
      </c>
    </row>
    <row r="51" spans="1:4" x14ac:dyDescent="0.2">
      <c r="A51">
        <v>53.580509999999997</v>
      </c>
      <c r="B51">
        <v>-113.60328</v>
      </c>
      <c r="C51">
        <v>531.70000000000005</v>
      </c>
      <c r="D51" t="s">
        <v>63</v>
      </c>
    </row>
    <row r="52" spans="1:4" x14ac:dyDescent="0.2">
      <c r="A52">
        <v>45.620699999999999</v>
      </c>
      <c r="B52">
        <v>-71.604900000000001</v>
      </c>
      <c r="C52">
        <v>192.08</v>
      </c>
      <c r="D52" t="s">
        <v>62</v>
      </c>
    </row>
    <row r="53" spans="1:4" x14ac:dyDescent="0.2">
      <c r="A53">
        <v>43.497199999999999</v>
      </c>
      <c r="B53">
        <v>-79.627700000000004</v>
      </c>
      <c r="C53">
        <v>996.99</v>
      </c>
      <c r="D53" t="s">
        <v>63</v>
      </c>
    </row>
    <row r="54" spans="1:4" x14ac:dyDescent="0.2">
      <c r="A54">
        <v>47.798000000000002</v>
      </c>
      <c r="B54">
        <v>-53.9938</v>
      </c>
      <c r="C54">
        <v>47.99</v>
      </c>
      <c r="D54" t="s">
        <v>65</v>
      </c>
    </row>
    <row r="55" spans="1:4" x14ac:dyDescent="0.2">
      <c r="A55">
        <v>53.977899999999998</v>
      </c>
      <c r="B55">
        <v>-122.69499999999999</v>
      </c>
      <c r="C55">
        <v>228.75</v>
      </c>
      <c r="D55" t="s">
        <v>61</v>
      </c>
    </row>
    <row r="56" spans="1:4" x14ac:dyDescent="0.2">
      <c r="A56">
        <v>42.8825</v>
      </c>
      <c r="B56">
        <v>-82.404399999999995</v>
      </c>
      <c r="C56">
        <v>751.06</v>
      </c>
      <c r="D56" t="s">
        <v>60</v>
      </c>
    </row>
    <row r="57" spans="1:4" x14ac:dyDescent="0.2">
      <c r="A57">
        <v>42.938499999999998</v>
      </c>
      <c r="B57">
        <v>-82.413700000000006</v>
      </c>
      <c r="C57">
        <v>100.5</v>
      </c>
      <c r="D57" t="s">
        <v>60</v>
      </c>
    </row>
    <row r="58" spans="1:4" x14ac:dyDescent="0.2">
      <c r="A58">
        <v>52.308300000000003</v>
      </c>
      <c r="B58">
        <v>-113.55</v>
      </c>
      <c r="C58">
        <v>3317.24</v>
      </c>
      <c r="D58" t="s">
        <v>60</v>
      </c>
    </row>
    <row r="59" spans="1:4" x14ac:dyDescent="0.2">
      <c r="A59">
        <v>45.598500000000001</v>
      </c>
      <c r="B59">
        <v>-75.256200000000007</v>
      </c>
      <c r="C59">
        <v>50.59</v>
      </c>
      <c r="D59" t="s">
        <v>61</v>
      </c>
    </row>
    <row r="60" spans="1:4" x14ac:dyDescent="0.2">
      <c r="A60">
        <v>56.221899999999998</v>
      </c>
      <c r="B60">
        <v>-117.11060000000001</v>
      </c>
      <c r="C60">
        <v>202.68</v>
      </c>
      <c r="D60" t="s">
        <v>61</v>
      </c>
    </row>
    <row r="61" spans="1:4" x14ac:dyDescent="0.2">
      <c r="A61">
        <v>46.380299999999998</v>
      </c>
      <c r="B61">
        <v>-72.361599999999996</v>
      </c>
      <c r="C61">
        <v>72.87</v>
      </c>
      <c r="D61" t="s">
        <v>60</v>
      </c>
    </row>
    <row r="62" spans="1:4" x14ac:dyDescent="0.2">
      <c r="A62">
        <v>44.055300000000003</v>
      </c>
      <c r="B62">
        <v>-77.122200000000007</v>
      </c>
      <c r="C62">
        <v>673.59</v>
      </c>
      <c r="D62" t="s">
        <v>63</v>
      </c>
    </row>
    <row r="63" spans="1:4" x14ac:dyDescent="0.2">
      <c r="A63">
        <v>52.3874</v>
      </c>
      <c r="B63">
        <v>-113.6005</v>
      </c>
      <c r="C63">
        <v>149.68</v>
      </c>
      <c r="D63" t="s">
        <v>65</v>
      </c>
    </row>
    <row r="64" spans="1:4" x14ac:dyDescent="0.2">
      <c r="A64">
        <v>42.9544</v>
      </c>
      <c r="B64">
        <v>-82.415300000000002</v>
      </c>
      <c r="C64">
        <v>284.60000000000002</v>
      </c>
      <c r="D64" t="s">
        <v>60</v>
      </c>
    </row>
    <row r="65" spans="1:4" x14ac:dyDescent="0.2">
      <c r="A65">
        <v>50.433300000000003</v>
      </c>
      <c r="B65">
        <v>-105.1833</v>
      </c>
      <c r="C65">
        <v>527.54999999999995</v>
      </c>
      <c r="D65" t="s">
        <v>59</v>
      </c>
    </row>
    <row r="66" spans="1:4" x14ac:dyDescent="0.2">
      <c r="A66">
        <v>53.804200000000002</v>
      </c>
      <c r="B66">
        <v>-113.08240000000001</v>
      </c>
      <c r="C66">
        <v>259.86</v>
      </c>
      <c r="D66" t="s">
        <v>60</v>
      </c>
    </row>
    <row r="67" spans="1:4" x14ac:dyDescent="0.2">
      <c r="A67">
        <v>48.666699999999999</v>
      </c>
      <c r="B67">
        <v>-72.458299999999994</v>
      </c>
      <c r="C67">
        <v>86.29</v>
      </c>
      <c r="D67" t="s">
        <v>61</v>
      </c>
    </row>
    <row r="68" spans="1:4" x14ac:dyDescent="0.2">
      <c r="A68">
        <v>49.8309</v>
      </c>
      <c r="B68">
        <v>-99.907799999999995</v>
      </c>
      <c r="C68">
        <v>715.79</v>
      </c>
      <c r="D68" t="s">
        <v>59</v>
      </c>
    </row>
    <row r="69" spans="1:4" x14ac:dyDescent="0.2">
      <c r="A69">
        <v>46.711100000000002</v>
      </c>
      <c r="B69">
        <v>-79.096699999999998</v>
      </c>
      <c r="C69">
        <v>174.81</v>
      </c>
      <c r="D69" t="s">
        <v>61</v>
      </c>
    </row>
    <row r="70" spans="1:4" x14ac:dyDescent="0.2">
      <c r="A70">
        <v>43.880600000000001</v>
      </c>
      <c r="B70">
        <v>-78.700500000000005</v>
      </c>
      <c r="C70">
        <v>1161.43</v>
      </c>
      <c r="D70" t="s">
        <v>63</v>
      </c>
    </row>
    <row r="71" spans="1:4" x14ac:dyDescent="0.2">
      <c r="A71">
        <v>43.242600000000003</v>
      </c>
      <c r="B71">
        <v>-81.147800000000004</v>
      </c>
      <c r="C71">
        <v>540.22</v>
      </c>
      <c r="D71" t="s">
        <v>63</v>
      </c>
    </row>
    <row r="72" spans="1:4" x14ac:dyDescent="0.2">
      <c r="A72">
        <v>43.264380000000003</v>
      </c>
      <c r="B72">
        <v>-79.82723</v>
      </c>
      <c r="C72">
        <v>279.10000000000002</v>
      </c>
      <c r="D72" t="s">
        <v>57</v>
      </c>
    </row>
    <row r="73" spans="1:4" x14ac:dyDescent="0.2">
      <c r="A73">
        <v>42.81</v>
      </c>
      <c r="B73">
        <v>-80.096699999999998</v>
      </c>
      <c r="C73">
        <v>3768.21</v>
      </c>
      <c r="D73" t="s">
        <v>57</v>
      </c>
    </row>
    <row r="74" spans="1:4" x14ac:dyDescent="0.2">
      <c r="A74">
        <v>42.8142</v>
      </c>
      <c r="B74">
        <v>-82.455600000000004</v>
      </c>
      <c r="C74">
        <v>551.11</v>
      </c>
      <c r="D74" t="s">
        <v>59</v>
      </c>
    </row>
    <row r="75" spans="1:4" x14ac:dyDescent="0.2">
      <c r="A75">
        <v>48.796500000000002</v>
      </c>
      <c r="B75">
        <v>-87.103899999999996</v>
      </c>
      <c r="C75">
        <v>167.47</v>
      </c>
      <c r="D75" t="s">
        <v>61</v>
      </c>
    </row>
    <row r="76" spans="1:4" x14ac:dyDescent="0.2">
      <c r="A76">
        <v>53.733199999999997</v>
      </c>
      <c r="B76">
        <v>-113.175</v>
      </c>
      <c r="C76">
        <v>1102.8599999999999</v>
      </c>
      <c r="D76" t="s">
        <v>60</v>
      </c>
    </row>
    <row r="77" spans="1:4" x14ac:dyDescent="0.2">
      <c r="A77">
        <v>49.783099999999997</v>
      </c>
      <c r="B77">
        <v>-92.847200000000001</v>
      </c>
      <c r="C77">
        <v>103.41</v>
      </c>
      <c r="D77" t="s">
        <v>61</v>
      </c>
    </row>
    <row r="78" spans="1:4" x14ac:dyDescent="0.2">
      <c r="A78">
        <v>53.922820000000002</v>
      </c>
      <c r="B78">
        <v>-122.6906</v>
      </c>
      <c r="C78">
        <v>213.08</v>
      </c>
      <c r="D78" t="s">
        <v>61</v>
      </c>
    </row>
    <row r="79" spans="1:4" x14ac:dyDescent="0.2">
      <c r="A79">
        <v>46.011099999999999</v>
      </c>
      <c r="B79">
        <v>-67.226500000000001</v>
      </c>
      <c r="C79">
        <v>117.02</v>
      </c>
      <c r="D79" t="s">
        <v>61</v>
      </c>
    </row>
    <row r="80" spans="1:4" x14ac:dyDescent="0.2">
      <c r="A80">
        <v>45.820599999999999</v>
      </c>
      <c r="B80">
        <v>-73.266099999999994</v>
      </c>
      <c r="C80">
        <v>90.42</v>
      </c>
      <c r="D80" t="s">
        <v>57</v>
      </c>
    </row>
    <row r="81" spans="1:4" x14ac:dyDescent="0.2">
      <c r="A81">
        <v>43.704300000000003</v>
      </c>
      <c r="B81">
        <v>-79.727500000000006</v>
      </c>
      <c r="C81">
        <v>70.61</v>
      </c>
      <c r="D81" t="s">
        <v>58</v>
      </c>
    </row>
    <row r="82" spans="1:4" x14ac:dyDescent="0.2">
      <c r="A82">
        <v>45.262</v>
      </c>
      <c r="B82">
        <v>-66.092399999999998</v>
      </c>
      <c r="C82">
        <v>98.7</v>
      </c>
      <c r="D82" t="s">
        <v>61</v>
      </c>
    </row>
    <row r="83" spans="1:4" x14ac:dyDescent="0.2">
      <c r="A83">
        <v>53.259050000000002</v>
      </c>
      <c r="B83">
        <v>-109.95287999999999</v>
      </c>
      <c r="C83">
        <v>31.78</v>
      </c>
      <c r="D83" t="s">
        <v>65</v>
      </c>
    </row>
    <row r="84" spans="1:4" x14ac:dyDescent="0.2">
      <c r="A84">
        <v>50.255719999999997</v>
      </c>
      <c r="B84">
        <v>-99.863219999999998</v>
      </c>
      <c r="C84">
        <v>78.209999999999994</v>
      </c>
      <c r="D84" t="s">
        <v>65</v>
      </c>
    </row>
    <row r="85" spans="1:4" x14ac:dyDescent="0.2">
      <c r="A85">
        <v>44.319299999999998</v>
      </c>
      <c r="B85">
        <v>-81.565700000000007</v>
      </c>
      <c r="C85">
        <v>31.06</v>
      </c>
      <c r="D85" t="s">
        <v>65</v>
      </c>
    </row>
    <row r="86" spans="1:4" x14ac:dyDescent="0.2">
      <c r="A86">
        <v>53.5291</v>
      </c>
      <c r="B86">
        <v>-113.3875</v>
      </c>
      <c r="C86">
        <v>88.1</v>
      </c>
      <c r="D86" t="s">
        <v>57</v>
      </c>
    </row>
    <row r="87" spans="1:4" x14ac:dyDescent="0.2">
      <c r="A87">
        <v>49.191200000000002</v>
      </c>
      <c r="B87">
        <v>-122.6605</v>
      </c>
      <c r="C87">
        <v>62.35</v>
      </c>
      <c r="D87" t="s">
        <v>62</v>
      </c>
    </row>
    <row r="88" spans="1:4" x14ac:dyDescent="0.2">
      <c r="A88">
        <v>44.735300000000002</v>
      </c>
      <c r="B88">
        <v>-75.484200000000001</v>
      </c>
      <c r="C88">
        <v>85.73</v>
      </c>
      <c r="D88" t="s">
        <v>65</v>
      </c>
    </row>
    <row r="89" spans="1:4" x14ac:dyDescent="0.2">
      <c r="A89">
        <v>42.782699999999998</v>
      </c>
      <c r="B89">
        <v>-80.981300000000005</v>
      </c>
      <c r="C89">
        <v>125.47</v>
      </c>
      <c r="D89" t="s">
        <v>65</v>
      </c>
    </row>
    <row r="90" spans="1:4" x14ac:dyDescent="0.2">
      <c r="A90">
        <v>42.921199999999999</v>
      </c>
      <c r="B90">
        <v>-79.255399999999995</v>
      </c>
      <c r="C90">
        <v>168.29</v>
      </c>
      <c r="D90" t="s">
        <v>65</v>
      </c>
    </row>
    <row r="91" spans="1:4" x14ac:dyDescent="0.2">
      <c r="A91">
        <v>45.473590000000002</v>
      </c>
      <c r="B91">
        <v>-73.560720000000003</v>
      </c>
      <c r="C91">
        <v>67.77</v>
      </c>
      <c r="D91" t="s">
        <v>58</v>
      </c>
    </row>
    <row r="92" spans="1:4" x14ac:dyDescent="0.2">
      <c r="A92">
        <v>42.856490000000001</v>
      </c>
      <c r="B92">
        <v>-82.419889999999995</v>
      </c>
      <c r="C92">
        <v>138.55000000000001</v>
      </c>
      <c r="D92" t="s">
        <v>65</v>
      </c>
    </row>
    <row r="93" spans="1:4" x14ac:dyDescent="0.2">
      <c r="A93">
        <v>50.442129999999999</v>
      </c>
      <c r="B93">
        <v>-105.22224</v>
      </c>
      <c r="C93">
        <v>67.09</v>
      </c>
      <c r="D93" t="s">
        <v>65</v>
      </c>
    </row>
    <row r="94" spans="1:4" x14ac:dyDescent="0.2">
      <c r="A94">
        <v>45.613300000000002</v>
      </c>
      <c r="B94">
        <v>-74.704999999999998</v>
      </c>
      <c r="C94">
        <v>102.89</v>
      </c>
      <c r="D94" t="s">
        <v>57</v>
      </c>
    </row>
    <row r="95" spans="1:4" x14ac:dyDescent="0.2">
      <c r="A95">
        <v>49.91901</v>
      </c>
      <c r="B95">
        <v>-115.764</v>
      </c>
      <c r="C95">
        <v>64.599999999999994</v>
      </c>
      <c r="D95" t="s">
        <v>61</v>
      </c>
    </row>
    <row r="96" spans="1:4" x14ac:dyDescent="0.2">
      <c r="A96">
        <v>46.529699999999998</v>
      </c>
      <c r="B96">
        <v>-84.368799999999993</v>
      </c>
      <c r="C96">
        <v>80.989999999999995</v>
      </c>
      <c r="D96" t="s">
        <v>67</v>
      </c>
    </row>
    <row r="97" spans="1:4" x14ac:dyDescent="0.2">
      <c r="A97">
        <v>49.335700000000003</v>
      </c>
      <c r="B97">
        <v>-117.72799999999999</v>
      </c>
      <c r="C97">
        <v>116.13</v>
      </c>
      <c r="D97" t="s">
        <v>61</v>
      </c>
    </row>
    <row r="98" spans="1:4" x14ac:dyDescent="0.2">
      <c r="A98">
        <v>46.371200000000002</v>
      </c>
      <c r="B98">
        <v>-72.388099999999994</v>
      </c>
      <c r="C98">
        <v>194.62</v>
      </c>
      <c r="D98" t="s">
        <v>57</v>
      </c>
    </row>
    <row r="99" spans="1:4" x14ac:dyDescent="0.2">
      <c r="A99">
        <v>50.130200000000002</v>
      </c>
      <c r="B99">
        <v>-96.901300000000006</v>
      </c>
      <c r="C99">
        <v>48.05</v>
      </c>
      <c r="D99" t="s">
        <v>57</v>
      </c>
    </row>
    <row r="100" spans="1:4" x14ac:dyDescent="0.2">
      <c r="A100">
        <v>44.442019999999999</v>
      </c>
      <c r="B100">
        <v>-77.825460000000007</v>
      </c>
      <c r="C100">
        <v>41.35</v>
      </c>
      <c r="D100" t="s">
        <v>65</v>
      </c>
    </row>
    <row r="101" spans="1:4" x14ac:dyDescent="0.2">
      <c r="A101">
        <v>50.080710000000003</v>
      </c>
      <c r="B101">
        <v>-110.72786000000001</v>
      </c>
      <c r="C101">
        <v>399.15</v>
      </c>
      <c r="D101" t="s">
        <v>65</v>
      </c>
    </row>
    <row r="102" spans="1:4" x14ac:dyDescent="0.2">
      <c r="A102">
        <v>43.370600000000003</v>
      </c>
      <c r="B102">
        <v>-80.284000000000006</v>
      </c>
      <c r="C102">
        <v>16.05</v>
      </c>
      <c r="D102" t="s">
        <v>57</v>
      </c>
    </row>
    <row r="103" spans="1:4" x14ac:dyDescent="0.2">
      <c r="A103">
        <v>47.993000000000002</v>
      </c>
      <c r="B103">
        <v>-66.718999999999994</v>
      </c>
      <c r="C103">
        <v>15.65</v>
      </c>
      <c r="D103" t="s">
        <v>61</v>
      </c>
    </row>
    <row r="104" spans="1:4" x14ac:dyDescent="0.2">
      <c r="A104">
        <v>53.833100000000002</v>
      </c>
      <c r="B104">
        <v>-113.10890000000001</v>
      </c>
      <c r="C104">
        <v>20.04</v>
      </c>
      <c r="D104" t="s">
        <v>64</v>
      </c>
    </row>
    <row r="105" spans="1:4" x14ac:dyDescent="0.2">
      <c r="A105">
        <v>43.269100000000002</v>
      </c>
      <c r="B105">
        <v>-79.842500000000001</v>
      </c>
      <c r="C105">
        <v>3.05</v>
      </c>
      <c r="D105" t="s">
        <v>65</v>
      </c>
    </row>
    <row r="106" spans="1:4" x14ac:dyDescent="0.2">
      <c r="A106">
        <v>52.031700000000001</v>
      </c>
      <c r="B106">
        <v>-113.9355</v>
      </c>
      <c r="C106">
        <v>22.93</v>
      </c>
      <c r="D106" t="s">
        <v>58</v>
      </c>
    </row>
    <row r="107" spans="1:4" x14ac:dyDescent="0.2">
      <c r="A107">
        <v>45.269199999999998</v>
      </c>
      <c r="B107">
        <v>-74.113200000000006</v>
      </c>
      <c r="C107">
        <v>29.3</v>
      </c>
      <c r="D107" t="s">
        <v>64</v>
      </c>
    </row>
    <row r="108" spans="1:4" x14ac:dyDescent="0.2">
      <c r="A108">
        <v>50.391500000000001</v>
      </c>
      <c r="B108">
        <v>-105.5518</v>
      </c>
      <c r="C108">
        <v>9.23</v>
      </c>
      <c r="D108" t="s">
        <v>69</v>
      </c>
    </row>
    <row r="109" spans="1:4" x14ac:dyDescent="0.2">
      <c r="A109">
        <v>45.430999999999997</v>
      </c>
      <c r="B109">
        <v>-73.167299999999997</v>
      </c>
      <c r="C109">
        <v>15.56</v>
      </c>
      <c r="D109" t="s">
        <v>70</v>
      </c>
    </row>
    <row r="110" spans="1:4" x14ac:dyDescent="0.2">
      <c r="A110">
        <v>43.260300000000001</v>
      </c>
      <c r="B110">
        <v>-79.791399999999996</v>
      </c>
      <c r="C110">
        <v>30.08</v>
      </c>
      <c r="D110" t="s">
        <v>65</v>
      </c>
    </row>
    <row r="111" spans="1:4" x14ac:dyDescent="0.2">
      <c r="A111">
        <v>45.636400000000002</v>
      </c>
      <c r="B111">
        <v>-73.521299999999997</v>
      </c>
      <c r="C111">
        <v>20.87</v>
      </c>
      <c r="D111" t="s">
        <v>64</v>
      </c>
    </row>
    <row r="112" spans="1:4" x14ac:dyDescent="0.2">
      <c r="A112">
        <v>45.437199999999997</v>
      </c>
      <c r="B112">
        <v>-73.167599999999993</v>
      </c>
      <c r="C112">
        <v>13.86</v>
      </c>
      <c r="D112" t="s">
        <v>68</v>
      </c>
    </row>
    <row r="113" spans="1:4" x14ac:dyDescent="0.2">
      <c r="A113">
        <v>43.047199999999997</v>
      </c>
      <c r="B113">
        <v>-79.158299999999997</v>
      </c>
      <c r="C113">
        <v>14.22</v>
      </c>
      <c r="D113" t="s">
        <v>66</v>
      </c>
    </row>
    <row r="114" spans="1:4" x14ac:dyDescent="0.2">
      <c r="A114">
        <v>46.179900000000004</v>
      </c>
      <c r="B114">
        <v>-83.017200000000003</v>
      </c>
      <c r="C114">
        <v>14.69</v>
      </c>
      <c r="D114" t="s">
        <v>64</v>
      </c>
    </row>
    <row r="115" spans="1:4" x14ac:dyDescent="0.2">
      <c r="A115">
        <v>45.566299999999998</v>
      </c>
      <c r="B115">
        <v>-73.457899999999995</v>
      </c>
      <c r="C115">
        <v>23.89</v>
      </c>
      <c r="D115" t="s">
        <v>57</v>
      </c>
    </row>
    <row r="116" spans="1:4" x14ac:dyDescent="0.2">
      <c r="A116">
        <v>52.322099999999999</v>
      </c>
      <c r="B116">
        <v>-113.5166</v>
      </c>
      <c r="C116">
        <v>17.98</v>
      </c>
      <c r="D116" t="s">
        <v>59</v>
      </c>
    </row>
    <row r="117" spans="1:4" x14ac:dyDescent="0.2">
      <c r="A117">
        <v>43.544699999999999</v>
      </c>
      <c r="B117">
        <v>-80.232399999999998</v>
      </c>
      <c r="C117">
        <v>12.09</v>
      </c>
      <c r="D117" t="s">
        <v>58</v>
      </c>
    </row>
    <row r="118" spans="1:4" x14ac:dyDescent="0.2">
      <c r="A118">
        <v>43.94314</v>
      </c>
      <c r="B118">
        <v>-78.294889999999995</v>
      </c>
      <c r="C118">
        <v>22.54</v>
      </c>
      <c r="D118" t="s">
        <v>64</v>
      </c>
    </row>
    <row r="119" spans="1:4" x14ac:dyDescent="0.2">
      <c r="A119">
        <v>52.433329999999998</v>
      </c>
      <c r="B119">
        <v>-109.16667</v>
      </c>
      <c r="C119">
        <v>24.52</v>
      </c>
      <c r="D119" t="s">
        <v>65</v>
      </c>
    </row>
    <row r="120" spans="1:4" x14ac:dyDescent="0.2">
      <c r="A120">
        <v>42.970770000000002</v>
      </c>
      <c r="B120">
        <v>-79.210570000000004</v>
      </c>
      <c r="C120">
        <v>13.69</v>
      </c>
      <c r="D120" t="s">
        <v>67</v>
      </c>
    </row>
    <row r="121" spans="1:4" x14ac:dyDescent="0.2">
      <c r="A121">
        <v>42.998640000000002</v>
      </c>
      <c r="B121">
        <v>-79.234530000000007</v>
      </c>
      <c r="C121">
        <v>12.51</v>
      </c>
      <c r="D121" t="s">
        <v>57</v>
      </c>
    </row>
    <row r="122" spans="1:4" x14ac:dyDescent="0.2">
      <c r="A122">
        <v>53.59319</v>
      </c>
      <c r="B122">
        <v>-113.33799999999999</v>
      </c>
      <c r="C122">
        <v>0.3</v>
      </c>
      <c r="D122" t="s">
        <v>65</v>
      </c>
    </row>
    <row r="123" spans="1:4" x14ac:dyDescent="0.2">
      <c r="A123">
        <v>45.265300000000003</v>
      </c>
      <c r="B123">
        <v>-74.112200000000001</v>
      </c>
      <c r="C123">
        <v>33.799999999999997</v>
      </c>
      <c r="D123" t="s">
        <v>66</v>
      </c>
    </row>
    <row r="124" spans="1:4" x14ac:dyDescent="0.2">
      <c r="A124">
        <v>48.191560000000003</v>
      </c>
      <c r="B124">
        <v>-64.922409999999999</v>
      </c>
      <c r="C124">
        <v>1387.76</v>
      </c>
      <c r="D124" t="s">
        <v>63</v>
      </c>
    </row>
    <row r="125" spans="1:4" x14ac:dyDescent="0.2">
      <c r="A125">
        <v>44.624299999999998</v>
      </c>
      <c r="B125">
        <v>-75.701700000000002</v>
      </c>
      <c r="C125">
        <v>9.8699999999999992</v>
      </c>
      <c r="D125" t="s">
        <v>66</v>
      </c>
    </row>
    <row r="126" spans="1:4" x14ac:dyDescent="0.2">
      <c r="A126">
        <v>42.2605</v>
      </c>
      <c r="B126">
        <v>-83.100200000000001</v>
      </c>
      <c r="C126">
        <v>24.99</v>
      </c>
      <c r="D126" t="s">
        <v>57</v>
      </c>
    </row>
    <row r="127" spans="1:4" x14ac:dyDescent="0.2">
      <c r="A127">
        <v>43.262500000000003</v>
      </c>
      <c r="B127">
        <v>-79.785700000000006</v>
      </c>
      <c r="C127">
        <v>15.38</v>
      </c>
      <c r="D127" t="s">
        <v>68</v>
      </c>
    </row>
    <row r="128" spans="1:4" x14ac:dyDescent="0.2">
      <c r="A128">
        <v>43.233800000000002</v>
      </c>
      <c r="B128">
        <v>-79.715100000000007</v>
      </c>
      <c r="C128">
        <v>8.69</v>
      </c>
      <c r="D128" t="s">
        <v>66</v>
      </c>
    </row>
    <row r="129" spans="1:4" x14ac:dyDescent="0.2">
      <c r="A129">
        <v>42.863100000000003</v>
      </c>
      <c r="B129">
        <v>-79.568299999999994</v>
      </c>
      <c r="C129">
        <v>32.590000000000003</v>
      </c>
      <c r="D129" t="s">
        <v>64</v>
      </c>
    </row>
    <row r="130" spans="1:4" x14ac:dyDescent="0.2">
      <c r="A130">
        <v>43.698799999999999</v>
      </c>
      <c r="B130">
        <v>-79.724999999999994</v>
      </c>
      <c r="C130">
        <v>11.56</v>
      </c>
      <c r="D130" t="s">
        <v>64</v>
      </c>
    </row>
    <row r="131" spans="1:4" x14ac:dyDescent="0.2">
      <c r="A131">
        <v>43.266539999999999</v>
      </c>
      <c r="B131">
        <v>-79.822360000000003</v>
      </c>
      <c r="C131">
        <v>19.239999999999998</v>
      </c>
      <c r="D131" t="s">
        <v>70</v>
      </c>
    </row>
    <row r="132" spans="1:4" x14ac:dyDescent="0.2">
      <c r="A132">
        <v>45.820549999999997</v>
      </c>
      <c r="B132">
        <v>-73.263620000000003</v>
      </c>
      <c r="C132">
        <v>920.48</v>
      </c>
      <c r="D132" t="s">
        <v>57</v>
      </c>
    </row>
    <row r="133" spans="1:4" x14ac:dyDescent="0.2">
      <c r="A133">
        <v>45.707799999999999</v>
      </c>
      <c r="B133">
        <v>-73.424199999999999</v>
      </c>
      <c r="C133">
        <v>56.6</v>
      </c>
      <c r="D133" t="s">
        <v>65</v>
      </c>
    </row>
    <row r="134" spans="1:4" x14ac:dyDescent="0.2">
      <c r="A134">
        <v>45.2624</v>
      </c>
      <c r="B134">
        <v>-74.103899999999996</v>
      </c>
      <c r="C134">
        <v>11.58</v>
      </c>
      <c r="D134" t="s">
        <v>64</v>
      </c>
    </row>
    <row r="135" spans="1:4" x14ac:dyDescent="0.2">
      <c r="A135">
        <v>43.266300000000001</v>
      </c>
      <c r="B135">
        <v>-79.828999999999994</v>
      </c>
      <c r="C135">
        <v>11.1</v>
      </c>
      <c r="D135" t="s">
        <v>70</v>
      </c>
    </row>
    <row r="136" spans="1:4" x14ac:dyDescent="0.2">
      <c r="A136">
        <v>49.02516</v>
      </c>
      <c r="B136">
        <v>-76.954899999999995</v>
      </c>
      <c r="C136">
        <v>93.13</v>
      </c>
      <c r="D136" t="s">
        <v>61</v>
      </c>
    </row>
    <row r="137" spans="1:4" x14ac:dyDescent="0.2">
      <c r="A137">
        <v>43.226700000000001</v>
      </c>
      <c r="B137">
        <v>-79.694159999999997</v>
      </c>
      <c r="C137">
        <v>30.04</v>
      </c>
      <c r="D137" t="s">
        <v>66</v>
      </c>
    </row>
    <row r="138" spans="1:4" x14ac:dyDescent="0.2">
      <c r="A138">
        <v>43.596400000000003</v>
      </c>
      <c r="B138">
        <v>-80.552499999999995</v>
      </c>
      <c r="C138">
        <v>7.14</v>
      </c>
      <c r="D138" t="s">
        <v>66</v>
      </c>
    </row>
    <row r="139" spans="1:4" x14ac:dyDescent="0.2">
      <c r="A139">
        <v>55.269112999999997</v>
      </c>
      <c r="B139">
        <v>-114.59558699999999</v>
      </c>
      <c r="C139">
        <v>15.68</v>
      </c>
      <c r="D139" t="s">
        <v>66</v>
      </c>
    </row>
    <row r="140" spans="1:4" x14ac:dyDescent="0.2">
      <c r="A140">
        <v>45.3992</v>
      </c>
      <c r="B140">
        <v>-73.5017</v>
      </c>
      <c r="C140">
        <v>9.58</v>
      </c>
      <c r="D140" t="s">
        <v>69</v>
      </c>
    </row>
    <row r="141" spans="1:4" x14ac:dyDescent="0.2">
      <c r="A141">
        <v>53.4651</v>
      </c>
      <c r="B141">
        <v>-113.0759</v>
      </c>
      <c r="C141">
        <v>76.5</v>
      </c>
      <c r="D141" t="s">
        <v>60</v>
      </c>
    </row>
  </sheetData>
  <mergeCells count="1">
    <mergeCell ref="L10:V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5853-D2FA-4240-A0D8-C237B0DC3FB0}">
  <sheetPr>
    <tabColor rgb="FF00B050"/>
  </sheetPr>
  <dimension ref="A3:D32"/>
  <sheetViews>
    <sheetView zoomScale="90" zoomScaleNormal="90" workbookViewId="0">
      <selection activeCell="C20" sqref="C20"/>
    </sheetView>
  </sheetViews>
  <sheetFormatPr baseColWidth="10" defaultColWidth="8.83203125" defaultRowHeight="15" x14ac:dyDescent="0.2"/>
  <cols>
    <col min="1" max="1" width="16.5" customWidth="1"/>
    <col min="3" max="3" width="16.1640625" customWidth="1"/>
    <col min="4" max="4" width="17.5" customWidth="1"/>
  </cols>
  <sheetData>
    <row r="3" spans="1:3" x14ac:dyDescent="0.2">
      <c r="C3" t="s">
        <v>51</v>
      </c>
    </row>
    <row r="4" spans="1:3" x14ac:dyDescent="0.2">
      <c r="A4" s="12" t="s">
        <v>32</v>
      </c>
      <c r="C4" t="s">
        <v>50</v>
      </c>
    </row>
    <row r="5" spans="1:3" x14ac:dyDescent="0.2">
      <c r="A5" s="12"/>
    </row>
    <row r="6" spans="1:3" x14ac:dyDescent="0.2">
      <c r="A6" s="12"/>
    </row>
    <row r="7" spans="1:3" x14ac:dyDescent="0.2">
      <c r="A7" s="12"/>
      <c r="C7" t="s">
        <v>51</v>
      </c>
    </row>
    <row r="8" spans="1:3" x14ac:dyDescent="0.2">
      <c r="A8" s="12" t="s">
        <v>85</v>
      </c>
      <c r="C8" t="s">
        <v>86</v>
      </c>
    </row>
    <row r="9" spans="1:3" x14ac:dyDescent="0.2">
      <c r="A9" s="12" t="s">
        <v>84</v>
      </c>
      <c r="C9" t="s">
        <v>87</v>
      </c>
    </row>
    <row r="15" spans="1:3" x14ac:dyDescent="0.2">
      <c r="A15" s="12" t="s">
        <v>46</v>
      </c>
    </row>
    <row r="16" spans="1:3" x14ac:dyDescent="0.2">
      <c r="A16" s="12"/>
      <c r="C16" t="s">
        <v>51</v>
      </c>
    </row>
    <row r="17" spans="1:4" x14ac:dyDescent="0.2">
      <c r="A17" s="12" t="s">
        <v>23</v>
      </c>
      <c r="B17" t="s">
        <v>89</v>
      </c>
      <c r="C17" t="s">
        <v>88</v>
      </c>
    </row>
    <row r="18" spans="1:4" x14ac:dyDescent="0.2">
      <c r="A18" s="12"/>
      <c r="B18" t="s">
        <v>91</v>
      </c>
      <c r="C18" t="s">
        <v>90</v>
      </c>
    </row>
    <row r="19" spans="1:4" x14ac:dyDescent="0.2">
      <c r="A19" s="12"/>
      <c r="B19" t="s">
        <v>93</v>
      </c>
      <c r="C19" t="s">
        <v>92</v>
      </c>
    </row>
    <row r="20" spans="1:4" x14ac:dyDescent="0.2">
      <c r="A20" s="12"/>
      <c r="B20" t="s">
        <v>95</v>
      </c>
      <c r="C20" t="s">
        <v>94</v>
      </c>
    </row>
    <row r="21" spans="1:4" x14ac:dyDescent="0.2">
      <c r="A21" s="12"/>
    </row>
    <row r="22" spans="1:4" x14ac:dyDescent="0.2">
      <c r="A22" s="12"/>
      <c r="C22" t="s">
        <v>160</v>
      </c>
    </row>
    <row r="23" spans="1:4" x14ac:dyDescent="0.2">
      <c r="A23" s="12" t="s">
        <v>24</v>
      </c>
      <c r="B23" t="s">
        <v>35</v>
      </c>
      <c r="C23" t="s">
        <v>74</v>
      </c>
      <c r="D23" t="s">
        <v>75</v>
      </c>
    </row>
    <row r="24" spans="1:4" x14ac:dyDescent="0.2">
      <c r="B24" t="s">
        <v>33</v>
      </c>
      <c r="C24" t="s">
        <v>45</v>
      </c>
      <c r="D24" t="s">
        <v>34</v>
      </c>
    </row>
    <row r="25" spans="1:4" x14ac:dyDescent="0.2">
      <c r="B25" t="s">
        <v>36</v>
      </c>
      <c r="C25" t="s">
        <v>78</v>
      </c>
      <c r="D25" t="s">
        <v>79</v>
      </c>
    </row>
    <row r="26" spans="1:4" x14ac:dyDescent="0.2">
      <c r="B26" t="s">
        <v>37</v>
      </c>
      <c r="C26" t="s">
        <v>82</v>
      </c>
      <c r="D26" t="s">
        <v>77</v>
      </c>
    </row>
    <row r="28" spans="1:4" x14ac:dyDescent="0.2">
      <c r="C28" t="s">
        <v>160</v>
      </c>
    </row>
    <row r="29" spans="1:4" x14ac:dyDescent="0.2">
      <c r="A29" s="12" t="s">
        <v>38</v>
      </c>
      <c r="B29" t="s">
        <v>39</v>
      </c>
      <c r="C29" t="s">
        <v>76</v>
      </c>
      <c r="D29" t="s">
        <v>77</v>
      </c>
    </row>
    <row r="30" spans="1:4" x14ac:dyDescent="0.2">
      <c r="B30" t="s">
        <v>40</v>
      </c>
      <c r="C30" t="s">
        <v>44</v>
      </c>
      <c r="D30" t="s">
        <v>43</v>
      </c>
    </row>
    <row r="31" spans="1:4" x14ac:dyDescent="0.2">
      <c r="B31" t="s">
        <v>41</v>
      </c>
      <c r="C31" t="s">
        <v>80</v>
      </c>
      <c r="D31" t="s">
        <v>81</v>
      </c>
    </row>
    <row r="32" spans="1:4" x14ac:dyDescent="0.2">
      <c r="B32" t="s">
        <v>42</v>
      </c>
      <c r="C32" t="s">
        <v>83</v>
      </c>
      <c r="D32" t="s">
        <v>43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7244-A868-4D5B-9ED9-57BF822FCF90}">
  <sheetPr>
    <tabColor rgb="FF00B050"/>
  </sheetPr>
  <dimension ref="C2:I60"/>
  <sheetViews>
    <sheetView topLeftCell="A3" zoomScale="90" zoomScaleNormal="90" workbookViewId="0">
      <selection activeCell="M42" sqref="M42"/>
    </sheetView>
  </sheetViews>
  <sheetFormatPr baseColWidth="10" defaultColWidth="8.83203125" defaultRowHeight="15" x14ac:dyDescent="0.2"/>
  <cols>
    <col min="3" max="3" width="30.5" customWidth="1"/>
    <col min="4" max="4" width="14.5" customWidth="1"/>
    <col min="5" max="5" width="17" customWidth="1"/>
    <col min="7" max="7" width="16" customWidth="1"/>
    <col min="8" max="8" width="19.83203125" customWidth="1"/>
    <col min="9" max="9" width="18.33203125" customWidth="1"/>
  </cols>
  <sheetData>
    <row r="2" spans="3:9" ht="16" thickBot="1" x14ac:dyDescent="0.25"/>
    <row r="3" spans="3:9" x14ac:dyDescent="0.2">
      <c r="C3" s="67" t="s">
        <v>0</v>
      </c>
      <c r="D3" s="68"/>
      <c r="E3" s="69"/>
      <c r="G3" s="70" t="s">
        <v>20</v>
      </c>
      <c r="H3" s="71"/>
      <c r="I3" s="72"/>
    </row>
    <row r="4" spans="3:9" x14ac:dyDescent="0.2">
      <c r="C4" s="6" t="s">
        <v>112</v>
      </c>
      <c r="D4" s="2">
        <v>7.0000000000000007E-2</v>
      </c>
      <c r="E4" s="3"/>
      <c r="G4" s="6" t="s">
        <v>117</v>
      </c>
      <c r="H4" s="2">
        <v>60000</v>
      </c>
      <c r="I4" s="3" t="s">
        <v>119</v>
      </c>
    </row>
    <row r="5" spans="3:9" x14ac:dyDescent="0.2">
      <c r="C5" s="6" t="s">
        <v>111</v>
      </c>
      <c r="D5" s="2">
        <v>30</v>
      </c>
      <c r="E5" s="3" t="s">
        <v>116</v>
      </c>
      <c r="G5" s="6" t="s">
        <v>118</v>
      </c>
      <c r="H5" s="2">
        <f>H4*0.3</f>
        <v>18000</v>
      </c>
      <c r="I5" s="3" t="s">
        <v>119</v>
      </c>
    </row>
    <row r="6" spans="3:9" x14ac:dyDescent="0.2">
      <c r="C6" s="6" t="s">
        <v>115</v>
      </c>
      <c r="D6" s="2">
        <f>((D4)*((1+D4)^D5))/(((1+D4)^D5)-1)</f>
        <v>8.0586403511111196E-2</v>
      </c>
      <c r="E6" s="3"/>
      <c r="G6" s="6" t="s">
        <v>120</v>
      </c>
      <c r="H6" s="2">
        <f>D8*(56/D9)</f>
        <v>112</v>
      </c>
      <c r="I6" s="3" t="s">
        <v>122</v>
      </c>
    </row>
    <row r="7" spans="3:9" x14ac:dyDescent="0.2">
      <c r="C7" s="6" t="s">
        <v>108</v>
      </c>
      <c r="D7" s="2">
        <v>0.6</v>
      </c>
      <c r="E7" s="3"/>
      <c r="G7" s="6" t="s">
        <v>121</v>
      </c>
      <c r="H7" s="17">
        <f>(H6*(H4+H5))/1000000</f>
        <v>8.7360000000000007</v>
      </c>
      <c r="I7" s="3" t="s">
        <v>114</v>
      </c>
    </row>
    <row r="8" spans="3:9" x14ac:dyDescent="0.2">
      <c r="C8" s="6" t="s">
        <v>107</v>
      </c>
      <c r="D8" s="13">
        <f>D9*2</f>
        <v>3650000</v>
      </c>
      <c r="E8" s="3" t="s">
        <v>104</v>
      </c>
      <c r="G8" s="6" t="s">
        <v>124</v>
      </c>
      <c r="H8" s="2">
        <f>(1.5/100)*D19</f>
        <v>5.9127917661623703</v>
      </c>
      <c r="I8" s="3" t="s">
        <v>114</v>
      </c>
    </row>
    <row r="9" spans="3:9" x14ac:dyDescent="0.2">
      <c r="C9" s="6" t="s">
        <v>103</v>
      </c>
      <c r="D9" s="13">
        <f>5*365*1000</f>
        <v>1825000</v>
      </c>
      <c r="E9" s="3" t="s">
        <v>104</v>
      </c>
      <c r="G9" s="6" t="s">
        <v>21</v>
      </c>
      <c r="H9" s="2">
        <f>(0.5/100)*D19</f>
        <v>1.9709305887207902</v>
      </c>
      <c r="I9" s="3" t="s">
        <v>114</v>
      </c>
    </row>
    <row r="10" spans="3:9" x14ac:dyDescent="0.2">
      <c r="C10" s="6" t="s">
        <v>97</v>
      </c>
      <c r="D10" s="2">
        <v>19.34</v>
      </c>
      <c r="E10" s="3" t="s">
        <v>110</v>
      </c>
      <c r="G10" s="6" t="s">
        <v>125</v>
      </c>
      <c r="H10" s="2">
        <f>(0.5/100)*D19</f>
        <v>1.9709305887207902</v>
      </c>
      <c r="I10" s="3" t="s">
        <v>114</v>
      </c>
    </row>
    <row r="11" spans="3:9" ht="16" thickBot="1" x14ac:dyDescent="0.25">
      <c r="C11" s="6" t="s">
        <v>98</v>
      </c>
      <c r="D11" s="2">
        <v>4.68</v>
      </c>
      <c r="E11" s="3" t="s">
        <v>110</v>
      </c>
      <c r="G11" s="18" t="s">
        <v>126</v>
      </c>
      <c r="H11" s="19">
        <f>H7+H8+H9+H10</f>
        <v>18.590652943603953</v>
      </c>
      <c r="I11" s="20" t="s">
        <v>114</v>
      </c>
    </row>
    <row r="12" spans="3:9" ht="16" thickBot="1" x14ac:dyDescent="0.25">
      <c r="C12" s="6" t="s">
        <v>99</v>
      </c>
      <c r="D12" s="2">
        <v>17.95</v>
      </c>
      <c r="E12" s="3" t="s">
        <v>110</v>
      </c>
    </row>
    <row r="13" spans="3:9" x14ac:dyDescent="0.2">
      <c r="C13" s="6" t="s">
        <v>100</v>
      </c>
      <c r="D13" s="2">
        <v>0.42</v>
      </c>
      <c r="E13" s="3" t="s">
        <v>110</v>
      </c>
      <c r="G13" s="73" t="s">
        <v>22</v>
      </c>
      <c r="H13" s="74"/>
      <c r="I13" s="75"/>
    </row>
    <row r="14" spans="3:9" x14ac:dyDescent="0.2">
      <c r="C14" s="6" t="s">
        <v>101</v>
      </c>
      <c r="D14" s="2">
        <v>16.43</v>
      </c>
      <c r="E14" s="3" t="s">
        <v>110</v>
      </c>
      <c r="G14" s="6" t="s">
        <v>23</v>
      </c>
      <c r="H14" s="2">
        <v>1.397</v>
      </c>
      <c r="I14" s="3" t="s">
        <v>129</v>
      </c>
    </row>
    <row r="15" spans="3:9" x14ac:dyDescent="0.2">
      <c r="C15" s="6" t="s">
        <v>102</v>
      </c>
      <c r="D15" s="2">
        <v>1.67</v>
      </c>
      <c r="E15" s="3" t="s">
        <v>110</v>
      </c>
      <c r="G15" s="6" t="s">
        <v>127</v>
      </c>
      <c r="H15" s="2">
        <v>0.192</v>
      </c>
      <c r="I15" s="3" t="s">
        <v>130</v>
      </c>
    </row>
    <row r="16" spans="3:9" ht="16" thickBot="1" x14ac:dyDescent="0.25">
      <c r="C16" s="6" t="s">
        <v>105</v>
      </c>
      <c r="D16" s="2">
        <f>SUM(D10:D15)</f>
        <v>60.49</v>
      </c>
      <c r="E16" s="3" t="s">
        <v>110</v>
      </c>
      <c r="G16" s="7" t="s">
        <v>25</v>
      </c>
      <c r="H16" s="4">
        <v>0.17499999999999999</v>
      </c>
      <c r="I16" s="5" t="s">
        <v>131</v>
      </c>
    </row>
    <row r="17" spans="3:8" x14ac:dyDescent="0.2">
      <c r="C17" s="6" t="s">
        <v>106</v>
      </c>
      <c r="D17" s="2">
        <f>D16*((D8/D9)^D7)</f>
        <v>91.685695108213977</v>
      </c>
      <c r="E17" s="3" t="s">
        <v>110</v>
      </c>
    </row>
    <row r="18" spans="3:8" x14ac:dyDescent="0.2">
      <c r="C18" s="6" t="s">
        <v>109</v>
      </c>
      <c r="D18" s="2">
        <f>6.32*D17</f>
        <v>579.45359308391232</v>
      </c>
      <c r="E18" s="3" t="s">
        <v>110</v>
      </c>
    </row>
    <row r="19" spans="3:8" x14ac:dyDescent="0.2">
      <c r="C19" s="14" t="s">
        <v>123</v>
      </c>
      <c r="D19" s="15">
        <f>D18/1.47</f>
        <v>394.18611774415803</v>
      </c>
      <c r="E19" s="16" t="s">
        <v>110</v>
      </c>
    </row>
    <row r="20" spans="3:8" ht="16" thickBot="1" x14ac:dyDescent="0.25">
      <c r="C20" s="18" t="s">
        <v>113</v>
      </c>
      <c r="D20" s="21">
        <f>D18*D6</f>
        <v>46.696081068223393</v>
      </c>
      <c r="E20" s="20" t="s">
        <v>114</v>
      </c>
      <c r="H20">
        <f>((D20+H11)*1000000)/D8</f>
        <v>17.886776441596535</v>
      </c>
    </row>
    <row r="21" spans="3:8" ht="16" thickBot="1" x14ac:dyDescent="0.25">
      <c r="G21">
        <v>100000</v>
      </c>
      <c r="H21">
        <f t="dataTable" ref="H21:H60" dt2D="0" dtr="0" r1="D8"/>
        <v>67.715884059952941</v>
      </c>
    </row>
    <row r="22" spans="3:8" ht="16" thickBot="1" x14ac:dyDescent="0.25">
      <c r="C22" s="24" t="s">
        <v>128</v>
      </c>
      <c r="D22" s="22">
        <f>((D20+H11)*1000000)/D8</f>
        <v>17.886776441596535</v>
      </c>
      <c r="E22" s="23" t="s">
        <v>132</v>
      </c>
      <c r="G22">
        <v>200000</v>
      </c>
      <c r="H22">
        <v>51.898591598258726</v>
      </c>
    </row>
    <row r="23" spans="3:8" x14ac:dyDescent="0.2">
      <c r="G23">
        <v>300000</v>
      </c>
      <c r="H23">
        <v>44.486826540047531</v>
      </c>
    </row>
    <row r="24" spans="3:8" x14ac:dyDescent="0.2">
      <c r="G24">
        <v>400000</v>
      </c>
      <c r="H24">
        <v>39.911325487493727</v>
      </c>
    </row>
    <row r="25" spans="3:8" x14ac:dyDescent="0.2">
      <c r="G25">
        <v>500000</v>
      </c>
      <c r="H25">
        <v>36.707675832032052</v>
      </c>
    </row>
    <row r="26" spans="3:8" x14ac:dyDescent="0.2">
      <c r="G26">
        <v>600000</v>
      </c>
      <c r="H26">
        <v>34.294257944586931</v>
      </c>
    </row>
    <row r="27" spans="3:8" x14ac:dyDescent="0.2">
      <c r="G27">
        <v>700000</v>
      </c>
      <c r="H27">
        <v>32.386659751614019</v>
      </c>
    </row>
    <row r="28" spans="3:8" x14ac:dyDescent="0.2">
      <c r="G28">
        <v>800000</v>
      </c>
      <c r="H28">
        <v>30.826676571866152</v>
      </c>
    </row>
    <row r="29" spans="3:8" x14ac:dyDescent="0.2">
      <c r="G29">
        <v>900000</v>
      </c>
      <c r="H29">
        <v>29.518160900658096</v>
      </c>
    </row>
    <row r="30" spans="3:8" x14ac:dyDescent="0.2">
      <c r="G30">
        <v>1000000</v>
      </c>
      <c r="H30">
        <v>28.398764143826853</v>
      </c>
    </row>
    <row r="31" spans="3:8" x14ac:dyDescent="0.2">
      <c r="G31">
        <v>1100000</v>
      </c>
      <c r="H31">
        <v>27.425995481407391</v>
      </c>
    </row>
    <row r="32" spans="3:8" x14ac:dyDescent="0.2">
      <c r="G32">
        <v>1200000</v>
      </c>
      <c r="H32">
        <v>26.569735406870301</v>
      </c>
    </row>
    <row r="33" spans="7:8" x14ac:dyDescent="0.2">
      <c r="G33">
        <v>1300000</v>
      </c>
      <c r="H33">
        <v>25.807940753437933</v>
      </c>
    </row>
    <row r="34" spans="7:8" x14ac:dyDescent="0.2">
      <c r="G34">
        <v>1400000</v>
      </c>
      <c r="H34">
        <v>25.124046315203127</v>
      </c>
    </row>
    <row r="35" spans="7:8" x14ac:dyDescent="0.2">
      <c r="G35">
        <v>1500000</v>
      </c>
      <c r="H35">
        <v>24.505322742806847</v>
      </c>
    </row>
    <row r="36" spans="7:8" x14ac:dyDescent="0.2">
      <c r="G36">
        <v>1600000</v>
      </c>
      <c r="H36">
        <v>23.941800140692425</v>
      </c>
    </row>
    <row r="37" spans="7:8" x14ac:dyDescent="0.2">
      <c r="G37">
        <v>1700000</v>
      </c>
      <c r="H37">
        <v>23.425540206439088</v>
      </c>
    </row>
    <row r="38" spans="7:8" x14ac:dyDescent="0.2">
      <c r="G38">
        <v>1800000</v>
      </c>
      <c r="H38">
        <v>22.950130700498161</v>
      </c>
    </row>
    <row r="39" spans="7:8" x14ac:dyDescent="0.2">
      <c r="G39">
        <v>1900000</v>
      </c>
      <c r="H39">
        <v>22.510326055890065</v>
      </c>
    </row>
    <row r="40" spans="7:8" x14ac:dyDescent="0.2">
      <c r="G40">
        <v>2000000</v>
      </c>
      <c r="H40">
        <v>22.101786596084601</v>
      </c>
    </row>
    <row r="41" spans="7:8" x14ac:dyDescent="0.2">
      <c r="G41">
        <v>2100000</v>
      </c>
      <c r="H41">
        <v>21.720885841964993</v>
      </c>
    </row>
    <row r="42" spans="7:8" x14ac:dyDescent="0.2">
      <c r="G42">
        <v>2200000</v>
      </c>
      <c r="H42">
        <v>21.364565807578931</v>
      </c>
    </row>
    <row r="43" spans="7:8" x14ac:dyDescent="0.2">
      <c r="G43">
        <v>2300000</v>
      </c>
      <c r="H43">
        <v>21.030226743370736</v>
      </c>
    </row>
    <row r="44" spans="7:8" x14ac:dyDescent="0.2">
      <c r="G44">
        <v>2400000</v>
      </c>
      <c r="H44">
        <v>20.71564201747028</v>
      </c>
    </row>
    <row r="45" spans="7:8" x14ac:dyDescent="0.2">
      <c r="G45">
        <v>2500000</v>
      </c>
      <c r="H45">
        <v>20.41889161695687</v>
      </c>
    </row>
    <row r="46" spans="7:8" x14ac:dyDescent="0.2">
      <c r="G46">
        <v>2600000</v>
      </c>
      <c r="H46">
        <v>20.138309629227038</v>
      </c>
    </row>
    <row r="47" spans="7:8" x14ac:dyDescent="0.2">
      <c r="G47">
        <v>2700000</v>
      </c>
      <c r="H47">
        <v>19.872442350439869</v>
      </c>
    </row>
    <row r="48" spans="7:8" x14ac:dyDescent="0.2">
      <c r="G48">
        <v>2800000</v>
      </c>
      <c r="H48">
        <v>19.620014564338632</v>
      </c>
    </row>
    <row r="49" spans="7:8" x14ac:dyDescent="0.2">
      <c r="G49">
        <v>2900000</v>
      </c>
      <c r="H49">
        <v>19.379902168556697</v>
      </c>
    </row>
    <row r="50" spans="7:8" x14ac:dyDescent="0.2">
      <c r="G50">
        <v>3000000</v>
      </c>
      <c r="H50">
        <v>19.151109779952865</v>
      </c>
    </row>
    <row r="51" spans="7:8" x14ac:dyDescent="0.2">
      <c r="G51">
        <v>3100000</v>
      </c>
      <c r="H51">
        <v>18.932752280545376</v>
      </c>
    </row>
    <row r="52" spans="7:8" x14ac:dyDescent="0.2">
      <c r="G52">
        <v>3200000</v>
      </c>
      <c r="H52">
        <v>18.724039508138922</v>
      </c>
    </row>
    <row r="53" spans="7:8" x14ac:dyDescent="0.2">
      <c r="G53">
        <v>3300000</v>
      </c>
      <c r="H53">
        <v>18.524263475932333</v>
      </c>
    </row>
    <row r="54" spans="7:8" x14ac:dyDescent="0.2">
      <c r="G54">
        <v>3400000</v>
      </c>
      <c r="H54">
        <v>18.332787640652246</v>
      </c>
    </row>
    <row r="55" spans="7:8" x14ac:dyDescent="0.2">
      <c r="G55">
        <v>3500000</v>
      </c>
      <c r="H55">
        <v>18.149037841258117</v>
      </c>
    </row>
    <row r="56" spans="7:8" x14ac:dyDescent="0.2">
      <c r="G56">
        <v>3600000</v>
      </c>
      <c r="H56">
        <v>17.972494608636655</v>
      </c>
    </row>
    <row r="57" spans="7:8" x14ac:dyDescent="0.2">
      <c r="G57">
        <v>3700000</v>
      </c>
      <c r="H57">
        <v>17.80268660713072</v>
      </c>
    </row>
    <row r="58" spans="7:8" x14ac:dyDescent="0.2">
      <c r="G58">
        <v>3800000</v>
      </c>
      <c r="H58">
        <v>17.639185015706303</v>
      </c>
    </row>
    <row r="59" spans="7:8" x14ac:dyDescent="0.2">
      <c r="G59">
        <v>3900000</v>
      </c>
      <c r="H59">
        <v>17.481598693323171</v>
      </c>
    </row>
    <row r="60" spans="7:8" x14ac:dyDescent="0.2">
      <c r="G60">
        <v>4000000</v>
      </c>
      <c r="H60">
        <v>17.329570002056123</v>
      </c>
    </row>
  </sheetData>
  <mergeCells count="3">
    <mergeCell ref="C3:E3"/>
    <mergeCell ref="G3:I3"/>
    <mergeCell ref="G13:I1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E3F2-CC9A-4C19-B4DB-1A8B678A5B18}">
  <sheetPr>
    <tabColor rgb="FF00B050"/>
  </sheetPr>
  <dimension ref="A1:J63"/>
  <sheetViews>
    <sheetView zoomScale="80" zoomScaleNormal="80" workbookViewId="0">
      <selection activeCell="F14" sqref="F14"/>
    </sheetView>
  </sheetViews>
  <sheetFormatPr baseColWidth="10" defaultColWidth="8.83203125" defaultRowHeight="15" x14ac:dyDescent="0.2"/>
  <cols>
    <col min="3" max="3" width="30.5" customWidth="1"/>
    <col min="4" max="4" width="14.5" customWidth="1"/>
    <col min="5" max="6" width="17" customWidth="1"/>
    <col min="7" max="7" width="14.33203125" bestFit="1" customWidth="1"/>
    <col min="8" max="9" width="19.83203125" customWidth="1"/>
    <col min="10" max="10" width="18.33203125" customWidth="1"/>
  </cols>
  <sheetData>
    <row r="1" spans="1:10" x14ac:dyDescent="0.2">
      <c r="A1" s="1"/>
    </row>
    <row r="5" spans="1:10" ht="16" thickBot="1" x14ac:dyDescent="0.25"/>
    <row r="6" spans="1:10" x14ac:dyDescent="0.2">
      <c r="C6" s="67" t="s">
        <v>0</v>
      </c>
      <c r="D6" s="68"/>
      <c r="E6" s="69"/>
      <c r="F6" s="25"/>
      <c r="H6" s="70" t="s">
        <v>20</v>
      </c>
      <c r="I6" s="71"/>
      <c r="J6" s="72"/>
    </row>
    <row r="7" spans="1:10" x14ac:dyDescent="0.2">
      <c r="C7" s="6" t="s">
        <v>112</v>
      </c>
      <c r="D7" s="2">
        <v>7.0000000000000007E-2</v>
      </c>
      <c r="E7" s="3"/>
      <c r="H7" s="6" t="s">
        <v>117</v>
      </c>
      <c r="I7" s="2">
        <v>60000</v>
      </c>
      <c r="J7" s="3" t="s">
        <v>119</v>
      </c>
    </row>
    <row r="8" spans="1:10" x14ac:dyDescent="0.2">
      <c r="C8" s="6" t="s">
        <v>111</v>
      </c>
      <c r="D8" s="2">
        <v>30</v>
      </c>
      <c r="E8" s="3" t="s">
        <v>116</v>
      </c>
      <c r="H8" s="6" t="s">
        <v>118</v>
      </c>
      <c r="I8" s="2">
        <f>I7*0.3</f>
        <v>18000</v>
      </c>
      <c r="J8" s="3" t="s">
        <v>119</v>
      </c>
    </row>
    <row r="9" spans="1:10" x14ac:dyDescent="0.2">
      <c r="C9" s="6" t="s">
        <v>115</v>
      </c>
      <c r="D9" s="2">
        <f>((D7)*((1+D7)^D8))/(((1+D7)^D8)-1)</f>
        <v>8.0586403511111196E-2</v>
      </c>
      <c r="E9" s="3"/>
      <c r="H9" s="6" t="s">
        <v>120</v>
      </c>
      <c r="I9" s="2">
        <f>24*(D11/D17)^D10</f>
        <v>406.28092813708543</v>
      </c>
      <c r="J9" s="3" t="s">
        <v>122</v>
      </c>
    </row>
    <row r="10" spans="1:10" x14ac:dyDescent="0.2">
      <c r="C10" s="6" t="s">
        <v>108</v>
      </c>
      <c r="D10" s="2">
        <v>0.6</v>
      </c>
      <c r="E10" s="3"/>
      <c r="H10" s="6" t="s">
        <v>121</v>
      </c>
      <c r="I10" s="17">
        <f>(I9*(I7+I8))/1000000</f>
        <v>31.689912394692662</v>
      </c>
      <c r="J10" s="3" t="s">
        <v>114</v>
      </c>
    </row>
    <row r="11" spans="1:10" x14ac:dyDescent="0.2">
      <c r="C11" s="6" t="s">
        <v>133</v>
      </c>
      <c r="D11" s="26">
        <v>200000</v>
      </c>
      <c r="E11" s="3" t="s">
        <v>134</v>
      </c>
      <c r="H11" s="6" t="s">
        <v>124</v>
      </c>
      <c r="I11" s="2">
        <f>(1.5/100)*D25</f>
        <v>7.4454434850917988</v>
      </c>
      <c r="J11" s="3" t="s">
        <v>114</v>
      </c>
    </row>
    <row r="12" spans="1:10" x14ac:dyDescent="0.2">
      <c r="C12" s="6" t="s">
        <v>135</v>
      </c>
      <c r="D12" s="13">
        <f>(D11/D17)*(0.591*8000)</f>
        <v>527678.57142857148</v>
      </c>
      <c r="E12" s="3" t="s">
        <v>136</v>
      </c>
      <c r="H12" s="6" t="s">
        <v>21</v>
      </c>
      <c r="I12" s="2">
        <f>(0.5/100)*D25</f>
        <v>2.4818144950306</v>
      </c>
      <c r="J12" s="3" t="s">
        <v>114</v>
      </c>
    </row>
    <row r="13" spans="1:10" x14ac:dyDescent="0.2">
      <c r="C13" s="6" t="s">
        <v>137</v>
      </c>
      <c r="D13" s="13">
        <f>(D11/D17)*(0.356*8000)</f>
        <v>317857.14285714284</v>
      </c>
      <c r="E13" s="3" t="s">
        <v>138</v>
      </c>
      <c r="H13" s="6" t="s">
        <v>125</v>
      </c>
      <c r="I13" s="2">
        <f>(0.5/100)*D25</f>
        <v>2.4818144950306</v>
      </c>
      <c r="J13" s="3" t="s">
        <v>114</v>
      </c>
    </row>
    <row r="14" spans="1:10" ht="16" thickBot="1" x14ac:dyDescent="0.25">
      <c r="C14" s="6" t="s">
        <v>139</v>
      </c>
      <c r="D14" s="13">
        <f>(D11/D17)*(0.0981*8000)</f>
        <v>87589.285714285725</v>
      </c>
      <c r="E14" s="3" t="s">
        <v>140</v>
      </c>
      <c r="H14" s="18" t="s">
        <v>126</v>
      </c>
      <c r="I14" s="19">
        <f>I10+I11+I12+I13</f>
        <v>44.098984869845658</v>
      </c>
      <c r="J14" s="20" t="s">
        <v>114</v>
      </c>
    </row>
    <row r="15" spans="1:10" ht="16" thickBot="1" x14ac:dyDescent="0.25">
      <c r="C15" s="6" t="s">
        <v>141</v>
      </c>
      <c r="D15" s="13">
        <f>(D11/D17)*(0.0591*8000)</f>
        <v>52767.857142857145</v>
      </c>
      <c r="E15" s="3" t="s">
        <v>142</v>
      </c>
    </row>
    <row r="16" spans="1:10" x14ac:dyDescent="0.2">
      <c r="C16" s="6" t="s">
        <v>143</v>
      </c>
      <c r="D16" s="13">
        <f>D11+D12+D13+D14+D15</f>
        <v>1185892.857142857</v>
      </c>
      <c r="E16" s="3" t="s">
        <v>104</v>
      </c>
      <c r="H16" s="73" t="s">
        <v>22</v>
      </c>
      <c r="I16" s="74"/>
      <c r="J16" s="75"/>
    </row>
    <row r="17" spans="3:10" x14ac:dyDescent="0.2">
      <c r="C17" s="6" t="s">
        <v>144</v>
      </c>
      <c r="D17" s="13">
        <f>0.224*8000</f>
        <v>1792</v>
      </c>
      <c r="E17" s="3" t="s">
        <v>134</v>
      </c>
      <c r="H17" s="6" t="s">
        <v>145</v>
      </c>
      <c r="I17" s="2">
        <f>3000/(224+591+356+98.1+59.1)</f>
        <v>2.258695979521157</v>
      </c>
      <c r="J17" s="3" t="s">
        <v>146</v>
      </c>
    </row>
    <row r="18" spans="3:10" x14ac:dyDescent="0.2">
      <c r="C18" s="6" t="s">
        <v>147</v>
      </c>
      <c r="D18" s="13">
        <f>(0.591*8000)</f>
        <v>4728</v>
      </c>
      <c r="E18" s="3" t="s">
        <v>136</v>
      </c>
      <c r="H18" s="14" t="s">
        <v>127</v>
      </c>
      <c r="I18" s="15">
        <f>(7.17+0.19)/(224+591+356+98.1+59.1)</f>
        <v>5.5413341364252385E-3</v>
      </c>
      <c r="J18" s="16" t="s">
        <v>148</v>
      </c>
    </row>
    <row r="19" spans="3:10" x14ac:dyDescent="0.2">
      <c r="C19" s="6" t="s">
        <v>149</v>
      </c>
      <c r="D19" s="13">
        <f>(0.356*8000)</f>
        <v>2848</v>
      </c>
      <c r="E19" s="3" t="s">
        <v>138</v>
      </c>
    </row>
    <row r="20" spans="3:10" x14ac:dyDescent="0.2">
      <c r="C20" s="6" t="s">
        <v>150</v>
      </c>
      <c r="D20" s="13">
        <f>(0.0981*8000)</f>
        <v>784.80000000000007</v>
      </c>
      <c r="E20" s="3" t="s">
        <v>140</v>
      </c>
      <c r="H20" s="76" t="s">
        <v>151</v>
      </c>
      <c r="I20" s="76"/>
      <c r="J20" s="76"/>
    </row>
    <row r="21" spans="3:10" x14ac:dyDescent="0.2">
      <c r="C21" s="6" t="s">
        <v>152</v>
      </c>
      <c r="D21" s="13">
        <f>(0.0591*8000)</f>
        <v>472.8</v>
      </c>
      <c r="E21" s="3" t="s">
        <v>142</v>
      </c>
    </row>
    <row r="22" spans="3:10" x14ac:dyDescent="0.2">
      <c r="C22" s="6" t="s">
        <v>105</v>
      </c>
      <c r="D22" s="2">
        <v>6.82</v>
      </c>
      <c r="E22" s="3" t="s">
        <v>110</v>
      </c>
    </row>
    <row r="23" spans="3:10" x14ac:dyDescent="0.2">
      <c r="C23" s="6" t="s">
        <v>106</v>
      </c>
      <c r="D23" s="2">
        <f>D22*((D11/D17)^D10)</f>
        <v>115.45149707895511</v>
      </c>
      <c r="E23" s="3" t="s">
        <v>110</v>
      </c>
      <c r="I23">
        <f>((D26+I14)*1000000)/D16</f>
        <v>86.769333776593157</v>
      </c>
    </row>
    <row r="24" spans="3:10" x14ac:dyDescent="0.2">
      <c r="C24" s="6" t="s">
        <v>109</v>
      </c>
      <c r="D24" s="2">
        <f>6.32*D23</f>
        <v>729.65346153899634</v>
      </c>
      <c r="E24" s="3" t="s">
        <v>110</v>
      </c>
      <c r="G24" s="27">
        <f>($D$16/$D$11)*H24</f>
        <v>118589.28571428571</v>
      </c>
      <c r="H24">
        <v>20000</v>
      </c>
      <c r="I24">
        <f t="dataTable" ref="I24:I63" dt2D="0" dtr="0" r1="D11"/>
        <v>217.95471218455026</v>
      </c>
    </row>
    <row r="25" spans="3:10" x14ac:dyDescent="0.2">
      <c r="C25" s="14" t="s">
        <v>123</v>
      </c>
      <c r="D25" s="15">
        <f>D24/1.47</f>
        <v>496.36289900611996</v>
      </c>
      <c r="E25" s="16" t="s">
        <v>110</v>
      </c>
      <c r="G25" s="27">
        <f t="shared" ref="G25:G63" si="0">($D$16/$D$11)*H25</f>
        <v>237178.57142857142</v>
      </c>
      <c r="H25">
        <v>40000</v>
      </c>
      <c r="I25">
        <v>165.17878400356429</v>
      </c>
    </row>
    <row r="26" spans="3:10" ht="16" thickBot="1" x14ac:dyDescent="0.25">
      <c r="C26" s="18" t="s">
        <v>113</v>
      </c>
      <c r="D26" s="21">
        <f>D24*D9</f>
        <v>58.800148274860611</v>
      </c>
      <c r="E26" s="20" t="s">
        <v>114</v>
      </c>
      <c r="G26" s="27">
        <f t="shared" si="0"/>
        <v>355767.8571428571</v>
      </c>
      <c r="H26">
        <v>60000</v>
      </c>
      <c r="I26">
        <v>140.4487120678142</v>
      </c>
    </row>
    <row r="27" spans="3:10" ht="16" thickBot="1" x14ac:dyDescent="0.25">
      <c r="G27" s="27">
        <f t="shared" si="0"/>
        <v>474357.14285714284</v>
      </c>
      <c r="H27">
        <v>80000</v>
      </c>
      <c r="I27">
        <v>125.18210967512255</v>
      </c>
    </row>
    <row r="28" spans="3:10" ht="16" thickBot="1" x14ac:dyDescent="0.25">
      <c r="C28" s="28" t="s">
        <v>128</v>
      </c>
      <c r="D28" s="29">
        <f>((D26+I14)*1000000)/D16</f>
        <v>86.769333776593157</v>
      </c>
      <c r="E28" s="30" t="s">
        <v>132</v>
      </c>
      <c r="G28" s="27">
        <f t="shared" si="0"/>
        <v>592946.42857142852</v>
      </c>
      <c r="H28">
        <v>100000</v>
      </c>
      <c r="I28">
        <v>114.49282233070835</v>
      </c>
    </row>
    <row r="29" spans="3:10" x14ac:dyDescent="0.2">
      <c r="G29" s="27">
        <f t="shared" si="0"/>
        <v>711535.7142857142</v>
      </c>
      <c r="H29">
        <v>120000</v>
      </c>
      <c r="I29">
        <v>106.44021981311739</v>
      </c>
    </row>
    <row r="30" spans="3:10" x14ac:dyDescent="0.2">
      <c r="G30" s="27">
        <f t="shared" si="0"/>
        <v>830125</v>
      </c>
      <c r="H30">
        <v>140000</v>
      </c>
      <c r="I30">
        <v>100.07533369405954</v>
      </c>
    </row>
    <row r="31" spans="3:10" x14ac:dyDescent="0.2">
      <c r="G31" s="27">
        <f t="shared" si="0"/>
        <v>948714.28571428568</v>
      </c>
      <c r="H31">
        <v>160000</v>
      </c>
      <c r="I31">
        <v>94.870298732652415</v>
      </c>
    </row>
    <row r="32" spans="3:10" x14ac:dyDescent="0.2">
      <c r="G32" s="27">
        <f t="shared" si="0"/>
        <v>1067303.5714285714</v>
      </c>
      <c r="H32">
        <v>180000</v>
      </c>
      <c r="I32">
        <v>90.504309467763093</v>
      </c>
    </row>
    <row r="33" spans="7:9" x14ac:dyDescent="0.2">
      <c r="G33" s="27">
        <f t="shared" si="0"/>
        <v>1185892.857142857</v>
      </c>
      <c r="H33">
        <v>200000</v>
      </c>
      <c r="I33">
        <v>86.769333776593157</v>
      </c>
    </row>
    <row r="34" spans="7:9" x14ac:dyDescent="0.2">
      <c r="G34" s="27">
        <f t="shared" si="0"/>
        <v>1304482.1428571427</v>
      </c>
      <c r="H34">
        <v>220000</v>
      </c>
      <c r="I34">
        <v>83.523596923152937</v>
      </c>
    </row>
    <row r="35" spans="7:9" x14ac:dyDescent="0.2">
      <c r="G35" s="27">
        <f t="shared" si="0"/>
        <v>1423071.4285714284</v>
      </c>
      <c r="H35">
        <v>240000</v>
      </c>
      <c r="I35">
        <v>80.666602256875194</v>
      </c>
    </row>
    <row r="36" spans="7:9" x14ac:dyDescent="0.2">
      <c r="G36" s="27">
        <f t="shared" si="0"/>
        <v>1541660.7142857143</v>
      </c>
      <c r="H36">
        <v>260000</v>
      </c>
      <c r="I36">
        <v>78.124800616956605</v>
      </c>
    </row>
    <row r="37" spans="7:9" x14ac:dyDescent="0.2">
      <c r="G37" s="27">
        <f t="shared" si="0"/>
        <v>1660250</v>
      </c>
      <c r="H37">
        <v>280000</v>
      </c>
      <c r="I37">
        <v>75.842920589571136</v>
      </c>
    </row>
    <row r="38" spans="7:9" x14ac:dyDescent="0.2">
      <c r="G38" s="27">
        <f t="shared" si="0"/>
        <v>1778839.2857142857</v>
      </c>
      <c r="H38">
        <v>300000</v>
      </c>
      <c r="I38">
        <v>73.77848946776254</v>
      </c>
    </row>
    <row r="39" spans="7:9" x14ac:dyDescent="0.2">
      <c r="G39" s="27">
        <f t="shared" si="0"/>
        <v>1897428.5714285714</v>
      </c>
      <c r="H39">
        <v>320000</v>
      </c>
      <c r="I39">
        <v>71.898241729435853</v>
      </c>
    </row>
    <row r="40" spans="7:9" x14ac:dyDescent="0.2">
      <c r="G40" s="27">
        <f t="shared" si="0"/>
        <v>2016017.857142857</v>
      </c>
      <c r="H40">
        <v>340000</v>
      </c>
      <c r="I40">
        <v>70.175690459750555</v>
      </c>
    </row>
    <row r="41" spans="7:9" x14ac:dyDescent="0.2">
      <c r="G41" s="27">
        <f t="shared" si="0"/>
        <v>2134607.1428571427</v>
      </c>
      <c r="H41">
        <v>360000</v>
      </c>
      <c r="I41">
        <v>68.589440600436191</v>
      </c>
    </row>
    <row r="42" spans="7:9" x14ac:dyDescent="0.2">
      <c r="G42" s="27">
        <f t="shared" si="0"/>
        <v>2253196.4285714286</v>
      </c>
      <c r="H42">
        <v>380000</v>
      </c>
      <c r="I42">
        <v>67.121989809239636</v>
      </c>
    </row>
    <row r="43" spans="7:9" x14ac:dyDescent="0.2">
      <c r="G43" s="27">
        <f t="shared" si="0"/>
        <v>2371785.7142857141</v>
      </c>
      <c r="H43">
        <v>400000</v>
      </c>
      <c r="I43">
        <v>65.758858335126234</v>
      </c>
    </row>
    <row r="44" spans="7:9" x14ac:dyDescent="0.2">
      <c r="G44" s="27">
        <f t="shared" si="0"/>
        <v>2490375</v>
      </c>
      <c r="H44">
        <v>420000</v>
      </c>
      <c r="I44">
        <v>64.487946079303498</v>
      </c>
    </row>
    <row r="45" spans="7:9" x14ac:dyDescent="0.2">
      <c r="G45" s="27">
        <f t="shared" si="0"/>
        <v>2608964.2857142854</v>
      </c>
      <c r="H45">
        <v>440000</v>
      </c>
      <c r="I45">
        <v>63.299049775479908</v>
      </c>
    </row>
    <row r="46" spans="7:9" x14ac:dyDescent="0.2">
      <c r="G46" s="27">
        <f t="shared" si="0"/>
        <v>2727553.5714285714</v>
      </c>
      <c r="H46">
        <v>460000</v>
      </c>
      <c r="I46">
        <v>62.183495107480809</v>
      </c>
    </row>
    <row r="47" spans="7:9" x14ac:dyDescent="0.2">
      <c r="G47" s="27">
        <f t="shared" si="0"/>
        <v>2846142.8571428568</v>
      </c>
      <c r="H47">
        <v>480000</v>
      </c>
      <c r="I47">
        <v>61.133852702425386</v>
      </c>
    </row>
    <row r="48" spans="7:9" x14ac:dyDescent="0.2">
      <c r="G48" s="27">
        <f t="shared" si="0"/>
        <v>2964732.1428571427</v>
      </c>
      <c r="H48">
        <v>500000</v>
      </c>
      <c r="I48">
        <v>60.143716251253217</v>
      </c>
    </row>
    <row r="49" spans="7:9" x14ac:dyDescent="0.2">
      <c r="G49" s="27">
        <f t="shared" si="0"/>
        <v>3083321.4285714286</v>
      </c>
      <c r="H49">
        <v>520000</v>
      </c>
      <c r="I49">
        <v>59.207527275221459</v>
      </c>
    </row>
    <row r="50" spans="7:9" x14ac:dyDescent="0.2">
      <c r="G50" s="27">
        <f t="shared" si="0"/>
        <v>3201910.7142857141</v>
      </c>
      <c r="H50">
        <v>540000</v>
      </c>
      <c r="I50">
        <v>58.320435350675815</v>
      </c>
    </row>
    <row r="51" spans="7:9" x14ac:dyDescent="0.2">
      <c r="G51" s="27">
        <f t="shared" si="0"/>
        <v>3320500</v>
      </c>
      <c r="H51">
        <v>560000</v>
      </c>
      <c r="I51">
        <v>57.478185595072766</v>
      </c>
    </row>
    <row r="52" spans="7:9" x14ac:dyDescent="0.2">
      <c r="G52" s="27">
        <f t="shared" si="0"/>
        <v>3439089.2857142854</v>
      </c>
      <c r="H52">
        <v>580000</v>
      </c>
      <c r="I52">
        <v>56.677027331998254</v>
      </c>
    </row>
    <row r="53" spans="7:9" x14ac:dyDescent="0.2">
      <c r="G53" s="27">
        <f t="shared" si="0"/>
        <v>3557678.5714285714</v>
      </c>
      <c r="H53">
        <v>600000</v>
      </c>
      <c r="I53">
        <v>55.913639369200311</v>
      </c>
    </row>
    <row r="54" spans="7:9" x14ac:dyDescent="0.2">
      <c r="G54" s="27">
        <f t="shared" si="0"/>
        <v>3676267.8571428568</v>
      </c>
      <c r="H54">
        <v>620000</v>
      </c>
      <c r="I54">
        <v>55.185068424810346</v>
      </c>
    </row>
    <row r="55" spans="7:9" x14ac:dyDescent="0.2">
      <c r="G55" s="27">
        <f t="shared" si="0"/>
        <v>3794857.1428571427</v>
      </c>
      <c r="H55">
        <v>640000</v>
      </c>
      <c r="I55">
        <v>54.488678046137565</v>
      </c>
    </row>
    <row r="56" spans="7:9" x14ac:dyDescent="0.2">
      <c r="G56" s="27">
        <f t="shared" si="0"/>
        <v>3913446.4285714282</v>
      </c>
      <c r="H56">
        <v>660000</v>
      </c>
      <c r="I56">
        <v>53.822105966652344</v>
      </c>
    </row>
    <row r="57" spans="7:9" x14ac:dyDescent="0.2">
      <c r="G57" s="27">
        <f t="shared" si="0"/>
        <v>4032035.7142857141</v>
      </c>
      <c r="H57">
        <v>680000</v>
      </c>
      <c r="I57">
        <v>53.183228298074802</v>
      </c>
    </row>
    <row r="58" spans="7:9" x14ac:dyDescent="0.2">
      <c r="G58" s="27">
        <f t="shared" si="0"/>
        <v>4150625</v>
      </c>
      <c r="H58">
        <v>700000</v>
      </c>
      <c r="I58">
        <v>52.570129296486513</v>
      </c>
    </row>
    <row r="59" spans="7:9" x14ac:dyDescent="0.2">
      <c r="G59" s="27">
        <f t="shared" si="0"/>
        <v>4269214.2857142854</v>
      </c>
      <c r="H59">
        <v>720000</v>
      </c>
      <c r="I59">
        <v>51.981075702881022</v>
      </c>
    </row>
    <row r="60" spans="7:9" x14ac:dyDescent="0.2">
      <c r="G60" s="27">
        <f t="shared" si="0"/>
        <v>4387803.5714285709</v>
      </c>
      <c r="H60">
        <v>740000</v>
      </c>
      <c r="I60">
        <v>51.414494860190189</v>
      </c>
    </row>
    <row r="61" spans="7:9" x14ac:dyDescent="0.2">
      <c r="G61" s="27">
        <f t="shared" si="0"/>
        <v>4506392.8571428573</v>
      </c>
      <c r="H61">
        <v>760000</v>
      </c>
      <c r="I61">
        <v>50.868955965503318</v>
      </c>
    </row>
    <row r="62" spans="7:9" x14ac:dyDescent="0.2">
      <c r="G62" s="27">
        <f t="shared" si="0"/>
        <v>4624982.1428571427</v>
      </c>
      <c r="H62">
        <v>780000</v>
      </c>
      <c r="I62">
        <v>50.343153938858151</v>
      </c>
    </row>
    <row r="63" spans="7:9" x14ac:dyDescent="0.2">
      <c r="G63" s="27">
        <f t="shared" si="0"/>
        <v>4743571.4285714282</v>
      </c>
      <c r="H63">
        <v>800000</v>
      </c>
      <c r="I63">
        <v>49.835895486680599</v>
      </c>
    </row>
  </sheetData>
  <mergeCells count="4">
    <mergeCell ref="C6:E6"/>
    <mergeCell ref="H6:J6"/>
    <mergeCell ref="H16:J16"/>
    <mergeCell ref="H20:J2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Guidlines</vt:lpstr>
      <vt:lpstr>Gasoline_Demand</vt:lpstr>
      <vt:lpstr>Electricity_Calculations</vt:lpstr>
      <vt:lpstr>Potential_Locations</vt:lpstr>
      <vt:lpstr>CO2</vt:lpstr>
      <vt:lpstr>Transport</vt:lpstr>
      <vt:lpstr>Methanol</vt:lpstr>
      <vt:lpstr>Gasoline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abdelshafy</dc:creator>
  <cp:lastModifiedBy>Thiago Augusto Rodrigues</cp:lastModifiedBy>
  <dcterms:created xsi:type="dcterms:W3CDTF">2015-06-05T18:17:20Z</dcterms:created>
  <dcterms:modified xsi:type="dcterms:W3CDTF">2025-12-18T17:24:12Z</dcterms:modified>
</cp:coreProperties>
</file>