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6.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ThisWorkbook" defaultThemeVersion="124226"/>
  <mc:AlternateContent xmlns:mc="http://schemas.openxmlformats.org/markup-compatibility/2006">
    <mc:Choice Requires="x15">
      <x15ac:absPath xmlns:x15ac="http://schemas.microsoft.com/office/spreadsheetml/2010/11/ac" url="C:\Users\Andrew Wen\Desktop\"/>
    </mc:Choice>
  </mc:AlternateContent>
  <xr:revisionPtr revIDLastSave="0" documentId="13_ncr:11_{518373A9-22B7-4500-991E-9999D2D95D33}" xr6:coauthVersionLast="47" xr6:coauthVersionMax="47" xr10:uidLastSave="{00000000-0000-0000-0000-000000000000}"/>
  <bookViews>
    <workbookView xWindow="-98" yWindow="-98" windowWidth="22695" windowHeight="14595" activeTab="2" xr2:uid="{00000000-000D-0000-FFFF-FFFF00000000}"/>
  </bookViews>
  <sheets>
    <sheet name="P1Q4" sheetId="8" r:id="rId1"/>
    <sheet name="Edges" sheetId="1" r:id="rId2"/>
    <sheet name="Vertices" sheetId="3" r:id="rId3"/>
    <sheet name="Do Not Delete" sheetId="4" state="hidden" r:id="rId4"/>
    <sheet name="Groups" sheetId="5" r:id="rId5"/>
    <sheet name="Group Vertices" sheetId="6" r:id="rId6"/>
    <sheet name="Overall Metrics" sheetId="7" r:id="rId7"/>
    <sheet name="Misc" sheetId="2" state="hidden" r:id="rId8"/>
  </sheets>
  <definedNames>
    <definedName name="BinDivisor">'Overall Metrics'!$X$2</definedName>
    <definedName name="DynamicFilterColumnName">'Overall Metrics'!#REF!</definedName>
    <definedName name="DynamicFilterForceCalculationRange" localSheetId="0">HistogramBins[[Dynamic Filter Bin]:[Dynamic Filter Frequency]]</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88" i="7"/>
  <c r="B87" i="7"/>
  <c r="J45" i="7"/>
  <c r="K45" i="7" s="1"/>
  <c r="J2" i="7"/>
  <c r="B74" i="7"/>
  <c r="B73" i="7"/>
  <c r="H45" i="7"/>
  <c r="I45" i="7" s="1"/>
  <c r="H2" i="7"/>
  <c r="B71" i="7" s="1"/>
  <c r="B60" i="7"/>
  <c r="B59" i="7"/>
  <c r="F45" i="7"/>
  <c r="G45" i="7" s="1"/>
  <c r="F2" i="7"/>
  <c r="B57" i="7" s="1"/>
  <c r="B44" i="7"/>
  <c r="B43" i="7"/>
  <c r="B46" i="7"/>
  <c r="B45" i="7"/>
  <c r="T2" i="7"/>
  <c r="T45" i="7"/>
  <c r="B58" i="7" l="1"/>
  <c r="B72"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9C7647D2-4BFC-43D0-A974-6B3E9F780AB3}">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F7FF6843-6D29-4CBC-BA2A-B8F0F7CC1A7D}">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872EA415-4971-486E-BB9D-798A90580807}">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78E716E6-130C-4C1B-8758-A075D5EB9B61}">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8D3A1A3-5BB3-42A0-BA5D-1A9F737F7221}">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F283A0AC-41A5-4C9C-A8DC-3F0E166BA2C5}">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825160A2-C75C-4BED-A86B-57E64486210A}">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6132C090-D6A0-4DBF-9104-A1675134DB06}">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556E2875-D41F-4285-9F47-A17985543224}">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872DB1D5-D88E-453C-B220-53FAC0675785}">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2EC85026-156A-4BDD-93BE-E31356A20365}">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7836D8C3-68C4-49D6-A3B6-8BED7CCADC3E}">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7B75A289-6539-4A49-93C7-7DB0B1434F7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B9AF7AAE-1E69-4B59-A891-E9AE9B41B2FE}">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7AB36C9C-367C-44B4-845A-F2FE62AE5383}">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F03CE1AE-3104-45FB-B359-BF607C3EBB4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C8D983E0-5CC6-4905-8925-E7AE95DAFACC}">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E80AAD2A-7FAC-4E3D-93D8-166D5CAA7F4F}">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5347206E-ABB0-456F-B141-79907C8E5777}">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9E14EB57-2CCF-48EE-AD66-D1F5478A42E2}">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68420A59-EDFC-4EAB-A49F-7ACA8B50EF0C}">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4B1C2E9-09DE-4C38-8CF9-1D3DCD38C1A4}">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4BCE87A4-20C4-4A3E-8457-593A230A09C7}">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73B0FF65-818D-492F-BA2B-98A32AC82504}">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8C23B5E8-354A-4313-948B-3C5C63DCB0A6}">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653F3FAB-4624-49C8-B68E-B93D789F4798}">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5102A3-8EBF-42E4-8F2C-0E18785F0C85}">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ED04A8BC-A642-44BF-B2D9-5869E1773296}">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<sst xmlns="http://schemas.openxmlformats.org/spreadsheetml/2006/main" count="604" uniqueCount="207">
  <si>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</si>
  <si>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</si>
  <si>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</si>
  <si>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</si>
  <si>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</si>
  <si>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</si>
  <si>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</si>
  <si>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</si>
  <si>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</si>
  <si>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</si>
  <si>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</si>
  <si>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</si>
  <si>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</si>
  <si>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</si>
  <si>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</si>
  <si>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</si>
  <si>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</si>
  <si>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</si>
  <si>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</si>
  <si>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</si>
  <si>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</si>
  <si>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</si>
  <si>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</si>
  <si>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</si>
  <si>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</si>
  <si>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</si>
  <si>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</si>
  <si>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</si>
  <si>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</si>
  <si>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</si>
  <si>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</si>
  <si>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</si>
  <si>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</si>
  <si>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</si>
  <si>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</si>
  <si>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</si>
  <si>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</si>
  <si>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</si>
  <si>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</si>
  <si>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</si>
  <si>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</si>
  <si>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</si>
  <si>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</si>
  <si>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</si>
  <si>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</si>
  <si>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</si>
  <si>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</si>
  <si>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</si>
  <si>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</si>
  <si>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</si>
  <si>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</si>
  <si>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</si>
  <si>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</si>
  <si>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</si>
  <si>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</si>
  <si>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</si>
  <si>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</si>
  <si>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</si>
  <si>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</si>
  <si>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</si>
  <si>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</si>
  <si>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</si>
  <si>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</si>
  <si>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</si>
  <si>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</si>
  <si>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</si>
  <si>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</si>
  <si>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</si>
  <si>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</si>
  <si>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</si>
  <si>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</si>
  <si>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</si>
  <si>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</si>
  <si>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</si>
  <si>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</si>
  <si>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</si>
  <si>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</si>
  <si>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</si>
  <si>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</si>
  <si>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</si>
  <si>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</si>
  <si>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</si>
  <si>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</si>
  <si>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</si>
  <si>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</si>
  <si>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</si>
  <si>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</si>
  <si>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</si>
  <si>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</si>
  <si>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</si>
  <si>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</si>
  <si>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</si>
  <si>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</si>
  <si>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</si>
  <si>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</si>
  <si>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</si>
  <si>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</si>
  <si>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</si>
  <si>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</si>
  <si>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</si>
  <si>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</si>
  <si>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</si>
  <si>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</si>
  <si>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</si>
  <si>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</si>
  <si>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</si>
  <si>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</si>
  <si>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</si>
  <si>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</si>
  <si>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</si>
  <si>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</si>
  <si>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</si>
  <si>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</si>
  <si>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</si>
  <si>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</si>
  <si>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</si>
  <si>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</si>
  <si>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</si>
  <si>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</si>
  <si>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</si>
  <si>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</si>
  <si>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</si>
  <si>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</si>
  <si>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</si>
  <si>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</si>
  <si>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</si>
  <si>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</si>
  <si>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</si>
  <si>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</si>
  <si>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</si>
  <si>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</si>
  <si>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</si>
  <si>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</si>
  <si>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</si>
  <si>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</si>
  <si>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</si>
  <si>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</si>
  <si>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</si>
  <si>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</si>
  <si>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</si>
  <si>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</si>
  <si>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</si>
  <si>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</si>
  <si>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</si>
  <si>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</si>
  <si>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</si>
  <si>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</si>
  <si>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</si>
  <si>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</si>
  <si>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</si>
  <si>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</si>
  <si>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</si>
  <si>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</si>
  <si>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</si>
  <si>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</si>
  <si>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</si>
  <si>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</si>
  <si>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</si>
  <si>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</si>
  <si>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</si>
  <si>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</si>
  <si>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</si>
  <si>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</si>
  <si>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</si>
  <si>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</si>
  <si>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</si>
  <si>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</si>
  <si>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</si>
  <si>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</si>
  <si>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</si>
  <si>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</si>
  <si>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</si>
  <si>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</si>
  <si>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</si>
  <si>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</si>
  <si>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Graph History</t>
  </si>
  <si>
    <t>Wilson</t>
  </si>
  <si>
    <t>Powell</t>
  </si>
  <si>
    <t>Parks</t>
  </si>
  <si>
    <t>O'Neal</t>
  </si>
  <si>
    <t>Wells</t>
  </si>
  <si>
    <t>Smith</t>
  </si>
  <si>
    <t>Roberts</t>
  </si>
  <si>
    <t>Clemence</t>
  </si>
  <si>
    <t>Brown</t>
  </si>
  <si>
    <t>Jones</t>
  </si>
  <si>
    <t>Bruce</t>
  </si>
  <si>
    <t>Walsh</t>
  </si>
  <si>
    <t>Collins</t>
  </si>
  <si>
    <t>Cohen</t>
  </si>
  <si>
    <t>Black</t>
  </si>
  <si>
    <t>Kelly</t>
  </si>
  <si>
    <t>Andrews</t>
  </si>
  <si>
    <t>Alam</t>
  </si>
  <si>
    <t>Abrams</t>
  </si>
  <si>
    <t>Ali</t>
  </si>
  <si>
    <t>Directed</t>
  </si>
  <si>
    <t>Workbook Settings 2</t>
  </si>
  <si>
    <t>Graph Type</t>
  </si>
  <si>
    <t>Modularity</t>
  </si>
  <si>
    <t>NodeXL Version</t>
  </si>
  <si>
    <t>Not Applicable</t>
  </si>
  <si>
    <t>1.0.1.448</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</si>
  <si>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OverallMetrics&lt;/value&gt;_x000D_
      &lt;/setting&gt;_x000D_
    &lt;/GraphMetricUserSettings&gt;_x000D_
    &lt;AutoFillUserSettings3&gt;_x000D_
      &lt;setting name="EdgeWidthSourceColumnName" serializeAs="String"&gt;_x000D_
        &lt;value /&gt;_x000D_
      &lt;/setting&gt;_x000D_
      &lt;setting name="VertexLayoutOrderSourceColumnName" serializeAs="String"&gt;_x000D_
        &lt;value /&gt;_x000D_
      &lt;/setting&gt;_x000D_
      &lt;setting name="VertexLabelFillColorSourceColumnName" serializeAs="String"&gt;_x000D_
        &lt;value /&gt;_x000D_
      &lt;/setting&gt;_x000D_
      &lt;setting name="VertexPolarRSourceColumnName" serializeAs="String"&gt;_x000D_
        &lt;value /&gt;_x000D_
      &lt;/setting&gt;_x000D_
      &lt;setting name="EdgeStyleSourceColumnName" serializeAs="String"&gt;_x000D_
        &lt;value /&gt;_x000D_
      &lt;/setting&gt;_x000D_
      &lt;setting name="VertexToolTipSourceColumnName" serializeAs="String"&gt;_x000D_
        &lt;value /&gt;_x000D_
      &lt;/setting&gt;_x000D_
      &lt;setting name="GroupCollapsedSourceColumnName" serializeAs="String"&gt;_x000D_
        &lt;value /&gt;_x000D_
      &lt;/setting&gt;_x000D_
      &lt;setting name="VertexShapeSourceColumnName" serializeAs="String"&gt;_x000D_
        &lt;value /&gt;_x000D_
      &lt;/setting&gt;_x000D_
      &lt;setting name="VertexYSourceColumnName" serializeAs="String"&gt;_x000D_
        &lt;value /&gt;_x000D_
      &lt;/setting&gt;_x000D_
      &lt;setting name="VertexColorSourceColumnName" serializeAs="String"&gt;_x000D_
        &lt;value /&gt;_x000D_
      &lt;/setting&gt;_x000D_
      &lt;setting name="VertexLabelPositionSourceColumnName" serializeAs="String"&gt;_x000D_
        &lt;value /&gt;_x000D_
      &lt;/setting&gt;_x000D_
      &lt;setting name="EdgeVisibilitySourceColumnName" serializeAs="String"&gt;_x000D_
        &lt;value /&gt;_x000D_
      &lt;/setting&gt;_x000D_
      &lt;setting name="EdgeLabelSourceColumnName" serializeAs="String"&gt;_x000D_
        &lt;value /&gt;_x000D_
      &lt;/setting&gt;_x000D_
      &lt;setting name="VertexVisibilitySourceColumnName" serializeAs="String"&gt;_x000D_
        &lt;value /&gt;_x000D_
      &lt;/setting&gt;_x000D_
      &lt;setting name="GroupLabelSourceColumnName" serializeAs="String"&gt;_x000D_
        &lt;value /&gt;_x000D_
      &lt;/setting&gt;_x000D_
      &lt;setting name="VertexAlphaSourceColumnName" serializeAs="String"&gt;_x000D_
        &lt;value /&gt;_x000D_
      &lt;/setting&gt;_x000D_
      &lt;setting name="VertexRadiusSourceColumnName" serializeAs="String"&gt;_x000D_
        &lt;value&gt;In-Degree&lt;/value&gt;_x000D_
      &lt;/setting&gt;_x000D_
      &lt;setting name="EdgeColorSourceColumnName" serializeAs="String"&gt;_x000D_
        &lt;value /&gt;_x000D_
      &lt;/setting&gt;_x000D_
      &lt;setting name="VertexLabelSourceColumnName" serializeAs="String"&gt;_x000D_
        &lt;value /&gt;_x000D_
      &lt;/setting&gt;_x000D_
      &lt;setting name="VertexPolarAngleSourceColumnName" serializeAs="String"&gt;_x000D_
        &lt;value /&gt;_x000D_
      &lt;/setting&gt;_x000D_
      &lt;setting name="EdgeAlphaSourceColumnName" serializeAs="String"&gt;_x000D_
        &lt;value /&gt;_x000D_
      &lt;/setting&gt;_x000D_
      &lt;setting name="VertexXSourceColumnName" serializeAs="String"&gt;_x000D_
        &lt;value /&gt;_x000D_
      &lt;/setting&gt;_x000D_
      &lt;setting name="VertexColorDetails" serializeAs="String"&gt;_x000D_
        &lt;value&gt;False	False	0	10	241, 137, 4	46, 7, 195	False	False	True&lt;/value&gt;_x000D_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t>
  </si>
  <si>
    <t>▓0▓0▓0▓True▓Black▓Black▓▓▓0▓0▓0▓0▓0▓False▓▓0▓0▓0▓0▓0▓False▓▓0▓0▓0▓True▓Black▓Black▓▓In-Degree▓2▓10▓0▓1.5▓10▓False▓▓0▓0▓0▓0▓0▓False▓▓0▓0▓0▓0▓0▓False▓▓0▓0▓0▓0▓0▓False</t>
  </si>
  <si>
    <t>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serializeAs="String"&gt;_x000D_
        &lt;value&gt;False	False	0	0	0	1	False	False&lt;/value&gt;_x000D_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name="VertexRadiusDetails" serializeAs="String"&gt;_x000D_
        &lt;value&gt;False	False	0	0	1.5	10	False	False&lt;/value&gt;_x000D_
      &lt;/setting&gt;_x000D_
      &lt;setting name="VertexXDetails" serializeAs="String"&gt;_x000D_
        &lt;value&gt;False	False	0	0	0	9999	False	False&lt;/value&gt;_x000D_
      &lt;/setting&gt;_x000D_
      &lt;setting name="EdgeAlphaDetails" serializeAs="String"&gt;_x000D_
        &lt;value&gt;False	False	0	100	10	100	False	False&lt;/value&gt;_x000D_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&lt;GraphZoomAndScaleUserSettings&gt;_x000D_
      &lt;setting name="GraphScale" serializeAs="String"&gt;_x000D_
        &lt;value&gt;1&lt;/value&gt;_x000D_
      &lt;/setting&gt;_x000D_
    &lt;/GraphZoomAndScaleUserSettings&gt;_x000D_
    &lt;LayoutUserSettings&gt;_x000D_
      &lt;setting name="Layout" serializeAs="String"&gt;_x000D_
        &lt;value&gt;Sugiyama&lt;/value&gt;_x000D_
      &lt;/setting&gt;_x000D_
    &lt;/LayoutUserSettings&gt;_x000D_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name="EdgeColor" serializeAs="String"&gt;_x000D_
        &lt;value&gt;Gray&lt;/value&gt;_x000D_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&lt;value&gt;3&lt;/value&gt;_x000D_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&lt;value&gt;Red&lt;/value&gt;_x000D_
      &lt;/setting&gt;_x000D_
      &lt;setting name="VertexShape" serializeAs="String"&gt;_x000D_
        &lt;value&gt;Disk&lt;/value&gt;_x000D_
      &lt;/setting&gt;_x000D_
      &lt;setting name="EdgeCurveStyle" serializeAs="String"&gt;_x000D_
        &lt;value&gt;Straight&lt;/value&gt;_x000D_
      &lt;/setting&gt;_x000D_
    &lt;/GeneralUserSettings4&gt;_x000D_
  &lt;/userSettings&gt;_x000D_
&lt;/configuration&gt;</t>
  </si>
  <si>
    <t>LayoutAlgorithm░The graph was laid out using the Sugiyama layout algorithm.▓GraphDirectedness░The graph is directed.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</si>
</sst>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97">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0"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1" fontId="0" fillId="4" borderId="1" xfId="5" applyNumberFormat="1" applyFont="1" applyAlignment="1"/>
    <xf numFmtId="167" fontId="0"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5" fillId="5" borderId="1" xfId="8" applyNumberFormat="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30">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29"/>
      <tableStyleElement type="headerRow" dxfId="128"/>
    </tableStyle>
    <tableStyle name="NodeXL Table" pivot="0" count="1" xr9:uid="{00000000-0011-0000-FFFF-FFFF01000000}">
      <tableStyleElement type="headerRow" dxfId="1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3A6-462B-88BC-2B4CFD60263E}"/>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1</c:v>
                </c:pt>
              </c:strCache>
            </c:strRef>
          </c:tx>
          <c:spPr>
            <a:solidFill>
              <a:schemeClr val="accent1"/>
            </a:solidFill>
          </c:spPr>
          <c:invertIfNegative val="0"/>
          <c:cat>
            <c:numRef>
              <c:f>'Overall Metrics'!$F$2:$F$45</c:f>
              <c:numCache>
                <c:formatCode>#,##0.00</c:formatCode>
                <c:ptCount val="44"/>
                <c:pt idx="0">
                  <c:v>2</c:v>
                </c:pt>
                <c:pt idx="1">
                  <c:v>2.1860465116279069</c:v>
                </c:pt>
                <c:pt idx="2">
                  <c:v>2.3720930232558137</c:v>
                </c:pt>
                <c:pt idx="3">
                  <c:v>2.5581395348837206</c:v>
                </c:pt>
                <c:pt idx="4">
                  <c:v>2.7441860465116275</c:v>
                </c:pt>
                <c:pt idx="5">
                  <c:v>2.9302325581395343</c:v>
                </c:pt>
                <c:pt idx="6">
                  <c:v>3.1162790697674412</c:v>
                </c:pt>
                <c:pt idx="7">
                  <c:v>3.302325581395348</c:v>
                </c:pt>
                <c:pt idx="8">
                  <c:v>3.4883720930232549</c:v>
                </c:pt>
                <c:pt idx="9">
                  <c:v>3.6744186046511618</c:v>
                </c:pt>
                <c:pt idx="10">
                  <c:v>3.8604651162790686</c:v>
                </c:pt>
                <c:pt idx="11">
                  <c:v>4.0465116279069759</c:v>
                </c:pt>
                <c:pt idx="12">
                  <c:v>4.2325581395348832</c:v>
                </c:pt>
                <c:pt idx="13">
                  <c:v>4.4186046511627906</c:v>
                </c:pt>
                <c:pt idx="14">
                  <c:v>4.6046511627906979</c:v>
                </c:pt>
                <c:pt idx="15">
                  <c:v>4.7906976744186052</c:v>
                </c:pt>
                <c:pt idx="16">
                  <c:v>4.9767441860465125</c:v>
                </c:pt>
                <c:pt idx="17">
                  <c:v>5.1627906976744198</c:v>
                </c:pt>
                <c:pt idx="18">
                  <c:v>5.3488372093023271</c:v>
                </c:pt>
                <c:pt idx="19">
                  <c:v>5.5348837209302344</c:v>
                </c:pt>
                <c:pt idx="20">
                  <c:v>5.7209302325581417</c:v>
                </c:pt>
                <c:pt idx="21">
                  <c:v>5.906976744186049</c:v>
                </c:pt>
                <c:pt idx="22">
                  <c:v>6.0930232558139563</c:v>
                </c:pt>
                <c:pt idx="23">
                  <c:v>6.2790697674418636</c:v>
                </c:pt>
                <c:pt idx="24">
                  <c:v>6.4651162790697709</c:v>
                </c:pt>
                <c:pt idx="25">
                  <c:v>6.6511627906976782</c:v>
                </c:pt>
                <c:pt idx="26">
                  <c:v>6.8372093023255855</c:v>
                </c:pt>
                <c:pt idx="27">
                  <c:v>7.0232558139534929</c:v>
                </c:pt>
                <c:pt idx="28">
                  <c:v>7.2093023255814002</c:v>
                </c:pt>
                <c:pt idx="29">
                  <c:v>7.3953488372093075</c:v>
                </c:pt>
                <c:pt idx="30">
                  <c:v>7.5813953488372148</c:v>
                </c:pt>
                <c:pt idx="31">
                  <c:v>7.7674418604651221</c:v>
                </c:pt>
                <c:pt idx="32">
                  <c:v>7.9534883720930294</c:v>
                </c:pt>
                <c:pt idx="33">
                  <c:v>8.1395348837209358</c:v>
                </c:pt>
                <c:pt idx="34">
                  <c:v>8.3255813953488431</c:v>
                </c:pt>
                <c:pt idx="35">
                  <c:v>8.5116279069767504</c:v>
                </c:pt>
                <c:pt idx="36">
                  <c:v>8.6976744186046577</c:v>
                </c:pt>
                <c:pt idx="37">
                  <c:v>8.883720930232565</c:v>
                </c:pt>
                <c:pt idx="38">
                  <c:v>9.0697674418604723</c:v>
                </c:pt>
                <c:pt idx="39">
                  <c:v>9.2558139534883797</c:v>
                </c:pt>
                <c:pt idx="40">
                  <c:v>9.441860465116287</c:v>
                </c:pt>
                <c:pt idx="41">
                  <c:v>9.6279069767441943</c:v>
                </c:pt>
                <c:pt idx="42">
                  <c:v>9.8139534883721016</c:v>
                </c:pt>
                <c:pt idx="43">
                  <c:v>10</c:v>
                </c:pt>
              </c:numCache>
            </c:numRef>
          </c:cat>
          <c:val>
            <c:numRef>
              <c:f>'Overall Metrics'!$G$2:$G$45</c:f>
              <c:numCache>
                <c:formatCode>General</c:formatCode>
                <c:ptCount val="44"/>
                <c:pt idx="0">
                  <c:v>1</c:v>
                </c:pt>
                <c:pt idx="1">
                  <c:v>0</c:v>
                </c:pt>
                <c:pt idx="2">
                  <c:v>0</c:v>
                </c:pt>
                <c:pt idx="3">
                  <c:v>0</c:v>
                </c:pt>
                <c:pt idx="4">
                  <c:v>0</c:v>
                </c:pt>
                <c:pt idx="5">
                  <c:v>5</c:v>
                </c:pt>
                <c:pt idx="6">
                  <c:v>0</c:v>
                </c:pt>
                <c:pt idx="7">
                  <c:v>0</c:v>
                </c:pt>
                <c:pt idx="8">
                  <c:v>0</c:v>
                </c:pt>
                <c:pt idx="9">
                  <c:v>0</c:v>
                </c:pt>
                <c:pt idx="10">
                  <c:v>4</c:v>
                </c:pt>
                <c:pt idx="11">
                  <c:v>0</c:v>
                </c:pt>
                <c:pt idx="12">
                  <c:v>0</c:v>
                </c:pt>
                <c:pt idx="13">
                  <c:v>0</c:v>
                </c:pt>
                <c:pt idx="14">
                  <c:v>0</c:v>
                </c:pt>
                <c:pt idx="15">
                  <c:v>0</c:v>
                </c:pt>
                <c:pt idx="16">
                  <c:v>2</c:v>
                </c:pt>
                <c:pt idx="17">
                  <c:v>0</c:v>
                </c:pt>
                <c:pt idx="18">
                  <c:v>0</c:v>
                </c:pt>
                <c:pt idx="19">
                  <c:v>0</c:v>
                </c:pt>
                <c:pt idx="20">
                  <c:v>0</c:v>
                </c:pt>
                <c:pt idx="21">
                  <c:v>1</c:v>
                </c:pt>
                <c:pt idx="22">
                  <c:v>0</c:v>
                </c:pt>
                <c:pt idx="23">
                  <c:v>0</c:v>
                </c:pt>
                <c:pt idx="24">
                  <c:v>0</c:v>
                </c:pt>
                <c:pt idx="25">
                  <c:v>0</c:v>
                </c:pt>
                <c:pt idx="26">
                  <c:v>3</c:v>
                </c:pt>
                <c:pt idx="27">
                  <c:v>0</c:v>
                </c:pt>
                <c:pt idx="28">
                  <c:v>0</c:v>
                </c:pt>
                <c:pt idx="29">
                  <c:v>0</c:v>
                </c:pt>
                <c:pt idx="30">
                  <c:v>0</c:v>
                </c:pt>
                <c:pt idx="31">
                  <c:v>0</c:v>
                </c:pt>
                <c:pt idx="32">
                  <c:v>2</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A475-4D9E-9A3B-A1BE789337B0}"/>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1</c:v>
                </c:pt>
              </c:strCache>
            </c:strRef>
          </c:tx>
          <c:spPr>
            <a:solidFill>
              <a:schemeClr val="accent1"/>
            </a:solidFill>
          </c:spPr>
          <c:invertIfNegative val="0"/>
          <c:cat>
            <c:numRef>
              <c:f>'Overall Metrics'!$H$2:$H$45</c:f>
              <c:numCache>
                <c:formatCode>#,##0.00</c:formatCode>
                <c:ptCount val="44"/>
                <c:pt idx="0">
                  <c:v>0</c:v>
                </c:pt>
                <c:pt idx="1">
                  <c:v>0.20930232558139536</c:v>
                </c:pt>
                <c:pt idx="2">
                  <c:v>0.41860465116279072</c:v>
                </c:pt>
                <c:pt idx="3">
                  <c:v>0.62790697674418605</c:v>
                </c:pt>
                <c:pt idx="4">
                  <c:v>0.83720930232558144</c:v>
                </c:pt>
                <c:pt idx="5">
                  <c:v>1.0465116279069768</c:v>
                </c:pt>
                <c:pt idx="6">
                  <c:v>1.2558139534883721</c:v>
                </c:pt>
                <c:pt idx="7">
                  <c:v>1.4651162790697674</c:v>
                </c:pt>
                <c:pt idx="8">
                  <c:v>1.6744186046511627</c:v>
                </c:pt>
                <c:pt idx="9">
                  <c:v>1.8837209302325579</c:v>
                </c:pt>
                <c:pt idx="10">
                  <c:v>2.0930232558139532</c:v>
                </c:pt>
                <c:pt idx="11">
                  <c:v>2.3023255813953485</c:v>
                </c:pt>
                <c:pt idx="12">
                  <c:v>2.5116279069767438</c:v>
                </c:pt>
                <c:pt idx="13">
                  <c:v>2.720930232558139</c:v>
                </c:pt>
                <c:pt idx="14">
                  <c:v>2.9302325581395343</c:v>
                </c:pt>
                <c:pt idx="15">
                  <c:v>3.1395348837209296</c:v>
                </c:pt>
                <c:pt idx="16">
                  <c:v>3.3488372093023249</c:v>
                </c:pt>
                <c:pt idx="17">
                  <c:v>3.5581395348837201</c:v>
                </c:pt>
                <c:pt idx="18">
                  <c:v>3.7674418604651154</c:v>
                </c:pt>
                <c:pt idx="19">
                  <c:v>3.9767441860465107</c:v>
                </c:pt>
                <c:pt idx="20">
                  <c:v>4.1860465116279064</c:v>
                </c:pt>
                <c:pt idx="21">
                  <c:v>4.3953488372093021</c:v>
                </c:pt>
                <c:pt idx="22">
                  <c:v>4.6046511627906979</c:v>
                </c:pt>
                <c:pt idx="23">
                  <c:v>4.8139534883720936</c:v>
                </c:pt>
                <c:pt idx="24">
                  <c:v>5.0232558139534893</c:v>
                </c:pt>
                <c:pt idx="25">
                  <c:v>5.232558139534885</c:v>
                </c:pt>
                <c:pt idx="26">
                  <c:v>5.4418604651162807</c:v>
                </c:pt>
                <c:pt idx="27">
                  <c:v>5.6511627906976765</c:v>
                </c:pt>
                <c:pt idx="28">
                  <c:v>5.8604651162790722</c:v>
                </c:pt>
                <c:pt idx="29">
                  <c:v>6.0697674418604679</c:v>
                </c:pt>
                <c:pt idx="30">
                  <c:v>6.2790697674418636</c:v>
                </c:pt>
                <c:pt idx="31">
                  <c:v>6.4883720930232593</c:v>
                </c:pt>
                <c:pt idx="32">
                  <c:v>6.6976744186046551</c:v>
                </c:pt>
                <c:pt idx="33">
                  <c:v>6.9069767441860508</c:v>
                </c:pt>
                <c:pt idx="34">
                  <c:v>7.1162790697674465</c:v>
                </c:pt>
                <c:pt idx="35">
                  <c:v>7.3255813953488422</c:v>
                </c:pt>
                <c:pt idx="36">
                  <c:v>7.5348837209302379</c:v>
                </c:pt>
                <c:pt idx="37">
                  <c:v>7.7441860465116337</c:v>
                </c:pt>
                <c:pt idx="38">
                  <c:v>7.9534883720930294</c:v>
                </c:pt>
                <c:pt idx="39">
                  <c:v>8.1627906976744242</c:v>
                </c:pt>
                <c:pt idx="40">
                  <c:v>8.3720930232558199</c:v>
                </c:pt>
                <c:pt idx="41">
                  <c:v>8.5813953488372157</c:v>
                </c:pt>
                <c:pt idx="42">
                  <c:v>8.7906976744186114</c:v>
                </c:pt>
                <c:pt idx="43">
                  <c:v>9</c:v>
                </c:pt>
              </c:numCache>
            </c:numRef>
          </c:cat>
          <c:val>
            <c:numRef>
              <c:f>'Overall Metrics'!$I$2:$I$45</c:f>
              <c:numCache>
                <c:formatCode>General</c:formatCode>
                <c:ptCount val="44"/>
                <c:pt idx="0">
                  <c:v>1</c:v>
                </c:pt>
                <c:pt idx="1">
                  <c:v>0</c:v>
                </c:pt>
                <c:pt idx="2">
                  <c:v>0</c:v>
                </c:pt>
                <c:pt idx="3">
                  <c:v>0</c:v>
                </c:pt>
                <c:pt idx="4">
                  <c:v>0</c:v>
                </c:pt>
                <c:pt idx="5">
                  <c:v>0</c:v>
                </c:pt>
                <c:pt idx="6">
                  <c:v>0</c:v>
                </c:pt>
                <c:pt idx="7">
                  <c:v>0</c:v>
                </c:pt>
                <c:pt idx="8">
                  <c:v>0</c:v>
                </c:pt>
                <c:pt idx="9">
                  <c:v>1</c:v>
                </c:pt>
                <c:pt idx="10">
                  <c:v>0</c:v>
                </c:pt>
                <c:pt idx="11">
                  <c:v>0</c:v>
                </c:pt>
                <c:pt idx="12">
                  <c:v>0</c:v>
                </c:pt>
                <c:pt idx="13">
                  <c:v>0</c:v>
                </c:pt>
                <c:pt idx="14">
                  <c:v>2</c:v>
                </c:pt>
                <c:pt idx="15">
                  <c:v>0</c:v>
                </c:pt>
                <c:pt idx="16">
                  <c:v>0</c:v>
                </c:pt>
                <c:pt idx="17">
                  <c:v>0</c:v>
                </c:pt>
                <c:pt idx="18">
                  <c:v>0</c:v>
                </c:pt>
                <c:pt idx="19">
                  <c:v>7</c:v>
                </c:pt>
                <c:pt idx="20">
                  <c:v>0</c:v>
                </c:pt>
                <c:pt idx="21">
                  <c:v>0</c:v>
                </c:pt>
                <c:pt idx="22">
                  <c:v>0</c:v>
                </c:pt>
                <c:pt idx="23">
                  <c:v>1</c:v>
                </c:pt>
                <c:pt idx="24">
                  <c:v>0</c:v>
                </c:pt>
                <c:pt idx="25">
                  <c:v>0</c:v>
                </c:pt>
                <c:pt idx="26">
                  <c:v>0</c:v>
                </c:pt>
                <c:pt idx="27">
                  <c:v>0</c:v>
                </c:pt>
                <c:pt idx="28">
                  <c:v>1</c:v>
                </c:pt>
                <c:pt idx="29">
                  <c:v>0</c:v>
                </c:pt>
                <c:pt idx="30">
                  <c:v>0</c:v>
                </c:pt>
                <c:pt idx="31">
                  <c:v>0</c:v>
                </c:pt>
                <c:pt idx="32">
                  <c:v>0</c:v>
                </c:pt>
                <c:pt idx="33">
                  <c:v>2</c:v>
                </c:pt>
                <c:pt idx="34">
                  <c:v>0</c:v>
                </c:pt>
                <c:pt idx="35">
                  <c:v>0</c:v>
                </c:pt>
                <c:pt idx="36">
                  <c:v>0</c:v>
                </c:pt>
                <c:pt idx="37">
                  <c:v>0</c:v>
                </c:pt>
                <c:pt idx="38">
                  <c:v>2</c:v>
                </c:pt>
                <c:pt idx="39">
                  <c:v>0</c:v>
                </c:pt>
                <c:pt idx="40">
                  <c:v>0</c:v>
                </c:pt>
                <c:pt idx="41">
                  <c:v>0</c:v>
                </c:pt>
                <c:pt idx="42">
                  <c:v>0</c:v>
                </c:pt>
                <c:pt idx="43">
                  <c:v>2</c:v>
                </c:pt>
              </c:numCache>
            </c:numRef>
          </c:val>
          <c:extLst>
            <c:ext xmlns:c16="http://schemas.microsoft.com/office/drawing/2014/chart" uri="{C3380CC4-5D6E-409C-BE32-E72D297353CC}">
              <c16:uniqueId val="{00000000-7622-42AB-B15C-F5E678C05317}"/>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65E-4608-9D4E-25A857E68469}"/>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445-409C-866C-982433DCE5FD}"/>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700-465F-A65A-EC4698618CCE}"/>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8E6-472C-9A31-01B9D7CBF979}"/>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C71-4BC7-A54F-5E35CE142C32}"/>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7CA-4B20-AEBD-0E97283C1F54}"/>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1710949-D5D1-4BB7-B4B3-3FE53CE3F7E1}" name="Vertices11" displayName="Vertices11" ref="A2:AC22" totalsRowShown="0" headerRowDxfId="30" dataDxfId="29">
  <autoFilter ref="A2:AC22" xr:uid="{00000000-0009-0000-0100-000002000000}"/>
  <tableColumns count="29">
    <tableColumn id="1" xr3:uid="{10082013-5CB4-4EBE-9CA2-BCFC81C396D3}" name="Vertex" dataDxfId="28" dataCellStyle="NodeXL Required"/>
    <tableColumn id="2" xr3:uid="{424B72AB-F8AB-4261-BD33-4697BD1B1F6B}" name="Color" dataDxfId="27" dataCellStyle="NodeXL Visual Property"/>
    <tableColumn id="5" xr3:uid="{86A3EFA5-B91F-43FC-990B-CBDEB50659EA}" name="Shape" dataDxfId="26" dataCellStyle="NodeXL Visual Property"/>
    <tableColumn id="6" xr3:uid="{14C0B419-A768-40F0-A40A-FB474D150B31}" name="Size" dataDxfId="25" dataCellStyle="NodeXL Visual Property"/>
    <tableColumn id="4" xr3:uid="{CD8ACE65-E043-44B9-B750-732791CB3706}" name="Opacity" dataDxfId="24" dataCellStyle="NodeXL Visual Property"/>
    <tableColumn id="7" xr3:uid="{6F7CCDF0-1243-426A-9DF8-BC0FE66AAA24}" name="Image File" dataDxfId="23" dataCellStyle="NodeXL Visual Property"/>
    <tableColumn id="3" xr3:uid="{79E8038A-FE67-4A77-9BE9-9CA1378780AF}" name="Visibility" dataDxfId="22" dataCellStyle="NodeXL Visual Property"/>
    <tableColumn id="10" xr3:uid="{55C63194-E0FE-4F7B-A299-3A4F38016EA7}" name="Label" dataDxfId="21" dataCellStyle="NodeXL Label"/>
    <tableColumn id="16" xr3:uid="{204BBC8F-AABD-479A-80D0-A10EAA27B84C}" name="Label Fill Color" dataDxfId="20" dataCellStyle="NodeXL Label"/>
    <tableColumn id="9" xr3:uid="{22EF247C-51F5-4CB2-BE50-7FCF2C555B2F}" name="Label Position" dataDxfId="19" dataCellStyle="NodeXL Label"/>
    <tableColumn id="8" xr3:uid="{F81CB221-DBBD-43EF-9183-B333EDB170BE}" name="Tooltip" dataDxfId="18" dataCellStyle="NodeXL Label"/>
    <tableColumn id="18" xr3:uid="{B091506D-066D-47D1-80B2-BDDC5589FDDD}" name="Layout Order" dataDxfId="17" dataCellStyle="NodeXL Layout"/>
    <tableColumn id="13" xr3:uid="{542E23C4-530E-4F2C-AA89-999CB9F4BFDE}" name="X" dataDxfId="16" dataCellStyle="NodeXL Layout"/>
    <tableColumn id="14" xr3:uid="{DAD9249E-9849-4A03-8B6E-E5BE1797794B}" name="Y" dataDxfId="15" dataCellStyle="NodeXL Layout"/>
    <tableColumn id="12" xr3:uid="{C86A1308-F2AB-4712-B6FE-99E47AD916CB}" name="Locked?" dataDxfId="14" dataCellStyle="NodeXL Layout"/>
    <tableColumn id="19" xr3:uid="{136F12EF-0F61-4AA9-BFAA-A184AA8623B1}" name="Polar R" dataDxfId="13" dataCellStyle="NodeXL Layout"/>
    <tableColumn id="20" xr3:uid="{21155070-A919-4EA9-9B66-77D93E6DA6E8}" name="Polar Angle" dataDxfId="12" dataCellStyle="NodeXL Layout"/>
    <tableColumn id="21" xr3:uid="{5ADA59B1-C97C-40FE-BF4C-DC15579CAB80}" name="Degree" dataDxfId="11" dataCellStyle="NodeXL Graph Metric"/>
    <tableColumn id="22" xr3:uid="{47BFEAD5-933A-40E2-82F5-903CCA803FB3}" name="In-Degree" dataDxfId="10" dataCellStyle="NodeXL Graph Metric"/>
    <tableColumn id="23" xr3:uid="{663F730A-C9F4-43DE-B51D-7F5D64F39398}" name="Out-Degree" dataDxfId="9" dataCellStyle="NodeXL Graph Metric"/>
    <tableColumn id="24" xr3:uid="{4F077382-7232-449A-BCFD-0AE0DD9B33AF}" name="Betweenness Centrality" dataDxfId="8" dataCellStyle="NodeXL Graph Metric"/>
    <tableColumn id="25" xr3:uid="{2E83A1B4-C4AB-466E-843A-1B19A58C9FCE}" name="Closeness Centrality" dataDxfId="7" dataCellStyle="NodeXL Graph Metric"/>
    <tableColumn id="26" xr3:uid="{3697F31F-DCBA-4131-97A6-5CEE717B4684}" name="Eigenvector Centrality" dataDxfId="6" dataCellStyle="NodeXL Graph Metric"/>
    <tableColumn id="15" xr3:uid="{CE96AE53-5953-407B-B720-D56D0B655256}" name="PageRank" dataDxfId="5" dataCellStyle="NodeXL Graph Metric"/>
    <tableColumn id="27" xr3:uid="{7B1B35E7-E482-4C3C-8A77-666BE4165CFB}" name="Clustering Coefficient" dataDxfId="4" dataCellStyle="NodeXL Graph Metric"/>
    <tableColumn id="29" xr3:uid="{F955F5FF-F632-4C68-AA71-77CF50BF1FE4}" name="Reciprocated Vertex Pair Ratio" dataDxfId="3" dataCellStyle="NodeXL Graph Metric"/>
    <tableColumn id="11" xr3:uid="{B68B6FAF-44CA-4DE5-B1C7-AF8A71BB5437}" name="ID" dataDxfId="2" dataCellStyle="NodeXL Do Not Edit"/>
    <tableColumn id="28" xr3:uid="{35FF6AD8-E75E-432B-BD97-620A6D5AADEF}" name="Dynamic Filter" dataDxfId="1" dataCellStyle="NodeXL Do Not Edit"/>
    <tableColumn id="17" xr3:uid="{A0A1BB9E-ADDB-499B-8315-3798F12AC489}" name="Add Your Own Columns Here" dataDxfId="0"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9" totalsRowShown="0" headerRowDxfId="79">
  <autoFilter ref="J1:K9"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78">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106" totalsRowShown="0" headerRowDxfId="126" dataDxfId="66">
  <autoFilter ref="A2:N106" xr:uid="{00000000-0009-0000-0100-000001000000}">
    <filterColumn colId="0">
      <filters>
        <filter val="Abrams"/>
        <filter val="Andrews"/>
        <filter val="Black"/>
        <filter val="Brown"/>
        <filter val="Bruce"/>
        <filter val="Clemence"/>
        <filter val="Cohen"/>
        <filter val="Collins"/>
        <filter val="Jones"/>
        <filter val="Kelly"/>
        <filter val="O'Neal"/>
        <filter val="Parks"/>
        <filter val="Powell"/>
        <filter val="Roberts"/>
        <filter val="Smith"/>
        <filter val="Walsh"/>
        <filter val="Wells"/>
        <filter val="Wilson"/>
      </filters>
    </filterColumn>
    <filterColumn colId="1">
      <filters>
        <filter val="Abrams"/>
        <filter val="Ali"/>
        <filter val="Andrews"/>
        <filter val="Black"/>
        <filter val="Brown"/>
        <filter val="Bruce"/>
        <filter val="Clemence"/>
        <filter val="Cohen"/>
        <filter val="Collins"/>
        <filter val="Jones"/>
        <filter val="Kelly"/>
        <filter val="O'Neal"/>
        <filter val="Parks"/>
        <filter val="Powell"/>
        <filter val="Roberts"/>
        <filter val="Smith"/>
        <filter val="Walsh"/>
        <filter val="Wells"/>
        <filter val="Wilson"/>
      </filters>
    </filterColumn>
  </autoFilter>
  <tableColumns count="14">
    <tableColumn id="1" xr3:uid="{00000000-0010-0000-0000-000001000000}" name="Vertex 1" dataDxfId="39" dataCellStyle="NodeXL Required"/>
    <tableColumn id="2" xr3:uid="{00000000-0010-0000-0000-000002000000}" name="Vertex 2" dataDxfId="37" dataCellStyle="NodeXL Required"/>
    <tableColumn id="3" xr3:uid="{00000000-0010-0000-0000-000003000000}" name="Color" dataDxfId="38" dataCellStyle="NodeXL Visual Property"/>
    <tableColumn id="4" xr3:uid="{00000000-0010-0000-0000-000004000000}" name="Width" dataDxfId="77" dataCellStyle="NodeXL Visual Property"/>
    <tableColumn id="11" xr3:uid="{00000000-0010-0000-0000-00000B000000}" name="Style" dataDxfId="76" dataCellStyle="NodeXL Visual Property"/>
    <tableColumn id="5" xr3:uid="{00000000-0010-0000-0000-000005000000}" name="Opacity" dataDxfId="75" dataCellStyle="NodeXL Visual Property"/>
    <tableColumn id="6" xr3:uid="{00000000-0010-0000-0000-000006000000}" name="Visibility" dataDxfId="74" dataCellStyle="NodeXL Visual Property"/>
    <tableColumn id="10" xr3:uid="{00000000-0010-0000-0000-00000A000000}" name="Label" dataDxfId="73" dataCellStyle="NodeXL Label"/>
    <tableColumn id="12" xr3:uid="{00000000-0010-0000-0000-00000C000000}" name="Label Text Color" dataDxfId="72" dataCellStyle="NodeXL Label"/>
    <tableColumn id="13" xr3:uid="{00000000-0010-0000-0000-00000D000000}" name="Label Font Size" dataDxfId="71" dataCellStyle="NodeXL Label"/>
    <tableColumn id="14" xr3:uid="{00000000-0010-0000-0000-00000E000000}" name="Reciprocated?" dataDxfId="70" dataCellStyle="NodeXL Graph Metric"/>
    <tableColumn id="7" xr3:uid="{00000000-0010-0000-0000-000007000000}" name="ID" dataDxfId="69" dataCellStyle="NodeXL Do Not Edit"/>
    <tableColumn id="9" xr3:uid="{00000000-0010-0000-0000-000009000000}" name="Dynamic Filter" dataDxfId="68" dataCellStyle="NodeXL Do Not Edit"/>
    <tableColumn id="8" xr3:uid="{00000000-0010-0000-0000-000008000000}" name="Add Your Own Columns Here" dataDxfId="67"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21" totalsRowShown="0" headerRowDxfId="125" dataDxfId="40">
  <autoFilter ref="A2:AC21" xr:uid="{00000000-0009-0000-0100-000002000000}"/>
  <tableColumns count="29">
    <tableColumn id="1" xr3:uid="{00000000-0010-0000-0100-000001000000}" name="Vertex" dataDxfId="65" dataCellStyle="NodeXL Required"/>
    <tableColumn id="2" xr3:uid="{00000000-0010-0000-0100-000002000000}" name="Color" dataDxfId="64" dataCellStyle="NodeXL Visual Property"/>
    <tableColumn id="5" xr3:uid="{00000000-0010-0000-0100-000005000000}" name="Shape" dataDxfId="63" dataCellStyle="NodeXL Visual Property"/>
    <tableColumn id="6" xr3:uid="{00000000-0010-0000-0100-000006000000}" name="Size" dataDxfId="62" dataCellStyle="NodeXL Visual Property"/>
    <tableColumn id="4" xr3:uid="{00000000-0010-0000-0100-000004000000}" name="Opacity" dataDxfId="61" dataCellStyle="NodeXL Visual Property"/>
    <tableColumn id="7" xr3:uid="{00000000-0010-0000-0100-000007000000}" name="Image File" dataDxfId="60" dataCellStyle="NodeXL Visual Property"/>
    <tableColumn id="3" xr3:uid="{00000000-0010-0000-0100-000003000000}" name="Visibility" dataDxfId="59" dataCellStyle="NodeXL Visual Property"/>
    <tableColumn id="10" xr3:uid="{00000000-0010-0000-0100-00000A000000}" name="Label" dataDxfId="58" dataCellStyle="NodeXL Label"/>
    <tableColumn id="16" xr3:uid="{00000000-0010-0000-0100-000010000000}" name="Label Fill Color" dataDxfId="57" dataCellStyle="NodeXL Label"/>
    <tableColumn id="9" xr3:uid="{00000000-0010-0000-0100-000009000000}" name="Label Position" dataDxfId="56" dataCellStyle="NodeXL Label"/>
    <tableColumn id="8" xr3:uid="{00000000-0010-0000-0100-000008000000}" name="Tooltip" dataDxfId="55" dataCellStyle="NodeXL Label"/>
    <tableColumn id="18" xr3:uid="{00000000-0010-0000-0100-000012000000}" name="Layout Order" dataDxfId="54" dataCellStyle="NodeXL Layout"/>
    <tableColumn id="13" xr3:uid="{00000000-0010-0000-0100-00000D000000}" name="X" dataDxfId="53" dataCellStyle="NodeXL Layout"/>
    <tableColumn id="14" xr3:uid="{00000000-0010-0000-0100-00000E000000}" name="Y" dataDxfId="52" dataCellStyle="NodeXL Layout"/>
    <tableColumn id="12" xr3:uid="{00000000-0010-0000-0100-00000C000000}" name="Locked?" dataDxfId="51" dataCellStyle="NodeXL Layout"/>
    <tableColumn id="19" xr3:uid="{00000000-0010-0000-0100-000013000000}" name="Polar R" dataDxfId="50" dataCellStyle="NodeXL Layout"/>
    <tableColumn id="20" xr3:uid="{00000000-0010-0000-0100-000014000000}" name="Polar Angle" dataDxfId="49" dataCellStyle="NodeXL Layout"/>
    <tableColumn id="21" xr3:uid="{00000000-0010-0000-0100-000015000000}" name="Degree" dataDxfId="34" dataCellStyle="NodeXL Graph Metric"/>
    <tableColumn id="22" xr3:uid="{00000000-0010-0000-0100-000016000000}" name="In-Degree" dataDxfId="33" dataCellStyle="NodeXL Graph Metric"/>
    <tableColumn id="23" xr3:uid="{00000000-0010-0000-0100-000017000000}" name="Out-Degree" dataDxfId="31" dataCellStyle="NodeXL Graph Metric"/>
    <tableColumn id="24" xr3:uid="{00000000-0010-0000-0100-000018000000}" name="Betweenness Centrality" dataDxfId="32" dataCellStyle="NodeXL Graph Metric"/>
    <tableColumn id="25" xr3:uid="{00000000-0010-0000-0100-000019000000}" name="Closeness Centrality" dataDxfId="48" dataCellStyle="NodeXL Graph Metric"/>
    <tableColumn id="26" xr3:uid="{00000000-0010-0000-0100-00001A000000}" name="Eigenvector Centrality" dataDxfId="47" dataCellStyle="NodeXL Graph Metric"/>
    <tableColumn id="15" xr3:uid="{00000000-0010-0000-0100-00000F000000}" name="PageRank" dataDxfId="46" dataCellStyle="NodeXL Graph Metric"/>
    <tableColumn id="27" xr3:uid="{00000000-0010-0000-0100-00001B000000}" name="Clustering Coefficient" dataDxfId="45" dataCellStyle="NodeXL Graph Metric"/>
    <tableColumn id="29" xr3:uid="{00000000-0010-0000-0100-00001D000000}" name="Reciprocated Vertex Pair Ratio" dataDxfId="44" dataCellStyle="NodeXL Graph Metric"/>
    <tableColumn id="11" xr3:uid="{00000000-0010-0000-0100-00000B000000}" name="ID" dataDxfId="43" dataCellStyle="NodeXL Do Not Edit"/>
    <tableColumn id="28" xr3:uid="{00000000-0010-0000-0100-00001C000000}" name="Dynamic Filter" dataDxfId="42" dataCellStyle="NodeXL Do Not Edit"/>
    <tableColumn id="17" xr3:uid="{00000000-0010-0000-0100-000011000000}" name="Add Your Own Columns Here" dataDxfId="41" dataCellStyle="NodeXL Other Column"/>
  </tableColumns>
  <tableStyleInfo name="NodeXL Tab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124">
  <autoFilter ref="A2:X3" xr:uid="{00000000-0009-0000-0100-000004000000}"/>
  <tableColumns count="24">
    <tableColumn id="1" xr3:uid="{00000000-0010-0000-0200-000001000000}" name="Group" dataDxfId="123" dataCellStyle="NodeXL Required"/>
    <tableColumn id="2" xr3:uid="{00000000-0010-0000-0200-000002000000}" name="Vertex Color" dataDxfId="122" dataCellStyle="NodeXL Visual Property"/>
    <tableColumn id="3" xr3:uid="{00000000-0010-0000-0200-000003000000}" name="Vertex Shape" dataDxfId="121" dataCellStyle="NodeXL Visual Property"/>
    <tableColumn id="22" xr3:uid="{00000000-0010-0000-0200-000016000000}" name="Visibility" dataDxfId="120" dataCellStyle="NodeXL Visual Property"/>
    <tableColumn id="4" xr3:uid="{00000000-0010-0000-0200-000004000000}" name="Collapsed?" dataCellStyle="NodeXL Visual Property"/>
    <tableColumn id="18" xr3:uid="{00000000-0010-0000-0200-000012000000}" name="Label" dataDxfId="119"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18" dataCellStyle="NodeXL Do Not Edit"/>
    <tableColumn id="19" xr3:uid="{00000000-0010-0000-0200-000013000000}" name="Collapsed Properties" dataDxfId="117" dataCellStyle="NodeXL Do Not Edit"/>
    <tableColumn id="5" xr3:uid="{00000000-0010-0000-0200-000005000000}" name="Vertices" dataDxfId="116" dataCellStyle="NodeXL Graph Metric"/>
    <tableColumn id="7" xr3:uid="{00000000-0010-0000-0200-000007000000}" name="Unique Edges" dataDxfId="115" dataCellStyle="NodeXL Graph Metric"/>
    <tableColumn id="8" xr3:uid="{00000000-0010-0000-0200-000008000000}" name="Edges With Duplicates" dataDxfId="114" dataCellStyle="NodeXL Graph Metric"/>
    <tableColumn id="9" xr3:uid="{00000000-0010-0000-0200-000009000000}" name="Total Edges" dataDxfId="113" dataCellStyle="NodeXL Graph Metric"/>
    <tableColumn id="10" xr3:uid="{00000000-0010-0000-0200-00000A000000}" name="Self-Loops" dataDxfId="112" dataCellStyle="NodeXL Graph Metric"/>
    <tableColumn id="24" xr3:uid="{00000000-0010-0000-0200-000018000000}" name="Reciprocated Vertex Pair Ratio" dataDxfId="111" dataCellStyle="NodeXL Graph Metric"/>
    <tableColumn id="25" xr3:uid="{00000000-0010-0000-0200-000019000000}" name="Reciprocated Edge Ratio" dataDxfId="110" dataCellStyle="NodeXL Graph Metric"/>
    <tableColumn id="11" xr3:uid="{00000000-0010-0000-0200-00000B000000}" name="Connected Components" dataDxfId="109" dataCellStyle="NodeXL Graph Metric"/>
    <tableColumn id="12" xr3:uid="{00000000-0010-0000-0200-00000C000000}" name="Single-Vertex Connected Components" dataDxfId="108" dataCellStyle="NodeXL Graph Metric"/>
    <tableColumn id="13" xr3:uid="{00000000-0010-0000-0200-00000D000000}" name="Maximum Vertices in a Connected Component" dataDxfId="107" dataCellStyle="NodeXL Graph Metric"/>
    <tableColumn id="14" xr3:uid="{00000000-0010-0000-0200-00000E000000}" name="Maximum Edges in a Connected Component" dataDxfId="106" dataCellStyle="NodeXL Graph Metric"/>
    <tableColumn id="15" xr3:uid="{00000000-0010-0000-0200-00000F000000}" name="Maximum Geodesic Distance (Diameter)" dataDxfId="105" dataCellStyle="NodeXL Graph Metric"/>
    <tableColumn id="16" xr3:uid="{00000000-0010-0000-0200-000010000000}" name="Average Geodesic Distance" dataDxfId="104" dataCellStyle="NodeXL Graph Metric"/>
    <tableColumn id="17" xr3:uid="{00000000-0010-0000-0200-000011000000}" name="Graph Density" dataDxfId="103" dataCellStyle="NodeXL Graph Metric"/>
  </tableColumns>
  <tableStyleInfo name="NodeXL 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102" dataDxfId="101">
  <autoFilter ref="A1:C2" xr:uid="{00000000-0009-0000-0100-000005000000}"/>
  <tableColumns count="3">
    <tableColumn id="1" xr3:uid="{00000000-0010-0000-0300-000001000000}" name="Group" dataDxfId="100"/>
    <tableColumn id="2" xr3:uid="{00000000-0010-0000-0300-000002000000}" name="Vertex" dataDxfId="99"/>
    <tableColumn id="3" xr3:uid="{00000000-0010-0000-0300-000003000000}" name="Vertex ID" dataDxfId="98"/>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36" dataCellStyle="NodeXL Graph Metric"/>
    <tableColumn id="2" xr3:uid="{00000000-0010-0000-0400-000002000000}" name="Value" dataDxfId="35" dataCellStyle="NodeXL Graph Metric"/>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97"/>
    <tableColumn id="2" xr3:uid="{00000000-0010-0000-0500-000002000000}" name="Degree Frequency" dataDxfId="96">
      <calculatedColumnFormula>COUNTIF(Vertices[Degree], "&gt;= " &amp; D2) - COUNTIF(Vertices[Degree], "&gt;=" &amp; D3)</calculatedColumnFormula>
    </tableColumn>
    <tableColumn id="3" xr3:uid="{00000000-0010-0000-0500-000003000000}" name="In-Degree Bin" dataDxfId="95"/>
    <tableColumn id="4" xr3:uid="{00000000-0010-0000-0500-000004000000}" name="In-Degree Frequency" dataDxfId="94">
      <calculatedColumnFormula>COUNTIF(Vertices[In-Degree], "&gt;= " &amp; F2) - COUNTIF(Vertices[In-Degree], "&gt;=" &amp; F3)</calculatedColumnFormula>
    </tableColumn>
    <tableColumn id="5" xr3:uid="{00000000-0010-0000-0500-000005000000}" name="Out-Degree Bin" dataDxfId="93"/>
    <tableColumn id="6" xr3:uid="{00000000-0010-0000-0500-000006000000}" name="Out-Degree Frequency" dataDxfId="92">
      <calculatedColumnFormula>COUNTIF(Vertices[Out-Degree], "&gt;= " &amp; H2) - COUNTIF(Vertices[Out-Degree], "&gt;=" &amp; H3)</calculatedColumnFormula>
    </tableColumn>
    <tableColumn id="7" xr3:uid="{00000000-0010-0000-0500-000007000000}" name="Betweenness Centrality Bin" dataDxfId="91"/>
    <tableColumn id="8" xr3:uid="{00000000-0010-0000-0500-000008000000}" name="Betweenness Centrality Frequency" dataDxfId="90">
      <calculatedColumnFormula>COUNTIF(Vertices[Betweenness Centrality], "&gt;= " &amp; J2) - COUNTIF(Vertices[Betweenness Centrality], "&gt;=" &amp; J3)</calculatedColumnFormula>
    </tableColumn>
    <tableColumn id="9" xr3:uid="{00000000-0010-0000-0500-000009000000}" name="Closeness Centrality Bin" dataDxfId="89"/>
    <tableColumn id="10" xr3:uid="{00000000-0010-0000-0500-00000A000000}" name="Closeness Centrality Frequency" dataDxfId="88">
      <calculatedColumnFormula>COUNTIF(Vertices[Closeness Centrality], "&gt;= " &amp; L2) - COUNTIF(Vertices[Closeness Centrality], "&gt;=" &amp; L3)</calculatedColumnFormula>
    </tableColumn>
    <tableColumn id="11" xr3:uid="{00000000-0010-0000-0500-00000B000000}" name="Eigenvector Centrality Bin" dataDxfId="87"/>
    <tableColumn id="12" xr3:uid="{00000000-0010-0000-0500-00000C000000}" name="Eigenvector Centrality Frequency" dataDxfId="86">
      <calculatedColumnFormula>COUNTIF(Vertices[Eigenvector Centrality], "&gt;= " &amp; N2) - COUNTIF(Vertices[Eigenvector Centrality], "&gt;=" &amp; N3)</calculatedColumnFormula>
    </tableColumn>
    <tableColumn id="18" xr3:uid="{00000000-0010-0000-0500-000012000000}" name="PageRank Bin" dataDxfId="85"/>
    <tableColumn id="17" xr3:uid="{00000000-0010-0000-0500-000011000000}" name="PageRank Frequency" dataDxfId="84">
      <calculatedColumnFormula>COUNTIF(Vertices[Eigenvector Centrality], "&gt;= " &amp; P2) - COUNTIF(Vertices[Eigenvector Centrality], "&gt;=" &amp; P3)</calculatedColumnFormula>
    </tableColumn>
    <tableColumn id="13" xr3:uid="{00000000-0010-0000-0500-00000D000000}" name="Clustering Coefficient Bin" dataDxfId="83"/>
    <tableColumn id="14" xr3:uid="{00000000-0010-0000-0500-00000E000000}" name="Clustering Coefficient Frequency" dataDxfId="82">
      <calculatedColumnFormula>COUNTIF(Vertices[Clustering Coefficient], "&gt;= " &amp; R2) - COUNTIF(Vertices[Clustering Coefficient], "&gt;=" &amp; R3)</calculatedColumnFormula>
    </tableColumn>
    <tableColumn id="15" xr3:uid="{00000000-0010-0000-0500-00000F000000}" name="Dynamic Filter Bin" dataDxfId="81"/>
    <tableColumn id="16" xr3:uid="{00000000-0010-0000-0500-000010000000}" name="Dynamic Filter Frequency" dataDxfId="8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0" insertRow="1" totalsRowShown="0" dataCellStyle="NodeXL Graph Metric">
  <autoFilter ref="A29:B30"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table" Target="../tables/table9.xml"/><Relationship Id="rId2" Type="http://schemas.openxmlformats.org/officeDocument/2006/relationships/drawing" Target="../drawings/drawing1.xml"/><Relationship Id="rId1" Type="http://schemas.openxmlformats.org/officeDocument/2006/relationships/printerSettings" Target="../printerSettings/printerSettings7.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4720D-C571-4801-BE03-C338955D0F49}">
  <dimension ref="A1:AH22"/>
  <sheetViews>
    <sheetView workbookViewId="0">
      <pane xSplit="1" ySplit="2" topLeftCell="B3" activePane="bottomRight" state="frozen"/>
      <selection pane="topRight" activeCell="B1" sqref="B1"/>
      <selection pane="bottomLeft" activeCell="A3" sqref="A3"/>
      <selection pane="bottomRight" activeCell="A2" sqref="A2:AC2"/>
    </sheetView>
  </sheetViews>
  <sheetFormatPr defaultRowHeight="14.25" x14ac:dyDescent="0.45"/>
  <cols>
    <col min="1" max="1" width="9.06640625" style="1"/>
    <col min="2" max="2" width="7.86328125" customWidth="1"/>
    <col min="3" max="3" width="8.59765625" customWidth="1"/>
    <col min="4" max="4" width="6.73046875" customWidth="1"/>
    <col min="5" max="5" width="9.86328125" customWidth="1"/>
    <col min="6" max="6" width="7.73046875" customWidth="1"/>
    <col min="7" max="7" width="11" customWidth="1"/>
    <col min="8" max="8" width="8.59765625" customWidth="1"/>
    <col min="9" max="9" width="9.73046875" customWidth="1"/>
    <col min="10" max="10" width="10.59765625" style="3" customWidth="1"/>
    <col min="11" max="11" width="9.1328125" customWidth="1"/>
    <col min="12" max="12" width="9.1328125" hidden="1" customWidth="1"/>
    <col min="13" max="14" width="4.265625" hidden="1" customWidth="1"/>
    <col min="15" max="15" width="10.265625" hidden="1" customWidth="1"/>
    <col min="16" max="16" width="6.3984375" hidden="1" customWidth="1"/>
    <col min="17" max="17" width="8.265625" hidden="1" customWidth="1"/>
    <col min="18" max="18" width="9.59765625" customWidth="1"/>
    <col min="19" max="19" width="9.265625" customWidth="1"/>
    <col min="20" max="20" width="9.59765625" customWidth="1"/>
    <col min="21" max="23" width="14.265625" customWidth="1"/>
    <col min="24" max="24" width="11.86328125" customWidth="1"/>
    <col min="25" max="25" width="14.3984375" customWidth="1"/>
    <col min="26" max="26" width="18.265625" customWidth="1"/>
    <col min="27" max="27" width="5" style="3" hidden="1" customWidth="1"/>
    <col min="28" max="28" width="16" style="3" hidden="1" customWidth="1"/>
    <col min="29" max="29" width="16" style="6" bestFit="1" customWidth="1"/>
    <col min="30" max="30" width="14.265625" style="2" customWidth="1"/>
    <col min="31" max="32" width="14.265625" style="3" customWidth="1"/>
    <col min="33" max="33" width="11.86328125" style="3" customWidth="1"/>
    <col min="34" max="34" width="14.3984375" style="3" customWidth="1"/>
    <col min="35" max="35" width="5" customWidth="1"/>
    <col min="36" max="36" width="16" customWidth="1"/>
    <col min="37" max="37" width="16" bestFit="1" customWidth="1"/>
    <col min="38" max="39" width="9.1328125" customWidth="1"/>
  </cols>
  <sheetData>
    <row r="1" spans="1:34" x14ac:dyDescent="0.4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4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45">
      <c r="A3" s="66" t="s">
        <v>176</v>
      </c>
      <c r="B3" s="67"/>
      <c r="C3" s="82" t="s">
        <v>58</v>
      </c>
      <c r="D3" s="68">
        <v>10</v>
      </c>
      <c r="E3" s="70"/>
      <c r="F3" s="67"/>
      <c r="G3" s="67"/>
      <c r="H3" s="71" t="s">
        <v>176</v>
      </c>
      <c r="I3" s="72"/>
      <c r="J3" s="72"/>
      <c r="K3" s="71"/>
      <c r="L3" s="75"/>
      <c r="M3" s="76">
        <v>5777.55615234375</v>
      </c>
      <c r="N3" s="76">
        <v>7698.11865234375</v>
      </c>
      <c r="O3" s="77"/>
      <c r="P3" s="78"/>
      <c r="Q3" s="78"/>
      <c r="R3" s="50"/>
      <c r="S3" s="50">
        <v>10</v>
      </c>
      <c r="T3" s="50">
        <v>8</v>
      </c>
      <c r="U3" s="50"/>
      <c r="V3" s="51"/>
      <c r="W3" s="51"/>
      <c r="X3" s="52"/>
      <c r="Y3" s="51"/>
      <c r="Z3" s="51"/>
      <c r="AA3" s="73">
        <v>3</v>
      </c>
      <c r="AB3" s="73"/>
      <c r="AC3" s="74"/>
      <c r="AD3" s="3"/>
      <c r="AF3"/>
      <c r="AG3"/>
      <c r="AH3"/>
    </row>
    <row r="4" spans="1:34" x14ac:dyDescent="0.45">
      <c r="A4" s="66" t="s">
        <v>177</v>
      </c>
      <c r="B4" s="67"/>
      <c r="C4" s="82" t="s">
        <v>58</v>
      </c>
      <c r="D4" s="68">
        <v>2.5625</v>
      </c>
      <c r="E4" s="70"/>
      <c r="F4" s="67"/>
      <c r="G4" s="67"/>
      <c r="H4" s="71" t="s">
        <v>177</v>
      </c>
      <c r="I4" s="72"/>
      <c r="J4" s="72"/>
      <c r="K4" s="71"/>
      <c r="L4" s="75"/>
      <c r="M4" s="76">
        <v>9828.916015625</v>
      </c>
      <c r="N4" s="76">
        <v>8474.92578125</v>
      </c>
      <c r="O4" s="77"/>
      <c r="P4" s="78"/>
      <c r="Q4" s="78"/>
      <c r="R4" s="79"/>
      <c r="S4" s="50">
        <v>3</v>
      </c>
      <c r="T4" s="50">
        <v>3</v>
      </c>
      <c r="U4" s="79"/>
      <c r="V4" s="80"/>
      <c r="W4" s="80"/>
      <c r="X4" s="80"/>
      <c r="Y4" s="80"/>
      <c r="Z4" s="51"/>
      <c r="AA4" s="73">
        <v>4</v>
      </c>
      <c r="AB4" s="73"/>
      <c r="AC4" s="74"/>
    </row>
    <row r="5" spans="1:34" x14ac:dyDescent="0.45">
      <c r="A5" s="66" t="s">
        <v>179</v>
      </c>
      <c r="B5" s="67"/>
      <c r="C5" s="82" t="s">
        <v>58</v>
      </c>
      <c r="D5" s="68">
        <v>5.75</v>
      </c>
      <c r="E5" s="70"/>
      <c r="F5" s="67"/>
      <c r="G5" s="67"/>
      <c r="H5" s="71" t="s">
        <v>179</v>
      </c>
      <c r="I5" s="72"/>
      <c r="J5" s="72"/>
      <c r="K5" s="71"/>
      <c r="L5" s="75"/>
      <c r="M5" s="76">
        <v>7540.37255859375</v>
      </c>
      <c r="N5" s="76">
        <v>7232.310546875</v>
      </c>
      <c r="O5" s="77"/>
      <c r="P5" s="78"/>
      <c r="Q5" s="78"/>
      <c r="R5" s="79"/>
      <c r="S5" s="50">
        <v>6</v>
      </c>
      <c r="T5" s="50">
        <v>7</v>
      </c>
      <c r="U5" s="79"/>
      <c r="V5" s="80"/>
      <c r="W5" s="80"/>
      <c r="X5" s="80"/>
      <c r="Y5" s="80"/>
      <c r="Z5" s="51"/>
      <c r="AA5" s="73">
        <v>5</v>
      </c>
      <c r="AB5" s="73"/>
      <c r="AC5" s="74"/>
    </row>
    <row r="6" spans="1:34" x14ac:dyDescent="0.45">
      <c r="A6" s="66" t="s">
        <v>178</v>
      </c>
      <c r="B6" s="67"/>
      <c r="C6" s="82" t="s">
        <v>58</v>
      </c>
      <c r="D6" s="68">
        <v>6.8125</v>
      </c>
      <c r="E6" s="70"/>
      <c r="F6" s="67"/>
      <c r="G6" s="67"/>
      <c r="H6" s="71" t="s">
        <v>178</v>
      </c>
      <c r="I6" s="72"/>
      <c r="J6" s="72"/>
      <c r="K6" s="71"/>
      <c r="L6" s="75"/>
      <c r="M6" s="76">
        <v>7602.013671875</v>
      </c>
      <c r="N6" s="76">
        <v>9268.9462890625</v>
      </c>
      <c r="O6" s="77"/>
      <c r="P6" s="78"/>
      <c r="Q6" s="78"/>
      <c r="R6" s="79"/>
      <c r="S6" s="50">
        <v>7</v>
      </c>
      <c r="T6" s="50">
        <v>7</v>
      </c>
      <c r="U6" s="79"/>
      <c r="V6" s="80"/>
      <c r="W6" s="80"/>
      <c r="X6" s="80"/>
      <c r="Y6" s="80"/>
      <c r="Z6" s="51"/>
      <c r="AA6" s="73">
        <v>6</v>
      </c>
      <c r="AB6" s="73"/>
      <c r="AC6" s="74"/>
    </row>
    <row r="7" spans="1:34" x14ac:dyDescent="0.45">
      <c r="A7" s="66" t="s">
        <v>180</v>
      </c>
      <c r="B7" s="67"/>
      <c r="C7" s="82" t="s">
        <v>58</v>
      </c>
      <c r="D7" s="68">
        <v>2.5625</v>
      </c>
      <c r="E7" s="70"/>
      <c r="F7" s="67"/>
      <c r="G7" s="67"/>
      <c r="H7" s="71" t="s">
        <v>180</v>
      </c>
      <c r="I7" s="72"/>
      <c r="J7" s="72"/>
      <c r="K7" s="71"/>
      <c r="L7" s="75"/>
      <c r="M7" s="76">
        <v>1016.3370361328125</v>
      </c>
      <c r="N7" s="76">
        <v>1294.30712890625</v>
      </c>
      <c r="O7" s="77"/>
      <c r="P7" s="78"/>
      <c r="Q7" s="78"/>
      <c r="R7" s="79"/>
      <c r="S7" s="50">
        <v>3</v>
      </c>
      <c r="T7" s="50">
        <v>4</v>
      </c>
      <c r="U7" s="79"/>
      <c r="V7" s="80"/>
      <c r="W7" s="80"/>
      <c r="X7" s="80"/>
      <c r="Y7" s="80"/>
      <c r="Z7" s="51"/>
      <c r="AA7" s="73">
        <v>7</v>
      </c>
      <c r="AB7" s="73"/>
      <c r="AC7" s="74"/>
    </row>
    <row r="8" spans="1:34" x14ac:dyDescent="0.45">
      <c r="A8" s="66" t="s">
        <v>182</v>
      </c>
      <c r="B8" s="67"/>
      <c r="C8" s="82" t="s">
        <v>58</v>
      </c>
      <c r="D8" s="68">
        <v>2.5625</v>
      </c>
      <c r="E8" s="70"/>
      <c r="F8" s="67"/>
      <c r="G8" s="67"/>
      <c r="H8" s="71" t="s">
        <v>182</v>
      </c>
      <c r="I8" s="72"/>
      <c r="J8" s="72"/>
      <c r="K8" s="71"/>
      <c r="L8" s="75"/>
      <c r="M8" s="76">
        <v>170.08424377441406</v>
      </c>
      <c r="N8" s="76">
        <v>2209.12939453125</v>
      </c>
      <c r="O8" s="77"/>
      <c r="P8" s="78"/>
      <c r="Q8" s="78"/>
      <c r="R8" s="79"/>
      <c r="S8" s="50">
        <v>3</v>
      </c>
      <c r="T8" s="50">
        <v>4</v>
      </c>
      <c r="U8" s="79"/>
      <c r="V8" s="80"/>
      <c r="W8" s="80"/>
      <c r="X8" s="80"/>
      <c r="Y8" s="80"/>
      <c r="Z8" s="51"/>
      <c r="AA8" s="73">
        <v>8</v>
      </c>
      <c r="AB8" s="73"/>
      <c r="AC8" s="74"/>
    </row>
    <row r="9" spans="1:34" x14ac:dyDescent="0.45">
      <c r="A9" s="66" t="s">
        <v>181</v>
      </c>
      <c r="B9" s="67"/>
      <c r="C9" s="82" t="s">
        <v>58</v>
      </c>
      <c r="D9" s="68">
        <v>2.5625</v>
      </c>
      <c r="E9" s="70"/>
      <c r="F9" s="67"/>
      <c r="G9" s="67"/>
      <c r="H9" s="71" t="s">
        <v>181</v>
      </c>
      <c r="I9" s="72"/>
      <c r="J9" s="72"/>
      <c r="K9" s="71"/>
      <c r="L9" s="75"/>
      <c r="M9" s="76">
        <v>2992.446533203125</v>
      </c>
      <c r="N9" s="76">
        <v>1305.8455810546875</v>
      </c>
      <c r="O9" s="77"/>
      <c r="P9" s="78"/>
      <c r="Q9" s="78"/>
      <c r="R9" s="79"/>
      <c r="S9" s="50">
        <v>3</v>
      </c>
      <c r="T9" s="50">
        <v>4</v>
      </c>
      <c r="U9" s="79"/>
      <c r="V9" s="80"/>
      <c r="W9" s="80"/>
      <c r="X9" s="80"/>
      <c r="Y9" s="80"/>
      <c r="Z9" s="51"/>
      <c r="AA9" s="73">
        <v>9</v>
      </c>
      <c r="AB9" s="73"/>
      <c r="AC9" s="74"/>
    </row>
    <row r="10" spans="1:34" x14ac:dyDescent="0.45">
      <c r="A10" s="66" t="s">
        <v>195</v>
      </c>
      <c r="B10" s="67"/>
      <c r="C10" s="82" t="s">
        <v>58</v>
      </c>
      <c r="D10" s="68">
        <v>4.6875</v>
      </c>
      <c r="E10" s="70"/>
      <c r="F10" s="67"/>
      <c r="G10" s="67"/>
      <c r="H10" s="71" t="s">
        <v>195</v>
      </c>
      <c r="I10" s="72"/>
      <c r="J10" s="72"/>
      <c r="K10" s="71"/>
      <c r="L10" s="75"/>
      <c r="M10" s="76">
        <v>1952.44580078125</v>
      </c>
      <c r="N10" s="76">
        <v>3704.547119140625</v>
      </c>
      <c r="O10" s="77"/>
      <c r="P10" s="78"/>
      <c r="Q10" s="78"/>
      <c r="R10" s="79"/>
      <c r="S10" s="50">
        <v>5</v>
      </c>
      <c r="T10" s="50">
        <v>0</v>
      </c>
      <c r="U10" s="79"/>
      <c r="V10" s="80"/>
      <c r="W10" s="80"/>
      <c r="X10" s="80"/>
      <c r="Y10" s="80"/>
      <c r="Z10" s="51"/>
      <c r="AA10" s="73">
        <v>10</v>
      </c>
      <c r="AB10" s="73"/>
      <c r="AC10" s="74"/>
    </row>
    <row r="11" spans="1:34" x14ac:dyDescent="0.45">
      <c r="A11" s="66" t="s">
        <v>183</v>
      </c>
      <c r="B11" s="67"/>
      <c r="C11" s="82" t="s">
        <v>58</v>
      </c>
      <c r="D11" s="68">
        <v>7.875</v>
      </c>
      <c r="E11" s="70"/>
      <c r="F11" s="67"/>
      <c r="G11" s="67"/>
      <c r="H11" s="71" t="s">
        <v>183</v>
      </c>
      <c r="I11" s="72"/>
      <c r="J11" s="72"/>
      <c r="K11" s="71"/>
      <c r="L11" s="75"/>
      <c r="M11" s="76">
        <v>4320.29541015625</v>
      </c>
      <c r="N11" s="76">
        <v>2875.006591796875</v>
      </c>
      <c r="O11" s="77"/>
      <c r="P11" s="78"/>
      <c r="Q11" s="78"/>
      <c r="R11" s="79"/>
      <c r="S11" s="50">
        <v>8</v>
      </c>
      <c r="T11" s="50">
        <v>9</v>
      </c>
      <c r="U11" s="79"/>
      <c r="V11" s="80"/>
      <c r="W11" s="80"/>
      <c r="X11" s="80"/>
      <c r="Y11" s="80"/>
      <c r="Z11" s="51"/>
      <c r="AA11" s="73">
        <v>11</v>
      </c>
      <c r="AB11" s="73"/>
      <c r="AC11" s="74"/>
    </row>
    <row r="12" spans="1:34" x14ac:dyDescent="0.45">
      <c r="A12" s="66" t="s">
        <v>184</v>
      </c>
      <c r="B12" s="67"/>
      <c r="C12" s="82" t="s">
        <v>58</v>
      </c>
      <c r="D12" s="68">
        <v>3.625</v>
      </c>
      <c r="E12" s="70"/>
      <c r="F12" s="67"/>
      <c r="G12" s="67"/>
      <c r="H12" s="71" t="s">
        <v>184</v>
      </c>
      <c r="I12" s="72"/>
      <c r="J12" s="72"/>
      <c r="K12" s="71"/>
      <c r="L12" s="75"/>
      <c r="M12" s="76">
        <v>6504.2119140625</v>
      </c>
      <c r="N12" s="76">
        <v>994.00262451171875</v>
      </c>
      <c r="O12" s="77"/>
      <c r="P12" s="78"/>
      <c r="Q12" s="78"/>
      <c r="R12" s="79"/>
      <c r="S12" s="50">
        <v>4</v>
      </c>
      <c r="T12" s="50">
        <v>4</v>
      </c>
      <c r="U12" s="79"/>
      <c r="V12" s="80"/>
      <c r="W12" s="80"/>
      <c r="X12" s="80"/>
      <c r="Y12" s="80"/>
      <c r="Z12" s="51"/>
      <c r="AA12" s="73">
        <v>12</v>
      </c>
      <c r="AB12" s="73"/>
      <c r="AC12" s="74"/>
    </row>
    <row r="13" spans="1:34" x14ac:dyDescent="0.45">
      <c r="A13" s="66" t="s">
        <v>185</v>
      </c>
      <c r="B13" s="67"/>
      <c r="C13" s="82" t="s">
        <v>58</v>
      </c>
      <c r="D13" s="68">
        <v>3.625</v>
      </c>
      <c r="E13" s="70"/>
      <c r="F13" s="67"/>
      <c r="G13" s="67"/>
      <c r="H13" s="71" t="s">
        <v>185</v>
      </c>
      <c r="I13" s="72"/>
      <c r="J13" s="72"/>
      <c r="K13" s="71"/>
      <c r="L13" s="75"/>
      <c r="M13" s="76">
        <v>7038.33154296875</v>
      </c>
      <c r="N13" s="76">
        <v>3419.123779296875</v>
      </c>
      <c r="O13" s="77"/>
      <c r="P13" s="78"/>
      <c r="Q13" s="78"/>
      <c r="R13" s="79"/>
      <c r="S13" s="50">
        <v>4</v>
      </c>
      <c r="T13" s="50">
        <v>4</v>
      </c>
      <c r="U13" s="79"/>
      <c r="V13" s="80"/>
      <c r="W13" s="80"/>
      <c r="X13" s="80"/>
      <c r="Y13" s="80"/>
      <c r="Z13" s="51"/>
      <c r="AA13" s="73">
        <v>13</v>
      </c>
      <c r="AB13" s="73"/>
      <c r="AC13" s="74"/>
    </row>
    <row r="14" spans="1:34" x14ac:dyDescent="0.45">
      <c r="A14" s="66" t="s">
        <v>186</v>
      </c>
      <c r="B14" s="67"/>
      <c r="C14" s="82" t="s">
        <v>58</v>
      </c>
      <c r="D14" s="68">
        <v>2.5625</v>
      </c>
      <c r="E14" s="70"/>
      <c r="F14" s="67"/>
      <c r="G14" s="67"/>
      <c r="H14" s="71" t="s">
        <v>186</v>
      </c>
      <c r="I14" s="72"/>
      <c r="J14" s="72"/>
      <c r="K14" s="71"/>
      <c r="L14" s="75"/>
      <c r="M14" s="76">
        <v>8172.5712890625</v>
      </c>
      <c r="N14" s="76">
        <v>1454.265869140625</v>
      </c>
      <c r="O14" s="77"/>
      <c r="P14" s="78"/>
      <c r="Q14" s="78"/>
      <c r="R14" s="79"/>
      <c r="S14" s="50">
        <v>3</v>
      </c>
      <c r="T14" s="50">
        <v>3</v>
      </c>
      <c r="U14" s="79"/>
      <c r="V14" s="80"/>
      <c r="W14" s="80"/>
      <c r="X14" s="80"/>
      <c r="Y14" s="80"/>
      <c r="Z14" s="51"/>
      <c r="AA14" s="73">
        <v>14</v>
      </c>
      <c r="AB14" s="73"/>
      <c r="AC14" s="74"/>
    </row>
    <row r="15" spans="1:34" x14ac:dyDescent="0.45">
      <c r="A15" s="66" t="s">
        <v>187</v>
      </c>
      <c r="B15" s="67"/>
      <c r="C15" s="82" t="s">
        <v>58</v>
      </c>
      <c r="D15" s="68">
        <v>3.625</v>
      </c>
      <c r="E15" s="70"/>
      <c r="F15" s="67"/>
      <c r="G15" s="67"/>
      <c r="H15" s="71" t="s">
        <v>187</v>
      </c>
      <c r="I15" s="72"/>
      <c r="J15" s="72"/>
      <c r="K15" s="71"/>
      <c r="L15" s="75"/>
      <c r="M15" s="76">
        <v>2257.233642578125</v>
      </c>
      <c r="N15" s="76">
        <v>9816.337890625</v>
      </c>
      <c r="O15" s="77"/>
      <c r="P15" s="78"/>
      <c r="Q15" s="78"/>
      <c r="R15" s="79"/>
      <c r="S15" s="50">
        <v>4</v>
      </c>
      <c r="T15" s="50">
        <v>4</v>
      </c>
      <c r="U15" s="79"/>
      <c r="V15" s="80"/>
      <c r="W15" s="80"/>
      <c r="X15" s="80"/>
      <c r="Y15" s="80"/>
      <c r="Z15" s="51"/>
      <c r="AA15" s="73">
        <v>15</v>
      </c>
      <c r="AB15" s="73"/>
      <c r="AC15" s="74"/>
    </row>
    <row r="16" spans="1:34" x14ac:dyDescent="0.45">
      <c r="A16" s="66" t="s">
        <v>189</v>
      </c>
      <c r="B16" s="67"/>
      <c r="C16" s="82" t="s">
        <v>58</v>
      </c>
      <c r="D16" s="68">
        <v>6.8125</v>
      </c>
      <c r="E16" s="70"/>
      <c r="F16" s="67"/>
      <c r="G16" s="67"/>
      <c r="H16" s="71" t="s">
        <v>189</v>
      </c>
      <c r="I16" s="72"/>
      <c r="J16" s="72"/>
      <c r="K16" s="71"/>
      <c r="L16" s="75"/>
      <c r="M16" s="76">
        <v>3360.66015625</v>
      </c>
      <c r="N16" s="76">
        <v>8006.43798828125</v>
      </c>
      <c r="O16" s="77"/>
      <c r="P16" s="78"/>
      <c r="Q16" s="78"/>
      <c r="R16" s="79"/>
      <c r="S16" s="50">
        <v>7</v>
      </c>
      <c r="T16" s="50">
        <v>8</v>
      </c>
      <c r="U16" s="79"/>
      <c r="V16" s="80"/>
      <c r="W16" s="80"/>
      <c r="X16" s="80"/>
      <c r="Y16" s="80"/>
      <c r="Z16" s="51"/>
      <c r="AA16" s="73">
        <v>16</v>
      </c>
      <c r="AB16" s="73"/>
      <c r="AC16" s="74"/>
    </row>
    <row r="17" spans="1:29" x14ac:dyDescent="0.45">
      <c r="A17" s="66" t="s">
        <v>190</v>
      </c>
      <c r="B17" s="67"/>
      <c r="C17" s="82" t="s">
        <v>58</v>
      </c>
      <c r="D17" s="68">
        <v>7.875</v>
      </c>
      <c r="E17" s="70"/>
      <c r="F17" s="67"/>
      <c r="G17" s="67"/>
      <c r="H17" s="71" t="s">
        <v>190</v>
      </c>
      <c r="I17" s="72"/>
      <c r="J17" s="72"/>
      <c r="K17" s="71"/>
      <c r="L17" s="75"/>
      <c r="M17" s="76">
        <v>4552.7919921875</v>
      </c>
      <c r="N17" s="76">
        <v>7693.24853515625</v>
      </c>
      <c r="O17" s="77"/>
      <c r="P17" s="78"/>
      <c r="Q17" s="78"/>
      <c r="R17" s="79"/>
      <c r="S17" s="50">
        <v>8</v>
      </c>
      <c r="T17" s="50">
        <v>9</v>
      </c>
      <c r="U17" s="79"/>
      <c r="V17" s="80"/>
      <c r="W17" s="80"/>
      <c r="X17" s="80"/>
      <c r="Y17" s="80"/>
      <c r="Z17" s="51"/>
      <c r="AA17" s="73">
        <v>17</v>
      </c>
      <c r="AB17" s="73"/>
      <c r="AC17" s="74"/>
    </row>
    <row r="18" spans="1:29" x14ac:dyDescent="0.45">
      <c r="A18" s="66" t="s">
        <v>188</v>
      </c>
      <c r="B18" s="67"/>
      <c r="C18" s="82" t="s">
        <v>58</v>
      </c>
      <c r="D18" s="68">
        <v>6.8125</v>
      </c>
      <c r="E18" s="70"/>
      <c r="F18" s="67"/>
      <c r="G18" s="67"/>
      <c r="H18" s="71" t="s">
        <v>188</v>
      </c>
      <c r="I18" s="72"/>
      <c r="J18" s="72"/>
      <c r="K18" s="71"/>
      <c r="L18" s="75"/>
      <c r="M18" s="76">
        <v>4716.697265625</v>
      </c>
      <c r="N18" s="76">
        <v>9786.369140625</v>
      </c>
      <c r="O18" s="77"/>
      <c r="P18" s="78"/>
      <c r="Q18" s="78"/>
      <c r="R18" s="79"/>
      <c r="S18" s="50">
        <v>7</v>
      </c>
      <c r="T18" s="50">
        <v>6</v>
      </c>
      <c r="U18" s="79"/>
      <c r="V18" s="80"/>
      <c r="W18" s="80"/>
      <c r="X18" s="80"/>
      <c r="Y18" s="80"/>
      <c r="Z18" s="51"/>
      <c r="AA18" s="73">
        <v>18</v>
      </c>
      <c r="AB18" s="73"/>
      <c r="AC18" s="74"/>
    </row>
    <row r="19" spans="1:29" x14ac:dyDescent="0.45">
      <c r="A19" s="66" t="s">
        <v>191</v>
      </c>
      <c r="B19" s="67"/>
      <c r="C19" s="82" t="s">
        <v>58</v>
      </c>
      <c r="D19" s="68">
        <v>4.6875</v>
      </c>
      <c r="E19" s="70"/>
      <c r="F19" s="67"/>
      <c r="G19" s="67"/>
      <c r="H19" s="71" t="s">
        <v>191</v>
      </c>
      <c r="I19" s="72"/>
      <c r="J19" s="72"/>
      <c r="K19" s="71"/>
      <c r="L19" s="75"/>
      <c r="M19" s="76">
        <v>6281.56005859375</v>
      </c>
      <c r="N19" s="76">
        <v>9805.2568359375</v>
      </c>
      <c r="O19" s="77"/>
      <c r="P19" s="78"/>
      <c r="Q19" s="78"/>
      <c r="R19" s="79"/>
      <c r="S19" s="50">
        <v>5</v>
      </c>
      <c r="T19" s="50">
        <v>5</v>
      </c>
      <c r="U19" s="79"/>
      <c r="V19" s="80"/>
      <c r="W19" s="80"/>
      <c r="X19" s="80"/>
      <c r="Y19" s="80"/>
      <c r="Z19" s="51"/>
      <c r="AA19" s="73">
        <v>19</v>
      </c>
      <c r="AB19" s="73"/>
      <c r="AC19" s="74"/>
    </row>
    <row r="20" spans="1:29" x14ac:dyDescent="0.45">
      <c r="A20" s="66" t="s">
        <v>192</v>
      </c>
      <c r="B20" s="67"/>
      <c r="C20" s="82" t="s">
        <v>58</v>
      </c>
      <c r="D20" s="68">
        <v>1.5</v>
      </c>
      <c r="E20" s="70"/>
      <c r="F20" s="67"/>
      <c r="G20" s="67"/>
      <c r="H20" s="71" t="s">
        <v>192</v>
      </c>
      <c r="I20" s="72"/>
      <c r="J20" s="72"/>
      <c r="K20" s="71"/>
      <c r="L20" s="75"/>
      <c r="M20" s="76">
        <v>3649.2626953125</v>
      </c>
      <c r="N20" s="76">
        <v>153.83673095703125</v>
      </c>
      <c r="O20" s="77"/>
      <c r="P20" s="78"/>
      <c r="Q20" s="78"/>
      <c r="R20" s="79"/>
      <c r="S20" s="50">
        <v>2</v>
      </c>
      <c r="T20" s="50">
        <v>2</v>
      </c>
      <c r="U20" s="79"/>
      <c r="V20" s="80"/>
      <c r="W20" s="80"/>
      <c r="X20" s="80"/>
      <c r="Y20" s="80"/>
      <c r="Z20" s="51"/>
      <c r="AA20" s="73">
        <v>20</v>
      </c>
      <c r="AB20" s="73"/>
      <c r="AC20" s="74"/>
    </row>
    <row r="21" spans="1:29" x14ac:dyDescent="0.45">
      <c r="A21" s="66" t="s">
        <v>193</v>
      </c>
      <c r="B21" s="67"/>
      <c r="C21" s="82" t="s">
        <v>58</v>
      </c>
      <c r="D21" s="68">
        <v>6.8125</v>
      </c>
      <c r="E21" s="70"/>
      <c r="F21" s="67"/>
      <c r="G21" s="67"/>
      <c r="H21" s="71" t="s">
        <v>193</v>
      </c>
      <c r="I21" s="72"/>
      <c r="J21" s="72"/>
      <c r="K21" s="71"/>
      <c r="L21" s="75"/>
      <c r="M21" s="76">
        <v>4695.17041015625</v>
      </c>
      <c r="N21" s="76">
        <v>5397.29248046875</v>
      </c>
      <c r="O21" s="77"/>
      <c r="P21" s="78"/>
      <c r="Q21" s="78"/>
      <c r="R21" s="79"/>
      <c r="S21" s="50">
        <v>7</v>
      </c>
      <c r="T21" s="50">
        <v>8</v>
      </c>
      <c r="U21" s="79"/>
      <c r="V21" s="80"/>
      <c r="W21" s="80"/>
      <c r="X21" s="80"/>
      <c r="Y21" s="80"/>
      <c r="Z21" s="51"/>
      <c r="AA21" s="73">
        <v>21</v>
      </c>
      <c r="AB21" s="73"/>
      <c r="AC21" s="74"/>
    </row>
    <row r="22" spans="1:29" x14ac:dyDescent="0.45">
      <c r="A22" s="81" t="s">
        <v>194</v>
      </c>
      <c r="B22" s="82"/>
      <c r="C22" s="82" t="s">
        <v>58</v>
      </c>
      <c r="D22" s="83">
        <v>3.625</v>
      </c>
      <c r="E22" s="84"/>
      <c r="F22" s="82"/>
      <c r="G22" s="82"/>
      <c r="H22" s="85" t="s">
        <v>194</v>
      </c>
      <c r="I22" s="86"/>
      <c r="J22" s="86"/>
      <c r="K22" s="85"/>
      <c r="L22" s="87"/>
      <c r="M22" s="88">
        <v>2029.5567626953125</v>
      </c>
      <c r="N22" s="88">
        <v>6901.14111328125</v>
      </c>
      <c r="O22" s="89"/>
      <c r="P22" s="90"/>
      <c r="Q22" s="90"/>
      <c r="R22" s="91"/>
      <c r="S22" s="50">
        <v>4</v>
      </c>
      <c r="T22" s="50">
        <v>4</v>
      </c>
      <c r="U22" s="91"/>
      <c r="V22" s="92"/>
      <c r="W22" s="92"/>
      <c r="X22" s="92"/>
      <c r="Y22" s="92"/>
      <c r="Z22" s="93"/>
      <c r="AA22" s="94">
        <v>22</v>
      </c>
      <c r="AB22" s="94"/>
      <c r="AC22" s="95"/>
    </row>
  </sheetData>
  <dataConsolidate/>
  <dataValidations count="20">
    <dataValidation allowBlank="1" showInputMessage="1" showErrorMessage="1" promptTitle="Vertex Name" prompt="Enter the name of the vertex." sqref="A3:A22" xr:uid="{3429D92B-4F1E-4ED8-B37D-A0AF1433FE57}"/>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2" xr:uid="{6C43E234-9A2C-4CCD-8797-9D1DEC5AFED1}">
      <formula1>ValidVertexLabelPositions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2" xr:uid="{B22CAAB4-FB4E-47A4-8FAE-38724ACB57CC}"/>
    <dataValidation type="list" allowBlank="1" showInputMessage="1" showErrorMessage="1" errorTitle="Invalid Vertex Shape" error="You have entered an invalid vertex shape.  Try selecting from the drop-down list instead." promptTitle="Vertex Shape" prompt="Select an optional vertex shape." sqref="C3:C22" xr:uid="{CFA52255-0F02-42C8-BBE7-A0C1B5A40DFA}">
      <formula1>ValidVertexShapes</formula1>
    </dataValidation>
    <dataValidation allowBlank="1" showInputMessage="1" errorTitle="Invalid Vertex Opacity" error="The optional vertex opacity must be a whole number between 0 and 10." promptTitle="Vertex Opacity" prompt="Enter an optional vertex opacity between 0 (transparent) and 100 (opaque)." sqref="E3:E22" xr:uid="{B99085ED-A1BA-4DC5-9C55-5171BA52DB9E}"/>
    <dataValidation allowBlank="1" showInputMessage="1" promptTitle="Vertex Color" prompt="To select an optional vertex color, right-click and select Select Color on the right-click menu." sqref="B3:B22" xr:uid="{EF057786-60E5-4935-93CB-1D4643AEA772}"/>
    <dataValidation allowBlank="1" showInputMessage="1" errorTitle="Invalid Vertex Image Key" promptTitle="Vertex Image File" prompt="Enter the path to an image file.  Hover over the column header for examples." sqref="F3:F22" xr:uid="{61869CC2-F62B-4344-8908-E0E06EE2D289}"/>
    <dataValidation allowBlank="1" showInputMessage="1" promptTitle="Vertex Label Fill Color" prompt="To select an optional fill color for the Label shape, right-click and select Select Color on the right-click menu." sqref="I3:I22" xr:uid="{1D71F632-3968-4F83-82A6-ABE113CAF8BF}"/>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2" xr:uid="{AC969654-0625-4030-96D9-07FFD56645E6}"/>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2" xr:uid="{385CF641-0C5B-49F0-8E74-1C464F06315E}">
      <formula1>ValidVertexVisibilities</formula1>
    </dataValidation>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2" xr:uid="{8B086304-FE5F-448D-BDB6-37BB0DCF0911}"/>
    <dataValidation allowBlank="1" showInputMessage="1" errorTitle="Invalid Vertex Image Key" promptTitle="Vertex Tooltip" prompt="Enter optional text that will pop up when the mouse is hovered over the vertex." sqref="K3:K22" xr:uid="{03DEC150-C842-437C-924A-1306998B4E8A}"/>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2" xr:uid="{B48003C3-83D4-44E8-BC13-C950A3241B9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2" xr:uid="{003FD23D-6707-4979-83BF-7129CB8B644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2" xr:uid="{9DC36A12-71A4-43EC-BC1B-97B8EC6754AD}"/>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2" xr:uid="{8984C60F-E71E-4A9B-BC15-2892AB354CE3}"/>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2" xr:uid="{145A6023-F7CC-45D5-8FEC-BB8359C0044B}">
      <formula1>ValidBooleansDefaultFalse</formula1>
    </dataValidation>
    <dataValidation allowBlank="1" showErrorMessage="1" sqref="AD2" xr:uid="{E540D043-65DF-45BE-A8F1-8C640092127D}"/>
    <dataValidation allowBlank="1" errorTitle="Invalid Vertex Visibility" error="You have entered an unrecognized vertex visibility.  Try selecting from the drop-down list instead." sqref="AD3" xr:uid="{2B235D0B-A30F-4E87-B6A7-594F6F5CB5A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2" xr:uid="{00E7A8C4-313A-46A8-8FB9-3402082D6556}"/>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06"/>
  <sheetViews>
    <sheetView workbookViewId="0">
      <pane xSplit="2" ySplit="2" topLeftCell="C66" activePane="bottomRight" state="frozen"/>
      <selection pane="topRight" activeCell="C1" sqref="C1"/>
      <selection pane="bottomLeft" activeCell="A3" sqref="A3"/>
      <selection pane="bottomRight" activeCell="B69" sqref="B69"/>
    </sheetView>
  </sheetViews>
  <sheetFormatPr defaultRowHeight="14.25" x14ac:dyDescent="0.45"/>
  <cols>
    <col min="1" max="2" width="10.3984375" style="1" customWidth="1"/>
    <col min="3" max="3" width="7.86328125" style="3" bestFit="1" customWidth="1"/>
    <col min="4" max="4" width="8.73046875" style="2" bestFit="1" customWidth="1"/>
    <col min="5" max="5" width="7.73046875" style="2" bestFit="1" customWidth="1"/>
    <col min="6" max="6" width="9.86328125" style="2" bestFit="1" customWidth="1"/>
    <col min="7" max="7" width="11" style="3" bestFit="1" customWidth="1"/>
    <col min="8" max="8" width="8" style="1" bestFit="1" customWidth="1"/>
    <col min="9" max="9" width="12.265625" style="3" bestFit="1" customWidth="1"/>
    <col min="10" max="10" width="12.3984375" style="3" bestFit="1" customWidth="1"/>
    <col min="11" max="11" width="15.59765625" style="3" customWidth="1"/>
    <col min="12" max="12" width="11" hidden="1" customWidth="1"/>
    <col min="13" max="13" width="10.86328125" hidden="1" customWidth="1"/>
    <col min="14" max="14" width="16" bestFit="1" customWidth="1"/>
  </cols>
  <sheetData>
    <row r="1" spans="1:14" x14ac:dyDescent="0.45">
      <c r="C1" s="18" t="s">
        <v>39</v>
      </c>
      <c r="D1" s="19"/>
      <c r="E1" s="19"/>
      <c r="F1" s="19"/>
      <c r="G1" s="18"/>
      <c r="H1" s="16" t="s">
        <v>43</v>
      </c>
      <c r="I1" s="54"/>
      <c r="J1" s="54"/>
      <c r="K1" s="35" t="s">
        <v>42</v>
      </c>
      <c r="L1" s="20" t="s">
        <v>40</v>
      </c>
      <c r="M1" s="20"/>
      <c r="N1" s="17" t="s">
        <v>41</v>
      </c>
    </row>
    <row r="2" spans="1:14" ht="30" customHeight="1" x14ac:dyDescent="0.4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row>
    <row r="3" spans="1:14" ht="15" customHeight="1" x14ac:dyDescent="0.45">
      <c r="A3" s="66" t="s">
        <v>176</v>
      </c>
      <c r="B3" s="66" t="s">
        <v>177</v>
      </c>
      <c r="C3" s="67"/>
      <c r="D3" s="68"/>
      <c r="E3" s="69"/>
      <c r="F3" s="70"/>
      <c r="G3" s="67"/>
      <c r="H3" s="71"/>
      <c r="I3" s="72"/>
      <c r="J3" s="72"/>
      <c r="K3" s="36"/>
      <c r="L3" s="73">
        <v>3</v>
      </c>
      <c r="M3" s="73"/>
      <c r="N3" s="74"/>
    </row>
    <row r="4" spans="1:14" ht="15" customHeight="1" x14ac:dyDescent="0.45">
      <c r="A4" s="66" t="s">
        <v>177</v>
      </c>
      <c r="B4" s="66" t="s">
        <v>176</v>
      </c>
      <c r="C4" s="67"/>
      <c r="D4" s="68"/>
      <c r="E4" s="67"/>
      <c r="F4" s="70"/>
      <c r="G4" s="67"/>
      <c r="H4" s="71"/>
      <c r="I4" s="72"/>
      <c r="J4" s="72"/>
      <c r="K4" s="36"/>
      <c r="L4" s="73">
        <v>4</v>
      </c>
      <c r="M4" s="73"/>
      <c r="N4" s="74"/>
    </row>
    <row r="5" spans="1:14" x14ac:dyDescent="0.45">
      <c r="A5" s="66" t="s">
        <v>177</v>
      </c>
      <c r="B5" s="66" t="s">
        <v>179</v>
      </c>
      <c r="C5" s="67"/>
      <c r="D5" s="68"/>
      <c r="E5" s="67"/>
      <c r="F5" s="70"/>
      <c r="G5" s="67"/>
      <c r="H5" s="71"/>
      <c r="I5" s="72"/>
      <c r="J5" s="72"/>
      <c r="K5" s="36"/>
      <c r="L5" s="73">
        <v>5</v>
      </c>
      <c r="M5" s="73"/>
      <c r="N5" s="74"/>
    </row>
    <row r="6" spans="1:14" x14ac:dyDescent="0.45">
      <c r="A6" s="66" t="s">
        <v>177</v>
      </c>
      <c r="B6" s="66" t="s">
        <v>178</v>
      </c>
      <c r="C6" s="67"/>
      <c r="D6" s="68"/>
      <c r="E6" s="67"/>
      <c r="F6" s="70"/>
      <c r="G6" s="67"/>
      <c r="H6" s="71"/>
      <c r="I6" s="72"/>
      <c r="J6" s="72"/>
      <c r="K6" s="36"/>
      <c r="L6" s="73">
        <v>6</v>
      </c>
      <c r="M6" s="73"/>
      <c r="N6" s="74"/>
    </row>
    <row r="7" spans="1:14" x14ac:dyDescent="0.45">
      <c r="A7" s="66" t="s">
        <v>178</v>
      </c>
      <c r="B7" s="66" t="s">
        <v>177</v>
      </c>
      <c r="C7" s="67"/>
      <c r="D7" s="68"/>
      <c r="E7" s="67"/>
      <c r="F7" s="70"/>
      <c r="G7" s="67"/>
      <c r="H7" s="71"/>
      <c r="I7" s="72"/>
      <c r="J7" s="72"/>
      <c r="K7" s="36"/>
      <c r="L7" s="73">
        <v>7</v>
      </c>
      <c r="M7" s="73"/>
      <c r="N7" s="74"/>
    </row>
    <row r="8" spans="1:14" x14ac:dyDescent="0.45">
      <c r="A8" s="66" t="s">
        <v>179</v>
      </c>
      <c r="B8" s="66" t="s">
        <v>177</v>
      </c>
      <c r="C8" s="67"/>
      <c r="D8" s="68"/>
      <c r="E8" s="67"/>
      <c r="F8" s="70"/>
      <c r="G8" s="67"/>
      <c r="H8" s="71"/>
      <c r="I8" s="72"/>
      <c r="J8" s="72"/>
      <c r="K8" s="36"/>
      <c r="L8" s="73">
        <v>8</v>
      </c>
      <c r="M8" s="73"/>
      <c r="N8" s="74"/>
    </row>
    <row r="9" spans="1:14" x14ac:dyDescent="0.45">
      <c r="A9" s="66" t="s">
        <v>180</v>
      </c>
      <c r="B9" s="66" t="s">
        <v>182</v>
      </c>
      <c r="C9" s="67"/>
      <c r="D9" s="68"/>
      <c r="E9" s="67"/>
      <c r="F9" s="70"/>
      <c r="G9" s="67"/>
      <c r="H9" s="71"/>
      <c r="I9" s="72"/>
      <c r="J9" s="72"/>
      <c r="K9" s="36"/>
      <c r="L9" s="73">
        <v>9</v>
      </c>
      <c r="M9" s="73"/>
      <c r="N9" s="74"/>
    </row>
    <row r="10" spans="1:14" x14ac:dyDescent="0.45">
      <c r="A10" s="66" t="s">
        <v>181</v>
      </c>
      <c r="B10" s="66" t="s">
        <v>182</v>
      </c>
      <c r="C10" s="67"/>
      <c r="D10" s="68"/>
      <c r="E10" s="67"/>
      <c r="F10" s="70"/>
      <c r="G10" s="67"/>
      <c r="H10" s="71"/>
      <c r="I10" s="72"/>
      <c r="J10" s="72"/>
      <c r="K10" s="36"/>
      <c r="L10" s="73">
        <v>10</v>
      </c>
      <c r="M10" s="73"/>
      <c r="N10" s="74"/>
    </row>
    <row r="11" spans="1:14" x14ac:dyDescent="0.45">
      <c r="A11" s="66" t="s">
        <v>182</v>
      </c>
      <c r="B11" s="66" t="s">
        <v>180</v>
      </c>
      <c r="C11" s="67"/>
      <c r="D11" s="68"/>
      <c r="E11" s="67"/>
      <c r="F11" s="70"/>
      <c r="G11" s="67"/>
      <c r="H11" s="71"/>
      <c r="I11" s="72"/>
      <c r="J11" s="72"/>
      <c r="K11" s="36"/>
      <c r="L11" s="73">
        <v>11</v>
      </c>
      <c r="M11" s="73"/>
      <c r="N11" s="74"/>
    </row>
    <row r="12" spans="1:14" x14ac:dyDescent="0.45">
      <c r="A12" s="66" t="s">
        <v>182</v>
      </c>
      <c r="B12" s="66" t="s">
        <v>195</v>
      </c>
      <c r="C12" s="67"/>
      <c r="D12" s="68"/>
      <c r="E12" s="67"/>
      <c r="F12" s="70"/>
      <c r="G12" s="67"/>
      <c r="H12" s="71"/>
      <c r="I12" s="72"/>
      <c r="J12" s="72"/>
      <c r="K12" s="36"/>
      <c r="L12" s="73">
        <v>12</v>
      </c>
      <c r="M12" s="73"/>
      <c r="N12" s="74"/>
    </row>
    <row r="13" spans="1:14" x14ac:dyDescent="0.45">
      <c r="A13" s="66" t="s">
        <v>182</v>
      </c>
      <c r="B13" s="66" t="s">
        <v>183</v>
      </c>
      <c r="C13" s="67"/>
      <c r="D13" s="68"/>
      <c r="E13" s="67"/>
      <c r="F13" s="70"/>
      <c r="G13" s="67"/>
      <c r="H13" s="71"/>
      <c r="I13" s="72"/>
      <c r="J13" s="72"/>
      <c r="K13" s="36"/>
      <c r="L13" s="73">
        <v>13</v>
      </c>
      <c r="M13" s="73"/>
      <c r="N13" s="74"/>
    </row>
    <row r="14" spans="1:14" x14ac:dyDescent="0.45">
      <c r="A14" s="66" t="s">
        <v>182</v>
      </c>
      <c r="B14" s="66" t="s">
        <v>181</v>
      </c>
      <c r="C14" s="67"/>
      <c r="D14" s="68"/>
      <c r="E14" s="67"/>
      <c r="F14" s="70"/>
      <c r="G14" s="67"/>
      <c r="H14" s="71"/>
      <c r="I14" s="72"/>
      <c r="J14" s="72"/>
      <c r="K14" s="36"/>
      <c r="L14" s="73">
        <v>14</v>
      </c>
      <c r="M14" s="73"/>
      <c r="N14" s="74"/>
    </row>
    <row r="15" spans="1:14" x14ac:dyDescent="0.45">
      <c r="A15" s="66" t="s">
        <v>183</v>
      </c>
      <c r="B15" s="66" t="s">
        <v>182</v>
      </c>
      <c r="C15" s="67"/>
      <c r="D15" s="68"/>
      <c r="E15" s="67"/>
      <c r="F15" s="70"/>
      <c r="G15" s="67"/>
      <c r="H15" s="71"/>
      <c r="I15" s="72"/>
      <c r="J15" s="72"/>
      <c r="K15" s="36"/>
      <c r="L15" s="73">
        <v>15</v>
      </c>
      <c r="M15" s="73"/>
      <c r="N15" s="74"/>
    </row>
    <row r="16" spans="1:14" x14ac:dyDescent="0.45">
      <c r="A16" s="66" t="s">
        <v>181</v>
      </c>
      <c r="B16" s="66" t="s">
        <v>195</v>
      </c>
      <c r="C16" s="67"/>
      <c r="D16" s="68"/>
      <c r="E16" s="67"/>
      <c r="F16" s="70"/>
      <c r="G16" s="67"/>
      <c r="H16" s="71"/>
      <c r="I16" s="72"/>
      <c r="J16" s="72"/>
      <c r="K16" s="36"/>
      <c r="L16" s="73">
        <v>16</v>
      </c>
      <c r="M16" s="73"/>
      <c r="N16" s="74"/>
    </row>
    <row r="17" spans="1:14" x14ac:dyDescent="0.45">
      <c r="A17" s="66" t="s">
        <v>181</v>
      </c>
      <c r="B17" s="66" t="s">
        <v>183</v>
      </c>
      <c r="C17" s="67"/>
      <c r="D17" s="68"/>
      <c r="E17" s="67"/>
      <c r="F17" s="70"/>
      <c r="G17" s="67"/>
      <c r="H17" s="71"/>
      <c r="I17" s="72"/>
      <c r="J17" s="72"/>
      <c r="K17" s="36"/>
      <c r="L17" s="73">
        <v>17</v>
      </c>
      <c r="M17" s="73"/>
      <c r="N17" s="74"/>
    </row>
    <row r="18" spans="1:14" x14ac:dyDescent="0.45">
      <c r="A18" s="66" t="s">
        <v>181</v>
      </c>
      <c r="B18" s="66" t="s">
        <v>184</v>
      </c>
      <c r="C18" s="67"/>
      <c r="D18" s="68"/>
      <c r="E18" s="67"/>
      <c r="F18" s="70"/>
      <c r="G18" s="67"/>
      <c r="H18" s="71"/>
      <c r="I18" s="72"/>
      <c r="J18" s="72"/>
      <c r="K18" s="36"/>
      <c r="L18" s="73">
        <v>18</v>
      </c>
      <c r="M18" s="73"/>
      <c r="N18" s="74"/>
    </row>
    <row r="19" spans="1:14" x14ac:dyDescent="0.45">
      <c r="A19" s="66" t="s">
        <v>183</v>
      </c>
      <c r="B19" s="66" t="s">
        <v>181</v>
      </c>
      <c r="C19" s="67"/>
      <c r="D19" s="68"/>
      <c r="E19" s="67"/>
      <c r="F19" s="70"/>
      <c r="G19" s="67"/>
      <c r="H19" s="71"/>
      <c r="I19" s="72"/>
      <c r="J19" s="72"/>
      <c r="K19" s="36"/>
      <c r="L19" s="73">
        <v>19</v>
      </c>
      <c r="M19" s="73"/>
      <c r="N19" s="74"/>
    </row>
    <row r="20" spans="1:14" x14ac:dyDescent="0.45">
      <c r="A20" s="66" t="s">
        <v>184</v>
      </c>
      <c r="B20" s="66" t="s">
        <v>181</v>
      </c>
      <c r="C20" s="67"/>
      <c r="D20" s="68"/>
      <c r="E20" s="67"/>
      <c r="F20" s="70"/>
      <c r="G20" s="67"/>
      <c r="H20" s="71"/>
      <c r="I20" s="72"/>
      <c r="J20" s="72"/>
      <c r="K20" s="36"/>
      <c r="L20" s="73">
        <v>20</v>
      </c>
      <c r="M20" s="73"/>
      <c r="N20" s="74"/>
    </row>
    <row r="21" spans="1:14" x14ac:dyDescent="0.45">
      <c r="A21" s="66" t="s">
        <v>185</v>
      </c>
      <c r="B21" s="66" t="s">
        <v>186</v>
      </c>
      <c r="C21" s="67"/>
      <c r="D21" s="68"/>
      <c r="E21" s="67"/>
      <c r="F21" s="70"/>
      <c r="G21" s="67"/>
      <c r="H21" s="71"/>
      <c r="I21" s="72"/>
      <c r="J21" s="72"/>
      <c r="K21" s="36"/>
      <c r="L21" s="73">
        <v>21</v>
      </c>
      <c r="M21" s="73"/>
      <c r="N21" s="74"/>
    </row>
    <row r="22" spans="1:14" x14ac:dyDescent="0.45">
      <c r="A22" s="66" t="s">
        <v>183</v>
      </c>
      <c r="B22" s="66" t="s">
        <v>186</v>
      </c>
      <c r="C22" s="67"/>
      <c r="D22" s="68"/>
      <c r="E22" s="67"/>
      <c r="F22" s="70"/>
      <c r="G22" s="67"/>
      <c r="H22" s="71"/>
      <c r="I22" s="72"/>
      <c r="J22" s="72"/>
      <c r="K22" s="36"/>
      <c r="L22" s="73">
        <v>22</v>
      </c>
      <c r="M22" s="73"/>
      <c r="N22" s="74"/>
    </row>
    <row r="23" spans="1:14" x14ac:dyDescent="0.45">
      <c r="A23" s="66" t="s">
        <v>186</v>
      </c>
      <c r="B23" s="66" t="s">
        <v>184</v>
      </c>
      <c r="C23" s="67"/>
      <c r="D23" s="68"/>
      <c r="E23" s="67"/>
      <c r="F23" s="70"/>
      <c r="G23" s="67"/>
      <c r="H23" s="71"/>
      <c r="I23" s="72"/>
      <c r="J23" s="72"/>
      <c r="K23" s="36"/>
      <c r="L23" s="73">
        <v>23</v>
      </c>
      <c r="M23" s="73"/>
      <c r="N23" s="74"/>
    </row>
    <row r="24" spans="1:14" x14ac:dyDescent="0.45">
      <c r="A24" s="66" t="s">
        <v>186</v>
      </c>
      <c r="B24" s="66" t="s">
        <v>185</v>
      </c>
      <c r="C24" s="67"/>
      <c r="D24" s="68"/>
      <c r="E24" s="67"/>
      <c r="F24" s="70"/>
      <c r="G24" s="67"/>
      <c r="H24" s="71"/>
      <c r="I24" s="72"/>
      <c r="J24" s="72"/>
      <c r="K24" s="36"/>
      <c r="L24" s="73">
        <v>24</v>
      </c>
      <c r="M24" s="73"/>
      <c r="N24" s="74"/>
    </row>
    <row r="25" spans="1:14" x14ac:dyDescent="0.45">
      <c r="A25" s="66" t="s">
        <v>186</v>
      </c>
      <c r="B25" s="66" t="s">
        <v>183</v>
      </c>
      <c r="C25" s="67"/>
      <c r="D25" s="68"/>
      <c r="E25" s="67"/>
      <c r="F25" s="70"/>
      <c r="G25" s="67"/>
      <c r="H25" s="71"/>
      <c r="I25" s="72"/>
      <c r="J25" s="72"/>
      <c r="K25" s="36"/>
      <c r="L25" s="73">
        <v>25</v>
      </c>
      <c r="M25" s="73"/>
      <c r="N25" s="74"/>
    </row>
    <row r="26" spans="1:14" x14ac:dyDescent="0.45">
      <c r="A26" s="66" t="s">
        <v>184</v>
      </c>
      <c r="B26" s="66" t="s">
        <v>186</v>
      </c>
      <c r="C26" s="67"/>
      <c r="D26" s="68"/>
      <c r="E26" s="67"/>
      <c r="F26" s="70"/>
      <c r="G26" s="67"/>
      <c r="H26" s="71"/>
      <c r="I26" s="72"/>
      <c r="J26" s="72"/>
      <c r="K26" s="36"/>
      <c r="L26" s="73">
        <v>26</v>
      </c>
      <c r="M26" s="73"/>
      <c r="N26" s="74"/>
    </row>
    <row r="27" spans="1:14" x14ac:dyDescent="0.45">
      <c r="A27" s="66" t="s">
        <v>185</v>
      </c>
      <c r="B27" s="66" t="s">
        <v>184</v>
      </c>
      <c r="C27" s="67"/>
      <c r="D27" s="68"/>
      <c r="E27" s="67"/>
      <c r="F27" s="70"/>
      <c r="G27" s="67"/>
      <c r="H27" s="71"/>
      <c r="I27" s="72"/>
      <c r="J27" s="72"/>
      <c r="K27" s="36"/>
      <c r="L27" s="73">
        <v>27</v>
      </c>
      <c r="M27" s="73"/>
      <c r="N27" s="74"/>
    </row>
    <row r="28" spans="1:14" x14ac:dyDescent="0.45">
      <c r="A28" s="66" t="s">
        <v>183</v>
      </c>
      <c r="B28" s="66" t="s">
        <v>184</v>
      </c>
      <c r="C28" s="67"/>
      <c r="D28" s="68"/>
      <c r="E28" s="67"/>
      <c r="F28" s="70"/>
      <c r="G28" s="67"/>
      <c r="H28" s="71"/>
      <c r="I28" s="72"/>
      <c r="J28" s="72"/>
      <c r="K28" s="36"/>
      <c r="L28" s="73">
        <v>28</v>
      </c>
      <c r="M28" s="73"/>
      <c r="N28" s="74"/>
    </row>
    <row r="29" spans="1:14" x14ac:dyDescent="0.45">
      <c r="A29" s="66" t="s">
        <v>184</v>
      </c>
      <c r="B29" s="66" t="s">
        <v>183</v>
      </c>
      <c r="C29" s="67"/>
      <c r="D29" s="68"/>
      <c r="E29" s="67"/>
      <c r="F29" s="70"/>
      <c r="G29" s="67"/>
      <c r="H29" s="71"/>
      <c r="I29" s="72"/>
      <c r="J29" s="72"/>
      <c r="K29" s="36"/>
      <c r="L29" s="73">
        <v>29</v>
      </c>
      <c r="M29" s="73"/>
      <c r="N29" s="74"/>
    </row>
    <row r="30" spans="1:14" x14ac:dyDescent="0.45">
      <c r="A30" s="66" t="s">
        <v>184</v>
      </c>
      <c r="B30" s="66" t="s">
        <v>185</v>
      </c>
      <c r="C30" s="67"/>
      <c r="D30" s="68"/>
      <c r="E30" s="67"/>
      <c r="F30" s="70"/>
      <c r="G30" s="67"/>
      <c r="H30" s="71"/>
      <c r="I30" s="72"/>
      <c r="J30" s="72"/>
      <c r="K30" s="36"/>
      <c r="L30" s="73">
        <v>30</v>
      </c>
      <c r="M30" s="73"/>
      <c r="N30" s="74"/>
    </row>
    <row r="31" spans="1:14" x14ac:dyDescent="0.45">
      <c r="A31" s="66" t="s">
        <v>176</v>
      </c>
      <c r="B31" s="66" t="s">
        <v>187</v>
      </c>
      <c r="C31" s="67"/>
      <c r="D31" s="68"/>
      <c r="E31" s="67"/>
      <c r="F31" s="70"/>
      <c r="G31" s="67"/>
      <c r="H31" s="71"/>
      <c r="I31" s="72"/>
      <c r="J31" s="72"/>
      <c r="K31" s="36"/>
      <c r="L31" s="73">
        <v>31</v>
      </c>
      <c r="M31" s="73"/>
      <c r="N31" s="74"/>
    </row>
    <row r="32" spans="1:14" x14ac:dyDescent="0.45">
      <c r="A32" s="66" t="s">
        <v>187</v>
      </c>
      <c r="B32" s="66" t="s">
        <v>189</v>
      </c>
      <c r="C32" s="67"/>
      <c r="D32" s="68"/>
      <c r="E32" s="67"/>
      <c r="F32" s="70"/>
      <c r="G32" s="67"/>
      <c r="H32" s="71"/>
      <c r="I32" s="72"/>
      <c r="J32" s="72"/>
      <c r="K32" s="36"/>
      <c r="L32" s="73">
        <v>32</v>
      </c>
      <c r="M32" s="73"/>
      <c r="N32" s="74"/>
    </row>
    <row r="33" spans="1:14" x14ac:dyDescent="0.45">
      <c r="A33" s="66" t="s">
        <v>187</v>
      </c>
      <c r="B33" s="66" t="s">
        <v>176</v>
      </c>
      <c r="C33" s="67"/>
      <c r="D33" s="68"/>
      <c r="E33" s="67"/>
      <c r="F33" s="70"/>
      <c r="G33" s="67"/>
      <c r="H33" s="71"/>
      <c r="I33" s="72"/>
      <c r="J33" s="72"/>
      <c r="K33" s="36"/>
      <c r="L33" s="73">
        <v>33</v>
      </c>
      <c r="M33" s="73"/>
      <c r="N33" s="74"/>
    </row>
    <row r="34" spans="1:14" x14ac:dyDescent="0.45">
      <c r="A34" s="66" t="s">
        <v>187</v>
      </c>
      <c r="B34" s="66" t="s">
        <v>190</v>
      </c>
      <c r="C34" s="67"/>
      <c r="D34" s="68"/>
      <c r="E34" s="67"/>
      <c r="F34" s="70"/>
      <c r="G34" s="67"/>
      <c r="H34" s="71"/>
      <c r="I34" s="72"/>
      <c r="J34" s="72"/>
      <c r="K34" s="36"/>
      <c r="L34" s="73">
        <v>34</v>
      </c>
      <c r="M34" s="73"/>
      <c r="N34" s="74"/>
    </row>
    <row r="35" spans="1:14" x14ac:dyDescent="0.45">
      <c r="A35" s="66" t="s">
        <v>187</v>
      </c>
      <c r="B35" s="66" t="s">
        <v>188</v>
      </c>
      <c r="C35" s="67"/>
      <c r="D35" s="68"/>
      <c r="E35" s="67"/>
      <c r="F35" s="70"/>
      <c r="G35" s="67"/>
      <c r="H35" s="71"/>
      <c r="I35" s="72"/>
      <c r="J35" s="72"/>
      <c r="K35" s="36"/>
      <c r="L35" s="73">
        <v>35</v>
      </c>
      <c r="M35" s="73"/>
      <c r="N35" s="74"/>
    </row>
    <row r="36" spans="1:14" x14ac:dyDescent="0.45">
      <c r="A36" s="66" t="s">
        <v>188</v>
      </c>
      <c r="B36" s="66" t="s">
        <v>187</v>
      </c>
      <c r="C36" s="67"/>
      <c r="D36" s="68"/>
      <c r="E36" s="67"/>
      <c r="F36" s="70"/>
      <c r="G36" s="67"/>
      <c r="H36" s="71"/>
      <c r="I36" s="72"/>
      <c r="J36" s="72"/>
      <c r="K36" s="36"/>
      <c r="L36" s="73">
        <v>36</v>
      </c>
      <c r="M36" s="73"/>
      <c r="N36" s="74"/>
    </row>
    <row r="37" spans="1:14" x14ac:dyDescent="0.45">
      <c r="A37" s="66" t="s">
        <v>188</v>
      </c>
      <c r="B37" s="66" t="s">
        <v>187</v>
      </c>
      <c r="C37" s="67"/>
      <c r="D37" s="68"/>
      <c r="E37" s="67"/>
      <c r="F37" s="70"/>
      <c r="G37" s="67"/>
      <c r="H37" s="71"/>
      <c r="I37" s="72"/>
      <c r="J37" s="72"/>
      <c r="K37" s="36"/>
      <c r="L37" s="73">
        <v>37</v>
      </c>
      <c r="M37" s="73"/>
      <c r="N37" s="74"/>
    </row>
    <row r="38" spans="1:14" x14ac:dyDescent="0.45">
      <c r="A38" s="66" t="s">
        <v>189</v>
      </c>
      <c r="B38" s="66" t="s">
        <v>187</v>
      </c>
      <c r="C38" s="67"/>
      <c r="D38" s="68"/>
      <c r="E38" s="67"/>
      <c r="F38" s="70"/>
      <c r="G38" s="67"/>
      <c r="H38" s="71"/>
      <c r="I38" s="72"/>
      <c r="J38" s="72"/>
      <c r="K38" s="36"/>
      <c r="L38" s="73">
        <v>38</v>
      </c>
      <c r="M38" s="73"/>
      <c r="N38" s="74"/>
    </row>
    <row r="39" spans="1:14" x14ac:dyDescent="0.45">
      <c r="A39" s="66" t="s">
        <v>190</v>
      </c>
      <c r="B39" s="66" t="s">
        <v>187</v>
      </c>
      <c r="C39" s="67"/>
      <c r="D39" s="68"/>
      <c r="E39" s="67"/>
      <c r="F39" s="70"/>
      <c r="G39" s="67"/>
      <c r="H39" s="71"/>
      <c r="I39" s="72"/>
      <c r="J39" s="72"/>
      <c r="K39" s="36"/>
      <c r="L39" s="73">
        <v>39</v>
      </c>
      <c r="M39" s="73"/>
      <c r="N39" s="74"/>
    </row>
    <row r="40" spans="1:14" x14ac:dyDescent="0.45">
      <c r="A40" s="66" t="s">
        <v>176</v>
      </c>
      <c r="B40" s="66" t="s">
        <v>188</v>
      </c>
      <c r="C40" s="67"/>
      <c r="D40" s="68"/>
      <c r="E40" s="67"/>
      <c r="F40" s="70"/>
      <c r="G40" s="67"/>
      <c r="H40" s="71"/>
      <c r="I40" s="72"/>
      <c r="J40" s="72"/>
      <c r="K40" s="36"/>
      <c r="L40" s="73">
        <v>40</v>
      </c>
      <c r="M40" s="73"/>
      <c r="N40" s="74"/>
    </row>
    <row r="41" spans="1:14" x14ac:dyDescent="0.45">
      <c r="A41" s="66" t="s">
        <v>178</v>
      </c>
      <c r="B41" s="66" t="s">
        <v>188</v>
      </c>
      <c r="C41" s="67"/>
      <c r="D41" s="68"/>
      <c r="E41" s="67"/>
      <c r="F41" s="70"/>
      <c r="G41" s="67"/>
      <c r="H41" s="71"/>
      <c r="I41" s="72"/>
      <c r="J41" s="72"/>
      <c r="K41" s="36"/>
      <c r="L41" s="73">
        <v>41</v>
      </c>
      <c r="M41" s="73"/>
      <c r="N41" s="74"/>
    </row>
    <row r="42" spans="1:14" x14ac:dyDescent="0.45">
      <c r="A42" s="66" t="s">
        <v>179</v>
      </c>
      <c r="B42" s="66" t="s">
        <v>188</v>
      </c>
      <c r="C42" s="67"/>
      <c r="D42" s="68"/>
      <c r="E42" s="67"/>
      <c r="F42" s="70"/>
      <c r="G42" s="67"/>
      <c r="H42" s="71"/>
      <c r="I42" s="72"/>
      <c r="J42" s="72"/>
      <c r="K42" s="36"/>
      <c r="L42" s="73">
        <v>42</v>
      </c>
      <c r="M42" s="73"/>
      <c r="N42" s="74"/>
    </row>
    <row r="43" spans="1:14" x14ac:dyDescent="0.45">
      <c r="A43" s="66" t="s">
        <v>191</v>
      </c>
      <c r="B43" s="66" t="s">
        <v>188</v>
      </c>
      <c r="C43" s="67"/>
      <c r="D43" s="68"/>
      <c r="E43" s="67"/>
      <c r="F43" s="70"/>
      <c r="G43" s="67"/>
      <c r="H43" s="71"/>
      <c r="I43" s="72"/>
      <c r="J43" s="72"/>
      <c r="K43" s="36"/>
      <c r="L43" s="73">
        <v>43</v>
      </c>
      <c r="M43" s="73"/>
      <c r="N43" s="74"/>
    </row>
    <row r="44" spans="1:14" x14ac:dyDescent="0.45">
      <c r="A44" s="66" t="s">
        <v>188</v>
      </c>
      <c r="B44" s="66" t="s">
        <v>176</v>
      </c>
      <c r="C44" s="67"/>
      <c r="D44" s="68"/>
      <c r="E44" s="67"/>
      <c r="F44" s="70"/>
      <c r="G44" s="67"/>
      <c r="H44" s="71"/>
      <c r="I44" s="72"/>
      <c r="J44" s="72"/>
      <c r="K44" s="36"/>
      <c r="L44" s="73">
        <v>44</v>
      </c>
      <c r="M44" s="73"/>
      <c r="N44" s="74"/>
    </row>
    <row r="45" spans="1:14" x14ac:dyDescent="0.45">
      <c r="A45" s="66" t="s">
        <v>188</v>
      </c>
      <c r="B45" s="66" t="s">
        <v>190</v>
      </c>
      <c r="C45" s="67"/>
      <c r="D45" s="68"/>
      <c r="E45" s="67"/>
      <c r="F45" s="70"/>
      <c r="G45" s="67"/>
      <c r="H45" s="71"/>
      <c r="I45" s="72"/>
      <c r="J45" s="72"/>
      <c r="K45" s="36"/>
      <c r="L45" s="73">
        <v>45</v>
      </c>
      <c r="M45" s="73"/>
      <c r="N45" s="74"/>
    </row>
    <row r="46" spans="1:14" x14ac:dyDescent="0.45">
      <c r="A46" s="66" t="s">
        <v>188</v>
      </c>
      <c r="B46" s="66" t="s">
        <v>179</v>
      </c>
      <c r="C46" s="67"/>
      <c r="D46" s="68"/>
      <c r="E46" s="67"/>
      <c r="F46" s="70"/>
      <c r="G46" s="67"/>
      <c r="H46" s="71"/>
      <c r="I46" s="72"/>
      <c r="J46" s="72"/>
      <c r="K46" s="36"/>
      <c r="L46" s="73">
        <v>46</v>
      </c>
      <c r="M46" s="73"/>
      <c r="N46" s="74"/>
    </row>
    <row r="47" spans="1:14" x14ac:dyDescent="0.45">
      <c r="A47" s="66" t="s">
        <v>188</v>
      </c>
      <c r="B47" s="66" t="s">
        <v>178</v>
      </c>
      <c r="C47" s="67"/>
      <c r="D47" s="68"/>
      <c r="E47" s="67"/>
      <c r="F47" s="70"/>
      <c r="G47" s="67"/>
      <c r="H47" s="71"/>
      <c r="I47" s="72"/>
      <c r="J47" s="72"/>
      <c r="K47" s="36"/>
      <c r="L47" s="73">
        <v>47</v>
      </c>
      <c r="M47" s="73"/>
      <c r="N47" s="74"/>
    </row>
    <row r="48" spans="1:14" x14ac:dyDescent="0.45">
      <c r="A48" s="66" t="s">
        <v>188</v>
      </c>
      <c r="B48" s="66" t="s">
        <v>191</v>
      </c>
      <c r="C48" s="67"/>
      <c r="D48" s="68"/>
      <c r="E48" s="67"/>
      <c r="F48" s="70"/>
      <c r="G48" s="67"/>
      <c r="H48" s="71"/>
      <c r="I48" s="72"/>
      <c r="J48" s="72"/>
      <c r="K48" s="36"/>
      <c r="L48" s="73">
        <v>48</v>
      </c>
      <c r="M48" s="73"/>
      <c r="N48" s="74"/>
    </row>
    <row r="49" spans="1:14" x14ac:dyDescent="0.45">
      <c r="A49" s="66" t="s">
        <v>189</v>
      </c>
      <c r="B49" s="66" t="s">
        <v>188</v>
      </c>
      <c r="C49" s="67"/>
      <c r="D49" s="68"/>
      <c r="E49" s="67"/>
      <c r="F49" s="70"/>
      <c r="G49" s="67"/>
      <c r="H49" s="71"/>
      <c r="I49" s="72"/>
      <c r="J49" s="72"/>
      <c r="K49" s="36"/>
      <c r="L49" s="73">
        <v>49</v>
      </c>
      <c r="M49" s="73"/>
      <c r="N49" s="74"/>
    </row>
    <row r="50" spans="1:14" x14ac:dyDescent="0.45">
      <c r="A50" s="66" t="s">
        <v>190</v>
      </c>
      <c r="B50" s="66" t="s">
        <v>188</v>
      </c>
      <c r="C50" s="67"/>
      <c r="D50" s="68"/>
      <c r="E50" s="67"/>
      <c r="F50" s="70"/>
      <c r="G50" s="67"/>
      <c r="H50" s="71"/>
      <c r="I50" s="72"/>
      <c r="J50" s="72"/>
      <c r="K50" s="36"/>
      <c r="L50" s="73">
        <v>50</v>
      </c>
      <c r="M50" s="73"/>
      <c r="N50" s="74"/>
    </row>
    <row r="51" spans="1:14" x14ac:dyDescent="0.45">
      <c r="A51" s="66" t="s">
        <v>176</v>
      </c>
      <c r="B51" s="66" t="s">
        <v>178</v>
      </c>
      <c r="C51" s="67"/>
      <c r="D51" s="68"/>
      <c r="E51" s="67"/>
      <c r="F51" s="70"/>
      <c r="G51" s="67"/>
      <c r="H51" s="71"/>
      <c r="I51" s="72"/>
      <c r="J51" s="72"/>
      <c r="K51" s="36"/>
      <c r="L51" s="73">
        <v>51</v>
      </c>
      <c r="M51" s="73"/>
      <c r="N51" s="74"/>
    </row>
    <row r="52" spans="1:14" x14ac:dyDescent="0.45">
      <c r="A52" s="66" t="s">
        <v>178</v>
      </c>
      <c r="B52" s="66" t="s">
        <v>176</v>
      </c>
      <c r="C52" s="67"/>
      <c r="D52" s="68"/>
      <c r="E52" s="67"/>
      <c r="F52" s="70"/>
      <c r="G52" s="67"/>
      <c r="H52" s="71"/>
      <c r="I52" s="72"/>
      <c r="J52" s="72"/>
      <c r="K52" s="36"/>
      <c r="L52" s="73">
        <v>52</v>
      </c>
      <c r="M52" s="73"/>
      <c r="N52" s="74"/>
    </row>
    <row r="53" spans="1:14" x14ac:dyDescent="0.45">
      <c r="A53" s="66" t="s">
        <v>178</v>
      </c>
      <c r="B53" s="66" t="s">
        <v>189</v>
      </c>
      <c r="C53" s="67"/>
      <c r="D53" s="68"/>
      <c r="E53" s="67"/>
      <c r="F53" s="70"/>
      <c r="G53" s="67"/>
      <c r="H53" s="71"/>
      <c r="I53" s="72"/>
      <c r="J53" s="72"/>
      <c r="K53" s="36"/>
      <c r="L53" s="73">
        <v>53</v>
      </c>
      <c r="M53" s="73"/>
      <c r="N53" s="74"/>
    </row>
    <row r="54" spans="1:14" x14ac:dyDescent="0.45">
      <c r="A54" s="66" t="s">
        <v>178</v>
      </c>
      <c r="B54" s="66" t="s">
        <v>190</v>
      </c>
      <c r="C54" s="67"/>
      <c r="D54" s="68"/>
      <c r="E54" s="67"/>
      <c r="F54" s="70"/>
      <c r="G54" s="67"/>
      <c r="H54" s="71"/>
      <c r="I54" s="72"/>
      <c r="J54" s="72"/>
      <c r="K54" s="36"/>
      <c r="L54" s="73">
        <v>54</v>
      </c>
      <c r="M54" s="73"/>
      <c r="N54" s="74"/>
    </row>
    <row r="55" spans="1:14" x14ac:dyDescent="0.45">
      <c r="A55" s="66" t="s">
        <v>178</v>
      </c>
      <c r="B55" s="66" t="s">
        <v>179</v>
      </c>
      <c r="C55" s="67"/>
      <c r="D55" s="68"/>
      <c r="E55" s="67"/>
      <c r="F55" s="70"/>
      <c r="G55" s="67"/>
      <c r="H55" s="71"/>
      <c r="I55" s="72"/>
      <c r="J55" s="72"/>
      <c r="K55" s="36"/>
      <c r="L55" s="73">
        <v>55</v>
      </c>
      <c r="M55" s="73"/>
      <c r="N55" s="74"/>
    </row>
    <row r="56" spans="1:14" x14ac:dyDescent="0.45">
      <c r="A56" s="66" t="s">
        <v>178</v>
      </c>
      <c r="B56" s="66" t="s">
        <v>191</v>
      </c>
      <c r="C56" s="67"/>
      <c r="D56" s="68"/>
      <c r="E56" s="67"/>
      <c r="F56" s="70"/>
      <c r="G56" s="67"/>
      <c r="H56" s="71"/>
      <c r="I56" s="72"/>
      <c r="J56" s="72"/>
      <c r="K56" s="36"/>
      <c r="L56" s="73">
        <v>56</v>
      </c>
      <c r="M56" s="73"/>
      <c r="N56" s="74"/>
    </row>
    <row r="57" spans="1:14" x14ac:dyDescent="0.45">
      <c r="A57" s="66" t="s">
        <v>179</v>
      </c>
      <c r="B57" s="66" t="s">
        <v>178</v>
      </c>
      <c r="C57" s="67"/>
      <c r="D57" s="68"/>
      <c r="E57" s="67"/>
      <c r="F57" s="70"/>
      <c r="G57" s="67"/>
      <c r="H57" s="71"/>
      <c r="I57" s="72"/>
      <c r="J57" s="72"/>
      <c r="K57" s="36"/>
      <c r="L57" s="73">
        <v>57</v>
      </c>
      <c r="M57" s="73"/>
      <c r="N57" s="74"/>
    </row>
    <row r="58" spans="1:14" x14ac:dyDescent="0.45">
      <c r="A58" s="66" t="s">
        <v>191</v>
      </c>
      <c r="B58" s="66" t="s">
        <v>178</v>
      </c>
      <c r="C58" s="67"/>
      <c r="D58" s="68"/>
      <c r="E58" s="67"/>
      <c r="F58" s="70"/>
      <c r="G58" s="67"/>
      <c r="H58" s="71"/>
      <c r="I58" s="72"/>
      <c r="J58" s="72"/>
      <c r="K58" s="36"/>
      <c r="L58" s="73">
        <v>58</v>
      </c>
      <c r="M58" s="73"/>
      <c r="N58" s="74"/>
    </row>
    <row r="59" spans="1:14" x14ac:dyDescent="0.45">
      <c r="A59" s="66" t="s">
        <v>189</v>
      </c>
      <c r="B59" s="66" t="s">
        <v>178</v>
      </c>
      <c r="C59" s="67"/>
      <c r="D59" s="68"/>
      <c r="E59" s="67"/>
      <c r="F59" s="70"/>
      <c r="G59" s="67"/>
      <c r="H59" s="71"/>
      <c r="I59" s="72"/>
      <c r="J59" s="72"/>
      <c r="K59" s="36"/>
      <c r="L59" s="73">
        <v>59</v>
      </c>
      <c r="M59" s="73"/>
      <c r="N59" s="74"/>
    </row>
    <row r="60" spans="1:14" x14ac:dyDescent="0.45">
      <c r="A60" s="66" t="s">
        <v>190</v>
      </c>
      <c r="B60" s="66" t="s">
        <v>178</v>
      </c>
      <c r="C60" s="67"/>
      <c r="D60" s="68"/>
      <c r="E60" s="67"/>
      <c r="F60" s="70"/>
      <c r="G60" s="67"/>
      <c r="H60" s="71"/>
      <c r="I60" s="72"/>
      <c r="J60" s="72"/>
      <c r="K60" s="36"/>
      <c r="L60" s="73">
        <v>60</v>
      </c>
      <c r="M60" s="73"/>
      <c r="N60" s="74"/>
    </row>
    <row r="61" spans="1:14" x14ac:dyDescent="0.45">
      <c r="A61" s="66" t="s">
        <v>179</v>
      </c>
      <c r="B61" s="66" t="s">
        <v>191</v>
      </c>
      <c r="C61" s="67"/>
      <c r="D61" s="68"/>
      <c r="E61" s="67"/>
      <c r="F61" s="70"/>
      <c r="G61" s="67"/>
      <c r="H61" s="71"/>
      <c r="I61" s="72"/>
      <c r="J61" s="72"/>
      <c r="K61" s="36"/>
      <c r="L61" s="73">
        <v>61</v>
      </c>
      <c r="M61" s="73"/>
      <c r="N61" s="74"/>
    </row>
    <row r="62" spans="1:14" x14ac:dyDescent="0.45">
      <c r="A62" s="66" t="s">
        <v>191</v>
      </c>
      <c r="B62" s="66" t="s">
        <v>189</v>
      </c>
      <c r="C62" s="67"/>
      <c r="D62" s="68"/>
      <c r="E62" s="67"/>
      <c r="F62" s="70"/>
      <c r="G62" s="67"/>
      <c r="H62" s="71"/>
      <c r="I62" s="72"/>
      <c r="J62" s="72"/>
      <c r="K62" s="36"/>
      <c r="L62" s="73">
        <v>62</v>
      </c>
      <c r="M62" s="73"/>
      <c r="N62" s="74"/>
    </row>
    <row r="63" spans="1:14" x14ac:dyDescent="0.45">
      <c r="A63" s="66" t="s">
        <v>191</v>
      </c>
      <c r="B63" s="66" t="s">
        <v>176</v>
      </c>
      <c r="C63" s="67"/>
      <c r="D63" s="68"/>
      <c r="E63" s="67"/>
      <c r="F63" s="70"/>
      <c r="G63" s="67"/>
      <c r="H63" s="71"/>
      <c r="I63" s="72"/>
      <c r="J63" s="72"/>
      <c r="K63" s="36"/>
      <c r="L63" s="73">
        <v>63</v>
      </c>
      <c r="M63" s="73"/>
      <c r="N63" s="74"/>
    </row>
    <row r="64" spans="1:14" x14ac:dyDescent="0.45">
      <c r="A64" s="66" t="s">
        <v>191</v>
      </c>
      <c r="B64" s="66" t="s">
        <v>190</v>
      </c>
      <c r="C64" s="67"/>
      <c r="D64" s="68"/>
      <c r="E64" s="67"/>
      <c r="F64" s="70"/>
      <c r="G64" s="67"/>
      <c r="H64" s="71"/>
      <c r="I64" s="72"/>
      <c r="J64" s="72"/>
      <c r="K64" s="36"/>
      <c r="L64" s="73">
        <v>64</v>
      </c>
      <c r="M64" s="73"/>
      <c r="N64" s="74"/>
    </row>
    <row r="65" spans="1:14" x14ac:dyDescent="0.45">
      <c r="A65" s="66" t="s">
        <v>189</v>
      </c>
      <c r="B65" s="66" t="s">
        <v>191</v>
      </c>
      <c r="C65" s="67"/>
      <c r="D65" s="68"/>
      <c r="E65" s="67"/>
      <c r="F65" s="70"/>
      <c r="G65" s="67"/>
      <c r="H65" s="71"/>
      <c r="I65" s="72"/>
      <c r="J65" s="72"/>
      <c r="K65" s="36"/>
      <c r="L65" s="73">
        <v>65</v>
      </c>
      <c r="M65" s="73"/>
      <c r="N65" s="74"/>
    </row>
    <row r="66" spans="1:14" x14ac:dyDescent="0.45">
      <c r="A66" s="66" t="s">
        <v>190</v>
      </c>
      <c r="B66" s="66" t="s">
        <v>191</v>
      </c>
      <c r="C66" s="67"/>
      <c r="D66" s="68"/>
      <c r="E66" s="67"/>
      <c r="F66" s="70"/>
      <c r="G66" s="67"/>
      <c r="H66" s="71"/>
      <c r="I66" s="72"/>
      <c r="J66" s="72"/>
      <c r="K66" s="36"/>
      <c r="L66" s="73">
        <v>66</v>
      </c>
      <c r="M66" s="73"/>
      <c r="N66" s="74"/>
    </row>
    <row r="67" spans="1:14" x14ac:dyDescent="0.45">
      <c r="A67" s="66" t="s">
        <v>180</v>
      </c>
      <c r="B67" s="66" t="s">
        <v>195</v>
      </c>
      <c r="C67" s="67"/>
      <c r="D67" s="68"/>
      <c r="E67" s="67"/>
      <c r="F67" s="70"/>
      <c r="G67" s="67"/>
      <c r="H67" s="71"/>
      <c r="I67" s="72"/>
      <c r="J67" s="72"/>
      <c r="K67" s="36"/>
      <c r="L67" s="73">
        <v>67</v>
      </c>
      <c r="M67" s="73"/>
      <c r="N67" s="74"/>
    </row>
    <row r="68" spans="1:14" x14ac:dyDescent="0.45">
      <c r="A68" s="66" t="s">
        <v>180</v>
      </c>
      <c r="B68" s="66" t="s">
        <v>183</v>
      </c>
      <c r="C68" s="67"/>
      <c r="D68" s="68"/>
      <c r="E68" s="67"/>
      <c r="F68" s="70"/>
      <c r="G68" s="67"/>
      <c r="H68" s="71"/>
      <c r="I68" s="72"/>
      <c r="J68" s="72"/>
      <c r="K68" s="36"/>
      <c r="L68" s="73">
        <v>68</v>
      </c>
      <c r="M68" s="73"/>
      <c r="N68" s="74"/>
    </row>
    <row r="69" spans="1:14" x14ac:dyDescent="0.45">
      <c r="A69" s="66" t="s">
        <v>180</v>
      </c>
      <c r="B69" s="66" t="s">
        <v>192</v>
      </c>
      <c r="C69" s="67"/>
      <c r="D69" s="68"/>
      <c r="E69" s="67"/>
      <c r="F69" s="70"/>
      <c r="G69" s="67"/>
      <c r="H69" s="71"/>
      <c r="I69" s="72"/>
      <c r="J69" s="72"/>
      <c r="K69" s="36"/>
      <c r="L69" s="73">
        <v>69</v>
      </c>
      <c r="M69" s="73"/>
      <c r="N69" s="74"/>
    </row>
    <row r="70" spans="1:14" x14ac:dyDescent="0.45">
      <c r="A70" s="66" t="s">
        <v>183</v>
      </c>
      <c r="B70" s="66" t="s">
        <v>180</v>
      </c>
      <c r="C70" s="67"/>
      <c r="D70" s="68"/>
      <c r="E70" s="67"/>
      <c r="F70" s="70"/>
      <c r="G70" s="67"/>
      <c r="H70" s="71"/>
      <c r="I70" s="72"/>
      <c r="J70" s="72"/>
      <c r="K70" s="36"/>
      <c r="L70" s="73">
        <v>70</v>
      </c>
      <c r="M70" s="73"/>
      <c r="N70" s="74"/>
    </row>
    <row r="71" spans="1:14" x14ac:dyDescent="0.45">
      <c r="A71" s="66" t="s">
        <v>192</v>
      </c>
      <c r="B71" s="66" t="s">
        <v>180</v>
      </c>
      <c r="C71" s="67"/>
      <c r="D71" s="68"/>
      <c r="E71" s="67"/>
      <c r="F71" s="70"/>
      <c r="G71" s="67"/>
      <c r="H71" s="71"/>
      <c r="I71" s="72"/>
      <c r="J71" s="72"/>
      <c r="K71" s="36"/>
      <c r="L71" s="73">
        <v>71</v>
      </c>
      <c r="M71" s="73"/>
      <c r="N71" s="74"/>
    </row>
    <row r="72" spans="1:14" x14ac:dyDescent="0.45">
      <c r="A72" s="66" t="s">
        <v>183</v>
      </c>
      <c r="B72" s="66" t="s">
        <v>192</v>
      </c>
      <c r="C72" s="67"/>
      <c r="D72" s="68"/>
      <c r="E72" s="67"/>
      <c r="F72" s="70"/>
      <c r="G72" s="67"/>
      <c r="H72" s="71"/>
      <c r="I72" s="72"/>
      <c r="J72" s="72"/>
      <c r="K72" s="36"/>
      <c r="L72" s="73">
        <v>72</v>
      </c>
      <c r="M72" s="73"/>
      <c r="N72" s="74"/>
    </row>
    <row r="73" spans="1:14" x14ac:dyDescent="0.45">
      <c r="A73" s="66" t="s">
        <v>192</v>
      </c>
      <c r="B73" s="66" t="s">
        <v>183</v>
      </c>
      <c r="C73" s="67"/>
      <c r="D73" s="68"/>
      <c r="E73" s="67"/>
      <c r="F73" s="70"/>
      <c r="G73" s="67"/>
      <c r="H73" s="71"/>
      <c r="I73" s="72"/>
      <c r="J73" s="72"/>
      <c r="K73" s="36"/>
      <c r="L73" s="73">
        <v>73</v>
      </c>
      <c r="M73" s="73"/>
      <c r="N73" s="74"/>
    </row>
    <row r="74" spans="1:14" x14ac:dyDescent="0.45">
      <c r="A74" s="66" t="s">
        <v>183</v>
      </c>
      <c r="B74" s="66" t="s">
        <v>195</v>
      </c>
      <c r="C74" s="67"/>
      <c r="D74" s="68"/>
      <c r="E74" s="67"/>
      <c r="F74" s="70"/>
      <c r="G74" s="67"/>
      <c r="H74" s="71"/>
      <c r="I74" s="72"/>
      <c r="J74" s="72"/>
      <c r="K74" s="36"/>
      <c r="L74" s="73">
        <v>74</v>
      </c>
      <c r="M74" s="73"/>
      <c r="N74" s="74"/>
    </row>
    <row r="75" spans="1:14" hidden="1" x14ac:dyDescent="0.45">
      <c r="A75" s="66" t="s">
        <v>193</v>
      </c>
      <c r="B75" s="66" t="s">
        <v>195</v>
      </c>
      <c r="C75" s="67"/>
      <c r="D75" s="68"/>
      <c r="E75" s="67"/>
      <c r="F75" s="70"/>
      <c r="G75" s="67"/>
      <c r="H75" s="71"/>
      <c r="I75" s="72"/>
      <c r="J75" s="72"/>
      <c r="K75" s="36"/>
      <c r="L75" s="73">
        <v>75</v>
      </c>
      <c r="M75" s="73"/>
      <c r="N75" s="74"/>
    </row>
    <row r="76" spans="1:14" x14ac:dyDescent="0.45">
      <c r="A76" s="66" t="s">
        <v>185</v>
      </c>
      <c r="B76" s="66" t="s">
        <v>183</v>
      </c>
      <c r="C76" s="67"/>
      <c r="D76" s="68"/>
      <c r="E76" s="67"/>
      <c r="F76" s="70"/>
      <c r="G76" s="67"/>
      <c r="H76" s="71"/>
      <c r="I76" s="72"/>
      <c r="J76" s="72"/>
      <c r="K76" s="36"/>
      <c r="L76" s="73">
        <v>76</v>
      </c>
      <c r="M76" s="73"/>
      <c r="N76" s="74"/>
    </row>
    <row r="77" spans="1:14" x14ac:dyDescent="0.45">
      <c r="A77" s="66" t="s">
        <v>183</v>
      </c>
      <c r="B77" s="66" t="s">
        <v>185</v>
      </c>
      <c r="C77" s="67"/>
      <c r="D77" s="68"/>
      <c r="E77" s="67"/>
      <c r="F77" s="70"/>
      <c r="G77" s="67"/>
      <c r="H77" s="71"/>
      <c r="I77" s="72"/>
      <c r="J77" s="72"/>
      <c r="K77" s="36"/>
      <c r="L77" s="73">
        <v>77</v>
      </c>
      <c r="M77" s="73"/>
      <c r="N77" s="74"/>
    </row>
    <row r="78" spans="1:14" hidden="1" x14ac:dyDescent="0.45">
      <c r="A78" s="66" t="s">
        <v>183</v>
      </c>
      <c r="B78" s="66" t="s">
        <v>193</v>
      </c>
      <c r="C78" s="67"/>
      <c r="D78" s="68"/>
      <c r="E78" s="67"/>
      <c r="F78" s="70"/>
      <c r="G78" s="67"/>
      <c r="H78" s="71"/>
      <c r="I78" s="72"/>
      <c r="J78" s="72"/>
      <c r="K78" s="36"/>
      <c r="L78" s="73">
        <v>78</v>
      </c>
      <c r="M78" s="73"/>
      <c r="N78" s="74"/>
    </row>
    <row r="79" spans="1:14" hidden="1" x14ac:dyDescent="0.45">
      <c r="A79" s="66" t="s">
        <v>193</v>
      </c>
      <c r="B79" s="66" t="s">
        <v>183</v>
      </c>
      <c r="C79" s="67"/>
      <c r="D79" s="68"/>
      <c r="E79" s="67"/>
      <c r="F79" s="70"/>
      <c r="G79" s="67"/>
      <c r="H79" s="71"/>
      <c r="I79" s="72"/>
      <c r="J79" s="72"/>
      <c r="K79" s="36"/>
      <c r="L79" s="73">
        <v>79</v>
      </c>
      <c r="M79" s="73"/>
      <c r="N79" s="74"/>
    </row>
    <row r="80" spans="1:14" hidden="1" x14ac:dyDescent="0.45">
      <c r="A80" s="66" t="s">
        <v>185</v>
      </c>
      <c r="B80" s="66" t="s">
        <v>193</v>
      </c>
      <c r="C80" s="67"/>
      <c r="D80" s="68"/>
      <c r="E80" s="67"/>
      <c r="F80" s="70"/>
      <c r="G80" s="67"/>
      <c r="H80" s="71"/>
      <c r="I80" s="72"/>
      <c r="J80" s="72"/>
      <c r="K80" s="36"/>
      <c r="L80" s="73">
        <v>80</v>
      </c>
      <c r="M80" s="73"/>
      <c r="N80" s="74"/>
    </row>
    <row r="81" spans="1:14" hidden="1" x14ac:dyDescent="0.45">
      <c r="A81" s="66" t="s">
        <v>193</v>
      </c>
      <c r="B81" s="66" t="s">
        <v>185</v>
      </c>
      <c r="C81" s="67"/>
      <c r="D81" s="68"/>
      <c r="E81" s="67"/>
      <c r="F81" s="70"/>
      <c r="G81" s="67"/>
      <c r="H81" s="71"/>
      <c r="I81" s="72"/>
      <c r="J81" s="72"/>
      <c r="K81" s="36"/>
      <c r="L81" s="73">
        <v>81</v>
      </c>
      <c r="M81" s="73"/>
      <c r="N81" s="74"/>
    </row>
    <row r="82" spans="1:14" x14ac:dyDescent="0.45">
      <c r="A82" s="66" t="s">
        <v>176</v>
      </c>
      <c r="B82" s="66" t="s">
        <v>179</v>
      </c>
      <c r="C82" s="67"/>
      <c r="D82" s="68"/>
      <c r="E82" s="67"/>
      <c r="F82" s="70"/>
      <c r="G82" s="67"/>
      <c r="H82" s="71"/>
      <c r="I82" s="72"/>
      <c r="J82" s="72"/>
      <c r="K82" s="36"/>
      <c r="L82" s="73">
        <v>82</v>
      </c>
      <c r="M82" s="73"/>
      <c r="N82" s="74"/>
    </row>
    <row r="83" spans="1:14" hidden="1" x14ac:dyDescent="0.45">
      <c r="A83" s="66" t="s">
        <v>179</v>
      </c>
      <c r="B83" s="66" t="s">
        <v>193</v>
      </c>
      <c r="C83" s="67"/>
      <c r="D83" s="68"/>
      <c r="E83" s="67"/>
      <c r="F83" s="70"/>
      <c r="G83" s="67"/>
      <c r="H83" s="71"/>
      <c r="I83" s="72"/>
      <c r="J83" s="72"/>
      <c r="K83" s="36"/>
      <c r="L83" s="73">
        <v>83</v>
      </c>
      <c r="M83" s="73"/>
      <c r="N83" s="74"/>
    </row>
    <row r="84" spans="1:14" x14ac:dyDescent="0.45">
      <c r="A84" s="66" t="s">
        <v>179</v>
      </c>
      <c r="B84" s="66" t="s">
        <v>176</v>
      </c>
      <c r="C84" s="67"/>
      <c r="D84" s="68"/>
      <c r="E84" s="67"/>
      <c r="F84" s="70"/>
      <c r="G84" s="67"/>
      <c r="H84" s="71"/>
      <c r="I84" s="72"/>
      <c r="J84" s="72"/>
      <c r="K84" s="36"/>
      <c r="L84" s="73">
        <v>84</v>
      </c>
      <c r="M84" s="73"/>
      <c r="N84" s="74"/>
    </row>
    <row r="85" spans="1:14" x14ac:dyDescent="0.45">
      <c r="A85" s="66" t="s">
        <v>179</v>
      </c>
      <c r="B85" s="66" t="s">
        <v>190</v>
      </c>
      <c r="C85" s="67"/>
      <c r="D85" s="68"/>
      <c r="E85" s="67"/>
      <c r="F85" s="70"/>
      <c r="G85" s="67"/>
      <c r="H85" s="71"/>
      <c r="I85" s="72"/>
      <c r="J85" s="72"/>
      <c r="K85" s="36"/>
      <c r="L85" s="73">
        <v>85</v>
      </c>
      <c r="M85" s="73"/>
      <c r="N85" s="74"/>
    </row>
    <row r="86" spans="1:14" x14ac:dyDescent="0.45">
      <c r="A86" s="66" t="s">
        <v>190</v>
      </c>
      <c r="B86" s="66" t="s">
        <v>179</v>
      </c>
      <c r="C86" s="67"/>
      <c r="D86" s="68"/>
      <c r="E86" s="67"/>
      <c r="F86" s="70"/>
      <c r="G86" s="67"/>
      <c r="H86" s="71"/>
      <c r="I86" s="72"/>
      <c r="J86" s="72"/>
      <c r="K86" s="36"/>
      <c r="L86" s="73">
        <v>86</v>
      </c>
      <c r="M86" s="73"/>
      <c r="N86" s="74"/>
    </row>
    <row r="87" spans="1:14" hidden="1" x14ac:dyDescent="0.45">
      <c r="A87" s="66" t="s">
        <v>193</v>
      </c>
      <c r="B87" s="66" t="s">
        <v>179</v>
      </c>
      <c r="C87" s="67"/>
      <c r="D87" s="68"/>
      <c r="E87" s="67"/>
      <c r="F87" s="70"/>
      <c r="G87" s="67"/>
      <c r="H87" s="71"/>
      <c r="I87" s="72"/>
      <c r="J87" s="72"/>
      <c r="K87" s="36"/>
      <c r="L87" s="73">
        <v>87</v>
      </c>
      <c r="M87" s="73"/>
      <c r="N87" s="74"/>
    </row>
    <row r="88" spans="1:14" hidden="1" x14ac:dyDescent="0.45">
      <c r="A88" s="66" t="s">
        <v>176</v>
      </c>
      <c r="B88" s="66" t="s">
        <v>193</v>
      </c>
      <c r="C88" s="67"/>
      <c r="D88" s="68"/>
      <c r="E88" s="67"/>
      <c r="F88" s="70"/>
      <c r="G88" s="67"/>
      <c r="H88" s="71"/>
      <c r="I88" s="72"/>
      <c r="J88" s="72"/>
      <c r="K88" s="36"/>
      <c r="L88" s="73">
        <v>88</v>
      </c>
      <c r="M88" s="73"/>
      <c r="N88" s="74"/>
    </row>
    <row r="89" spans="1:14" hidden="1" x14ac:dyDescent="0.45">
      <c r="A89" s="66" t="s">
        <v>189</v>
      </c>
      <c r="B89" s="66" t="s">
        <v>193</v>
      </c>
      <c r="C89" s="67"/>
      <c r="D89" s="68"/>
      <c r="E89" s="67"/>
      <c r="F89" s="70"/>
      <c r="G89" s="67"/>
      <c r="H89" s="71"/>
      <c r="I89" s="72"/>
      <c r="J89" s="72"/>
      <c r="K89" s="36"/>
      <c r="L89" s="73">
        <v>89</v>
      </c>
      <c r="M89" s="73"/>
      <c r="N89" s="74"/>
    </row>
    <row r="90" spans="1:14" hidden="1" x14ac:dyDescent="0.45">
      <c r="A90" s="66" t="s">
        <v>190</v>
      </c>
      <c r="B90" s="66" t="s">
        <v>193</v>
      </c>
      <c r="C90" s="67"/>
      <c r="D90" s="68"/>
      <c r="E90" s="67"/>
      <c r="F90" s="70"/>
      <c r="G90" s="67"/>
      <c r="H90" s="71"/>
      <c r="I90" s="72"/>
      <c r="J90" s="72"/>
      <c r="K90" s="36"/>
      <c r="L90" s="73">
        <v>90</v>
      </c>
      <c r="M90" s="73"/>
      <c r="N90" s="74"/>
    </row>
    <row r="91" spans="1:14" hidden="1" x14ac:dyDescent="0.45">
      <c r="A91" s="66" t="s">
        <v>193</v>
      </c>
      <c r="B91" s="66" t="s">
        <v>189</v>
      </c>
      <c r="C91" s="67"/>
      <c r="D91" s="68"/>
      <c r="E91" s="67"/>
      <c r="F91" s="70"/>
      <c r="G91" s="67"/>
      <c r="H91" s="71"/>
      <c r="I91" s="72"/>
      <c r="J91" s="72"/>
      <c r="K91" s="36"/>
      <c r="L91" s="73">
        <v>91</v>
      </c>
      <c r="M91" s="73"/>
      <c r="N91" s="74"/>
    </row>
    <row r="92" spans="1:14" hidden="1" x14ac:dyDescent="0.45">
      <c r="A92" s="66" t="s">
        <v>193</v>
      </c>
      <c r="B92" s="66" t="s">
        <v>190</v>
      </c>
      <c r="C92" s="67"/>
      <c r="D92" s="68"/>
      <c r="E92" s="67"/>
      <c r="F92" s="70"/>
      <c r="G92" s="67"/>
      <c r="H92" s="71"/>
      <c r="I92" s="72"/>
      <c r="J92" s="72"/>
      <c r="K92" s="36"/>
      <c r="L92" s="73">
        <v>92</v>
      </c>
      <c r="M92" s="73"/>
      <c r="N92" s="74"/>
    </row>
    <row r="93" spans="1:14" hidden="1" x14ac:dyDescent="0.45">
      <c r="A93" s="66" t="s">
        <v>193</v>
      </c>
      <c r="B93" s="66" t="s">
        <v>176</v>
      </c>
      <c r="C93" s="67"/>
      <c r="D93" s="68"/>
      <c r="E93" s="67"/>
      <c r="F93" s="70"/>
      <c r="G93" s="67"/>
      <c r="H93" s="71"/>
      <c r="I93" s="72"/>
      <c r="J93" s="72"/>
      <c r="K93" s="36"/>
      <c r="L93" s="73">
        <v>93</v>
      </c>
      <c r="M93" s="73"/>
      <c r="N93" s="74"/>
    </row>
    <row r="94" spans="1:14" hidden="1" x14ac:dyDescent="0.45">
      <c r="A94" s="66" t="s">
        <v>193</v>
      </c>
      <c r="B94" s="66" t="s">
        <v>194</v>
      </c>
      <c r="C94" s="67"/>
      <c r="D94" s="68"/>
      <c r="E94" s="67"/>
      <c r="F94" s="70"/>
      <c r="G94" s="67"/>
      <c r="H94" s="71"/>
      <c r="I94" s="72"/>
      <c r="J94" s="72"/>
      <c r="K94" s="36"/>
      <c r="L94" s="73">
        <v>94</v>
      </c>
      <c r="M94" s="73"/>
      <c r="N94" s="74"/>
    </row>
    <row r="95" spans="1:14" hidden="1" x14ac:dyDescent="0.45">
      <c r="A95" s="66" t="s">
        <v>194</v>
      </c>
      <c r="B95" s="66" t="s">
        <v>193</v>
      </c>
      <c r="C95" s="67"/>
      <c r="D95" s="68"/>
      <c r="E95" s="67"/>
      <c r="F95" s="70"/>
      <c r="G95" s="67"/>
      <c r="H95" s="71"/>
      <c r="I95" s="72"/>
      <c r="J95" s="72"/>
      <c r="K95" s="36"/>
      <c r="L95" s="73">
        <v>95</v>
      </c>
      <c r="M95" s="73"/>
      <c r="N95" s="74"/>
    </row>
    <row r="96" spans="1:14" x14ac:dyDescent="0.45">
      <c r="A96" s="66" t="s">
        <v>176</v>
      </c>
      <c r="B96" s="66" t="s">
        <v>189</v>
      </c>
      <c r="C96" s="67"/>
      <c r="D96" s="68"/>
      <c r="E96" s="67"/>
      <c r="F96" s="70"/>
      <c r="G96" s="67"/>
      <c r="H96" s="71"/>
      <c r="I96" s="72"/>
      <c r="J96" s="72"/>
      <c r="K96" s="36"/>
      <c r="L96" s="73">
        <v>96</v>
      </c>
      <c r="M96" s="73"/>
      <c r="N96" s="74"/>
    </row>
    <row r="97" spans="1:14" x14ac:dyDescent="0.45">
      <c r="A97" s="66" t="s">
        <v>189</v>
      </c>
      <c r="B97" s="66" t="s">
        <v>176</v>
      </c>
      <c r="C97" s="67"/>
      <c r="D97" s="68"/>
      <c r="E97" s="67"/>
      <c r="F97" s="70"/>
      <c r="G97" s="67"/>
      <c r="H97" s="71"/>
      <c r="I97" s="72"/>
      <c r="J97" s="72"/>
      <c r="K97" s="36"/>
      <c r="L97" s="73">
        <v>97</v>
      </c>
      <c r="M97" s="73"/>
      <c r="N97" s="74"/>
    </row>
    <row r="98" spans="1:14" x14ac:dyDescent="0.45">
      <c r="A98" s="66" t="s">
        <v>189</v>
      </c>
      <c r="B98" s="66" t="s">
        <v>194</v>
      </c>
      <c r="C98" s="67"/>
      <c r="D98" s="68"/>
      <c r="E98" s="67"/>
      <c r="F98" s="70"/>
      <c r="G98" s="67"/>
      <c r="H98" s="71"/>
      <c r="I98" s="72"/>
      <c r="J98" s="72"/>
      <c r="K98" s="36"/>
      <c r="L98" s="73">
        <v>98</v>
      </c>
      <c r="M98" s="73"/>
      <c r="N98" s="74"/>
    </row>
    <row r="99" spans="1:14" x14ac:dyDescent="0.45">
      <c r="A99" s="66" t="s">
        <v>189</v>
      </c>
      <c r="B99" s="66" t="s">
        <v>190</v>
      </c>
      <c r="C99" s="67"/>
      <c r="D99" s="68"/>
      <c r="E99" s="67"/>
      <c r="F99" s="70"/>
      <c r="G99" s="67"/>
      <c r="H99" s="71"/>
      <c r="I99" s="72"/>
      <c r="J99" s="72"/>
      <c r="K99" s="36"/>
      <c r="L99" s="73">
        <v>99</v>
      </c>
      <c r="M99" s="73"/>
      <c r="N99" s="74"/>
    </row>
    <row r="100" spans="1:14" x14ac:dyDescent="0.45">
      <c r="A100" s="66" t="s">
        <v>190</v>
      </c>
      <c r="B100" s="66" t="s">
        <v>189</v>
      </c>
      <c r="C100" s="67"/>
      <c r="D100" s="68"/>
      <c r="E100" s="67"/>
      <c r="F100" s="70"/>
      <c r="G100" s="67"/>
      <c r="H100" s="71"/>
      <c r="I100" s="72"/>
      <c r="J100" s="72"/>
      <c r="K100" s="36"/>
      <c r="L100" s="73">
        <v>100</v>
      </c>
      <c r="M100" s="73"/>
      <c r="N100" s="74"/>
    </row>
    <row r="101" spans="1:14" x14ac:dyDescent="0.45">
      <c r="A101" s="66" t="s">
        <v>194</v>
      </c>
      <c r="B101" s="66" t="s">
        <v>189</v>
      </c>
      <c r="C101" s="67"/>
      <c r="D101" s="68"/>
      <c r="E101" s="67"/>
      <c r="F101" s="70"/>
      <c r="G101" s="67"/>
      <c r="H101" s="71"/>
      <c r="I101" s="72"/>
      <c r="J101" s="72"/>
      <c r="K101" s="36"/>
      <c r="L101" s="73">
        <v>101</v>
      </c>
      <c r="M101" s="73"/>
      <c r="N101" s="74"/>
    </row>
    <row r="102" spans="1:14" x14ac:dyDescent="0.45">
      <c r="A102" s="66" t="s">
        <v>176</v>
      </c>
      <c r="B102" s="66" t="s">
        <v>194</v>
      </c>
      <c r="C102" s="67"/>
      <c r="D102" s="68"/>
      <c r="E102" s="67"/>
      <c r="F102" s="70"/>
      <c r="G102" s="67"/>
      <c r="H102" s="71"/>
      <c r="I102" s="72"/>
      <c r="J102" s="72"/>
      <c r="K102" s="36"/>
      <c r="L102" s="73">
        <v>102</v>
      </c>
      <c r="M102" s="73"/>
      <c r="N102" s="74"/>
    </row>
    <row r="103" spans="1:14" x14ac:dyDescent="0.45">
      <c r="A103" s="66" t="s">
        <v>190</v>
      </c>
      <c r="B103" s="66" t="s">
        <v>176</v>
      </c>
      <c r="C103" s="67"/>
      <c r="D103" s="68"/>
      <c r="E103" s="67"/>
      <c r="F103" s="70"/>
      <c r="G103" s="67"/>
      <c r="H103" s="71"/>
      <c r="I103" s="72"/>
      <c r="J103" s="72"/>
      <c r="K103" s="36"/>
      <c r="L103" s="73">
        <v>103</v>
      </c>
      <c r="M103" s="73"/>
      <c r="N103" s="74"/>
    </row>
    <row r="104" spans="1:14" x14ac:dyDescent="0.45">
      <c r="A104" s="66" t="s">
        <v>194</v>
      </c>
      <c r="B104" s="66" t="s">
        <v>176</v>
      </c>
      <c r="C104" s="67"/>
      <c r="D104" s="68"/>
      <c r="E104" s="67"/>
      <c r="F104" s="70"/>
      <c r="G104" s="67"/>
      <c r="H104" s="71"/>
      <c r="I104" s="72"/>
      <c r="J104" s="72"/>
      <c r="K104" s="36"/>
      <c r="L104" s="73">
        <v>104</v>
      </c>
      <c r="M104" s="73"/>
      <c r="N104" s="74"/>
    </row>
    <row r="105" spans="1:14" x14ac:dyDescent="0.45">
      <c r="A105" s="66" t="s">
        <v>190</v>
      </c>
      <c r="B105" s="66" t="s">
        <v>194</v>
      </c>
      <c r="C105" s="67"/>
      <c r="D105" s="68"/>
      <c r="E105" s="67"/>
      <c r="F105" s="70"/>
      <c r="G105" s="67"/>
      <c r="H105" s="71"/>
      <c r="I105" s="72"/>
      <c r="J105" s="72"/>
      <c r="K105" s="36"/>
      <c r="L105" s="73">
        <v>105</v>
      </c>
      <c r="M105" s="73"/>
      <c r="N105" s="74"/>
    </row>
    <row r="106" spans="1:14" x14ac:dyDescent="0.45">
      <c r="A106" s="66" t="s">
        <v>194</v>
      </c>
      <c r="B106" s="66" t="s">
        <v>190</v>
      </c>
      <c r="C106" s="67"/>
      <c r="D106" s="68"/>
      <c r="E106" s="67"/>
      <c r="F106" s="70"/>
      <c r="G106" s="67"/>
      <c r="H106" s="71"/>
      <c r="I106" s="72"/>
      <c r="J106" s="72"/>
      <c r="K106" s="36"/>
      <c r="L106" s="73">
        <v>106</v>
      </c>
      <c r="M106" s="73"/>
      <c r="N106" s="7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06"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06" xr:uid="{00000000-0002-0000-0000-000001000000}"/>
    <dataValidation allowBlank="1" showErrorMessage="1" sqref="N2:N106"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06"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06" xr:uid="{00000000-0002-0000-0000-000004000000}"/>
    <dataValidation allowBlank="1" showInputMessage="1" promptTitle="Edge Color" prompt="To select an optional edge color, right-click and select Select Color on the right-click menu." sqref="C3:C106" xr:uid="{00000000-0002-0000-0000-000005000000}"/>
    <dataValidation allowBlank="1" showInputMessage="1" errorTitle="Invalid Edge Width" error="The optional edge width must be a whole number between 1 and 10." promptTitle="Edge Width" prompt="Enter an optional edge width between 1 and 10." sqref="D3:D106"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06"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06" xr:uid="{00000000-0002-0000-0000-000008000000}">
      <formula1>ValidEdgeVisibilities</formula1>
    </dataValidation>
    <dataValidation allowBlank="1" showInputMessage="1" showErrorMessage="1" promptTitle="Vertex 1 Name" prompt="Enter the name of the edge's first vertex." sqref="A3:A106" xr:uid="{00000000-0002-0000-0000-000009000000}"/>
    <dataValidation allowBlank="1" showInputMessage="1" showErrorMessage="1" promptTitle="Vertex 2 Name" prompt="Enter the name of the edge's second vertex." sqref="B3:B106"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06"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06"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06" xr:uid="{00000000-0002-0000-0000-00000D000000}"/>
  </dataValidations>
  <pageMargins left="0.7" right="0.7" top="0.75" bottom="0.75" header="0.3" footer="0.3"/>
  <pageSetup orientation="portrait"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21"/>
  <sheetViews>
    <sheetView tabSelected="1" workbookViewId="0">
      <pane xSplit="1" ySplit="2" topLeftCell="B3" activePane="bottomRight" state="frozen"/>
      <selection pane="topRight" activeCell="B1" sqref="B1"/>
      <selection pane="bottomLeft" activeCell="A3" sqref="A3"/>
      <selection pane="bottomRight" activeCell="A2" sqref="A2:AC2"/>
    </sheetView>
  </sheetViews>
  <sheetFormatPr defaultRowHeight="14.25" x14ac:dyDescent="0.45"/>
  <cols>
    <col min="1" max="1" width="9.1328125" style="1"/>
    <col min="2" max="2" width="7.86328125" customWidth="1"/>
    <col min="3" max="3" width="8.59765625" customWidth="1"/>
    <col min="4" max="4" width="6.73046875" customWidth="1"/>
    <col min="5" max="5" width="9.86328125" customWidth="1"/>
    <col min="6" max="6" width="7.73046875" customWidth="1"/>
    <col min="7" max="7" width="11" customWidth="1"/>
    <col min="8" max="8" width="8.59765625" customWidth="1"/>
    <col min="9" max="9" width="9.73046875" customWidth="1"/>
    <col min="10" max="10" width="10.59765625" style="3" customWidth="1"/>
    <col min="11" max="11" width="9.1328125" customWidth="1"/>
    <col min="12" max="12" width="9.1328125" hidden="1" customWidth="1"/>
    <col min="13" max="14" width="4.265625" hidden="1" customWidth="1"/>
    <col min="15" max="15" width="10.265625" hidden="1" customWidth="1"/>
    <col min="16" max="16" width="6.3984375" hidden="1" customWidth="1"/>
    <col min="17" max="17" width="8.265625" hidden="1" customWidth="1"/>
    <col min="18" max="18" width="9.59765625" customWidth="1"/>
    <col min="19" max="19" width="9.265625" customWidth="1"/>
    <col min="20" max="20" width="9.59765625" customWidth="1"/>
    <col min="21" max="23" width="14.265625" customWidth="1"/>
    <col min="24" max="24" width="11.86328125" customWidth="1"/>
    <col min="25" max="25" width="14.3984375" customWidth="1"/>
    <col min="26" max="26" width="18.265625" customWidth="1"/>
    <col min="27" max="27" width="5" style="3" hidden="1" customWidth="1"/>
    <col min="28" max="28" width="16" style="3" hidden="1" customWidth="1"/>
    <col min="29" max="29" width="16" style="6" bestFit="1" customWidth="1"/>
    <col min="30" max="30" width="14.265625" style="2" customWidth="1"/>
    <col min="31" max="32" width="14.265625" style="3" customWidth="1"/>
    <col min="33" max="33" width="11.86328125" style="3" customWidth="1"/>
    <col min="34" max="34" width="14.3984375" style="3" customWidth="1"/>
    <col min="35" max="35" width="5" customWidth="1"/>
    <col min="36" max="36" width="16" customWidth="1"/>
    <col min="37" max="37" width="16" bestFit="1" customWidth="1"/>
    <col min="38" max="39" width="9.1328125" customWidth="1"/>
  </cols>
  <sheetData>
    <row r="1" spans="1:34" x14ac:dyDescent="0.4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4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45">
      <c r="A3" s="66" t="s">
        <v>176</v>
      </c>
      <c r="B3" s="67"/>
      <c r="C3" s="82" t="s">
        <v>58</v>
      </c>
      <c r="D3" s="68">
        <v>10</v>
      </c>
      <c r="E3" s="70"/>
      <c r="F3" s="67"/>
      <c r="G3" s="67"/>
      <c r="H3" s="71" t="s">
        <v>176</v>
      </c>
      <c r="I3" s="72"/>
      <c r="J3" s="72"/>
      <c r="K3" s="71"/>
      <c r="L3" s="75"/>
      <c r="M3" s="76">
        <v>5486.33740234375</v>
      </c>
      <c r="N3" s="76">
        <v>6725.97021484375</v>
      </c>
      <c r="O3" s="77"/>
      <c r="P3" s="78"/>
      <c r="Q3" s="78"/>
      <c r="R3" s="50"/>
      <c r="S3" s="50">
        <v>10</v>
      </c>
      <c r="T3" s="50">
        <v>8</v>
      </c>
      <c r="U3" s="50"/>
      <c r="V3" s="51"/>
      <c r="W3" s="51"/>
      <c r="X3" s="52"/>
      <c r="Y3" s="51"/>
      <c r="Z3" s="51"/>
      <c r="AA3" s="73">
        <v>3</v>
      </c>
      <c r="AB3" s="73"/>
      <c r="AC3" s="74"/>
      <c r="AD3" s="3"/>
      <c r="AF3"/>
      <c r="AG3"/>
      <c r="AH3"/>
    </row>
    <row r="4" spans="1:34" x14ac:dyDescent="0.45">
      <c r="A4" s="66" t="s">
        <v>177</v>
      </c>
      <c r="B4" s="67"/>
      <c r="C4" s="82" t="s">
        <v>58</v>
      </c>
      <c r="D4" s="68">
        <v>2.5625</v>
      </c>
      <c r="E4" s="70"/>
      <c r="F4" s="67"/>
      <c r="G4" s="67"/>
      <c r="H4" s="71" t="s">
        <v>177</v>
      </c>
      <c r="I4" s="72"/>
      <c r="J4" s="72"/>
      <c r="K4" s="71"/>
      <c r="L4" s="75"/>
      <c r="M4" s="76">
        <v>6124.013671875</v>
      </c>
      <c r="N4" s="76">
        <v>4283.69189453125</v>
      </c>
      <c r="O4" s="77"/>
      <c r="P4" s="78"/>
      <c r="Q4" s="78"/>
      <c r="R4" s="79"/>
      <c r="S4" s="50">
        <v>3</v>
      </c>
      <c r="T4" s="50">
        <v>3</v>
      </c>
      <c r="U4" s="79"/>
      <c r="V4" s="80"/>
      <c r="W4" s="80"/>
      <c r="X4" s="80"/>
      <c r="Y4" s="80"/>
      <c r="Z4" s="51"/>
      <c r="AA4" s="73">
        <v>4</v>
      </c>
      <c r="AB4" s="73"/>
      <c r="AC4" s="74"/>
    </row>
    <row r="5" spans="1:34" x14ac:dyDescent="0.45">
      <c r="A5" s="66" t="s">
        <v>179</v>
      </c>
      <c r="B5" s="67"/>
      <c r="C5" s="82" t="s">
        <v>58</v>
      </c>
      <c r="D5" s="68">
        <v>5.75</v>
      </c>
      <c r="E5" s="70"/>
      <c r="F5" s="67"/>
      <c r="G5" s="67"/>
      <c r="H5" s="71" t="s">
        <v>179</v>
      </c>
      <c r="I5" s="72"/>
      <c r="J5" s="72"/>
      <c r="K5" s="71"/>
      <c r="L5" s="75"/>
      <c r="M5" s="76">
        <v>4946.666015625</v>
      </c>
      <c r="N5" s="76">
        <v>4049.981689453125</v>
      </c>
      <c r="O5" s="77"/>
      <c r="P5" s="78"/>
      <c r="Q5" s="78"/>
      <c r="R5" s="79"/>
      <c r="S5" s="50">
        <v>6</v>
      </c>
      <c r="T5" s="50">
        <v>7</v>
      </c>
      <c r="U5" s="79"/>
      <c r="V5" s="80"/>
      <c r="W5" s="80"/>
      <c r="X5" s="80"/>
      <c r="Y5" s="80"/>
      <c r="Z5" s="51"/>
      <c r="AA5" s="73">
        <v>5</v>
      </c>
      <c r="AB5" s="73"/>
      <c r="AC5" s="74"/>
    </row>
    <row r="6" spans="1:34" x14ac:dyDescent="0.45">
      <c r="A6" s="66" t="s">
        <v>178</v>
      </c>
      <c r="B6" s="67"/>
      <c r="C6" s="82" t="s">
        <v>58</v>
      </c>
      <c r="D6" s="68">
        <v>6.8125</v>
      </c>
      <c r="E6" s="70"/>
      <c r="F6" s="67"/>
      <c r="G6" s="67"/>
      <c r="H6" s="71" t="s">
        <v>178</v>
      </c>
      <c r="I6" s="72"/>
      <c r="J6" s="72"/>
      <c r="K6" s="71"/>
      <c r="L6" s="75"/>
      <c r="M6" s="76">
        <v>6708.79150390625</v>
      </c>
      <c r="N6" s="76">
        <v>4932.4580078125</v>
      </c>
      <c r="O6" s="77"/>
      <c r="P6" s="78"/>
      <c r="Q6" s="78"/>
      <c r="R6" s="79"/>
      <c r="S6" s="50">
        <v>7</v>
      </c>
      <c r="T6" s="50">
        <v>7</v>
      </c>
      <c r="U6" s="79"/>
      <c r="V6" s="80"/>
      <c r="W6" s="80"/>
      <c r="X6" s="80"/>
      <c r="Y6" s="80"/>
      <c r="Z6" s="51"/>
      <c r="AA6" s="73">
        <v>6</v>
      </c>
      <c r="AB6" s="73"/>
      <c r="AC6" s="74"/>
    </row>
    <row r="7" spans="1:34" x14ac:dyDescent="0.45">
      <c r="A7" s="66" t="s">
        <v>180</v>
      </c>
      <c r="B7" s="67"/>
      <c r="C7" s="82" t="s">
        <v>58</v>
      </c>
      <c r="D7" s="68">
        <v>2.5625</v>
      </c>
      <c r="E7" s="70"/>
      <c r="F7" s="67"/>
      <c r="G7" s="67"/>
      <c r="H7" s="71" t="s">
        <v>180</v>
      </c>
      <c r="I7" s="72"/>
      <c r="J7" s="72"/>
      <c r="K7" s="71"/>
      <c r="L7" s="75"/>
      <c r="M7" s="76">
        <v>2498.925537109375</v>
      </c>
      <c r="N7" s="76">
        <v>6823.0087890625</v>
      </c>
      <c r="O7" s="77"/>
      <c r="P7" s="78"/>
      <c r="Q7" s="78"/>
      <c r="R7" s="79"/>
      <c r="S7" s="50">
        <v>3</v>
      </c>
      <c r="T7" s="50">
        <v>4</v>
      </c>
      <c r="U7" s="79"/>
      <c r="V7" s="80"/>
      <c r="W7" s="80"/>
      <c r="X7" s="80"/>
      <c r="Y7" s="80"/>
      <c r="Z7" s="51"/>
      <c r="AA7" s="73">
        <v>7</v>
      </c>
      <c r="AB7" s="73"/>
      <c r="AC7" s="74"/>
    </row>
    <row r="8" spans="1:34" x14ac:dyDescent="0.45">
      <c r="A8" s="66" t="s">
        <v>182</v>
      </c>
      <c r="B8" s="67"/>
      <c r="C8" s="82" t="s">
        <v>58</v>
      </c>
      <c r="D8" s="68">
        <v>2.5625</v>
      </c>
      <c r="E8" s="70"/>
      <c r="F8" s="67"/>
      <c r="G8" s="67"/>
      <c r="H8" s="71" t="s">
        <v>182</v>
      </c>
      <c r="I8" s="72"/>
      <c r="J8" s="72"/>
      <c r="K8" s="71"/>
      <c r="L8" s="75"/>
      <c r="M8" s="76">
        <v>3027.922119140625</v>
      </c>
      <c r="N8" s="76">
        <v>4652.06298828125</v>
      </c>
      <c r="O8" s="77"/>
      <c r="P8" s="78"/>
      <c r="Q8" s="78"/>
      <c r="R8" s="79"/>
      <c r="S8" s="50">
        <v>3</v>
      </c>
      <c r="T8" s="50">
        <v>4</v>
      </c>
      <c r="U8" s="79"/>
      <c r="V8" s="80"/>
      <c r="W8" s="80"/>
      <c r="X8" s="80"/>
      <c r="Y8" s="80"/>
      <c r="Z8" s="51"/>
      <c r="AA8" s="73">
        <v>8</v>
      </c>
      <c r="AB8" s="73"/>
      <c r="AC8" s="74"/>
    </row>
    <row r="9" spans="1:34" x14ac:dyDescent="0.45">
      <c r="A9" s="66" t="s">
        <v>181</v>
      </c>
      <c r="B9" s="67"/>
      <c r="C9" s="82" t="s">
        <v>58</v>
      </c>
      <c r="D9" s="68">
        <v>2.5625</v>
      </c>
      <c r="E9" s="70"/>
      <c r="F9" s="67"/>
      <c r="G9" s="67"/>
      <c r="H9" s="71" t="s">
        <v>181</v>
      </c>
      <c r="I9" s="72"/>
      <c r="J9" s="72"/>
      <c r="K9" s="71"/>
      <c r="L9" s="75"/>
      <c r="M9" s="76">
        <v>2422.710693359375</v>
      </c>
      <c r="N9" s="76">
        <v>4711.1923828125</v>
      </c>
      <c r="O9" s="77"/>
      <c r="P9" s="78"/>
      <c r="Q9" s="78"/>
      <c r="R9" s="79"/>
      <c r="S9" s="50">
        <v>3</v>
      </c>
      <c r="T9" s="50">
        <v>4</v>
      </c>
      <c r="U9" s="79"/>
      <c r="V9" s="80"/>
      <c r="W9" s="80"/>
      <c r="X9" s="80"/>
      <c r="Y9" s="80"/>
      <c r="Z9" s="51"/>
      <c r="AA9" s="73">
        <v>9</v>
      </c>
      <c r="AB9" s="73"/>
      <c r="AC9" s="74"/>
    </row>
    <row r="10" spans="1:34" x14ac:dyDescent="0.45">
      <c r="A10" s="66" t="s">
        <v>195</v>
      </c>
      <c r="B10" s="67"/>
      <c r="C10" s="82" t="s">
        <v>58</v>
      </c>
      <c r="D10" s="68">
        <v>4.6875</v>
      </c>
      <c r="E10" s="70"/>
      <c r="F10" s="67"/>
      <c r="G10" s="67"/>
      <c r="H10" s="71" t="s">
        <v>195</v>
      </c>
      <c r="I10" s="72"/>
      <c r="J10" s="72"/>
      <c r="K10" s="71"/>
      <c r="L10" s="75"/>
      <c r="M10" s="76">
        <v>1292.7711181640625</v>
      </c>
      <c r="N10" s="76">
        <v>4779.671875</v>
      </c>
      <c r="O10" s="77"/>
      <c r="P10" s="78"/>
      <c r="Q10" s="78"/>
      <c r="R10" s="79"/>
      <c r="S10" s="50">
        <v>5</v>
      </c>
      <c r="T10" s="50">
        <v>0</v>
      </c>
      <c r="U10" s="79"/>
      <c r="V10" s="80"/>
      <c r="W10" s="80"/>
      <c r="X10" s="80"/>
      <c r="Y10" s="80"/>
      <c r="Z10" s="51"/>
      <c r="AA10" s="73">
        <v>10</v>
      </c>
      <c r="AB10" s="73"/>
      <c r="AC10" s="74"/>
    </row>
    <row r="11" spans="1:34" x14ac:dyDescent="0.45">
      <c r="A11" s="66" t="s">
        <v>183</v>
      </c>
      <c r="B11" s="67"/>
      <c r="C11" s="82" t="s">
        <v>58</v>
      </c>
      <c r="D11" s="68">
        <v>7.875</v>
      </c>
      <c r="E11" s="70"/>
      <c r="F11" s="67"/>
      <c r="G11" s="67"/>
      <c r="H11" s="71" t="s">
        <v>183</v>
      </c>
      <c r="I11" s="72"/>
      <c r="J11" s="72"/>
      <c r="K11" s="71"/>
      <c r="L11" s="75"/>
      <c r="M11" s="76">
        <v>2332.5166015625</v>
      </c>
      <c r="N11" s="76">
        <v>6178.48681640625</v>
      </c>
      <c r="O11" s="77"/>
      <c r="P11" s="78"/>
      <c r="Q11" s="78"/>
      <c r="R11" s="79"/>
      <c r="S11" s="50">
        <v>8</v>
      </c>
      <c r="T11" s="50">
        <v>9</v>
      </c>
      <c r="U11" s="79"/>
      <c r="V11" s="80"/>
      <c r="W11" s="80"/>
      <c r="X11" s="80"/>
      <c r="Y11" s="80"/>
      <c r="Z11" s="51"/>
      <c r="AA11" s="73">
        <v>11</v>
      </c>
      <c r="AB11" s="73"/>
      <c r="AC11" s="74"/>
    </row>
    <row r="12" spans="1:34" x14ac:dyDescent="0.45">
      <c r="A12" s="66" t="s">
        <v>184</v>
      </c>
      <c r="B12" s="67"/>
      <c r="C12" s="82" t="s">
        <v>58</v>
      </c>
      <c r="D12" s="68">
        <v>3.625</v>
      </c>
      <c r="E12" s="70"/>
      <c r="F12" s="67"/>
      <c r="G12" s="67"/>
      <c r="H12" s="71" t="s">
        <v>184</v>
      </c>
      <c r="I12" s="72"/>
      <c r="J12" s="72"/>
      <c r="K12" s="71"/>
      <c r="L12" s="75"/>
      <c r="M12" s="76">
        <v>2827.880126953125</v>
      </c>
      <c r="N12" s="76">
        <v>5500.2998046875</v>
      </c>
      <c r="O12" s="77"/>
      <c r="P12" s="78"/>
      <c r="Q12" s="78"/>
      <c r="R12" s="79"/>
      <c r="S12" s="50">
        <v>4</v>
      </c>
      <c r="T12" s="50">
        <v>4</v>
      </c>
      <c r="U12" s="79"/>
      <c r="V12" s="80"/>
      <c r="W12" s="80"/>
      <c r="X12" s="80"/>
      <c r="Y12" s="80"/>
      <c r="Z12" s="51"/>
      <c r="AA12" s="73">
        <v>12</v>
      </c>
      <c r="AB12" s="73"/>
      <c r="AC12" s="74"/>
    </row>
    <row r="13" spans="1:34" x14ac:dyDescent="0.45">
      <c r="A13" s="66" t="s">
        <v>185</v>
      </c>
      <c r="B13" s="67"/>
      <c r="C13" s="82" t="s">
        <v>58</v>
      </c>
      <c r="D13" s="68">
        <v>3.625</v>
      </c>
      <c r="E13" s="70"/>
      <c r="F13" s="67"/>
      <c r="G13" s="67"/>
      <c r="H13" s="71" t="s">
        <v>185</v>
      </c>
      <c r="I13" s="72"/>
      <c r="J13" s="72"/>
      <c r="K13" s="71"/>
      <c r="L13" s="75"/>
      <c r="M13" s="76">
        <v>3176.488525390625</v>
      </c>
      <c r="N13" s="76">
        <v>6391.2646484375</v>
      </c>
      <c r="O13" s="77"/>
      <c r="P13" s="78"/>
      <c r="Q13" s="78"/>
      <c r="R13" s="79"/>
      <c r="S13" s="50">
        <v>4</v>
      </c>
      <c r="T13" s="50">
        <v>4</v>
      </c>
      <c r="U13" s="79"/>
      <c r="V13" s="80"/>
      <c r="W13" s="80"/>
      <c r="X13" s="80"/>
      <c r="Y13" s="80"/>
      <c r="Z13" s="51"/>
      <c r="AA13" s="73">
        <v>13</v>
      </c>
      <c r="AB13" s="73"/>
      <c r="AC13" s="74"/>
    </row>
    <row r="14" spans="1:34" x14ac:dyDescent="0.45">
      <c r="A14" s="66" t="s">
        <v>186</v>
      </c>
      <c r="B14" s="67"/>
      <c r="C14" s="82" t="s">
        <v>58</v>
      </c>
      <c r="D14" s="68">
        <v>2.5625</v>
      </c>
      <c r="E14" s="70"/>
      <c r="F14" s="67"/>
      <c r="G14" s="67"/>
      <c r="H14" s="71" t="s">
        <v>186</v>
      </c>
      <c r="I14" s="72"/>
      <c r="J14" s="72"/>
      <c r="K14" s="71"/>
      <c r="L14" s="75"/>
      <c r="M14" s="76">
        <v>1659.6461181640625</v>
      </c>
      <c r="N14" s="76">
        <v>5457.2841796875</v>
      </c>
      <c r="O14" s="77"/>
      <c r="P14" s="78"/>
      <c r="Q14" s="78"/>
      <c r="R14" s="79"/>
      <c r="S14" s="50">
        <v>3</v>
      </c>
      <c r="T14" s="50">
        <v>3</v>
      </c>
      <c r="U14" s="79"/>
      <c r="V14" s="80"/>
      <c r="W14" s="80"/>
      <c r="X14" s="80"/>
      <c r="Y14" s="80"/>
      <c r="Z14" s="51"/>
      <c r="AA14" s="73">
        <v>14</v>
      </c>
      <c r="AB14" s="73"/>
      <c r="AC14" s="74"/>
    </row>
    <row r="15" spans="1:34" x14ac:dyDescent="0.45">
      <c r="A15" s="66" t="s">
        <v>187</v>
      </c>
      <c r="B15" s="67"/>
      <c r="C15" s="82" t="s">
        <v>58</v>
      </c>
      <c r="D15" s="68">
        <v>3.625</v>
      </c>
      <c r="E15" s="70"/>
      <c r="F15" s="67"/>
      <c r="G15" s="67"/>
      <c r="H15" s="71" t="s">
        <v>187</v>
      </c>
      <c r="I15" s="72"/>
      <c r="J15" s="72"/>
      <c r="K15" s="71"/>
      <c r="L15" s="75"/>
      <c r="M15" s="76">
        <v>4495.4267578125</v>
      </c>
      <c r="N15" s="76">
        <v>5636.9716796875</v>
      </c>
      <c r="O15" s="77"/>
      <c r="P15" s="78"/>
      <c r="Q15" s="78"/>
      <c r="R15" s="79"/>
      <c r="S15" s="50">
        <v>4</v>
      </c>
      <c r="T15" s="50">
        <v>4</v>
      </c>
      <c r="U15" s="79"/>
      <c r="V15" s="80"/>
      <c r="W15" s="80"/>
      <c r="X15" s="80"/>
      <c r="Y15" s="80"/>
      <c r="Z15" s="51"/>
      <c r="AA15" s="73">
        <v>15</v>
      </c>
      <c r="AB15" s="73"/>
      <c r="AC15" s="74"/>
    </row>
    <row r="16" spans="1:34" x14ac:dyDescent="0.45">
      <c r="A16" s="66" t="s">
        <v>189</v>
      </c>
      <c r="B16" s="67"/>
      <c r="C16" s="82" t="s">
        <v>58</v>
      </c>
      <c r="D16" s="68">
        <v>6.8125</v>
      </c>
      <c r="E16" s="70"/>
      <c r="F16" s="67"/>
      <c r="G16" s="67"/>
      <c r="H16" s="71" t="s">
        <v>189</v>
      </c>
      <c r="I16" s="72"/>
      <c r="J16" s="72"/>
      <c r="K16" s="71"/>
      <c r="L16" s="75"/>
      <c r="M16" s="76">
        <v>4411.1923828125</v>
      </c>
      <c r="N16" s="76">
        <v>4669.0390625</v>
      </c>
      <c r="O16" s="77"/>
      <c r="P16" s="78"/>
      <c r="Q16" s="78"/>
      <c r="R16" s="79"/>
      <c r="S16" s="50">
        <v>7</v>
      </c>
      <c r="T16" s="50">
        <v>8</v>
      </c>
      <c r="U16" s="79"/>
      <c r="V16" s="80"/>
      <c r="W16" s="80"/>
      <c r="X16" s="80"/>
      <c r="Y16" s="80"/>
      <c r="Z16" s="51"/>
      <c r="AA16" s="73">
        <v>16</v>
      </c>
      <c r="AB16" s="73"/>
      <c r="AC16" s="74"/>
    </row>
    <row r="17" spans="1:29" x14ac:dyDescent="0.45">
      <c r="A17" s="66" t="s">
        <v>190</v>
      </c>
      <c r="B17" s="67"/>
      <c r="C17" s="82" t="s">
        <v>58</v>
      </c>
      <c r="D17" s="68">
        <v>7.875</v>
      </c>
      <c r="E17" s="70"/>
      <c r="F17" s="67"/>
      <c r="G17" s="67"/>
      <c r="H17" s="71" t="s">
        <v>190</v>
      </c>
      <c r="I17" s="72"/>
      <c r="J17" s="72"/>
      <c r="K17" s="71"/>
      <c r="L17" s="75"/>
      <c r="M17" s="76">
        <v>6824.8427734375</v>
      </c>
      <c r="N17" s="76">
        <v>5971.1025390625</v>
      </c>
      <c r="O17" s="77"/>
      <c r="P17" s="78"/>
      <c r="Q17" s="78"/>
      <c r="R17" s="79"/>
      <c r="S17" s="50">
        <v>8</v>
      </c>
      <c r="T17" s="50">
        <v>9</v>
      </c>
      <c r="U17" s="79"/>
      <c r="V17" s="80"/>
      <c r="W17" s="80"/>
      <c r="X17" s="80"/>
      <c r="Y17" s="80"/>
      <c r="Z17" s="51"/>
      <c r="AA17" s="73">
        <v>17</v>
      </c>
      <c r="AB17" s="73"/>
      <c r="AC17" s="74"/>
    </row>
    <row r="18" spans="1:29" x14ac:dyDescent="0.45">
      <c r="A18" s="66" t="s">
        <v>188</v>
      </c>
      <c r="B18" s="67"/>
      <c r="C18" s="82" t="s">
        <v>58</v>
      </c>
      <c r="D18" s="68">
        <v>6.8125</v>
      </c>
      <c r="E18" s="70"/>
      <c r="F18" s="67"/>
      <c r="G18" s="67"/>
      <c r="H18" s="71" t="s">
        <v>188</v>
      </c>
      <c r="I18" s="72"/>
      <c r="J18" s="72"/>
      <c r="K18" s="71"/>
      <c r="L18" s="75"/>
      <c r="M18" s="76">
        <v>5814.4619140625</v>
      </c>
      <c r="N18" s="76">
        <v>5555.47216796875</v>
      </c>
      <c r="O18" s="77"/>
      <c r="P18" s="78"/>
      <c r="Q18" s="78"/>
      <c r="R18" s="79"/>
      <c r="S18" s="50">
        <v>7</v>
      </c>
      <c r="T18" s="50">
        <v>6</v>
      </c>
      <c r="U18" s="79"/>
      <c r="V18" s="80"/>
      <c r="W18" s="80"/>
      <c r="X18" s="80"/>
      <c r="Y18" s="80"/>
      <c r="Z18" s="51"/>
      <c r="AA18" s="73">
        <v>18</v>
      </c>
      <c r="AB18" s="73"/>
      <c r="AC18" s="74"/>
    </row>
    <row r="19" spans="1:29" x14ac:dyDescent="0.45">
      <c r="A19" s="66" t="s">
        <v>191</v>
      </c>
      <c r="B19" s="67"/>
      <c r="C19" s="82" t="s">
        <v>58</v>
      </c>
      <c r="D19" s="68">
        <v>4.6875</v>
      </c>
      <c r="E19" s="70"/>
      <c r="F19" s="67"/>
      <c r="G19" s="67"/>
      <c r="H19" s="71" t="s">
        <v>191</v>
      </c>
      <c r="I19" s="72"/>
      <c r="J19" s="72"/>
      <c r="K19" s="71"/>
      <c r="L19" s="75"/>
      <c r="M19" s="76">
        <v>5041.375</v>
      </c>
      <c r="N19" s="76">
        <v>4804.5615234375</v>
      </c>
      <c r="O19" s="77"/>
      <c r="P19" s="78"/>
      <c r="Q19" s="78"/>
      <c r="R19" s="79"/>
      <c r="S19" s="50">
        <v>5</v>
      </c>
      <c r="T19" s="50">
        <v>5</v>
      </c>
      <c r="U19" s="79"/>
      <c r="V19" s="80"/>
      <c r="W19" s="80"/>
      <c r="X19" s="80"/>
      <c r="Y19" s="80"/>
      <c r="Z19" s="51"/>
      <c r="AA19" s="73">
        <v>19</v>
      </c>
      <c r="AB19" s="73"/>
      <c r="AC19" s="74"/>
    </row>
    <row r="20" spans="1:29" x14ac:dyDescent="0.45">
      <c r="A20" s="66" t="s">
        <v>192</v>
      </c>
      <c r="B20" s="67"/>
      <c r="C20" s="82" t="s">
        <v>58</v>
      </c>
      <c r="D20" s="68">
        <v>1.5</v>
      </c>
      <c r="E20" s="70"/>
      <c r="F20" s="67"/>
      <c r="G20" s="67"/>
      <c r="H20" s="71" t="s">
        <v>192</v>
      </c>
      <c r="I20" s="72"/>
      <c r="J20" s="72"/>
      <c r="K20" s="71"/>
      <c r="L20" s="75"/>
      <c r="M20" s="76">
        <v>1443.8623046875</v>
      </c>
      <c r="N20" s="76">
        <v>5915.06787109375</v>
      </c>
      <c r="O20" s="77"/>
      <c r="P20" s="78"/>
      <c r="Q20" s="78"/>
      <c r="R20" s="79"/>
      <c r="S20" s="50">
        <v>2</v>
      </c>
      <c r="T20" s="50">
        <v>2</v>
      </c>
      <c r="U20" s="79"/>
      <c r="V20" s="80"/>
      <c r="W20" s="80"/>
      <c r="X20" s="80"/>
      <c r="Y20" s="80"/>
      <c r="Z20" s="51"/>
      <c r="AA20" s="73">
        <v>20</v>
      </c>
      <c r="AB20" s="73"/>
      <c r="AC20" s="74"/>
    </row>
    <row r="21" spans="1:29" x14ac:dyDescent="0.45">
      <c r="A21" s="81" t="s">
        <v>194</v>
      </c>
      <c r="B21" s="82"/>
      <c r="C21" s="82" t="s">
        <v>58</v>
      </c>
      <c r="D21" s="83">
        <v>3.625</v>
      </c>
      <c r="E21" s="84"/>
      <c r="F21" s="82"/>
      <c r="G21" s="82"/>
      <c r="H21" s="85" t="s">
        <v>194</v>
      </c>
      <c r="I21" s="86"/>
      <c r="J21" s="86"/>
      <c r="K21" s="85"/>
      <c r="L21" s="87"/>
      <c r="M21" s="88">
        <v>6547.36474609375</v>
      </c>
      <c r="N21" s="88">
        <v>6543.76318359375</v>
      </c>
      <c r="O21" s="89"/>
      <c r="P21" s="90"/>
      <c r="Q21" s="90"/>
      <c r="R21" s="91"/>
      <c r="S21" s="50">
        <v>4</v>
      </c>
      <c r="T21" s="50">
        <v>4</v>
      </c>
      <c r="U21" s="91"/>
      <c r="V21" s="92"/>
      <c r="W21" s="92"/>
      <c r="X21" s="92"/>
      <c r="Y21" s="92"/>
      <c r="Z21" s="93"/>
      <c r="AA21" s="94">
        <v>21</v>
      </c>
      <c r="AB21" s="94"/>
      <c r="AC21" s="95"/>
    </row>
  </sheetData>
  <dataConsolidate/>
  <dataValidations count="2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1" xr:uid="{00000000-0002-0000-0100-000000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1"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1"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1"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1"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1" xr:uid="{00000000-0002-0000-0100-000007000000}"/>
    <dataValidation allowBlank="1" showInputMessage="1" errorTitle="Invalid Vertex Image Key" promptTitle="Vertex Tooltip" prompt="Enter optional text that will pop up when the mouse is hovered over the vertex." sqref="K3:K21"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1"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1"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1" xr:uid="{00000000-0002-0000-0100-00000B000000}"/>
    <dataValidation allowBlank="1" showInputMessage="1" promptTitle="Vertex Label Fill Color" prompt="To select an optional fill color for the Label shape, right-click and select Select Color on the right-click menu." sqref="I3:I21" xr:uid="{00000000-0002-0000-0100-00000C000000}"/>
    <dataValidation allowBlank="1" showInputMessage="1" errorTitle="Invalid Vertex Image Key" promptTitle="Vertex Image File" prompt="Enter the path to an image file.  Hover over the column header for examples." sqref="F3:F21" xr:uid="{00000000-0002-0000-0100-00000D000000}"/>
    <dataValidation allowBlank="1" showInputMessage="1" promptTitle="Vertex Color" prompt="To select an optional vertex color, right-click and select Select Color on the right-click menu." sqref="B3:B21"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21"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21"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1"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1" xr:uid="{00000000-0002-0000-0100-000012000000}">
      <formula1>ValidVertexLabelPositions</formula1>
    </dataValidation>
    <dataValidation allowBlank="1" showInputMessage="1" showErrorMessage="1" promptTitle="Vertex Name" prompt="Enter the name of the vertex." sqref="A3:A21"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25" x14ac:dyDescent="0.45"/>
  <cols>
    <col min="1" max="1" width="10.86328125" style="3" bestFit="1" customWidth="1"/>
    <col min="2" max="2" width="16.86328125" style="3" bestFit="1" customWidth="1"/>
    <col min="4" max="5" width="9.1328125" customWidth="1"/>
  </cols>
  <sheetData>
    <row r="1" spans="1:1" x14ac:dyDescent="0.45">
      <c r="A1" s="3" t="s">
        <v>49</v>
      </c>
    </row>
    <row r="2" spans="1:1" ht="15" customHeight="1" x14ac:dyDescent="0.45"/>
    <row r="3" spans="1:1" ht="15" customHeight="1" x14ac:dyDescent="0.45">
      <c r="A3" s="32" t="s">
        <v>50</v>
      </c>
    </row>
    <row r="21" spans="4:4" x14ac:dyDescent="0.4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2" sqref="A2:X2"/>
    </sheetView>
  </sheetViews>
  <sheetFormatPr defaultRowHeight="14.25" x14ac:dyDescent="0.45"/>
  <cols>
    <col min="1" max="1" width="9.3984375" style="1" bestFit="1" customWidth="1"/>
    <col min="2" max="2" width="14.265625" bestFit="1" customWidth="1"/>
    <col min="3" max="3" width="15" bestFit="1" customWidth="1"/>
    <col min="4" max="4" width="11.1328125" bestFit="1" customWidth="1"/>
    <col min="5" max="5" width="13" bestFit="1" customWidth="1"/>
    <col min="6" max="6" width="8" bestFit="1" customWidth="1"/>
    <col min="7" max="8" width="13.59765625" hidden="1" customWidth="1"/>
    <col min="9" max="9" width="11" hidden="1" customWidth="1"/>
    <col min="10" max="10" width="12.59765625" hidden="1" customWidth="1"/>
    <col min="11" max="11" width="11" customWidth="1"/>
    <col min="12" max="12" width="9.73046875" customWidth="1"/>
    <col min="13" max="13" width="13.1328125" customWidth="1"/>
    <col min="14" max="15" width="8.3984375" customWidth="1"/>
    <col min="16" max="16" width="18.265625" customWidth="1"/>
    <col min="17" max="17" width="14.86328125" customWidth="1"/>
    <col min="18" max="18" width="14.59765625" customWidth="1"/>
    <col min="19" max="21" width="24.1328125" customWidth="1"/>
    <col min="22" max="22" width="21.265625" customWidth="1"/>
    <col min="23" max="23" width="19.265625" customWidth="1"/>
    <col min="24" max="24" width="10" customWidth="1"/>
    <col min="25" max="25" width="13" customWidth="1"/>
  </cols>
  <sheetData>
    <row r="1" spans="1:24" x14ac:dyDescent="0.4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4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4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4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25" x14ac:dyDescent="0.45"/>
  <cols>
    <col min="1" max="1" width="9.3984375" style="1" bestFit="1" customWidth="1"/>
    <col min="2" max="2" width="9.1328125" style="1"/>
    <col min="3" max="3" width="11.59765625" bestFit="1" customWidth="1"/>
    <col min="4" max="4" width="9.1328125" customWidth="1"/>
  </cols>
  <sheetData>
    <row r="1" spans="1:3" x14ac:dyDescent="0.45">
      <c r="A1" s="1" t="s">
        <v>144</v>
      </c>
      <c r="B1" s="1" t="s">
        <v>5</v>
      </c>
      <c r="C1" s="1" t="s">
        <v>147</v>
      </c>
    </row>
    <row r="2" spans="1:3" x14ac:dyDescent="0.4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25" x14ac:dyDescent="0.45"/>
  <cols>
    <col min="1" max="1" width="43.1328125" customWidth="1"/>
    <col min="2" max="2" width="13.86328125" customWidth="1"/>
    <col min="3" max="3" width="9.1328125" customWidth="1"/>
    <col min="4" max="4" width="12.86328125" hidden="1" customWidth="1"/>
    <col min="5" max="5" width="19.73046875" hidden="1" customWidth="1"/>
    <col min="6" max="6" width="15.59765625" hidden="1" customWidth="1"/>
    <col min="7" max="7" width="22.1328125" hidden="1" customWidth="1"/>
    <col min="8" max="8" width="17.1328125" hidden="1" customWidth="1"/>
    <col min="9" max="9" width="23.86328125" hidden="1" customWidth="1"/>
    <col min="10" max="10" width="28.265625" hidden="1" customWidth="1"/>
    <col min="11" max="11" width="34.86328125" hidden="1" customWidth="1"/>
    <col min="12" max="12" width="25" hidden="1" customWidth="1"/>
    <col min="13" max="13" width="31.59765625" hidden="1" customWidth="1"/>
    <col min="14" max="14" width="26.59765625" hidden="1" customWidth="1"/>
    <col min="15" max="17" width="33.265625" hidden="1" customWidth="1"/>
    <col min="18" max="18" width="26.59765625" hidden="1" customWidth="1"/>
    <col min="19" max="19" width="33" hidden="1" customWidth="1"/>
    <col min="20" max="20" width="19.59765625" hidden="1" customWidth="1"/>
    <col min="21" max="21" width="26.1328125" hidden="1" customWidth="1"/>
    <col min="22" max="22" width="9.1328125" hidden="1" customWidth="1"/>
    <col min="23" max="23" width="34.1328125" hidden="1" customWidth="1"/>
    <col min="24" max="24" width="25.1328125" hidden="1" customWidth="1"/>
  </cols>
  <sheetData>
    <row r="1" spans="1:24" ht="15" customHeight="1" thickBot="1" x14ac:dyDescent="0.5">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4.65" thickTop="1" x14ac:dyDescent="0.45">
      <c r="A2" s="36" t="s">
        <v>198</v>
      </c>
      <c r="B2" s="36" t="s">
        <v>196</v>
      </c>
      <c r="D2" s="33">
        <f>MIN(Vertices[Degree])</f>
        <v>0</v>
      </c>
      <c r="E2" s="3">
        <f>COUNTIF(Vertices[Degree], "&gt;= " &amp; D2) - COUNTIF(Vertices[Degree], "&gt;=" &amp; D3)</f>
        <v>0</v>
      </c>
      <c r="F2" s="39">
        <f>MIN(Vertices[In-Degree])</f>
        <v>2</v>
      </c>
      <c r="G2" s="40">
        <f>COUNTIF(Vertices[In-Degree], "&gt;= " &amp; F2) - COUNTIF(Vertices[In-Degree], "&gt;=" &amp; F3)</f>
        <v>1</v>
      </c>
      <c r="H2" s="39">
        <f>MIN(Vertices[Out-Degree])</f>
        <v>0</v>
      </c>
      <c r="I2" s="40">
        <f>COUNTIF(Vertices[Out-Degree], "&gt;= " &amp; H2) - COUNTIF(Vertices[Out-Degree], "&gt;=" &amp; H3)</f>
        <v>1</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45">
      <c r="A3" s="96"/>
      <c r="B3" s="96"/>
      <c r="D3" s="34">
        <f t="shared" ref="D3:D44" si="1">D2+($D$45-$D$2)/BinDivisor</f>
        <v>0</v>
      </c>
      <c r="E3" s="3">
        <f>COUNTIF(Vertices[Degree], "&gt;= " &amp; D3) - COUNTIF(Vertices[Degree], "&gt;=" &amp; D4)</f>
        <v>0</v>
      </c>
      <c r="F3" s="41">
        <f t="shared" ref="F3:F44" si="2">F2+($F$45-$F$2)/BinDivisor</f>
        <v>2.1860465116279069</v>
      </c>
      <c r="G3" s="42">
        <f>COUNTIF(Vertices[In-Degree], "&gt;= " &amp; F3) - COUNTIF(Vertices[In-Degree], "&gt;=" &amp; F4)</f>
        <v>0</v>
      </c>
      <c r="H3" s="41">
        <f t="shared" ref="H3:H44" si="3">H2+($H$45-$H$2)/BinDivisor</f>
        <v>0.20930232558139536</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45">
      <c r="A4" s="36" t="s">
        <v>146</v>
      </c>
      <c r="B4" s="36">
        <v>20</v>
      </c>
      <c r="D4" s="34">
        <f t="shared" si="1"/>
        <v>0</v>
      </c>
      <c r="E4" s="3">
        <f>COUNTIF(Vertices[Degree], "&gt;= " &amp; D4) - COUNTIF(Vertices[Degree], "&gt;=" &amp; D5)</f>
        <v>0</v>
      </c>
      <c r="F4" s="39">
        <f t="shared" si="2"/>
        <v>2.3720930232558137</v>
      </c>
      <c r="G4" s="40">
        <f>COUNTIF(Vertices[In-Degree], "&gt;= " &amp; F4) - COUNTIF(Vertices[In-Degree], "&gt;=" &amp; F5)</f>
        <v>0</v>
      </c>
      <c r="H4" s="39">
        <f t="shared" si="3"/>
        <v>0.41860465116279072</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45">
      <c r="A5" s="96"/>
      <c r="B5" s="96"/>
      <c r="D5" s="34">
        <f t="shared" si="1"/>
        <v>0</v>
      </c>
      <c r="E5" s="3">
        <f>COUNTIF(Vertices[Degree], "&gt;= " &amp; D5) - COUNTIF(Vertices[Degree], "&gt;=" &amp; D6)</f>
        <v>0</v>
      </c>
      <c r="F5" s="41">
        <f t="shared" si="2"/>
        <v>2.5581395348837206</v>
      </c>
      <c r="G5" s="42">
        <f>COUNTIF(Vertices[In-Degree], "&gt;= " &amp; F5) - COUNTIF(Vertices[In-Degree], "&gt;=" &amp; F6)</f>
        <v>0</v>
      </c>
      <c r="H5" s="41">
        <f t="shared" si="3"/>
        <v>0.62790697674418605</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45">
      <c r="A6" s="36" t="s">
        <v>148</v>
      </c>
      <c r="B6" s="36">
        <v>102</v>
      </c>
      <c r="D6" s="34">
        <f t="shared" si="1"/>
        <v>0</v>
      </c>
      <c r="E6" s="3">
        <f>COUNTIF(Vertices[Degree], "&gt;= " &amp; D6) - COUNTIF(Vertices[Degree], "&gt;=" &amp; D7)</f>
        <v>0</v>
      </c>
      <c r="F6" s="39">
        <f t="shared" si="2"/>
        <v>2.7441860465116275</v>
      </c>
      <c r="G6" s="40">
        <f>COUNTIF(Vertices[In-Degree], "&gt;= " &amp; F6) - COUNTIF(Vertices[In-Degree], "&gt;=" &amp; F7)</f>
        <v>0</v>
      </c>
      <c r="H6" s="39">
        <f t="shared" si="3"/>
        <v>0.83720930232558144</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45">
      <c r="A7" s="36" t="s">
        <v>149</v>
      </c>
      <c r="B7" s="36">
        <v>2</v>
      </c>
      <c r="D7" s="34">
        <f t="shared" si="1"/>
        <v>0</v>
      </c>
      <c r="E7" s="3">
        <f>COUNTIF(Vertices[Degree], "&gt;= " &amp; D7) - COUNTIF(Vertices[Degree], "&gt;=" &amp; D8)</f>
        <v>0</v>
      </c>
      <c r="F7" s="41">
        <f t="shared" si="2"/>
        <v>2.9302325581395343</v>
      </c>
      <c r="G7" s="42">
        <f>COUNTIF(Vertices[In-Degree], "&gt;= " &amp; F7) - COUNTIF(Vertices[In-Degree], "&gt;=" &amp; F8)</f>
        <v>5</v>
      </c>
      <c r="H7" s="41">
        <f t="shared" si="3"/>
        <v>1.0465116279069768</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45">
      <c r="A8" s="36" t="s">
        <v>150</v>
      </c>
      <c r="B8" s="36">
        <v>104</v>
      </c>
      <c r="D8" s="34">
        <f t="shared" si="1"/>
        <v>0</v>
      </c>
      <c r="E8" s="3">
        <f>COUNTIF(Vertices[Degree], "&gt;= " &amp; D8) - COUNTIF(Vertices[Degree], "&gt;=" &amp; D9)</f>
        <v>0</v>
      </c>
      <c r="F8" s="39">
        <f t="shared" si="2"/>
        <v>3.1162790697674412</v>
      </c>
      <c r="G8" s="40">
        <f>COUNTIF(Vertices[In-Degree], "&gt;= " &amp; F8) - COUNTIF(Vertices[In-Degree], "&gt;=" &amp; F9)</f>
        <v>0</v>
      </c>
      <c r="H8" s="39">
        <f t="shared" si="3"/>
        <v>1.2558139534883721</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45">
      <c r="A9" s="96"/>
      <c r="B9" s="96"/>
      <c r="D9" s="34">
        <f t="shared" si="1"/>
        <v>0</v>
      </c>
      <c r="E9" s="3">
        <f>COUNTIF(Vertices[Degree], "&gt;= " &amp; D9) - COUNTIF(Vertices[Degree], "&gt;=" &amp; D10)</f>
        <v>0</v>
      </c>
      <c r="F9" s="41">
        <f t="shared" si="2"/>
        <v>3.302325581395348</v>
      </c>
      <c r="G9" s="42">
        <f>COUNTIF(Vertices[In-Degree], "&gt;= " &amp; F9) - COUNTIF(Vertices[In-Degree], "&gt;=" &amp; F10)</f>
        <v>0</v>
      </c>
      <c r="H9" s="41">
        <f t="shared" si="3"/>
        <v>1.4651162790697674</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45">
      <c r="A10" s="36" t="s">
        <v>151</v>
      </c>
      <c r="B10" s="36">
        <v>0</v>
      </c>
      <c r="D10" s="34">
        <f t="shared" si="1"/>
        <v>0</v>
      </c>
      <c r="E10" s="3">
        <f>COUNTIF(Vertices[Degree], "&gt;= " &amp; D10) - COUNTIF(Vertices[Degree], "&gt;=" &amp; D11)</f>
        <v>0</v>
      </c>
      <c r="F10" s="39">
        <f t="shared" si="2"/>
        <v>3.4883720930232549</v>
      </c>
      <c r="G10" s="40">
        <f>COUNTIF(Vertices[In-Degree], "&gt;= " &amp; F10) - COUNTIF(Vertices[In-Degree], "&gt;=" &amp; F11)</f>
        <v>0</v>
      </c>
      <c r="H10" s="39">
        <f t="shared" si="3"/>
        <v>1.6744186046511627</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45">
      <c r="A11" s="96"/>
      <c r="B11" s="96"/>
      <c r="D11" s="34">
        <f t="shared" si="1"/>
        <v>0</v>
      </c>
      <c r="E11" s="3">
        <f>COUNTIF(Vertices[Degree], "&gt;= " &amp; D11) - COUNTIF(Vertices[Degree], "&gt;=" &amp; D12)</f>
        <v>0</v>
      </c>
      <c r="F11" s="41">
        <f t="shared" si="2"/>
        <v>3.6744186046511618</v>
      </c>
      <c r="G11" s="42">
        <f>COUNTIF(Vertices[In-Degree], "&gt;= " &amp; F11) - COUNTIF(Vertices[In-Degree], "&gt;=" &amp; F12)</f>
        <v>0</v>
      </c>
      <c r="H11" s="41">
        <f t="shared" si="3"/>
        <v>1.8837209302325579</v>
      </c>
      <c r="I11" s="42">
        <f>COUNTIF(Vertices[Out-Degree], "&gt;= " &amp; H11) - COUNTIF(Vertices[Out-Degree], "&gt;=" &amp; H12)</f>
        <v>1</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45">
      <c r="A12" s="36" t="s">
        <v>170</v>
      </c>
      <c r="B12" s="36">
        <v>0.8392857142857143</v>
      </c>
      <c r="D12" s="34">
        <f t="shared" si="1"/>
        <v>0</v>
      </c>
      <c r="E12" s="3">
        <f>COUNTIF(Vertices[Degree], "&gt;= " &amp; D12) - COUNTIF(Vertices[Degree], "&gt;=" &amp; D13)</f>
        <v>0</v>
      </c>
      <c r="F12" s="39">
        <f t="shared" si="2"/>
        <v>3.8604651162790686</v>
      </c>
      <c r="G12" s="40">
        <f>COUNTIF(Vertices[In-Degree], "&gt;= " &amp; F12) - COUNTIF(Vertices[In-Degree], "&gt;=" &amp; F13)</f>
        <v>4</v>
      </c>
      <c r="H12" s="39">
        <f t="shared" si="3"/>
        <v>2.0930232558139532</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45">
      <c r="A13" s="36" t="s">
        <v>171</v>
      </c>
      <c r="B13" s="36">
        <v>0.91262135922330101</v>
      </c>
      <c r="D13" s="34">
        <f t="shared" si="1"/>
        <v>0</v>
      </c>
      <c r="E13" s="3">
        <f>COUNTIF(Vertices[Degree], "&gt;= " &amp; D13) - COUNTIF(Vertices[Degree], "&gt;=" &amp; D14)</f>
        <v>0</v>
      </c>
      <c r="F13" s="41">
        <f t="shared" si="2"/>
        <v>4.0465116279069759</v>
      </c>
      <c r="G13" s="42">
        <f>COUNTIF(Vertices[In-Degree], "&gt;= " &amp; F13) - COUNTIF(Vertices[In-Degree], "&gt;=" &amp; F14)</f>
        <v>0</v>
      </c>
      <c r="H13" s="41">
        <f t="shared" si="3"/>
        <v>2.3023255813953485</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45">
      <c r="A14" s="96"/>
      <c r="B14" s="96"/>
      <c r="D14" s="34">
        <f t="shared" si="1"/>
        <v>0</v>
      </c>
      <c r="E14" s="3">
        <f>COUNTIF(Vertices[Degree], "&gt;= " &amp; D14) - COUNTIF(Vertices[Degree], "&gt;=" &amp; D15)</f>
        <v>0</v>
      </c>
      <c r="F14" s="39">
        <f t="shared" si="2"/>
        <v>4.2325581395348832</v>
      </c>
      <c r="G14" s="40">
        <f>COUNTIF(Vertices[In-Degree], "&gt;= " &amp; F14) - COUNTIF(Vertices[In-Degree], "&gt;=" &amp; F15)</f>
        <v>0</v>
      </c>
      <c r="H14" s="39">
        <f t="shared" si="3"/>
        <v>2.5116279069767438</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45">
      <c r="A15" s="36" t="s">
        <v>152</v>
      </c>
      <c r="B15" s="36">
        <v>1</v>
      </c>
      <c r="D15" s="34">
        <f t="shared" si="1"/>
        <v>0</v>
      </c>
      <c r="E15" s="3">
        <f>COUNTIF(Vertices[Degree], "&gt;= " &amp; D15) - COUNTIF(Vertices[Degree], "&gt;=" &amp; D16)</f>
        <v>0</v>
      </c>
      <c r="F15" s="41">
        <f t="shared" si="2"/>
        <v>4.4186046511627906</v>
      </c>
      <c r="G15" s="42">
        <f>COUNTIF(Vertices[In-Degree], "&gt;= " &amp; F15) - COUNTIF(Vertices[In-Degree], "&gt;=" &amp; F16)</f>
        <v>0</v>
      </c>
      <c r="H15" s="41">
        <f t="shared" si="3"/>
        <v>2.720930232558139</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45">
      <c r="A16" s="36" t="s">
        <v>153</v>
      </c>
      <c r="B16" s="36">
        <v>0</v>
      </c>
      <c r="D16" s="34">
        <f t="shared" si="1"/>
        <v>0</v>
      </c>
      <c r="E16" s="3">
        <f>COUNTIF(Vertices[Degree], "&gt;= " &amp; D16) - COUNTIF(Vertices[Degree], "&gt;=" &amp; D17)</f>
        <v>0</v>
      </c>
      <c r="F16" s="39">
        <f t="shared" si="2"/>
        <v>4.6046511627906979</v>
      </c>
      <c r="G16" s="40">
        <f>COUNTIF(Vertices[In-Degree], "&gt;= " &amp; F16) - COUNTIF(Vertices[In-Degree], "&gt;=" &amp; F17)</f>
        <v>0</v>
      </c>
      <c r="H16" s="39">
        <f t="shared" si="3"/>
        <v>2.9302325581395343</v>
      </c>
      <c r="I16" s="40">
        <f>COUNTIF(Vertices[Out-Degree], "&gt;= " &amp; H16) - COUNTIF(Vertices[Out-Degree], "&gt;=" &amp; H17)</f>
        <v>2</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45">
      <c r="A17" s="36" t="s">
        <v>154</v>
      </c>
      <c r="B17" s="36">
        <v>20</v>
      </c>
      <c r="D17" s="34">
        <f t="shared" si="1"/>
        <v>0</v>
      </c>
      <c r="E17" s="3">
        <f>COUNTIF(Vertices[Degree], "&gt;= " &amp; D17) - COUNTIF(Vertices[Degree], "&gt;=" &amp; D18)</f>
        <v>0</v>
      </c>
      <c r="F17" s="41">
        <f t="shared" si="2"/>
        <v>4.7906976744186052</v>
      </c>
      <c r="G17" s="42">
        <f>COUNTIF(Vertices[In-Degree], "&gt;= " &amp; F17) - COUNTIF(Vertices[In-Degree], "&gt;=" &amp; F18)</f>
        <v>0</v>
      </c>
      <c r="H17" s="41">
        <f t="shared" si="3"/>
        <v>3.1395348837209296</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45">
      <c r="A18" s="36" t="s">
        <v>155</v>
      </c>
      <c r="B18" s="36">
        <v>104</v>
      </c>
      <c r="D18" s="34">
        <f t="shared" si="1"/>
        <v>0</v>
      </c>
      <c r="E18" s="3">
        <f>COUNTIF(Vertices[Degree], "&gt;= " &amp; D18) - COUNTIF(Vertices[Degree], "&gt;=" &amp; D19)</f>
        <v>0</v>
      </c>
      <c r="F18" s="39">
        <f t="shared" si="2"/>
        <v>4.9767441860465125</v>
      </c>
      <c r="G18" s="40">
        <f>COUNTIF(Vertices[In-Degree], "&gt;= " &amp; F18) - COUNTIF(Vertices[In-Degree], "&gt;=" &amp; F19)</f>
        <v>2</v>
      </c>
      <c r="H18" s="39">
        <f t="shared" si="3"/>
        <v>3.3488372093023249</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45">
      <c r="A19" s="96"/>
      <c r="B19" s="96"/>
      <c r="D19" s="34">
        <f t="shared" si="1"/>
        <v>0</v>
      </c>
      <c r="E19" s="3">
        <f>COUNTIF(Vertices[Degree], "&gt;= " &amp; D19) - COUNTIF(Vertices[Degree], "&gt;=" &amp; D20)</f>
        <v>0</v>
      </c>
      <c r="F19" s="41">
        <f t="shared" si="2"/>
        <v>5.1627906976744198</v>
      </c>
      <c r="G19" s="42">
        <f>COUNTIF(Vertices[In-Degree], "&gt;= " &amp; F19) - COUNTIF(Vertices[In-Degree], "&gt;=" &amp; F20)</f>
        <v>0</v>
      </c>
      <c r="H19" s="41">
        <f t="shared" si="3"/>
        <v>3.5581395348837201</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45">
      <c r="A20" s="36" t="s">
        <v>156</v>
      </c>
      <c r="B20" s="36">
        <v>4</v>
      </c>
      <c r="D20" s="34">
        <f t="shared" si="1"/>
        <v>0</v>
      </c>
      <c r="E20" s="3">
        <f>COUNTIF(Vertices[Degree], "&gt;= " &amp; D20) - COUNTIF(Vertices[Degree], "&gt;=" &amp; D21)</f>
        <v>0</v>
      </c>
      <c r="F20" s="39">
        <f t="shared" si="2"/>
        <v>5.3488372093023271</v>
      </c>
      <c r="G20" s="40">
        <f>COUNTIF(Vertices[In-Degree], "&gt;= " &amp; F20) - COUNTIF(Vertices[In-Degree], "&gt;=" &amp; F21)</f>
        <v>0</v>
      </c>
      <c r="H20" s="39">
        <f t="shared" si="3"/>
        <v>3.7674418604651154</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45">
      <c r="A21" s="36" t="s">
        <v>157</v>
      </c>
      <c r="B21" s="36">
        <v>2.145</v>
      </c>
      <c r="D21" s="34">
        <f t="shared" si="1"/>
        <v>0</v>
      </c>
      <c r="E21" s="3">
        <f>COUNTIF(Vertices[Degree], "&gt;= " &amp; D21) - COUNTIF(Vertices[Degree], "&gt;=" &amp; D22)</f>
        <v>0</v>
      </c>
      <c r="F21" s="41">
        <f t="shared" si="2"/>
        <v>5.5348837209302344</v>
      </c>
      <c r="G21" s="42">
        <f>COUNTIF(Vertices[In-Degree], "&gt;= " &amp; F21) - COUNTIF(Vertices[In-Degree], "&gt;=" &amp; F22)</f>
        <v>0</v>
      </c>
      <c r="H21" s="41">
        <f t="shared" si="3"/>
        <v>3.9767441860465107</v>
      </c>
      <c r="I21" s="42">
        <f>COUNTIF(Vertices[Out-Degree], "&gt;= " &amp; H21) - COUNTIF(Vertices[Out-Degree], "&gt;=" &amp; H22)</f>
        <v>7</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45">
      <c r="A22" s="96"/>
      <c r="B22" s="96"/>
      <c r="D22" s="34">
        <f t="shared" si="1"/>
        <v>0</v>
      </c>
      <c r="E22" s="3">
        <f>COUNTIF(Vertices[Degree], "&gt;= " &amp; D22) - COUNTIF(Vertices[Degree], "&gt;=" &amp; D23)</f>
        <v>0</v>
      </c>
      <c r="F22" s="39">
        <f t="shared" si="2"/>
        <v>5.7209302325581417</v>
      </c>
      <c r="G22" s="40">
        <f>COUNTIF(Vertices[In-Degree], "&gt;= " &amp; F22) - COUNTIF(Vertices[In-Degree], "&gt;=" &amp; F23)</f>
        <v>0</v>
      </c>
      <c r="H22" s="39">
        <f t="shared" si="3"/>
        <v>4.1860465116279064</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45">
      <c r="A23" s="36" t="s">
        <v>158</v>
      </c>
      <c r="B23" s="36">
        <v>0.27105263157894738</v>
      </c>
      <c r="D23" s="34">
        <f t="shared" si="1"/>
        <v>0</v>
      </c>
      <c r="E23" s="3">
        <f>COUNTIF(Vertices[Degree], "&gt;= " &amp; D23) - COUNTIF(Vertices[Degree], "&gt;=" &amp; D24)</f>
        <v>0</v>
      </c>
      <c r="F23" s="41">
        <f t="shared" si="2"/>
        <v>5.906976744186049</v>
      </c>
      <c r="G23" s="42">
        <f>COUNTIF(Vertices[In-Degree], "&gt;= " &amp; F23) - COUNTIF(Vertices[In-Degree], "&gt;=" &amp; F24)</f>
        <v>1</v>
      </c>
      <c r="H23" s="41">
        <f t="shared" si="3"/>
        <v>4.3953488372093021</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45">
      <c r="A24" s="36" t="s">
        <v>199</v>
      </c>
      <c r="B24" s="36" t="s">
        <v>201</v>
      </c>
      <c r="D24" s="34">
        <f t="shared" si="1"/>
        <v>0</v>
      </c>
      <c r="E24" s="3">
        <f>COUNTIF(Vertices[Degree], "&gt;= " &amp; D24) - COUNTIF(Vertices[Degree], "&gt;=" &amp; D25)</f>
        <v>0</v>
      </c>
      <c r="F24" s="39">
        <f t="shared" si="2"/>
        <v>6.0930232558139563</v>
      </c>
      <c r="G24" s="40">
        <f>COUNTIF(Vertices[In-Degree], "&gt;= " &amp; F24) - COUNTIF(Vertices[In-Degree], "&gt;=" &amp; F25)</f>
        <v>0</v>
      </c>
      <c r="H24" s="39">
        <f t="shared" si="3"/>
        <v>4.6046511627906979</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45">
      <c r="A25" s="96"/>
      <c r="B25" s="96"/>
      <c r="D25" s="34">
        <f t="shared" si="1"/>
        <v>0</v>
      </c>
      <c r="E25" s="3">
        <f>COUNTIF(Vertices[Degree], "&gt;= " &amp; D25) - COUNTIF(Vertices[Degree], "&gt;=" &amp; D26)</f>
        <v>0</v>
      </c>
      <c r="F25" s="41">
        <f t="shared" si="2"/>
        <v>6.2790697674418636</v>
      </c>
      <c r="G25" s="42">
        <f>COUNTIF(Vertices[In-Degree], "&gt;= " &amp; F25) - COUNTIF(Vertices[In-Degree], "&gt;=" &amp; F26)</f>
        <v>0</v>
      </c>
      <c r="H25" s="41">
        <f t="shared" si="3"/>
        <v>4.8139534883720936</v>
      </c>
      <c r="I25" s="42">
        <f>COUNTIF(Vertices[Out-Degree], "&gt;= " &amp; H25) - COUNTIF(Vertices[Out-Degree], "&gt;=" &amp; H26)</f>
        <v>1</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45">
      <c r="A26" s="36" t="s">
        <v>200</v>
      </c>
      <c r="B26" s="36" t="s">
        <v>202</v>
      </c>
      <c r="D26" s="34">
        <f t="shared" si="1"/>
        <v>0</v>
      </c>
      <c r="E26" s="3">
        <f>COUNTIF(Vertices[Degree], "&gt;= " &amp; D26) - COUNTIF(Vertices[Degree], "&gt;=" &amp; D27)</f>
        <v>0</v>
      </c>
      <c r="F26" s="39">
        <f t="shared" si="2"/>
        <v>6.4651162790697709</v>
      </c>
      <c r="G26" s="40">
        <f>COUNTIF(Vertices[In-Degree], "&gt;= " &amp; F26) - COUNTIF(Vertices[In-Degree], "&gt;=" &amp; F27)</f>
        <v>0</v>
      </c>
      <c r="H26" s="39">
        <f t="shared" si="3"/>
        <v>5.0232558139534893</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45">
      <c r="D27" s="34">
        <f t="shared" si="1"/>
        <v>0</v>
      </c>
      <c r="E27" s="3">
        <f>COUNTIF(Vertices[Degree], "&gt;= " &amp; D27) - COUNTIF(Vertices[Degree], "&gt;=" &amp; D28)</f>
        <v>0</v>
      </c>
      <c r="F27" s="41">
        <f t="shared" si="2"/>
        <v>6.6511627906976782</v>
      </c>
      <c r="G27" s="42">
        <f>COUNTIF(Vertices[In-Degree], "&gt;= " &amp; F27) - COUNTIF(Vertices[In-Degree], "&gt;=" &amp; F28)</f>
        <v>0</v>
      </c>
      <c r="H27" s="41">
        <f t="shared" si="3"/>
        <v>5.232558139534885</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45">
      <c r="D28" s="34">
        <f t="shared" si="1"/>
        <v>0</v>
      </c>
      <c r="E28" s="3">
        <f>COUNTIF(Vertices[Degree], "&gt;= " &amp; D28) - COUNTIF(Vertices[Degree], "&gt;=" &amp; D29)</f>
        <v>0</v>
      </c>
      <c r="F28" s="39">
        <f t="shared" si="2"/>
        <v>6.8372093023255855</v>
      </c>
      <c r="G28" s="40">
        <f>COUNTIF(Vertices[In-Degree], "&gt;= " &amp; F28) - COUNTIF(Vertices[In-Degree], "&gt;=" &amp; F29)</f>
        <v>3</v>
      </c>
      <c r="H28" s="39">
        <f t="shared" si="3"/>
        <v>5.4418604651162807</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45">
      <c r="A29" t="s">
        <v>163</v>
      </c>
      <c r="B29" t="s">
        <v>17</v>
      </c>
      <c r="D29" s="34">
        <f t="shared" si="1"/>
        <v>0</v>
      </c>
      <c r="E29" s="3">
        <f>COUNTIF(Vertices[Degree], "&gt;= " &amp; D29) - COUNTIF(Vertices[Degree], "&gt;=" &amp; D30)</f>
        <v>0</v>
      </c>
      <c r="F29" s="41">
        <f t="shared" si="2"/>
        <v>7.0232558139534929</v>
      </c>
      <c r="G29" s="42">
        <f>COUNTIF(Vertices[In-Degree], "&gt;= " &amp; F29) - COUNTIF(Vertices[In-Degree], "&gt;=" &amp; F30)</f>
        <v>0</v>
      </c>
      <c r="H29" s="41">
        <f t="shared" si="3"/>
        <v>5.6511627906976765</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45">
      <c r="A30" s="35"/>
      <c r="B30" s="35"/>
      <c r="D30" s="34">
        <f t="shared" si="1"/>
        <v>0</v>
      </c>
      <c r="E30" s="3">
        <f>COUNTIF(Vertices[Degree], "&gt;= " &amp; D30) - COUNTIF(Vertices[Degree], "&gt;=" &amp; D31)</f>
        <v>0</v>
      </c>
      <c r="F30" s="39">
        <f t="shared" si="2"/>
        <v>7.2093023255814002</v>
      </c>
      <c r="G30" s="40">
        <f>COUNTIF(Vertices[In-Degree], "&gt;= " &amp; F30) - COUNTIF(Vertices[In-Degree], "&gt;=" &amp; F31)</f>
        <v>0</v>
      </c>
      <c r="H30" s="39">
        <f t="shared" si="3"/>
        <v>5.8604651162790722</v>
      </c>
      <c r="I30" s="40">
        <f>COUNTIF(Vertices[Out-Degree], "&gt;= " &amp; H30) - COUNTIF(Vertices[Out-Degree], "&gt;=" &amp; H31)</f>
        <v>1</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45">
      <c r="D31" s="34">
        <f t="shared" si="1"/>
        <v>0</v>
      </c>
      <c r="E31" s="3">
        <f>COUNTIF(Vertices[Degree], "&gt;= " &amp; D31) - COUNTIF(Vertices[Degree], "&gt;=" &amp; D32)</f>
        <v>0</v>
      </c>
      <c r="F31" s="41">
        <f t="shared" si="2"/>
        <v>7.3953488372093075</v>
      </c>
      <c r="G31" s="42">
        <f>COUNTIF(Vertices[In-Degree], "&gt;= " &amp; F31) - COUNTIF(Vertices[In-Degree], "&gt;=" &amp; F32)</f>
        <v>0</v>
      </c>
      <c r="H31" s="41">
        <f t="shared" si="3"/>
        <v>6.0697674418604679</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45">
      <c r="D32" s="34">
        <f t="shared" si="1"/>
        <v>0</v>
      </c>
      <c r="E32" s="3">
        <f>COUNTIF(Vertices[Degree], "&gt;= " &amp; D32) - COUNTIF(Vertices[Degree], "&gt;=" &amp; D33)</f>
        <v>0</v>
      </c>
      <c r="F32" s="39">
        <f t="shared" si="2"/>
        <v>7.5813953488372148</v>
      </c>
      <c r="G32" s="40">
        <f>COUNTIF(Vertices[In-Degree], "&gt;= " &amp; F32) - COUNTIF(Vertices[In-Degree], "&gt;=" &amp; F33)</f>
        <v>0</v>
      </c>
      <c r="H32" s="39">
        <f t="shared" si="3"/>
        <v>6.2790697674418636</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45">
      <c r="D33" s="34">
        <f t="shared" si="1"/>
        <v>0</v>
      </c>
      <c r="E33" s="3">
        <f>COUNTIF(Vertices[Degree], "&gt;= " &amp; D33) - COUNTIF(Vertices[Degree], "&gt;=" &amp; D34)</f>
        <v>0</v>
      </c>
      <c r="F33" s="41">
        <f t="shared" si="2"/>
        <v>7.7674418604651221</v>
      </c>
      <c r="G33" s="42">
        <f>COUNTIF(Vertices[In-Degree], "&gt;= " &amp; F33) - COUNTIF(Vertices[In-Degree], "&gt;=" &amp; F34)</f>
        <v>0</v>
      </c>
      <c r="H33" s="41">
        <f t="shared" si="3"/>
        <v>6.4883720930232593</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45">
      <c r="D34" s="34">
        <f t="shared" si="1"/>
        <v>0</v>
      </c>
      <c r="E34" s="3">
        <f>COUNTIF(Vertices[Degree], "&gt;= " &amp; D34) - COUNTIF(Vertices[Degree], "&gt;=" &amp; D35)</f>
        <v>0</v>
      </c>
      <c r="F34" s="39">
        <f t="shared" si="2"/>
        <v>7.9534883720930294</v>
      </c>
      <c r="G34" s="40">
        <f>COUNTIF(Vertices[In-Degree], "&gt;= " &amp; F34) - COUNTIF(Vertices[In-Degree], "&gt;=" &amp; F35)</f>
        <v>2</v>
      </c>
      <c r="H34" s="39">
        <f t="shared" si="3"/>
        <v>6.6976744186046551</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45">
      <c r="D35" s="34">
        <f t="shared" si="1"/>
        <v>0</v>
      </c>
      <c r="E35" s="3">
        <f>COUNTIF(Vertices[Degree], "&gt;= " &amp; D35) - COUNTIF(Vertices[Degree], "&gt;=" &amp; D36)</f>
        <v>0</v>
      </c>
      <c r="F35" s="41">
        <f t="shared" si="2"/>
        <v>8.1395348837209358</v>
      </c>
      <c r="G35" s="42">
        <f>COUNTIF(Vertices[In-Degree], "&gt;= " &amp; F35) - COUNTIF(Vertices[In-Degree], "&gt;=" &amp; F36)</f>
        <v>0</v>
      </c>
      <c r="H35" s="41">
        <f t="shared" si="3"/>
        <v>6.9069767441860508</v>
      </c>
      <c r="I35" s="42">
        <f>COUNTIF(Vertices[Out-Degree], "&gt;= " &amp; H35) - COUNTIF(Vertices[Out-Degree], "&gt;=" &amp; H36)</f>
        <v>2</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45">
      <c r="D36" s="34">
        <f t="shared" si="1"/>
        <v>0</v>
      </c>
      <c r="E36" s="3">
        <f>COUNTIF(Vertices[Degree], "&gt;= " &amp; D36) - COUNTIF(Vertices[Degree], "&gt;=" &amp; D37)</f>
        <v>0</v>
      </c>
      <c r="F36" s="39">
        <f t="shared" si="2"/>
        <v>8.3255813953488431</v>
      </c>
      <c r="G36" s="40">
        <f>COUNTIF(Vertices[In-Degree], "&gt;= " &amp; F36) - COUNTIF(Vertices[In-Degree], "&gt;=" &amp; F37)</f>
        <v>0</v>
      </c>
      <c r="H36" s="39">
        <f t="shared" si="3"/>
        <v>7.1162790697674465</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45">
      <c r="D37" s="34">
        <f t="shared" si="1"/>
        <v>0</v>
      </c>
      <c r="E37" s="3">
        <f>COUNTIF(Vertices[Degree], "&gt;= " &amp; D37) - COUNTIF(Vertices[Degree], "&gt;=" &amp; D38)</f>
        <v>0</v>
      </c>
      <c r="F37" s="41">
        <f t="shared" si="2"/>
        <v>8.5116279069767504</v>
      </c>
      <c r="G37" s="42">
        <f>COUNTIF(Vertices[In-Degree], "&gt;= " &amp; F37) - COUNTIF(Vertices[In-Degree], "&gt;=" &amp; F38)</f>
        <v>0</v>
      </c>
      <c r="H37" s="41">
        <f t="shared" si="3"/>
        <v>7.3255813953488422</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45">
      <c r="D38" s="34">
        <f t="shared" si="1"/>
        <v>0</v>
      </c>
      <c r="E38" s="3">
        <f>COUNTIF(Vertices[Degree], "&gt;= " &amp; D38) - COUNTIF(Vertices[Degree], "&gt;=" &amp; D39)</f>
        <v>0</v>
      </c>
      <c r="F38" s="39">
        <f t="shared" si="2"/>
        <v>8.6976744186046577</v>
      </c>
      <c r="G38" s="40">
        <f>COUNTIF(Vertices[In-Degree], "&gt;= " &amp; F38) - COUNTIF(Vertices[In-Degree], "&gt;=" &amp; F39)</f>
        <v>0</v>
      </c>
      <c r="H38" s="39">
        <f t="shared" si="3"/>
        <v>7.5348837209302379</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45">
      <c r="D39" s="34">
        <f t="shared" si="1"/>
        <v>0</v>
      </c>
      <c r="E39" s="3">
        <f>COUNTIF(Vertices[Degree], "&gt;= " &amp; D39) - COUNTIF(Vertices[Degree], "&gt;=" &amp; D40)</f>
        <v>0</v>
      </c>
      <c r="F39" s="41">
        <f t="shared" si="2"/>
        <v>8.883720930232565</v>
      </c>
      <c r="G39" s="42">
        <f>COUNTIF(Vertices[In-Degree], "&gt;= " &amp; F39) - COUNTIF(Vertices[In-Degree], "&gt;=" &amp; F40)</f>
        <v>0</v>
      </c>
      <c r="H39" s="41">
        <f t="shared" si="3"/>
        <v>7.7441860465116337</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45">
      <c r="D40" s="34">
        <f t="shared" si="1"/>
        <v>0</v>
      </c>
      <c r="E40" s="3">
        <f>COUNTIF(Vertices[Degree], "&gt;= " &amp; D40) - COUNTIF(Vertices[Degree], "&gt;=" &amp; D41)</f>
        <v>0</v>
      </c>
      <c r="F40" s="39">
        <f t="shared" si="2"/>
        <v>9.0697674418604723</v>
      </c>
      <c r="G40" s="40">
        <f>COUNTIF(Vertices[In-Degree], "&gt;= " &amp; F40) - COUNTIF(Vertices[In-Degree], "&gt;=" &amp; F41)</f>
        <v>0</v>
      </c>
      <c r="H40" s="39">
        <f t="shared" si="3"/>
        <v>7.9534883720930294</v>
      </c>
      <c r="I40" s="40">
        <f>COUNTIF(Vertices[Out-Degree], "&gt;= " &amp; H40) - COUNTIF(Vertices[Out-Degree], "&gt;=" &amp; H41)</f>
        <v>2</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45">
      <c r="D41" s="34">
        <f t="shared" si="1"/>
        <v>0</v>
      </c>
      <c r="E41" s="3">
        <f>COUNTIF(Vertices[Degree], "&gt;= " &amp; D41) - COUNTIF(Vertices[Degree], "&gt;=" &amp; D42)</f>
        <v>0</v>
      </c>
      <c r="F41" s="41">
        <f t="shared" si="2"/>
        <v>9.2558139534883797</v>
      </c>
      <c r="G41" s="42">
        <f>COUNTIF(Vertices[In-Degree], "&gt;= " &amp; F41) - COUNTIF(Vertices[In-Degree], "&gt;=" &amp; F42)</f>
        <v>0</v>
      </c>
      <c r="H41" s="41">
        <f t="shared" si="3"/>
        <v>8.1627906976744242</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45">
      <c r="D42" s="34">
        <f t="shared" si="1"/>
        <v>0</v>
      </c>
      <c r="E42" s="3">
        <f>COUNTIF(Vertices[Degree], "&gt;= " &amp; D42) - COUNTIF(Vertices[Degree], "&gt;=" &amp; D43)</f>
        <v>0</v>
      </c>
      <c r="F42" s="39">
        <f t="shared" si="2"/>
        <v>9.441860465116287</v>
      </c>
      <c r="G42" s="40">
        <f>COUNTIF(Vertices[In-Degree], "&gt;= " &amp; F42) - COUNTIF(Vertices[In-Degree], "&gt;=" &amp; F43)</f>
        <v>0</v>
      </c>
      <c r="H42" s="39">
        <f t="shared" si="3"/>
        <v>8.3720930232558199</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45">
      <c r="A43" s="35" t="s">
        <v>81</v>
      </c>
      <c r="B43" s="48" t="str">
        <f>IF(COUNT(Vertices[Degree])&gt;0, D2, NoMetricMessage)</f>
        <v>Not Available</v>
      </c>
      <c r="D43" s="34">
        <f t="shared" si="1"/>
        <v>0</v>
      </c>
      <c r="E43" s="3">
        <f>COUNTIF(Vertices[Degree], "&gt;= " &amp; D43) - COUNTIF(Vertices[Degree], "&gt;=" &amp; D44)</f>
        <v>0</v>
      </c>
      <c r="F43" s="41">
        <f t="shared" si="2"/>
        <v>9.6279069767441943</v>
      </c>
      <c r="G43" s="42">
        <f>COUNTIF(Vertices[In-Degree], "&gt;= " &amp; F43) - COUNTIF(Vertices[In-Degree], "&gt;=" &amp; F44)</f>
        <v>0</v>
      </c>
      <c r="H43" s="41">
        <f t="shared" si="3"/>
        <v>8.5813953488372157</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45">
      <c r="A44" s="35" t="s">
        <v>82</v>
      </c>
      <c r="B44" s="48" t="str">
        <f>IF(COUNT(Vertices[Degree])&gt;0, D45, NoMetricMessage)</f>
        <v>Not Available</v>
      </c>
      <c r="D44" s="34">
        <f t="shared" si="1"/>
        <v>0</v>
      </c>
      <c r="E44" s="3">
        <f>COUNTIF(Vertices[Degree], "&gt;= " &amp; D44) - COUNTIF(Vertices[Degree], "&gt;=" &amp; D45)</f>
        <v>0</v>
      </c>
      <c r="F44" s="39">
        <f t="shared" si="2"/>
        <v>9.8139534883721016</v>
      </c>
      <c r="G44" s="40">
        <f>COUNTIF(Vertices[In-Degree], "&gt;= " &amp; F44) - COUNTIF(Vertices[In-Degree], "&gt;=" &amp; F45)</f>
        <v>0</v>
      </c>
      <c r="H44" s="39">
        <f t="shared" si="3"/>
        <v>8.7906976744186114</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45">
      <c r="A45" s="35" t="s">
        <v>83</v>
      </c>
      <c r="B45" s="49" t="str">
        <f>IFERROR(AVERAGE(Vertices[Degree]),NoMetricMessage)</f>
        <v>Not Available</v>
      </c>
      <c r="D45" s="34">
        <f>MAX(Vertices[Degree])</f>
        <v>0</v>
      </c>
      <c r="E45" s="3">
        <f>COUNTIF(Vertices[Degree], "&gt;= " &amp; D45) - COUNTIF(Vertices[Degree], "&gt;=" &amp; D46)</f>
        <v>0</v>
      </c>
      <c r="F45" s="43">
        <f>MAX(Vertices[In-Degree])</f>
        <v>10</v>
      </c>
      <c r="G45" s="44">
        <f>COUNTIF(Vertices[In-Degree], "&gt;= " &amp; F45) - COUNTIF(Vertices[In-Degree], "&gt;=" &amp; F46)</f>
        <v>1</v>
      </c>
      <c r="H45" s="43">
        <f>MAX(Vertices[Out-Degree])</f>
        <v>9</v>
      </c>
      <c r="I45" s="44">
        <f>COUNTIF(Vertices[Out-Degree], "&gt;= " &amp; H45) - COUNTIF(Vertices[Out-Degree], "&gt;=" &amp; H46)</f>
        <v>2</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45">
      <c r="A46" s="35" t="s">
        <v>84</v>
      </c>
      <c r="B46" s="49" t="str">
        <f>IFERROR(MEDIAN(Vertices[Degree]),NoMetricMessage)</f>
        <v>Not Available</v>
      </c>
    </row>
    <row r="57" spans="1:2" x14ac:dyDescent="0.45">
      <c r="A57" s="35" t="s">
        <v>88</v>
      </c>
      <c r="B57" s="48">
        <f>IF(COUNT(Vertices[In-Degree])&gt;0, F2, NoMetricMessage)</f>
        <v>2</v>
      </c>
    </row>
    <row r="58" spans="1:2" x14ac:dyDescent="0.45">
      <c r="A58" s="35" t="s">
        <v>89</v>
      </c>
      <c r="B58" s="48">
        <f>IF(COUNT(Vertices[In-Degree])&gt;0, F45, NoMetricMessage)</f>
        <v>10</v>
      </c>
    </row>
    <row r="59" spans="1:2" x14ac:dyDescent="0.45">
      <c r="A59" s="35" t="s">
        <v>90</v>
      </c>
      <c r="B59" s="49">
        <f>IFERROR(AVERAGE(Vertices[In-Degree]),NoMetricMessage)</f>
        <v>5.0526315789473681</v>
      </c>
    </row>
    <row r="60" spans="1:2" x14ac:dyDescent="0.45">
      <c r="A60" s="35" t="s">
        <v>91</v>
      </c>
      <c r="B60" s="49">
        <f>IFERROR(MEDIAN(Vertices[In-Degree]),NoMetricMessage)</f>
        <v>4</v>
      </c>
    </row>
    <row r="71" spans="1:2" x14ac:dyDescent="0.45">
      <c r="A71" s="35" t="s">
        <v>94</v>
      </c>
      <c r="B71" s="48">
        <f>IF(COUNT(Vertices[Out-Degree])&gt;0, H2, NoMetricMessage)</f>
        <v>0</v>
      </c>
    </row>
    <row r="72" spans="1:2" x14ac:dyDescent="0.45">
      <c r="A72" s="35" t="s">
        <v>95</v>
      </c>
      <c r="B72" s="48">
        <f>IF(COUNT(Vertices[Out-Degree])&gt;0, H45, NoMetricMessage)</f>
        <v>9</v>
      </c>
    </row>
    <row r="73" spans="1:2" x14ac:dyDescent="0.45">
      <c r="A73" s="35" t="s">
        <v>96</v>
      </c>
      <c r="B73" s="49">
        <f>IFERROR(AVERAGE(Vertices[Out-Degree]),NoMetricMessage)</f>
        <v>5</v>
      </c>
    </row>
    <row r="74" spans="1:2" x14ac:dyDescent="0.45">
      <c r="A74" s="35" t="s">
        <v>97</v>
      </c>
      <c r="B74" s="49">
        <f>IFERROR(MEDIAN(Vertices[Out-Degree]),NoMetricMessage)</f>
        <v>4</v>
      </c>
    </row>
    <row r="85" spans="1:2" x14ac:dyDescent="0.45">
      <c r="A85" s="35" t="s">
        <v>100</v>
      </c>
      <c r="B85" s="49" t="str">
        <f>IF(COUNT(Vertices[Betweenness Centrality])&gt;0, J2, NoMetricMessage)</f>
        <v>Not Available</v>
      </c>
    </row>
    <row r="86" spans="1:2" x14ac:dyDescent="0.45">
      <c r="A86" s="35" t="s">
        <v>101</v>
      </c>
      <c r="B86" s="49" t="str">
        <f>IF(COUNT(Vertices[Betweenness Centrality])&gt;0, J45, NoMetricMessage)</f>
        <v>Not Available</v>
      </c>
    </row>
    <row r="87" spans="1:2" x14ac:dyDescent="0.45">
      <c r="A87" s="35" t="s">
        <v>102</v>
      </c>
      <c r="B87" s="49" t="str">
        <f>IFERROR(AVERAGE(Vertices[Betweenness Centrality]),NoMetricMessage)</f>
        <v>Not Available</v>
      </c>
    </row>
    <row r="88" spans="1:2" x14ac:dyDescent="0.45">
      <c r="A88" s="35" t="s">
        <v>103</v>
      </c>
      <c r="B88" s="49" t="str">
        <f>IFERROR(MEDIAN(Vertices[Betweenness Centrality]),NoMetricMessage)</f>
        <v>Not Available</v>
      </c>
    </row>
    <row r="99" spans="1:2" x14ac:dyDescent="0.45">
      <c r="A99" s="35" t="s">
        <v>106</v>
      </c>
      <c r="B99" s="49" t="str">
        <f>IF(COUNT(Vertices[Closeness Centrality])&gt;0, L2, NoMetricMessage)</f>
        <v>Not Available</v>
      </c>
    </row>
    <row r="100" spans="1:2" x14ac:dyDescent="0.45">
      <c r="A100" s="35" t="s">
        <v>107</v>
      </c>
      <c r="B100" s="49" t="str">
        <f>IF(COUNT(Vertices[Closeness Centrality])&gt;0, L45, NoMetricMessage)</f>
        <v>Not Available</v>
      </c>
    </row>
    <row r="101" spans="1:2" x14ac:dyDescent="0.45">
      <c r="A101" s="35" t="s">
        <v>108</v>
      </c>
      <c r="B101" s="49" t="str">
        <f>IFERROR(AVERAGE(Vertices[Closeness Centrality]),NoMetricMessage)</f>
        <v>Not Available</v>
      </c>
    </row>
    <row r="102" spans="1:2" x14ac:dyDescent="0.45">
      <c r="A102" s="35" t="s">
        <v>109</v>
      </c>
      <c r="B102" s="49" t="str">
        <f>IFERROR(MEDIAN(Vertices[Closeness Centrality]),NoMetricMessage)</f>
        <v>Not Available</v>
      </c>
    </row>
    <row r="113" spans="1:2" x14ac:dyDescent="0.45">
      <c r="A113" s="35" t="s">
        <v>112</v>
      </c>
      <c r="B113" s="49" t="str">
        <f>IF(COUNT(Vertices[Eigenvector Centrality])&gt;0, N2, NoMetricMessage)</f>
        <v>Not Available</v>
      </c>
    </row>
    <row r="114" spans="1:2" x14ac:dyDescent="0.45">
      <c r="A114" s="35" t="s">
        <v>113</v>
      </c>
      <c r="B114" s="49" t="str">
        <f>IF(COUNT(Vertices[Eigenvector Centrality])&gt;0, N45, NoMetricMessage)</f>
        <v>Not Available</v>
      </c>
    </row>
    <row r="115" spans="1:2" x14ac:dyDescent="0.45">
      <c r="A115" s="35" t="s">
        <v>114</v>
      </c>
      <c r="B115" s="49" t="str">
        <f>IFERROR(AVERAGE(Vertices[Eigenvector Centrality]),NoMetricMessage)</f>
        <v>Not Available</v>
      </c>
    </row>
    <row r="116" spans="1:2" x14ac:dyDescent="0.45">
      <c r="A116" s="35" t="s">
        <v>115</v>
      </c>
      <c r="B116" s="49" t="str">
        <f>IFERROR(MEDIAN(Vertices[Eigenvector Centrality]),NoMetricMessage)</f>
        <v>Not Available</v>
      </c>
    </row>
    <row r="127" spans="1:2" x14ac:dyDescent="0.45">
      <c r="A127" s="35" t="s">
        <v>140</v>
      </c>
      <c r="B127" s="49" t="str">
        <f>IF(COUNT(Vertices[PageRank])&gt;0, P2, NoMetricMessage)</f>
        <v>Not Available</v>
      </c>
    </row>
    <row r="128" spans="1:2" x14ac:dyDescent="0.45">
      <c r="A128" s="35" t="s">
        <v>141</v>
      </c>
      <c r="B128" s="49" t="str">
        <f>IF(COUNT(Vertices[PageRank])&gt;0, P45, NoMetricMessage)</f>
        <v>Not Available</v>
      </c>
    </row>
    <row r="129" spans="1:2" x14ac:dyDescent="0.45">
      <c r="A129" s="35" t="s">
        <v>142</v>
      </c>
      <c r="B129" s="49" t="str">
        <f>IFERROR(AVERAGE(Vertices[PageRank]),NoMetricMessage)</f>
        <v>Not Available</v>
      </c>
    </row>
    <row r="130" spans="1:2" x14ac:dyDescent="0.45">
      <c r="A130" s="35" t="s">
        <v>143</v>
      </c>
      <c r="B130" s="49" t="str">
        <f>IFERROR(MEDIAN(Vertices[PageRank]),NoMetricMessage)</f>
        <v>Not Available</v>
      </c>
    </row>
    <row r="141" spans="1:2" x14ac:dyDescent="0.45">
      <c r="A141" s="35" t="s">
        <v>118</v>
      </c>
      <c r="B141" s="49" t="str">
        <f>IF(COUNT(Vertices[Clustering Coefficient])&gt;0, R2, NoMetricMessage)</f>
        <v>Not Available</v>
      </c>
    </row>
    <row r="142" spans="1:2" x14ac:dyDescent="0.45">
      <c r="A142" s="35" t="s">
        <v>119</v>
      </c>
      <c r="B142" s="49" t="str">
        <f>IF(COUNT(Vertices[Clustering Coefficient])&gt;0, R45, NoMetricMessage)</f>
        <v>Not Available</v>
      </c>
    </row>
    <row r="143" spans="1:2" x14ac:dyDescent="0.45">
      <c r="A143" s="35" t="s">
        <v>120</v>
      </c>
      <c r="B143" s="49" t="str">
        <f>IFERROR(AVERAGE(Vertices[Clustering Coefficient]),NoMetricMessage)</f>
        <v>Not Available</v>
      </c>
    </row>
    <row r="144" spans="1:2" x14ac:dyDescent="0.4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25" x14ac:dyDescent="0.45"/>
  <cols>
    <col min="1" max="1" width="10.3984375" style="1" bestFit="1" customWidth="1"/>
    <col min="2" max="2" width="12.3984375" style="1" bestFit="1" customWidth="1"/>
    <col min="3" max="3" width="22.86328125" bestFit="1" customWidth="1"/>
    <col min="4" max="4" width="16.86328125" bestFit="1" customWidth="1"/>
    <col min="5" max="6" width="16.86328125" customWidth="1"/>
    <col min="7" max="7" width="14.265625" bestFit="1" customWidth="1"/>
    <col min="8" max="8" width="14.265625" customWidth="1"/>
    <col min="10" max="10" width="39.1328125" bestFit="1" customWidth="1"/>
    <col min="11" max="11" width="10.86328125" bestFit="1" customWidth="1"/>
    <col min="13" max="13" width="8.3984375" bestFit="1" customWidth="1"/>
    <col min="14" max="14" width="10" bestFit="1" customWidth="1"/>
    <col min="15" max="15" width="11.86328125" bestFit="1" customWidth="1"/>
    <col min="16" max="16" width="12.1328125" bestFit="1" customWidth="1"/>
  </cols>
  <sheetData>
    <row r="1" spans="1:18" s="4" customFormat="1" ht="36" customHeight="1" x14ac:dyDescent="0.4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45">
      <c r="A2" s="1" t="s">
        <v>51</v>
      </c>
      <c r="B2" s="1" t="s">
        <v>132</v>
      </c>
      <c r="C2" t="s">
        <v>54</v>
      </c>
      <c r="D2" t="s">
        <v>55</v>
      </c>
      <c r="E2" t="s">
        <v>55</v>
      </c>
      <c r="F2" s="1" t="s">
        <v>51</v>
      </c>
      <c r="G2" t="s">
        <v>65</v>
      </c>
      <c r="H2" t="s">
        <v>159</v>
      </c>
      <c r="J2" t="s">
        <v>19</v>
      </c>
      <c r="K2">
        <v>108</v>
      </c>
    </row>
    <row r="3" spans="1:18" x14ac:dyDescent="0.45">
      <c r="A3" s="1" t="s">
        <v>52</v>
      </c>
      <c r="B3" s="1" t="s">
        <v>133</v>
      </c>
      <c r="C3" t="s">
        <v>52</v>
      </c>
      <c r="D3" t="s">
        <v>56</v>
      </c>
      <c r="E3" t="s">
        <v>56</v>
      </c>
      <c r="F3" s="1" t="s">
        <v>52</v>
      </c>
      <c r="G3" t="s">
        <v>66</v>
      </c>
      <c r="H3" t="s">
        <v>68</v>
      </c>
      <c r="J3" t="s">
        <v>30</v>
      </c>
      <c r="K3" t="s">
        <v>196</v>
      </c>
    </row>
    <row r="4" spans="1:18" x14ac:dyDescent="0.45">
      <c r="A4" s="1" t="s">
        <v>53</v>
      </c>
      <c r="B4" s="1" t="s">
        <v>134</v>
      </c>
      <c r="C4" t="s">
        <v>53</v>
      </c>
      <c r="D4" t="s">
        <v>57</v>
      </c>
      <c r="E4" t="s">
        <v>57</v>
      </c>
      <c r="F4" s="1" t="s">
        <v>53</v>
      </c>
      <c r="G4">
        <v>0</v>
      </c>
      <c r="H4" t="s">
        <v>69</v>
      </c>
      <c r="J4" s="12" t="s">
        <v>78</v>
      </c>
      <c r="K4" s="12"/>
    </row>
    <row r="5" spans="1:18" ht="409.5" x14ac:dyDescent="0.45">
      <c r="A5">
        <v>1</v>
      </c>
      <c r="B5" s="1" t="s">
        <v>135</v>
      </c>
      <c r="C5" t="s">
        <v>51</v>
      </c>
      <c r="D5" t="s">
        <v>58</v>
      </c>
      <c r="E5" t="s">
        <v>58</v>
      </c>
      <c r="F5">
        <v>1</v>
      </c>
      <c r="G5">
        <v>1</v>
      </c>
      <c r="H5" t="s">
        <v>70</v>
      </c>
      <c r="J5" t="s">
        <v>172</v>
      </c>
      <c r="K5" s="13" t="s">
        <v>203</v>
      </c>
    </row>
    <row r="6" spans="1:18" x14ac:dyDescent="0.45">
      <c r="A6">
        <v>0</v>
      </c>
      <c r="B6" s="1" t="s">
        <v>136</v>
      </c>
      <c r="C6">
        <v>1</v>
      </c>
      <c r="D6" t="s">
        <v>59</v>
      </c>
      <c r="E6" t="s">
        <v>59</v>
      </c>
      <c r="F6">
        <v>0</v>
      </c>
      <c r="H6" t="s">
        <v>71</v>
      </c>
      <c r="J6" t="s">
        <v>173</v>
      </c>
      <c r="K6">
        <v>2</v>
      </c>
      <c r="R6" t="s">
        <v>129</v>
      </c>
    </row>
    <row r="7" spans="1:18" x14ac:dyDescent="0.45">
      <c r="A7">
        <v>2</v>
      </c>
      <c r="B7">
        <v>1</v>
      </c>
      <c r="C7">
        <v>0</v>
      </c>
      <c r="D7" t="s">
        <v>60</v>
      </c>
      <c r="E7" t="s">
        <v>60</v>
      </c>
      <c r="F7">
        <v>2</v>
      </c>
      <c r="H7" t="s">
        <v>72</v>
      </c>
      <c r="J7" t="s">
        <v>174</v>
      </c>
      <c r="K7" t="s">
        <v>204</v>
      </c>
    </row>
    <row r="8" spans="1:18" x14ac:dyDescent="0.45">
      <c r="A8"/>
      <c r="B8">
        <v>2</v>
      </c>
      <c r="C8">
        <v>2</v>
      </c>
      <c r="D8" t="s">
        <v>61</v>
      </c>
      <c r="E8" t="s">
        <v>61</v>
      </c>
      <c r="H8" t="s">
        <v>73</v>
      </c>
      <c r="J8" t="s">
        <v>175</v>
      </c>
      <c r="K8" t="s">
        <v>206</v>
      </c>
    </row>
    <row r="9" spans="1:18" ht="409.5" x14ac:dyDescent="0.45">
      <c r="A9"/>
      <c r="B9">
        <v>3</v>
      </c>
      <c r="C9">
        <v>4</v>
      </c>
      <c r="D9" t="s">
        <v>62</v>
      </c>
      <c r="E9" t="s">
        <v>62</v>
      </c>
      <c r="H9" t="s">
        <v>74</v>
      </c>
      <c r="J9" t="s">
        <v>197</v>
      </c>
      <c r="K9" s="13" t="s">
        <v>205</v>
      </c>
    </row>
    <row r="10" spans="1:18" x14ac:dyDescent="0.45">
      <c r="A10"/>
      <c r="B10">
        <v>4</v>
      </c>
      <c r="D10" t="s">
        <v>63</v>
      </c>
      <c r="E10" t="s">
        <v>63</v>
      </c>
      <c r="H10" t="s">
        <v>75</v>
      </c>
    </row>
    <row r="11" spans="1:18" x14ac:dyDescent="0.45">
      <c r="A11"/>
      <c r="B11">
        <v>5</v>
      </c>
      <c r="D11" t="s">
        <v>46</v>
      </c>
      <c r="E11">
        <v>1</v>
      </c>
      <c r="H11" t="s">
        <v>76</v>
      </c>
    </row>
    <row r="12" spans="1:18" x14ac:dyDescent="0.45">
      <c r="A12"/>
      <c r="B12"/>
      <c r="D12" t="s">
        <v>64</v>
      </c>
      <c r="E12">
        <v>2</v>
      </c>
      <c r="H12">
        <v>0</v>
      </c>
    </row>
    <row r="13" spans="1:18" x14ac:dyDescent="0.45">
      <c r="A13"/>
      <c r="B13"/>
      <c r="D13">
        <v>1</v>
      </c>
      <c r="E13">
        <v>3</v>
      </c>
      <c r="H13">
        <v>1</v>
      </c>
    </row>
    <row r="14" spans="1:18" x14ac:dyDescent="0.45">
      <c r="D14">
        <v>2</v>
      </c>
      <c r="E14">
        <v>4</v>
      </c>
      <c r="H14">
        <v>2</v>
      </c>
    </row>
    <row r="15" spans="1:18" x14ac:dyDescent="0.45">
      <c r="D15">
        <v>3</v>
      </c>
      <c r="E15">
        <v>5</v>
      </c>
      <c r="H15">
        <v>3</v>
      </c>
    </row>
    <row r="16" spans="1:18" x14ac:dyDescent="0.45">
      <c r="D16">
        <v>4</v>
      </c>
      <c r="E16">
        <v>6</v>
      </c>
      <c r="H16">
        <v>4</v>
      </c>
    </row>
    <row r="17" spans="4:8" x14ac:dyDescent="0.45">
      <c r="D17">
        <v>5</v>
      </c>
      <c r="E17">
        <v>7</v>
      </c>
      <c r="H17">
        <v>5</v>
      </c>
    </row>
    <row r="18" spans="4:8" x14ac:dyDescent="0.45">
      <c r="D18">
        <v>6</v>
      </c>
      <c r="E18">
        <v>8</v>
      </c>
      <c r="H18">
        <v>6</v>
      </c>
    </row>
    <row r="19" spans="4:8" x14ac:dyDescent="0.45">
      <c r="D19">
        <v>7</v>
      </c>
      <c r="E19">
        <v>9</v>
      </c>
      <c r="H19">
        <v>7</v>
      </c>
    </row>
    <row r="20" spans="4:8" x14ac:dyDescent="0.45">
      <c r="D20">
        <v>8</v>
      </c>
      <c r="H20">
        <v>8</v>
      </c>
    </row>
    <row r="21" spans="4:8" x14ac:dyDescent="0.45">
      <c r="D21">
        <v>9</v>
      </c>
      <c r="H21">
        <v>9</v>
      </c>
    </row>
    <row r="22" spans="4:8" x14ac:dyDescent="0.45">
      <c r="D22">
        <v>10</v>
      </c>
    </row>
    <row r="23" spans="4:8" x14ac:dyDescent="0.4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601D82F-5471-4A0E-A668-D30D3D8FCF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P1Q4</vt:lpstr>
      <vt:lpstr>Edges</vt:lpstr>
      <vt:lpstr>Vertices</vt:lpstr>
      <vt:lpstr>Do Not Delete</vt:lpstr>
      <vt:lpstr>Groups</vt:lpstr>
      <vt:lpstr>Group Vertices</vt:lpstr>
      <vt:lpstr>Overall Metrics</vt:lpstr>
      <vt:lpstr>Misc</vt:lpstr>
      <vt:lpstr>BinDivisor</vt:lpstr>
      <vt:lpstr>P1Q4!DynamicFilterForceCalculationRange</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Wen</dc:creator>
  <cp:lastModifiedBy>Andrew Wen</cp:lastModifiedBy>
  <dcterms:created xsi:type="dcterms:W3CDTF">2008-01-30T00:41:58Z</dcterms:created>
  <dcterms:modified xsi:type="dcterms:W3CDTF">2022-11-15T17:58:16Z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