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<sst xmlns="http://schemas.openxmlformats.org/spreadsheetml/2006/main" count="25" uniqueCount="22">
  <si>
    <t>shape a</t>
  </si>
  <si>
    <t>shape b</t>
  </si>
  <si>
    <t>skew</t>
  </si>
  <si>
    <t>#</t>
  </si>
  <si>
    <t>Wrok Item Name</t>
  </si>
  <si>
    <t>Best Case (AWD)</t>
  </si>
  <si>
    <t>Nominal (AWD)</t>
  </si>
  <si>
    <t>Worst Case (AWD)</t>
  </si>
  <si>
    <t>Standart Deviation</t>
  </si>
  <si>
    <t>Mean</t>
  </si>
  <si>
    <t>Total Best Case</t>
  </si>
  <si>
    <t>Total Nominal</t>
  </si>
  <si>
    <t>Total Standart Deviation</t>
  </si>
  <si>
    <t>Total Mean</t>
  </si>
  <si>
    <t>Chance of Success</t>
  </si>
  <si>
    <t>Probabilistic Estimation Value (AWD)</t>
  </si>
  <si>
    <t>Estimation Range Value (AWD)</t>
  </si>
  <si>
    <t>User Login</t>
  </si>
  <si>
    <t>Lower Bound</t>
  </si>
  <si>
    <t>Upper Bound</t>
  </si>
  <si>
    <t>Purchase Commodity</t>
  </si>
  <si>
    <t>Purchase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</si>
</sst>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1" fillId="2" fontId="0" numFmtId="0" xfId="0" applyBorder="1" applyFill="1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0" numFmtId="2" xfId="0" applyBorder="1" applyFont="1" applyNumberFormat="1"/>
    <xf borderId="1" fillId="0" fontId="0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.11"/>
    <col customWidth="1" min="2" max="2" width="18.33"/>
    <col customWidth="1" min="3" max="3" width="15.0"/>
    <col customWidth="1" min="4" max="4" width="14.11"/>
    <col customWidth="1" min="5" max="5" width="16.44"/>
    <col customWidth="1" min="6" max="6" width="16.67"/>
    <col customWidth="1" min="7" max="7" width="5.78"/>
    <col customWidth="1" min="8" max="8" width="13.67"/>
    <col customWidth="1" min="9" max="9" width="12.78"/>
    <col customWidth="1" min="10" max="10" width="13.67"/>
    <col customWidth="1" min="11" max="11" width="21.33"/>
    <col customWidth="1" min="12" max="12" width="10.67"/>
    <col customWidth="1" min="13" max="13" width="10.56"/>
    <col customWidth="1" min="14" max="14" width="15.78"/>
    <col customWidth="1" min="15" max="15" width="31.0"/>
    <col customWidth="1" min="16" max="16" width="10.56"/>
    <col customWidth="1" min="17" max="17" width="20.33"/>
    <col customWidth="1" min="18" max="18" width="12.11"/>
    <col customWidth="1" min="19" max="19" width="10.56"/>
    <col customWidth="1" min="20" max="20" width="11.78"/>
    <col customWidth="1" min="21" max="26" width="10.56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2"/>
      <c r="O1" s="2"/>
      <c r="P1" s="1"/>
      <c r="Q1" s="2"/>
      <c r="R1" s="2"/>
      <c r="S1" s="1"/>
      <c r="T1" s="2"/>
      <c r="U1" s="1"/>
      <c r="V1" s="1"/>
      <c r="W1" s="1"/>
      <c r="X1" s="1"/>
      <c r="Y1" s="1"/>
      <c r="Z1" s="1"/>
    </row>
    <row r="2" ht="15.75" customHeigh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10</v>
      </c>
      <c r="K2" s="3" t="s">
        <v>12</v>
      </c>
      <c r="L2" s="3" t="s">
        <v>13</v>
      </c>
      <c r="M2" s="1"/>
      <c r="N2" s="4" t="s">
        <v>14</v>
      </c>
      <c r="O2" s="4" t="s">
        <v>15</v>
      </c>
      <c r="P2" s="1"/>
      <c r="Q2" s="5"/>
      <c r="R2" s="6" t="s">
        <v>16</v>
      </c>
      <c r="S2" s="7"/>
      <c r="T2" s="8"/>
      <c r="U2" s="1"/>
      <c r="V2" s="1"/>
      <c r="W2" s="1"/>
      <c r="X2" s="1"/>
      <c r="Y2" s="1"/>
      <c r="Z2" s="1"/>
    </row>
    <row r="3" ht="15.75" customHeight="1">
      <c r="A3" s="5">
        <v>1.0</v>
      </c>
      <c r="B3" s="5" t="s">
        <v>17</v>
      </c>
      <c r="C3" s="9">
        <v>10.0</v>
      </c>
      <c r="D3" s="9">
        <v>30.0</v>
      </c>
      <c r="E3" s="9">
        <v>100.0</v>
      </c>
      <c r="F3" s="9">
        <f t="shared" ref="F3:F5" si="2">(E3-C3)/6</f>
        <v>15</v>
      </c>
      <c r="G3" s="9">
        <f t="shared" ref="G3:G5" si="3">(C3+4*D3+E3)/6</f>
        <v>38.33333333</v>
      </c>
      <c r="H3" s="9">
        <f t="shared" ref="H3:J3" si="1">SUM(C3:C36)</f>
        <v>27</v>
      </c>
      <c r="I3" s="9">
        <f t="shared" si="1"/>
        <v>80</v>
      </c>
      <c r="J3" s="9">
        <f t="shared" si="1"/>
        <v>270</v>
      </c>
      <c r="K3" s="9">
        <f>(SQRT(SUMSQ(F3:F36)))</f>
        <v>27.20753572</v>
      </c>
      <c r="L3" s="9">
        <f>SUM(G3:G36)</f>
        <v>102.8333333</v>
      </c>
      <c r="M3" s="1"/>
      <c r="N3" s="10">
        <v>0.95</v>
      </c>
      <c r="O3" s="9">
        <f>BETAINV(N3,Sheet2!M3,Sheet2!N3,$H$3,$J$3)</f>
        <v>150.8089574</v>
      </c>
      <c r="P3" s="1"/>
      <c r="Q3" s="5" t="s">
        <v>14</v>
      </c>
      <c r="R3" s="5" t="s">
        <v>18</v>
      </c>
      <c r="S3" s="5" t="s">
        <v>9</v>
      </c>
      <c r="T3" s="5" t="s">
        <v>19</v>
      </c>
      <c r="U3" s="1"/>
      <c r="V3" s="1"/>
      <c r="W3" s="1"/>
      <c r="X3" s="1"/>
      <c r="Y3" s="1"/>
      <c r="Z3" s="1"/>
    </row>
    <row r="4" ht="15.75" customHeight="1">
      <c r="A4" s="5">
        <v>2.0</v>
      </c>
      <c r="B4" s="5" t="s">
        <v>20</v>
      </c>
      <c r="C4" s="9">
        <v>15.0</v>
      </c>
      <c r="D4" s="9">
        <v>40.0</v>
      </c>
      <c r="E4" s="9">
        <v>150.0</v>
      </c>
      <c r="F4" s="9">
        <f t="shared" si="2"/>
        <v>22.5</v>
      </c>
      <c r="G4" s="9">
        <f t="shared" si="3"/>
        <v>54.16666667</v>
      </c>
      <c r="H4" s="2"/>
      <c r="I4" s="2"/>
      <c r="J4" s="2"/>
      <c r="K4" s="2"/>
      <c r="L4" s="2"/>
      <c r="M4" s="1"/>
      <c r="N4" s="10">
        <v>0.7</v>
      </c>
      <c r="O4" s="9">
        <f>BETAINV(N4,Sheet2!$M$3,Sheet2!$N$3,$H$3,$J$3)</f>
        <v>116.2110614</v>
      </c>
      <c r="P4" s="1"/>
      <c r="Q4" s="10">
        <v>0.95</v>
      </c>
      <c r="R4" s="9">
        <f>S4-2*$K$3</f>
        <v>48.41826189</v>
      </c>
      <c r="S4" s="9">
        <f t="shared" ref="S4:S5" si="4">$L$3</f>
        <v>102.8333333</v>
      </c>
      <c r="T4" s="9">
        <f>S4+2*$K$3</f>
        <v>157.2484048</v>
      </c>
      <c r="U4" s="1"/>
      <c r="V4" s="1"/>
      <c r="W4" s="1"/>
      <c r="X4" s="1"/>
      <c r="Y4" s="1"/>
      <c r="Z4" s="1"/>
    </row>
    <row r="5" ht="15.75" customHeight="1">
      <c r="A5" s="5">
        <v>3.0</v>
      </c>
      <c r="B5" s="5" t="s">
        <v>21</v>
      </c>
      <c r="C5" s="9">
        <v>2.0</v>
      </c>
      <c r="D5" s="9">
        <v>10.0</v>
      </c>
      <c r="E5" s="9">
        <v>20.0</v>
      </c>
      <c r="F5" s="9">
        <f t="shared" si="2"/>
        <v>3</v>
      </c>
      <c r="G5" s="9">
        <f t="shared" si="3"/>
        <v>10.33333333</v>
      </c>
      <c r="H5" s="2"/>
      <c r="I5" s="2"/>
      <c r="J5" s="2"/>
      <c r="K5" s="2"/>
      <c r="L5" s="2"/>
      <c r="M5" s="1"/>
      <c r="N5" s="10">
        <v>0.5</v>
      </c>
      <c r="O5" s="9">
        <f>BETAINV(N5,Sheet2!$M$3,Sheet2!$N$3,$H$3,$J$3)</f>
        <v>100.905112</v>
      </c>
      <c r="P5" s="1"/>
      <c r="Q5" s="10">
        <v>0.68</v>
      </c>
      <c r="R5" s="9">
        <f>S5-1*$K$3</f>
        <v>75.62579761</v>
      </c>
      <c r="S5" s="9">
        <f t="shared" si="4"/>
        <v>102.8333333</v>
      </c>
      <c r="T5" s="9">
        <f>S5+1*$K$3</f>
        <v>130.0408691</v>
      </c>
      <c r="U5" s="1"/>
      <c r="V5" s="1"/>
      <c r="W5" s="1"/>
      <c r="X5" s="1"/>
      <c r="Y5" s="1"/>
      <c r="Z5" s="1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"/>
      <c r="N6" s="2"/>
      <c r="O6" s="2"/>
      <c r="P6" s="1"/>
      <c r="Q6" s="2"/>
      <c r="R6" s="2"/>
      <c r="S6" s="1"/>
      <c r="T6" s="2"/>
      <c r="U6" s="1"/>
      <c r="V6" s="1"/>
      <c r="W6" s="1"/>
      <c r="X6" s="1"/>
      <c r="Y6" s="1"/>
      <c r="Z6" s="1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  <c r="N7" s="2"/>
      <c r="O7" s="2"/>
      <c r="P7" s="1"/>
      <c r="Q7" s="2"/>
      <c r="R7" s="2"/>
      <c r="S7" s="1"/>
      <c r="T7" s="2"/>
      <c r="U7" s="1"/>
      <c r="V7" s="1"/>
      <c r="W7" s="1"/>
      <c r="X7" s="1"/>
      <c r="Y7" s="1"/>
      <c r="Z7" s="1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"/>
      <c r="N8" s="2"/>
      <c r="O8" s="2"/>
      <c r="P8" s="1"/>
      <c r="Q8" s="2"/>
      <c r="R8" s="2"/>
      <c r="S8" s="1"/>
      <c r="T8" s="2"/>
      <c r="U8" s="1"/>
      <c r="V8" s="1"/>
      <c r="W8" s="1"/>
      <c r="X8" s="1"/>
      <c r="Y8" s="1"/>
      <c r="Z8" s="1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"/>
      <c r="N9" s="2"/>
      <c r="O9" s="2"/>
      <c r="P9" s="1"/>
      <c r="Q9" s="2"/>
      <c r="R9" s="2"/>
      <c r="S9" s="1"/>
      <c r="T9" s="2"/>
      <c r="U9" s="1"/>
      <c r="V9" s="1"/>
      <c r="W9" s="1"/>
      <c r="X9" s="1"/>
      <c r="Y9" s="1"/>
      <c r="Z9" s="1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"/>
      <c r="N10" s="2"/>
      <c r="O10" s="2"/>
      <c r="P10" s="1"/>
      <c r="Q10" s="2"/>
      <c r="R10" s="2"/>
      <c r="S10" s="1"/>
      <c r="T10" s="2"/>
      <c r="U10" s="1"/>
      <c r="V10" s="1"/>
      <c r="W10" s="1"/>
      <c r="X10" s="1"/>
      <c r="Y10" s="1"/>
      <c r="Z10" s="1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2"/>
      <c r="O11" s="2"/>
      <c r="P11" s="1"/>
      <c r="Q11" s="2"/>
      <c r="R11" s="2"/>
      <c r="S11" s="1"/>
      <c r="T11" s="2"/>
      <c r="U11" s="1"/>
      <c r="V11" s="1"/>
      <c r="W11" s="1"/>
      <c r="X11" s="1"/>
      <c r="Y11" s="1"/>
      <c r="Z11" s="1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  <c r="N12" s="2"/>
      <c r="O12" s="2"/>
      <c r="P12" s="1"/>
      <c r="Q12" s="2"/>
      <c r="R12" s="2"/>
      <c r="S12" s="1"/>
      <c r="T12" s="2"/>
      <c r="U12" s="1"/>
      <c r="V12" s="1"/>
      <c r="W12" s="1"/>
      <c r="X12" s="1"/>
      <c r="Y12" s="1"/>
      <c r="Z12" s="1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2"/>
      <c r="O13" s="2"/>
      <c r="P13" s="1"/>
      <c r="Q13" s="2"/>
      <c r="R13" s="2"/>
      <c r="S13" s="1"/>
      <c r="T13" s="2"/>
      <c r="U13" s="1"/>
      <c r="V13" s="1"/>
      <c r="W13" s="1"/>
      <c r="X13" s="1"/>
      <c r="Y13" s="1"/>
      <c r="Z13" s="1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  <c r="N14" s="2"/>
      <c r="O14" s="2"/>
      <c r="P14" s="1"/>
      <c r="Q14" s="2"/>
      <c r="R14" s="2"/>
      <c r="S14" s="1"/>
      <c r="T14" s="2"/>
      <c r="U14" s="1"/>
      <c r="V14" s="1"/>
      <c r="W14" s="1"/>
      <c r="X14" s="1"/>
      <c r="Y14" s="1"/>
      <c r="Z14" s="1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  <c r="N15" s="2"/>
      <c r="O15" s="2"/>
      <c r="P15" s="1"/>
      <c r="Q15" s="2"/>
      <c r="R15" s="2"/>
      <c r="S15" s="1"/>
      <c r="T15" s="2"/>
      <c r="U15" s="1"/>
      <c r="V15" s="1"/>
      <c r="W15" s="1"/>
      <c r="X15" s="1"/>
      <c r="Y15" s="1"/>
      <c r="Z15" s="1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2"/>
      <c r="O16" s="2"/>
      <c r="P16" s="1"/>
      <c r="Q16" s="2"/>
      <c r="R16" s="2"/>
      <c r="S16" s="1"/>
      <c r="T16" s="2"/>
      <c r="U16" s="1"/>
      <c r="V16" s="1"/>
      <c r="W16" s="1"/>
      <c r="X16" s="1"/>
      <c r="Y16" s="1"/>
      <c r="Z16" s="1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"/>
      <c r="N17" s="2"/>
      <c r="O17" s="2"/>
      <c r="P17" s="1"/>
      <c r="Q17" s="2"/>
      <c r="R17" s="2"/>
      <c r="S17" s="1"/>
      <c r="T17" s="2"/>
      <c r="U17" s="1"/>
      <c r="V17" s="1"/>
      <c r="W17" s="1"/>
      <c r="X17" s="1"/>
      <c r="Y17" s="1"/>
      <c r="Z17" s="1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  <c r="N18" s="2"/>
      <c r="O18" s="2"/>
      <c r="P18" s="1"/>
      <c r="Q18" s="2"/>
      <c r="R18" s="2"/>
      <c r="S18" s="1"/>
      <c r="T18" s="2"/>
      <c r="U18" s="1"/>
      <c r="V18" s="1"/>
      <c r="W18" s="1"/>
      <c r="X18" s="1"/>
      <c r="Y18" s="1"/>
      <c r="Z18" s="1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  <c r="N19" s="2"/>
      <c r="O19" s="2"/>
      <c r="P19" s="1"/>
      <c r="Q19" s="2"/>
      <c r="R19" s="2"/>
      <c r="S19" s="1"/>
      <c r="T19" s="2"/>
      <c r="U19" s="1"/>
      <c r="V19" s="1"/>
      <c r="W19" s="1"/>
      <c r="X19" s="1"/>
      <c r="Y19" s="1"/>
      <c r="Z19" s="1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2"/>
      <c r="O20" s="2"/>
      <c r="P20" s="1"/>
      <c r="Q20" s="2"/>
      <c r="R20" s="2"/>
      <c r="S20" s="1"/>
      <c r="T20" s="2"/>
      <c r="U20" s="1"/>
      <c r="V20" s="1"/>
      <c r="W20" s="1"/>
      <c r="X20" s="1"/>
      <c r="Y20" s="1"/>
      <c r="Z20" s="1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2"/>
      <c r="O21" s="2"/>
      <c r="P21" s="1"/>
      <c r="Q21" s="2"/>
      <c r="R21" s="2"/>
      <c r="S21" s="1"/>
      <c r="T21" s="2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R2:T2"/>
  </mergeCells>
  <conditionalFormatting sqref="N3:N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5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0</v>
      </c>
      <c r="N2" s="2" t="s">
        <v>1</v>
      </c>
      <c r="O2" s="2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>
        <f>((Sheet1!L3-Sheet1!H3)/(Sheet1!J3-Sheet1!H3))*(((Sheet1!L3-Sheet1!H3)*(Sheet1!J3-Sheet1!L3))/(POWER(Sheet1!K3,2))-1)</f>
        <v>5.032160452</v>
      </c>
      <c r="N3" s="2">
        <f>(Sheet1!J3-Sheet1!L3)/(Sheet1!L3-Sheet1!H3)*M3</f>
        <v>11.09287238</v>
      </c>
      <c r="O3" s="2">
        <f>(2*(N3-M3)/(M3+N3+2))*SQRT(((M3+N3+1)/(M3*N3)))</f>
        <v>0.3704173272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