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Ex2.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11" codeName="{4D1C537B-E38A-612A-F078-A93A15B4B7F4}"/>
  <workbookPr codeName="ThisWorkbook" autoCompressPictures="0" defaultThemeVersion="166925"/>
  <mc:AlternateContent xmlns:mc="http://schemas.openxmlformats.org/markup-compatibility/2006">
    <mc:Choice Requires="x15">
      <x15ac:absPath xmlns:x15ac="http://schemas.microsoft.com/office/spreadsheetml/2010/11/ac" url="\\Mac\Home\OneDrive\ACM\ACM Football\Website\acm-football\"/>
    </mc:Choice>
  </mc:AlternateContent>
  <xr:revisionPtr revIDLastSave="0" documentId="13_ncr:1_{799B9ECA-3AE2-4C44-BA2D-0A96EAF110B6}" xr6:coauthVersionLast="46" xr6:coauthVersionMax="46" xr10:uidLastSave="{00000000-0000-0000-0000-000000000000}"/>
  <bookViews>
    <workbookView xWindow="-120" yWindow="-120" windowWidth="29040" windowHeight="15840" xr2:uid="{00000000-000D-0000-FFFF-FFFF00000000}"/>
  </bookViews>
  <sheets>
    <sheet name="2020 US Election" sheetId="1" r:id="rId1"/>
    <sheet name="Media Predictions" sheetId="7" r:id="rId2"/>
  </sheets>
  <definedNames>
    <definedName name="_2020">'2020 US Election'!$H$10:$H$65</definedName>
    <definedName name="_xlchart.v5.0" hidden="1">'2020 US Election'!$B$2</definedName>
    <definedName name="_xlchart.v5.1" hidden="1">'2020 US Election'!$B$3:$B$65</definedName>
    <definedName name="_xlchart.v5.2" hidden="1">'2020 US Election'!$H$2</definedName>
    <definedName name="_xlchart.v5.3" hidden="1">'2020 US Election'!$H$3:$H$65</definedName>
    <definedName name="_xlchart.v5.4" hidden="1">'2020 US Election'!$B$2</definedName>
    <definedName name="_xlchart.v5.5" hidden="1">'2020 US Election'!$B$3:$B$65</definedName>
    <definedName name="_xlchart.v5.6" hidden="1">'2020 US Election'!$G$2</definedName>
    <definedName name="_xlchart.v5.7" hidden="1">'2020 US Election'!$G$3:$G$65</definedName>
    <definedName name="ClearAllScenarios">'2020 US Election'!$CA$2:$CE$65</definedName>
    <definedName name="ExternalData_2" localSheetId="1" hidden="1">'Media Predictions'!$A$2:$S$58</definedName>
    <definedName name="MainView">'2020 US Election'!$C$1:$AP$65</definedName>
    <definedName name="Predictions">#REF!</definedName>
    <definedName name="Scenario1">'2020 US Election'!$CA$10:$CA$65</definedName>
    <definedName name="Scenario1Name">'2020 US Election'!$CA$2</definedName>
    <definedName name="Scenario2">'2020 US Election'!$CB$10:$CB$65</definedName>
    <definedName name="Scenario2Name">'2020 US Election'!$CB$2</definedName>
    <definedName name="Scenario3">'2020 US Election'!$CC$10:$CC$65</definedName>
    <definedName name="Scenario3Name">'2020 US Election'!$CC$2</definedName>
    <definedName name="Scenario4">'2020 US Election'!$CD$10:$CD$65</definedName>
    <definedName name="Scenario4Name">'2020 US Election'!$CD$2</definedName>
    <definedName name="Scenario5">'2020 US Election'!$CE$10:$CE$65</definedName>
    <definedName name="Scenario5Name">'2020 US Election'!$CE$2</definedName>
    <definedName name="SelectedScenario">'2020 US Election'!$CF$2</definedName>
    <definedName name="State_Column">'2020 US Election'!$BP$29</definedName>
    <definedName name="State_Row">'2020 US Election'!$BO$29</definedName>
    <definedName name="Strength">'2020 US Election'!$G$10:$G$65</definedName>
  </definedNames>
  <calcPr calcId="191029"/>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 i="1" l="1"/>
  <c r="AF2" i="7" l="1"/>
  <c r="AF3" i="7" a="1"/>
  <c r="AF3" i="7" s="1"/>
  <c r="B10" i="1" l="1" a="1"/>
  <c r="B10" i="1"/>
  <c r="B11" i="1" l="1" a="1"/>
  <c r="B11" i="1" s="1"/>
  <c r="B12" i="1" a="1"/>
  <c r="B12" i="1" s="1"/>
  <c r="B13" i="1" a="1"/>
  <c r="B13" i="1" s="1"/>
  <c r="B14" i="1" a="1"/>
  <c r="B14" i="1" s="1"/>
  <c r="B15" i="1" a="1"/>
  <c r="B15" i="1" s="1"/>
  <c r="B16" i="1" a="1"/>
  <c r="B16" i="1" s="1"/>
  <c r="B17" i="1" a="1"/>
  <c r="B17" i="1" s="1"/>
  <c r="B18" i="1" a="1"/>
  <c r="B18" i="1" s="1"/>
  <c r="B19" i="1" a="1"/>
  <c r="B19" i="1" s="1"/>
  <c r="B20" i="1" a="1"/>
  <c r="B20" i="1" s="1"/>
  <c r="B21" i="1" a="1"/>
  <c r="B21" i="1" s="1"/>
  <c r="B22" i="1" a="1"/>
  <c r="B22" i="1" s="1"/>
  <c r="B23" i="1" a="1"/>
  <c r="B23" i="1" s="1"/>
  <c r="B24" i="1" a="1"/>
  <c r="B24" i="1" s="1"/>
  <c r="B25" i="1" a="1"/>
  <c r="B25" i="1" s="1"/>
  <c r="B26" i="1" a="1"/>
  <c r="B26" i="1" s="1"/>
  <c r="B27" i="1" a="1"/>
  <c r="B27" i="1" s="1"/>
  <c r="B28" i="1" a="1"/>
  <c r="B28" i="1" s="1"/>
  <c r="B29" i="1" a="1"/>
  <c r="B29" i="1" s="1"/>
  <c r="B30" i="1" a="1"/>
  <c r="B30" i="1" s="1"/>
  <c r="B31" i="1" a="1"/>
  <c r="B31" i="1" s="1"/>
  <c r="B32" i="1" a="1"/>
  <c r="B32" i="1" s="1"/>
  <c r="B33" i="1" a="1"/>
  <c r="B33" i="1" s="1"/>
  <c r="B34" i="1" a="1"/>
  <c r="B34" i="1" s="1"/>
  <c r="B35" i="1" a="1"/>
  <c r="B35" i="1" s="1"/>
  <c r="B36" i="1" a="1"/>
  <c r="B36" i="1" s="1"/>
  <c r="B37" i="1" a="1"/>
  <c r="B37" i="1" s="1"/>
  <c r="B38" i="1" a="1"/>
  <c r="B38" i="1" s="1"/>
  <c r="B39" i="1" a="1"/>
  <c r="B39" i="1" s="1"/>
  <c r="B40" i="1" a="1"/>
  <c r="B40" i="1" s="1"/>
  <c r="B41" i="1" a="1"/>
  <c r="B41" i="1" s="1"/>
  <c r="B42" i="1" a="1"/>
  <c r="B42" i="1" s="1"/>
  <c r="B43" i="1" a="1"/>
  <c r="B43" i="1" s="1"/>
  <c r="B44" i="1" a="1"/>
  <c r="B44" i="1" s="1"/>
  <c r="B45" i="1" a="1"/>
  <c r="B45" i="1" s="1"/>
  <c r="B46" i="1" a="1"/>
  <c r="B46" i="1" s="1"/>
  <c r="B47" i="1" a="1"/>
  <c r="B47" i="1" s="1"/>
  <c r="B48" i="1" a="1"/>
  <c r="B48" i="1" s="1"/>
  <c r="B49" i="1" a="1"/>
  <c r="B49" i="1" s="1"/>
  <c r="B50" i="1" a="1"/>
  <c r="B50" i="1" s="1"/>
  <c r="B51" i="1" a="1"/>
  <c r="B51" i="1" s="1"/>
  <c r="B52" i="1" a="1"/>
  <c r="B52" i="1" s="1"/>
  <c r="B53" i="1" a="1"/>
  <c r="B53" i="1" s="1"/>
  <c r="B54" i="1" a="1"/>
  <c r="B54" i="1" s="1"/>
  <c r="B55" i="1" a="1"/>
  <c r="B55" i="1" s="1"/>
  <c r="B56" i="1" a="1"/>
  <c r="B56" i="1" s="1"/>
  <c r="B57" i="1" a="1"/>
  <c r="B57" i="1" s="1"/>
  <c r="B58" i="1" a="1"/>
  <c r="B58" i="1" s="1"/>
  <c r="B59" i="1" a="1"/>
  <c r="B59" i="1" s="1"/>
  <c r="B60" i="1" a="1"/>
  <c r="B60" i="1" s="1"/>
  <c r="B61" i="1" a="1"/>
  <c r="B61" i="1" s="1"/>
  <c r="B62" i="1" a="1"/>
  <c r="B62" i="1" s="1"/>
  <c r="B63" i="1" a="1"/>
  <c r="B63" i="1" s="1"/>
  <c r="B64" i="1" a="1"/>
  <c r="B64" i="1" s="1"/>
  <c r="B65" i="1" a="1"/>
  <c r="B65" i="1" s="1"/>
  <c r="AH3" i="7" l="1" a="1"/>
  <c r="AH3" i="7" s="1"/>
  <c r="AG3" i="7" a="1"/>
  <c r="AG3" i="7" s="1"/>
  <c r="AE3" i="7" a="1"/>
  <c r="AE3" i="7" s="1"/>
  <c r="AD3" i="7" a="1"/>
  <c r="AD3" i="7" s="1"/>
  <c r="AN2" i="7" l="1"/>
  <c r="AO2" i="7"/>
  <c r="AP2" i="7"/>
  <c r="AQ2" i="7"/>
  <c r="AR2" i="7"/>
  <c r="AS2" i="7"/>
  <c r="AT2" i="7"/>
  <c r="AU2" i="7"/>
  <c r="AI2" i="7"/>
  <c r="AJ2" i="7"/>
  <c r="AK2" i="7"/>
  <c r="AL2" i="7"/>
  <c r="AM2" i="7"/>
  <c r="AD2" i="7"/>
  <c r="AE2" i="7"/>
  <c r="AG2" i="7"/>
  <c r="AH2" i="7"/>
  <c r="AC2" i="7"/>
  <c r="AC3" i="7" a="1"/>
  <c r="AC3" i="7" s="1"/>
  <c r="Y13" i="7" l="1"/>
  <c r="Y12" i="7"/>
  <c r="Y11" i="7"/>
  <c r="Y10" i="7"/>
  <c r="Y9" i="7"/>
  <c r="Y8" i="7"/>
  <c r="Y4" i="7"/>
  <c r="Y5" i="7"/>
  <c r="Y6" i="7"/>
  <c r="Y7" i="7"/>
  <c r="Y3" i="7"/>
  <c r="AA13" i="7"/>
  <c r="AA12" i="7"/>
  <c r="AA11" i="7"/>
  <c r="AA10" i="7"/>
  <c r="AA9" i="7"/>
  <c r="AA8" i="7"/>
  <c r="AA7" i="7"/>
  <c r="AA6" i="7"/>
  <c r="AA5" i="7"/>
  <c r="AA4" i="7"/>
  <c r="AA3" i="7"/>
  <c r="AJ3" i="7" l="1" a="1"/>
  <c r="AL3" i="7" a="1"/>
  <c r="AL3" i="7" s="1"/>
  <c r="AO3" i="7" a="1"/>
  <c r="AO3" i="7" s="1"/>
  <c r="AQ3" i="7" a="1"/>
  <c r="AQ3" i="7" s="1"/>
  <c r="AI3" i="7" a="1"/>
  <c r="AK3" i="7" a="1"/>
  <c r="AK3" i="7" s="1"/>
  <c r="AM3" i="7" a="1"/>
  <c r="AM3" i="7" s="1"/>
  <c r="AN3" i="7" a="1"/>
  <c r="AN3" i="7" s="1"/>
  <c r="AR3" i="7" a="1"/>
  <c r="AR3" i="7" s="1"/>
  <c r="AT3" i="7" a="1"/>
  <c r="AT3" i="7" s="1"/>
  <c r="AS3" i="7" a="1"/>
  <c r="AS3" i="7" s="1"/>
  <c r="AP3" i="7" a="1"/>
  <c r="AP3" i="7" s="1"/>
  <c r="AU3" i="7" a="1"/>
  <c r="AU3" i="7" s="1"/>
  <c r="A44" i="1" a="1"/>
  <c r="A44" i="1" s="1"/>
  <c r="A43" i="1" a="1"/>
  <c r="A43" i="1" s="1"/>
  <c r="A42" i="1" a="1"/>
  <c r="A42" i="1" s="1"/>
  <c r="A33" i="1" a="1"/>
  <c r="A33" i="1" s="1"/>
  <c r="A32" i="1" a="1"/>
  <c r="A32" i="1" s="1"/>
  <c r="A10" i="1" a="1"/>
  <c r="A10" i="1" s="1"/>
  <c r="A11" i="1" a="1"/>
  <c r="A11" i="1" s="1"/>
  <c r="A12" i="1" a="1"/>
  <c r="A12" i="1" s="1"/>
  <c r="A13" i="1" a="1"/>
  <c r="A13" i="1" s="1"/>
  <c r="A14" i="1" a="1"/>
  <c r="A14" i="1" s="1"/>
  <c r="A15" i="1" a="1"/>
  <c r="A15" i="1" s="1"/>
  <c r="A16" i="1" a="1"/>
  <c r="A16" i="1" s="1"/>
  <c r="A19" i="1" a="1"/>
  <c r="A19" i="1" s="1"/>
  <c r="A20" i="1" a="1"/>
  <c r="A20" i="1" s="1"/>
  <c r="A21" i="1" a="1"/>
  <c r="A21" i="1" s="1"/>
  <c r="A22" i="1" a="1"/>
  <c r="A22" i="1" s="1"/>
  <c r="A23" i="1" a="1"/>
  <c r="A23" i="1" s="1"/>
  <c r="A24" i="1" a="1"/>
  <c r="A24" i="1" s="1"/>
  <c r="A25" i="1" a="1"/>
  <c r="A25" i="1" s="1"/>
  <c r="A26" i="1" a="1"/>
  <c r="A26" i="1" s="1"/>
  <c r="A27" i="1" a="1"/>
  <c r="A27" i="1" s="1"/>
  <c r="A28" i="1" a="1"/>
  <c r="A28" i="1" s="1"/>
  <c r="A29" i="1" a="1"/>
  <c r="A29" i="1" s="1"/>
  <c r="A30" i="1" a="1"/>
  <c r="A30" i="1" s="1"/>
  <c r="A31" i="1" a="1"/>
  <c r="A31" i="1" s="1"/>
  <c r="A34" i="1" a="1"/>
  <c r="A34" i="1" s="1"/>
  <c r="A35" i="1" a="1"/>
  <c r="A35" i="1" s="1"/>
  <c r="A36" i="1" a="1"/>
  <c r="A36" i="1" s="1"/>
  <c r="A37" i="1" a="1"/>
  <c r="A37" i="1" s="1"/>
  <c r="A38" i="1" a="1"/>
  <c r="A38" i="1" s="1"/>
  <c r="A39" i="1" a="1"/>
  <c r="A39" i="1" s="1"/>
  <c r="A40" i="1" a="1"/>
  <c r="A40" i="1" s="1"/>
  <c r="A41" i="1" a="1"/>
  <c r="A41" i="1" s="1"/>
  <c r="A45" i="1" a="1"/>
  <c r="A45" i="1" s="1"/>
  <c r="A46" i="1" a="1"/>
  <c r="A46" i="1" s="1"/>
  <c r="A47" i="1" a="1"/>
  <c r="A47" i="1" s="1"/>
  <c r="A48" i="1" a="1"/>
  <c r="A48" i="1" s="1"/>
  <c r="A49" i="1" a="1"/>
  <c r="A49" i="1" s="1"/>
  <c r="A50" i="1" a="1"/>
  <c r="A50" i="1" s="1"/>
  <c r="A51" i="1" a="1"/>
  <c r="A51" i="1" s="1"/>
  <c r="A52" i="1" a="1"/>
  <c r="A52" i="1" s="1"/>
  <c r="A53" i="1" a="1"/>
  <c r="A53" i="1" s="1"/>
  <c r="A54" i="1" a="1"/>
  <c r="A54" i="1" s="1"/>
  <c r="A55" i="1" a="1"/>
  <c r="A55" i="1" s="1"/>
  <c r="A56" i="1" a="1"/>
  <c r="A56" i="1" s="1"/>
  <c r="A57" i="1" a="1"/>
  <c r="A57" i="1" s="1"/>
  <c r="A58" i="1" a="1"/>
  <c r="A58" i="1" s="1"/>
  <c r="A59" i="1" a="1"/>
  <c r="A59" i="1" s="1"/>
  <c r="A60" i="1" a="1"/>
  <c r="A60" i="1" s="1"/>
  <c r="A61" i="1" a="1"/>
  <c r="A61" i="1" s="1"/>
  <c r="A62" i="1" a="1"/>
  <c r="A62" i="1" s="1"/>
  <c r="A63" i="1" a="1"/>
  <c r="A63" i="1" s="1"/>
  <c r="A64" i="1" a="1"/>
  <c r="A64" i="1" s="1"/>
  <c r="A65" i="1" a="1"/>
  <c r="A65" i="1" s="1"/>
  <c r="A18" i="1" a="1"/>
  <c r="A18" i="1" s="1"/>
  <c r="BB4" i="7" l="1"/>
  <c r="BM4" i="7" s="1"/>
  <c r="BB6" i="7"/>
  <c r="BM6" i="7" s="1"/>
  <c r="BB8" i="7"/>
  <c r="BM8" i="7" s="1"/>
  <c r="BB10" i="7"/>
  <c r="BM10" i="7" s="1"/>
  <c r="BB12" i="7"/>
  <c r="BM12" i="7" s="1"/>
  <c r="BB14" i="7"/>
  <c r="BM14" i="7" s="1"/>
  <c r="BB16" i="7"/>
  <c r="BM16" i="7" s="1"/>
  <c r="BB18" i="7"/>
  <c r="BM18" i="7" s="1"/>
  <c r="BB20" i="7"/>
  <c r="BM20" i="7" s="1"/>
  <c r="BB22" i="7"/>
  <c r="BM22" i="7" s="1"/>
  <c r="BB24" i="7"/>
  <c r="BM24" i="7" s="1"/>
  <c r="BB26" i="7"/>
  <c r="BM26" i="7" s="1"/>
  <c r="BB28" i="7"/>
  <c r="BM28" i="7" s="1"/>
  <c r="BB30" i="7"/>
  <c r="BM30" i="7" s="1"/>
  <c r="BB32" i="7"/>
  <c r="BM32" i="7" s="1"/>
  <c r="BB34" i="7"/>
  <c r="BM34" i="7" s="1"/>
  <c r="BB36" i="7"/>
  <c r="BM36" i="7" s="1"/>
  <c r="BB38" i="7"/>
  <c r="BM38" i="7" s="1"/>
  <c r="BB40" i="7"/>
  <c r="BM40" i="7" s="1"/>
  <c r="BB42" i="7"/>
  <c r="BM42" i="7" s="1"/>
  <c r="BB44" i="7"/>
  <c r="BM44" i="7" s="1"/>
  <c r="BB46" i="7"/>
  <c r="BM46" i="7" s="1"/>
  <c r="BB48" i="7"/>
  <c r="BM48" i="7" s="1"/>
  <c r="BB50" i="7"/>
  <c r="BM50" i="7" s="1"/>
  <c r="BB52" i="7"/>
  <c r="BM52" i="7" s="1"/>
  <c r="BB54" i="7"/>
  <c r="BM54" i="7" s="1"/>
  <c r="BB56" i="7"/>
  <c r="BM56" i="7" s="1"/>
  <c r="BB58" i="7"/>
  <c r="BM58" i="7" s="1"/>
  <c r="AW4" i="7"/>
  <c r="BG4" i="7" s="1"/>
  <c r="AW6" i="7"/>
  <c r="BG6" i="7" s="1"/>
  <c r="AW8" i="7"/>
  <c r="BG8" i="7" s="1"/>
  <c r="AW10" i="7"/>
  <c r="BG10" i="7" s="1"/>
  <c r="AW12" i="7"/>
  <c r="BG12" i="7" s="1"/>
  <c r="AW14" i="7"/>
  <c r="BG14" i="7" s="1"/>
  <c r="AW16" i="7"/>
  <c r="BG16" i="7" s="1"/>
  <c r="AW18" i="7"/>
  <c r="BG18" i="7" s="1"/>
  <c r="AW20" i="7"/>
  <c r="BG20" i="7" s="1"/>
  <c r="AW22" i="7"/>
  <c r="BG22" i="7" s="1"/>
  <c r="AW24" i="7"/>
  <c r="BG24" i="7" s="1"/>
  <c r="AW26" i="7"/>
  <c r="BG26" i="7" s="1"/>
  <c r="AW28" i="7"/>
  <c r="BG28" i="7" s="1"/>
  <c r="AW30" i="7"/>
  <c r="BG30" i="7" s="1"/>
  <c r="AW32" i="7"/>
  <c r="BG32" i="7" s="1"/>
  <c r="AW34" i="7"/>
  <c r="BG34" i="7" s="1"/>
  <c r="AW36" i="7"/>
  <c r="BG36" i="7" s="1"/>
  <c r="AW38" i="7"/>
  <c r="BG38" i="7" s="1"/>
  <c r="AW40" i="7"/>
  <c r="BG40" i="7" s="1"/>
  <c r="AW42" i="7"/>
  <c r="BG42" i="7" s="1"/>
  <c r="AW44" i="7"/>
  <c r="BG44" i="7" s="1"/>
  <c r="AW46" i="7"/>
  <c r="BG46" i="7" s="1"/>
  <c r="AW48" i="7"/>
  <c r="BG48" i="7" s="1"/>
  <c r="AW50" i="7"/>
  <c r="BG50" i="7" s="1"/>
  <c r="AW52" i="7"/>
  <c r="BG52" i="7" s="1"/>
  <c r="AW54" i="7"/>
  <c r="BG54" i="7" s="1"/>
  <c r="AW56" i="7"/>
  <c r="BG56" i="7" s="1"/>
  <c r="AW58" i="7"/>
  <c r="BG58" i="7" s="1"/>
  <c r="BB5" i="7"/>
  <c r="BM5" i="7" s="1"/>
  <c r="BB7" i="7"/>
  <c r="BM7" i="7" s="1"/>
  <c r="BB9" i="7"/>
  <c r="BM9" i="7" s="1"/>
  <c r="BB11" i="7"/>
  <c r="BM11" i="7" s="1"/>
  <c r="BB13" i="7"/>
  <c r="BM13" i="7" s="1"/>
  <c r="BB15" i="7"/>
  <c r="BM15" i="7" s="1"/>
  <c r="BB17" i="7"/>
  <c r="BM17" i="7" s="1"/>
  <c r="BB19" i="7"/>
  <c r="BM19" i="7" s="1"/>
  <c r="BB21" i="7"/>
  <c r="BM21" i="7" s="1"/>
  <c r="BB23" i="7"/>
  <c r="BM23" i="7" s="1"/>
  <c r="BB25" i="7"/>
  <c r="BM25" i="7" s="1"/>
  <c r="BB27" i="7"/>
  <c r="BM27" i="7" s="1"/>
  <c r="BB29" i="7"/>
  <c r="BM29" i="7" s="1"/>
  <c r="BB31" i="7"/>
  <c r="BM31" i="7" s="1"/>
  <c r="BB33" i="7"/>
  <c r="BM33" i="7" s="1"/>
  <c r="BB35" i="7"/>
  <c r="BM35" i="7" s="1"/>
  <c r="BB37" i="7"/>
  <c r="BM37" i="7" s="1"/>
  <c r="BB39" i="7"/>
  <c r="BM39" i="7" s="1"/>
  <c r="BB41" i="7"/>
  <c r="BM41" i="7" s="1"/>
  <c r="BB43" i="7"/>
  <c r="BM43" i="7" s="1"/>
  <c r="BB45" i="7"/>
  <c r="BM45" i="7" s="1"/>
  <c r="BB47" i="7"/>
  <c r="BM47" i="7" s="1"/>
  <c r="BB49" i="7"/>
  <c r="BM49" i="7" s="1"/>
  <c r="BB51" i="7"/>
  <c r="BM51" i="7" s="1"/>
  <c r="BB53" i="7"/>
  <c r="BM53" i="7" s="1"/>
  <c r="BB55" i="7"/>
  <c r="BM55" i="7" s="1"/>
  <c r="BB57" i="7"/>
  <c r="BM57" i="7" s="1"/>
  <c r="AW5" i="7"/>
  <c r="BG5" i="7" s="1"/>
  <c r="AW7" i="7"/>
  <c r="BG7" i="7" s="1"/>
  <c r="AW11" i="7"/>
  <c r="BG11" i="7" s="1"/>
  <c r="AW15" i="7"/>
  <c r="BG15" i="7" s="1"/>
  <c r="AW19" i="7"/>
  <c r="BG19" i="7" s="1"/>
  <c r="AW23" i="7"/>
  <c r="BG23" i="7" s="1"/>
  <c r="AW27" i="7"/>
  <c r="BG27" i="7" s="1"/>
  <c r="AW31" i="7"/>
  <c r="BG31" i="7" s="1"/>
  <c r="AW35" i="7"/>
  <c r="BG35" i="7" s="1"/>
  <c r="AW39" i="7"/>
  <c r="BG39" i="7" s="1"/>
  <c r="AW43" i="7"/>
  <c r="BG43" i="7" s="1"/>
  <c r="AW47" i="7"/>
  <c r="BG47" i="7" s="1"/>
  <c r="AW51" i="7"/>
  <c r="BG51" i="7" s="1"/>
  <c r="AW55" i="7"/>
  <c r="BG55" i="7" s="1"/>
  <c r="AW9" i="7"/>
  <c r="BG9" i="7" s="1"/>
  <c r="AW13" i="7"/>
  <c r="BG13" i="7" s="1"/>
  <c r="AW17" i="7"/>
  <c r="BG17" i="7" s="1"/>
  <c r="AW21" i="7"/>
  <c r="BG21" i="7" s="1"/>
  <c r="AW25" i="7"/>
  <c r="BG25" i="7" s="1"/>
  <c r="AW29" i="7"/>
  <c r="BG29" i="7" s="1"/>
  <c r="AW33" i="7"/>
  <c r="BG33" i="7" s="1"/>
  <c r="AW37" i="7"/>
  <c r="BG37" i="7" s="1"/>
  <c r="AW41" i="7"/>
  <c r="BG41" i="7" s="1"/>
  <c r="AW45" i="7"/>
  <c r="BG45" i="7" s="1"/>
  <c r="AW49" i="7"/>
  <c r="BG49" i="7" s="1"/>
  <c r="AW53" i="7"/>
  <c r="BG53" i="7" s="1"/>
  <c r="AW57" i="7"/>
  <c r="BG57" i="7" s="1"/>
  <c r="AJ3" i="7"/>
  <c r="AX4" i="7"/>
  <c r="BH4" i="7" s="1"/>
  <c r="AZ4" i="7"/>
  <c r="BJ4" i="7" s="1"/>
  <c r="BC4" i="7"/>
  <c r="BN4" i="7" s="1"/>
  <c r="BE4" i="7"/>
  <c r="BP4" i="7" s="1"/>
  <c r="AY5" i="7"/>
  <c r="BI5" i="7" s="1"/>
  <c r="BA5" i="7"/>
  <c r="BD5" i="7"/>
  <c r="BO5" i="7" s="1"/>
  <c r="AX6" i="7"/>
  <c r="BH6" i="7" s="1"/>
  <c r="AZ6" i="7"/>
  <c r="BJ6" i="7" s="1"/>
  <c r="BC6" i="7"/>
  <c r="BN6" i="7" s="1"/>
  <c r="BE6" i="7"/>
  <c r="BP6" i="7" s="1"/>
  <c r="AY7" i="7"/>
  <c r="BI7" i="7" s="1"/>
  <c r="BA7" i="7"/>
  <c r="BD7" i="7"/>
  <c r="BO7" i="7" s="1"/>
  <c r="AX8" i="7"/>
  <c r="BH8" i="7" s="1"/>
  <c r="AZ8" i="7"/>
  <c r="BJ8" i="7" s="1"/>
  <c r="BC8" i="7"/>
  <c r="BN8" i="7" s="1"/>
  <c r="BE8" i="7"/>
  <c r="BP8" i="7" s="1"/>
  <c r="AY9" i="7"/>
  <c r="BI9" i="7" s="1"/>
  <c r="BA9" i="7"/>
  <c r="BD9" i="7"/>
  <c r="BO9" i="7" s="1"/>
  <c r="AX10" i="7"/>
  <c r="BH10" i="7" s="1"/>
  <c r="AZ10" i="7"/>
  <c r="BJ10" i="7" s="1"/>
  <c r="BC10" i="7"/>
  <c r="BN10" i="7" s="1"/>
  <c r="BE10" i="7"/>
  <c r="BP10" i="7" s="1"/>
  <c r="AY11" i="7"/>
  <c r="BI11" i="7" s="1"/>
  <c r="BA11" i="7"/>
  <c r="BD11" i="7"/>
  <c r="BO11" i="7" s="1"/>
  <c r="AX12" i="7"/>
  <c r="BH12" i="7" s="1"/>
  <c r="AZ12" i="7"/>
  <c r="BJ12" i="7" s="1"/>
  <c r="BC12" i="7"/>
  <c r="BN12" i="7" s="1"/>
  <c r="BE12" i="7"/>
  <c r="BP12" i="7" s="1"/>
  <c r="AY13" i="7"/>
  <c r="BI13" i="7" s="1"/>
  <c r="BA13" i="7"/>
  <c r="BD13" i="7"/>
  <c r="BO13" i="7" s="1"/>
  <c r="AX14" i="7"/>
  <c r="BH14" i="7" s="1"/>
  <c r="AZ14" i="7"/>
  <c r="BJ14" i="7" s="1"/>
  <c r="BC14" i="7"/>
  <c r="BN14" i="7" s="1"/>
  <c r="BE14" i="7"/>
  <c r="BP14" i="7" s="1"/>
  <c r="AY15" i="7"/>
  <c r="BI15" i="7" s="1"/>
  <c r="BA15" i="7"/>
  <c r="BD15" i="7"/>
  <c r="BO15" i="7" s="1"/>
  <c r="AX16" i="7"/>
  <c r="BH16" i="7" s="1"/>
  <c r="AZ16" i="7"/>
  <c r="BJ16" i="7" s="1"/>
  <c r="BC16" i="7"/>
  <c r="BN16" i="7" s="1"/>
  <c r="BE16" i="7"/>
  <c r="BP16" i="7" s="1"/>
  <c r="AY17" i="7"/>
  <c r="BI17" i="7" s="1"/>
  <c r="BA17" i="7"/>
  <c r="BD17" i="7"/>
  <c r="BO17" i="7" s="1"/>
  <c r="AX18" i="7"/>
  <c r="BH18" i="7" s="1"/>
  <c r="AZ18" i="7"/>
  <c r="BJ18" i="7" s="1"/>
  <c r="BC18" i="7"/>
  <c r="BN18" i="7" s="1"/>
  <c r="BE18" i="7"/>
  <c r="BP18" i="7" s="1"/>
  <c r="AY19" i="7"/>
  <c r="BI19" i="7" s="1"/>
  <c r="BA19" i="7"/>
  <c r="BD19" i="7"/>
  <c r="BO19" i="7" s="1"/>
  <c r="AX20" i="7"/>
  <c r="BH20" i="7" s="1"/>
  <c r="AZ20" i="7"/>
  <c r="BJ20" i="7" s="1"/>
  <c r="BC20" i="7"/>
  <c r="BN20" i="7" s="1"/>
  <c r="BE20" i="7"/>
  <c r="BP20" i="7" s="1"/>
  <c r="AY21" i="7"/>
  <c r="BI21" i="7" s="1"/>
  <c r="BA21" i="7"/>
  <c r="BD21" i="7"/>
  <c r="BO21" i="7" s="1"/>
  <c r="AX22" i="7"/>
  <c r="BH22" i="7" s="1"/>
  <c r="AZ22" i="7"/>
  <c r="BJ22" i="7" s="1"/>
  <c r="BC22" i="7"/>
  <c r="BN22" i="7" s="1"/>
  <c r="BE22" i="7"/>
  <c r="BP22" i="7" s="1"/>
  <c r="AY23" i="7"/>
  <c r="BI23" i="7" s="1"/>
  <c r="BA23" i="7"/>
  <c r="BD23" i="7"/>
  <c r="BO23" i="7" s="1"/>
  <c r="AX24" i="7"/>
  <c r="BH24" i="7" s="1"/>
  <c r="AZ24" i="7"/>
  <c r="BJ24" i="7" s="1"/>
  <c r="BC24" i="7"/>
  <c r="BN24" i="7" s="1"/>
  <c r="BE24" i="7"/>
  <c r="BP24" i="7" s="1"/>
  <c r="AY25" i="7"/>
  <c r="BI25" i="7" s="1"/>
  <c r="BA25" i="7"/>
  <c r="BD25" i="7"/>
  <c r="BO25" i="7" s="1"/>
  <c r="AX26" i="7"/>
  <c r="BH26" i="7" s="1"/>
  <c r="AZ26" i="7"/>
  <c r="BJ26" i="7" s="1"/>
  <c r="BC26" i="7"/>
  <c r="BN26" i="7" s="1"/>
  <c r="BE26" i="7"/>
  <c r="BP26" i="7" s="1"/>
  <c r="AY27" i="7"/>
  <c r="BI27" i="7" s="1"/>
  <c r="BA27" i="7"/>
  <c r="BD27" i="7"/>
  <c r="BO27" i="7" s="1"/>
  <c r="AX28" i="7"/>
  <c r="BH28" i="7" s="1"/>
  <c r="AY4" i="7"/>
  <c r="BI4" i="7" s="1"/>
  <c r="BD4" i="7"/>
  <c r="BO4" i="7" s="1"/>
  <c r="AZ5" i="7"/>
  <c r="BJ5" i="7" s="1"/>
  <c r="BE5" i="7"/>
  <c r="BP5" i="7" s="1"/>
  <c r="BA6" i="7"/>
  <c r="AX7" i="7"/>
  <c r="BH7" i="7" s="1"/>
  <c r="BC7" i="7"/>
  <c r="BN7" i="7" s="1"/>
  <c r="AY8" i="7"/>
  <c r="BI8" i="7" s="1"/>
  <c r="BD8" i="7"/>
  <c r="BO8" i="7" s="1"/>
  <c r="AZ9" i="7"/>
  <c r="BJ9" i="7" s="1"/>
  <c r="BE9" i="7"/>
  <c r="BP9" i="7" s="1"/>
  <c r="BA10" i="7"/>
  <c r="AX11" i="7"/>
  <c r="BH11" i="7" s="1"/>
  <c r="BC11" i="7"/>
  <c r="BN11" i="7" s="1"/>
  <c r="AY12" i="7"/>
  <c r="BI12" i="7" s="1"/>
  <c r="BD12" i="7"/>
  <c r="BO12" i="7" s="1"/>
  <c r="AZ13" i="7"/>
  <c r="BJ13" i="7" s="1"/>
  <c r="BE13" i="7"/>
  <c r="BP13" i="7" s="1"/>
  <c r="BA14" i="7"/>
  <c r="AX15" i="7"/>
  <c r="BH15" i="7" s="1"/>
  <c r="BC15" i="7"/>
  <c r="BN15" i="7" s="1"/>
  <c r="AY16" i="7"/>
  <c r="BI16" i="7" s="1"/>
  <c r="BD16" i="7"/>
  <c r="BO16" i="7" s="1"/>
  <c r="AZ17" i="7"/>
  <c r="BJ17" i="7" s="1"/>
  <c r="BE17" i="7"/>
  <c r="BP17" i="7" s="1"/>
  <c r="BA18" i="7"/>
  <c r="AX19" i="7"/>
  <c r="BH19" i="7" s="1"/>
  <c r="BC19" i="7"/>
  <c r="BN19" i="7" s="1"/>
  <c r="AY20" i="7"/>
  <c r="BI20" i="7" s="1"/>
  <c r="BD20" i="7"/>
  <c r="BO20" i="7" s="1"/>
  <c r="AZ21" i="7"/>
  <c r="BJ21" i="7" s="1"/>
  <c r="BE21" i="7"/>
  <c r="BP21" i="7" s="1"/>
  <c r="BA22" i="7"/>
  <c r="AX23" i="7"/>
  <c r="BH23" i="7" s="1"/>
  <c r="BC23" i="7"/>
  <c r="BN23" i="7" s="1"/>
  <c r="AY24" i="7"/>
  <c r="BI24" i="7" s="1"/>
  <c r="BD24" i="7"/>
  <c r="BO24" i="7" s="1"/>
  <c r="BA4" i="7"/>
  <c r="AX5" i="7"/>
  <c r="BH5" i="7" s="1"/>
  <c r="BC5" i="7"/>
  <c r="BN5" i="7" s="1"/>
  <c r="AY6" i="7"/>
  <c r="BI6" i="7" s="1"/>
  <c r="BD6" i="7"/>
  <c r="BO6" i="7" s="1"/>
  <c r="AZ7" i="7"/>
  <c r="BJ7" i="7" s="1"/>
  <c r="BE7" i="7"/>
  <c r="BP7" i="7" s="1"/>
  <c r="BA8" i="7"/>
  <c r="AX9" i="7"/>
  <c r="BH9" i="7" s="1"/>
  <c r="BC9" i="7"/>
  <c r="BN9" i="7" s="1"/>
  <c r="AY10" i="7"/>
  <c r="BI10" i="7" s="1"/>
  <c r="BD10" i="7"/>
  <c r="BO10" i="7" s="1"/>
  <c r="AZ11" i="7"/>
  <c r="BJ11" i="7" s="1"/>
  <c r="BE11" i="7"/>
  <c r="BP11" i="7" s="1"/>
  <c r="BA12" i="7"/>
  <c r="AX13" i="7"/>
  <c r="BH13" i="7" s="1"/>
  <c r="BC13" i="7"/>
  <c r="BN13" i="7" s="1"/>
  <c r="AY14" i="7"/>
  <c r="BI14" i="7" s="1"/>
  <c r="BD14" i="7"/>
  <c r="BO14" i="7" s="1"/>
  <c r="AZ15" i="7"/>
  <c r="BJ15" i="7" s="1"/>
  <c r="BE15" i="7"/>
  <c r="BP15" i="7" s="1"/>
  <c r="BA16" i="7"/>
  <c r="AX17" i="7"/>
  <c r="BH17" i="7" s="1"/>
  <c r="BC17" i="7"/>
  <c r="BN17" i="7" s="1"/>
  <c r="AY18" i="7"/>
  <c r="BI18" i="7" s="1"/>
  <c r="BD18" i="7"/>
  <c r="BO18" i="7" s="1"/>
  <c r="AZ19" i="7"/>
  <c r="BJ19" i="7" s="1"/>
  <c r="BE19" i="7"/>
  <c r="BP19" i="7" s="1"/>
  <c r="BA20" i="7"/>
  <c r="AX21" i="7"/>
  <c r="BH21" i="7" s="1"/>
  <c r="BC21" i="7"/>
  <c r="BN21" i="7" s="1"/>
  <c r="AY22" i="7"/>
  <c r="BI22" i="7" s="1"/>
  <c r="BD22" i="7"/>
  <c r="BO22" i="7" s="1"/>
  <c r="AZ23" i="7"/>
  <c r="BJ23" i="7" s="1"/>
  <c r="BE23" i="7"/>
  <c r="BP23" i="7" s="1"/>
  <c r="BA24" i="7"/>
  <c r="AX25" i="7"/>
  <c r="BH25" i="7" s="1"/>
  <c r="BC25" i="7"/>
  <c r="BN25" i="7" s="1"/>
  <c r="AY26" i="7"/>
  <c r="BI26" i="7" s="1"/>
  <c r="BD26" i="7"/>
  <c r="BO26" i="7" s="1"/>
  <c r="AZ27" i="7"/>
  <c r="BJ27" i="7" s="1"/>
  <c r="BE27" i="7"/>
  <c r="BP27" i="7" s="1"/>
  <c r="AZ28" i="7"/>
  <c r="BJ28" i="7" s="1"/>
  <c r="BC28" i="7"/>
  <c r="BN28" i="7" s="1"/>
  <c r="BE28" i="7"/>
  <c r="BP28" i="7" s="1"/>
  <c r="AY29" i="7"/>
  <c r="BI29" i="7" s="1"/>
  <c r="BA29" i="7"/>
  <c r="BD29" i="7"/>
  <c r="BO29" i="7" s="1"/>
  <c r="AX30" i="7"/>
  <c r="BH30" i="7" s="1"/>
  <c r="AZ30" i="7"/>
  <c r="BJ30" i="7" s="1"/>
  <c r="BC30" i="7"/>
  <c r="BN30" i="7" s="1"/>
  <c r="BE30" i="7"/>
  <c r="BP30" i="7" s="1"/>
  <c r="AY31" i="7"/>
  <c r="BI31" i="7" s="1"/>
  <c r="BA31" i="7"/>
  <c r="BD31" i="7"/>
  <c r="BO31" i="7" s="1"/>
  <c r="AX32" i="7"/>
  <c r="BH32" i="7" s="1"/>
  <c r="AZ32" i="7"/>
  <c r="BJ32" i="7" s="1"/>
  <c r="BC32" i="7"/>
  <c r="BN32" i="7" s="1"/>
  <c r="BE32" i="7"/>
  <c r="BP32" i="7" s="1"/>
  <c r="AY33" i="7"/>
  <c r="BI33" i="7" s="1"/>
  <c r="BA33" i="7"/>
  <c r="BD33" i="7"/>
  <c r="BO33" i="7" s="1"/>
  <c r="AX34" i="7"/>
  <c r="BH34" i="7" s="1"/>
  <c r="AZ34" i="7"/>
  <c r="BJ34" i="7" s="1"/>
  <c r="BC34" i="7"/>
  <c r="BN34" i="7" s="1"/>
  <c r="BE34" i="7"/>
  <c r="BP34" i="7" s="1"/>
  <c r="AY35" i="7"/>
  <c r="BI35" i="7" s="1"/>
  <c r="BA35" i="7"/>
  <c r="BD35" i="7"/>
  <c r="BO35" i="7" s="1"/>
  <c r="AX36" i="7"/>
  <c r="BH36" i="7" s="1"/>
  <c r="AZ36" i="7"/>
  <c r="BJ36" i="7" s="1"/>
  <c r="BC36" i="7"/>
  <c r="BN36" i="7" s="1"/>
  <c r="BE36" i="7"/>
  <c r="BP36" i="7" s="1"/>
  <c r="AY37" i="7"/>
  <c r="BI37" i="7" s="1"/>
  <c r="BA37" i="7"/>
  <c r="BD37" i="7"/>
  <c r="BO37" i="7" s="1"/>
  <c r="AX38" i="7"/>
  <c r="BH38" i="7" s="1"/>
  <c r="AZ38" i="7"/>
  <c r="BJ38" i="7" s="1"/>
  <c r="BC38" i="7"/>
  <c r="BN38" i="7" s="1"/>
  <c r="BE38" i="7"/>
  <c r="BP38" i="7" s="1"/>
  <c r="AY39" i="7"/>
  <c r="BI39" i="7" s="1"/>
  <c r="BA39" i="7"/>
  <c r="BD39" i="7"/>
  <c r="BO39" i="7" s="1"/>
  <c r="AX40" i="7"/>
  <c r="BH40" i="7" s="1"/>
  <c r="AZ40" i="7"/>
  <c r="BJ40" i="7" s="1"/>
  <c r="AZ25" i="7"/>
  <c r="BJ25" i="7" s="1"/>
  <c r="BA26" i="7"/>
  <c r="BC27" i="7"/>
  <c r="BN27" i="7" s="1"/>
  <c r="BA28" i="7"/>
  <c r="AX29" i="7"/>
  <c r="BH29" i="7" s="1"/>
  <c r="BC29" i="7"/>
  <c r="BN29" i="7" s="1"/>
  <c r="AY30" i="7"/>
  <c r="BI30" i="7" s="1"/>
  <c r="BD30" i="7"/>
  <c r="BO30" i="7" s="1"/>
  <c r="AZ31" i="7"/>
  <c r="BJ31" i="7" s="1"/>
  <c r="BE31" i="7"/>
  <c r="BP31" i="7" s="1"/>
  <c r="BA32" i="7"/>
  <c r="AX33" i="7"/>
  <c r="BH33" i="7" s="1"/>
  <c r="BC33" i="7"/>
  <c r="BN33" i="7" s="1"/>
  <c r="AY34" i="7"/>
  <c r="BI34" i="7" s="1"/>
  <c r="BD34" i="7"/>
  <c r="BO34" i="7" s="1"/>
  <c r="AZ35" i="7"/>
  <c r="BJ35" i="7" s="1"/>
  <c r="BE35" i="7"/>
  <c r="BP35" i="7" s="1"/>
  <c r="BA36" i="7"/>
  <c r="AX37" i="7"/>
  <c r="BH37" i="7" s="1"/>
  <c r="BC37" i="7"/>
  <c r="BN37" i="7" s="1"/>
  <c r="AY38" i="7"/>
  <c r="BI38" i="7" s="1"/>
  <c r="BD38" i="7"/>
  <c r="BO38" i="7" s="1"/>
  <c r="AZ39" i="7"/>
  <c r="BJ39" i="7" s="1"/>
  <c r="BE39" i="7"/>
  <c r="BP39" i="7" s="1"/>
  <c r="BA40" i="7"/>
  <c r="BD40" i="7"/>
  <c r="BO40" i="7" s="1"/>
  <c r="AX41" i="7"/>
  <c r="BH41" i="7" s="1"/>
  <c r="AZ41" i="7"/>
  <c r="BJ41" i="7" s="1"/>
  <c r="BC41" i="7"/>
  <c r="BN41" i="7" s="1"/>
  <c r="BE41" i="7"/>
  <c r="BP41" i="7" s="1"/>
  <c r="AY42" i="7"/>
  <c r="BI42" i="7" s="1"/>
  <c r="BA42" i="7"/>
  <c r="BD42" i="7"/>
  <c r="BO42" i="7" s="1"/>
  <c r="AX43" i="7"/>
  <c r="BH43" i="7" s="1"/>
  <c r="AZ43" i="7"/>
  <c r="BJ43" i="7" s="1"/>
  <c r="BC43" i="7"/>
  <c r="BN43" i="7" s="1"/>
  <c r="BE43" i="7"/>
  <c r="BP43" i="7" s="1"/>
  <c r="AY44" i="7"/>
  <c r="BI44" i="7" s="1"/>
  <c r="BA44" i="7"/>
  <c r="BD44" i="7"/>
  <c r="BO44" i="7" s="1"/>
  <c r="AX45" i="7"/>
  <c r="BH45" i="7" s="1"/>
  <c r="AZ45" i="7"/>
  <c r="BJ45" i="7" s="1"/>
  <c r="BC45" i="7"/>
  <c r="BN45" i="7" s="1"/>
  <c r="BE45" i="7"/>
  <c r="BP45" i="7" s="1"/>
  <c r="AY46" i="7"/>
  <c r="BI46" i="7" s="1"/>
  <c r="BA46" i="7"/>
  <c r="BD46" i="7"/>
  <c r="BO46" i="7" s="1"/>
  <c r="AX47" i="7"/>
  <c r="BH47" i="7" s="1"/>
  <c r="AZ47" i="7"/>
  <c r="BJ47" i="7" s="1"/>
  <c r="BC47" i="7"/>
  <c r="BN47" i="7" s="1"/>
  <c r="BE47" i="7"/>
  <c r="BP47" i="7" s="1"/>
  <c r="AY48" i="7"/>
  <c r="BI48" i="7" s="1"/>
  <c r="BA48" i="7"/>
  <c r="BD48" i="7"/>
  <c r="BO48" i="7" s="1"/>
  <c r="AX49" i="7"/>
  <c r="BH49" i="7" s="1"/>
  <c r="AZ49" i="7"/>
  <c r="BJ49" i="7" s="1"/>
  <c r="BC49" i="7"/>
  <c r="BN49" i="7" s="1"/>
  <c r="BE49" i="7"/>
  <c r="BP49" i="7" s="1"/>
  <c r="AY50" i="7"/>
  <c r="BI50" i="7" s="1"/>
  <c r="BA50" i="7"/>
  <c r="BD50" i="7"/>
  <c r="BO50" i="7" s="1"/>
  <c r="AX51" i="7"/>
  <c r="BH51" i="7" s="1"/>
  <c r="AZ51" i="7"/>
  <c r="BJ51" i="7" s="1"/>
  <c r="BC51" i="7"/>
  <c r="BN51" i="7" s="1"/>
  <c r="BE51" i="7"/>
  <c r="BP51" i="7" s="1"/>
  <c r="AY52" i="7"/>
  <c r="BI52" i="7" s="1"/>
  <c r="BA52" i="7"/>
  <c r="BD52" i="7"/>
  <c r="BO52" i="7" s="1"/>
  <c r="AX53" i="7"/>
  <c r="BH53" i="7" s="1"/>
  <c r="AZ53" i="7"/>
  <c r="BJ53" i="7" s="1"/>
  <c r="BC53" i="7"/>
  <c r="BN53" i="7" s="1"/>
  <c r="BE53" i="7"/>
  <c r="BP53" i="7" s="1"/>
  <c r="AY54" i="7"/>
  <c r="BI54" i="7" s="1"/>
  <c r="BA54" i="7"/>
  <c r="BD54" i="7"/>
  <c r="BO54" i="7" s="1"/>
  <c r="AX55" i="7"/>
  <c r="BH55" i="7" s="1"/>
  <c r="AZ55" i="7"/>
  <c r="BJ55" i="7" s="1"/>
  <c r="BC55" i="7"/>
  <c r="BN55" i="7" s="1"/>
  <c r="BE55" i="7"/>
  <c r="BP55" i="7" s="1"/>
  <c r="AY56" i="7"/>
  <c r="BI56" i="7" s="1"/>
  <c r="BA56" i="7"/>
  <c r="BD56" i="7"/>
  <c r="BO56" i="7" s="1"/>
  <c r="AX57" i="7"/>
  <c r="BH57" i="7" s="1"/>
  <c r="AZ57" i="7"/>
  <c r="BJ57" i="7" s="1"/>
  <c r="BC57" i="7"/>
  <c r="BN57" i="7" s="1"/>
  <c r="BE57" i="7"/>
  <c r="BP57" i="7" s="1"/>
  <c r="AY58" i="7"/>
  <c r="BI58" i="7" s="1"/>
  <c r="BA58" i="7"/>
  <c r="BD58" i="7"/>
  <c r="BO58" i="7" s="1"/>
  <c r="BE25" i="7"/>
  <c r="BP25" i="7" s="1"/>
  <c r="AX27" i="7"/>
  <c r="BH27" i="7" s="1"/>
  <c r="AY28" i="7"/>
  <c r="BI28" i="7" s="1"/>
  <c r="BD28" i="7"/>
  <c r="BO28" i="7" s="1"/>
  <c r="AZ29" i="7"/>
  <c r="BJ29" i="7" s="1"/>
  <c r="BE29" i="7"/>
  <c r="BP29" i="7" s="1"/>
  <c r="BA30" i="7"/>
  <c r="AX31" i="7"/>
  <c r="BH31" i="7" s="1"/>
  <c r="BC31" i="7"/>
  <c r="BN31" i="7" s="1"/>
  <c r="AY32" i="7"/>
  <c r="BI32" i="7" s="1"/>
  <c r="BD32" i="7"/>
  <c r="BO32" i="7" s="1"/>
  <c r="AZ33" i="7"/>
  <c r="BJ33" i="7" s="1"/>
  <c r="BE33" i="7"/>
  <c r="BP33" i="7" s="1"/>
  <c r="BA34" i="7"/>
  <c r="AX35" i="7"/>
  <c r="BH35" i="7" s="1"/>
  <c r="BC35" i="7"/>
  <c r="BN35" i="7" s="1"/>
  <c r="AY36" i="7"/>
  <c r="BI36" i="7" s="1"/>
  <c r="BD36" i="7"/>
  <c r="BO36" i="7" s="1"/>
  <c r="AZ37" i="7"/>
  <c r="BJ37" i="7" s="1"/>
  <c r="BE37" i="7"/>
  <c r="BP37" i="7" s="1"/>
  <c r="BA38" i="7"/>
  <c r="AX39" i="7"/>
  <c r="BH39" i="7" s="1"/>
  <c r="BC39" i="7"/>
  <c r="BN39" i="7" s="1"/>
  <c r="AY40" i="7"/>
  <c r="BI40" i="7" s="1"/>
  <c r="BC40" i="7"/>
  <c r="BN40" i="7" s="1"/>
  <c r="BE40" i="7"/>
  <c r="BP40" i="7" s="1"/>
  <c r="AY41" i="7"/>
  <c r="BI41" i="7" s="1"/>
  <c r="BA41" i="7"/>
  <c r="BD41" i="7"/>
  <c r="BO41" i="7" s="1"/>
  <c r="AX42" i="7"/>
  <c r="BH42" i="7" s="1"/>
  <c r="AZ42" i="7"/>
  <c r="BJ42" i="7" s="1"/>
  <c r="BC42" i="7"/>
  <c r="BN42" i="7" s="1"/>
  <c r="BE42" i="7"/>
  <c r="BP42" i="7" s="1"/>
  <c r="AY43" i="7"/>
  <c r="BI43" i="7" s="1"/>
  <c r="BA43" i="7"/>
  <c r="BD43" i="7"/>
  <c r="BO43" i="7" s="1"/>
  <c r="AX44" i="7"/>
  <c r="BH44" i="7" s="1"/>
  <c r="AZ44" i="7"/>
  <c r="BJ44" i="7" s="1"/>
  <c r="BC44" i="7"/>
  <c r="BN44" i="7" s="1"/>
  <c r="BE44" i="7"/>
  <c r="BP44" i="7" s="1"/>
  <c r="AY45" i="7"/>
  <c r="BI45" i="7" s="1"/>
  <c r="BA45" i="7"/>
  <c r="BD45" i="7"/>
  <c r="BO45" i="7" s="1"/>
  <c r="AX46" i="7"/>
  <c r="BH46" i="7" s="1"/>
  <c r="AZ46" i="7"/>
  <c r="BJ46" i="7" s="1"/>
  <c r="BC46" i="7"/>
  <c r="BN46" i="7" s="1"/>
  <c r="BE46" i="7"/>
  <c r="BP46" i="7" s="1"/>
  <c r="AY47" i="7"/>
  <c r="BI47" i="7" s="1"/>
  <c r="BA47" i="7"/>
  <c r="BD47" i="7"/>
  <c r="BO47" i="7" s="1"/>
  <c r="AX48" i="7"/>
  <c r="BH48" i="7" s="1"/>
  <c r="AZ48" i="7"/>
  <c r="BJ48" i="7" s="1"/>
  <c r="BC48" i="7"/>
  <c r="BN48" i="7" s="1"/>
  <c r="BE48" i="7"/>
  <c r="BP48" i="7" s="1"/>
  <c r="AY49" i="7"/>
  <c r="BI49" i="7" s="1"/>
  <c r="BA49" i="7"/>
  <c r="BD49" i="7"/>
  <c r="BO49" i="7" s="1"/>
  <c r="AX50" i="7"/>
  <c r="BH50" i="7" s="1"/>
  <c r="AZ50" i="7"/>
  <c r="BJ50" i="7" s="1"/>
  <c r="BC50" i="7"/>
  <c r="BN50" i="7" s="1"/>
  <c r="BE50" i="7"/>
  <c r="BP50" i="7" s="1"/>
  <c r="AY51" i="7"/>
  <c r="BI51" i="7" s="1"/>
  <c r="BA51" i="7"/>
  <c r="BD51" i="7"/>
  <c r="BO51" i="7" s="1"/>
  <c r="AX52" i="7"/>
  <c r="BH52" i="7" s="1"/>
  <c r="AZ52" i="7"/>
  <c r="BJ52" i="7" s="1"/>
  <c r="BC52" i="7"/>
  <c r="BN52" i="7" s="1"/>
  <c r="BE52" i="7"/>
  <c r="BP52" i="7" s="1"/>
  <c r="AY53" i="7"/>
  <c r="BI53" i="7" s="1"/>
  <c r="BA53" i="7"/>
  <c r="BD53" i="7"/>
  <c r="BO53" i="7" s="1"/>
  <c r="AX54" i="7"/>
  <c r="BH54" i="7" s="1"/>
  <c r="AZ54" i="7"/>
  <c r="BJ54" i="7" s="1"/>
  <c r="BC54" i="7"/>
  <c r="BN54" i="7" s="1"/>
  <c r="BE54" i="7"/>
  <c r="BP54" i="7" s="1"/>
  <c r="AY55" i="7"/>
  <c r="BI55" i="7" s="1"/>
  <c r="BA55" i="7"/>
  <c r="BD55" i="7"/>
  <c r="BO55" i="7" s="1"/>
  <c r="AX56" i="7"/>
  <c r="BH56" i="7" s="1"/>
  <c r="AZ56" i="7"/>
  <c r="BJ56" i="7" s="1"/>
  <c r="BC56" i="7"/>
  <c r="BN56" i="7" s="1"/>
  <c r="BE56" i="7"/>
  <c r="BP56" i="7" s="1"/>
  <c r="AY57" i="7"/>
  <c r="BI57" i="7" s="1"/>
  <c r="BA57" i="7"/>
  <c r="BD57" i="7"/>
  <c r="BO57" i="7" s="1"/>
  <c r="AX58" i="7"/>
  <c r="BH58" i="7" s="1"/>
  <c r="AZ58" i="7"/>
  <c r="BJ58" i="7" s="1"/>
  <c r="BC58" i="7"/>
  <c r="BN58" i="7" s="1"/>
  <c r="BE58" i="7"/>
  <c r="BP58" i="7" s="1"/>
  <c r="AI3" i="7"/>
  <c r="E9" i="1" a="1"/>
  <c r="E9" i="1" s="1"/>
  <c r="J9" i="1"/>
  <c r="E7" i="1" a="1"/>
  <c r="E7" i="1" s="1"/>
  <c r="J7" i="1"/>
  <c r="BK17" i="7" l="1"/>
  <c r="BK9" i="7"/>
  <c r="BK35" i="7"/>
  <c r="BQ39" i="7"/>
  <c r="BQ31" i="7"/>
  <c r="BQ19" i="7"/>
  <c r="BK57" i="7"/>
  <c r="BK49" i="7"/>
  <c r="BK41" i="7"/>
  <c r="BK33" i="7"/>
  <c r="BK25" i="7"/>
  <c r="BK51" i="7"/>
  <c r="BK43" i="7"/>
  <c r="BK27" i="7"/>
  <c r="BK19" i="7"/>
  <c r="BK11" i="7"/>
  <c r="BK5" i="7"/>
  <c r="BQ55" i="7"/>
  <c r="BQ51" i="7"/>
  <c r="BQ47" i="7"/>
  <c r="BQ43" i="7"/>
  <c r="BQ35" i="7"/>
  <c r="BQ27" i="7"/>
  <c r="BQ23" i="7"/>
  <c r="BQ15" i="7"/>
  <c r="BQ11" i="7"/>
  <c r="BT11" i="7" s="1"/>
  <c r="BQ7" i="7"/>
  <c r="BK58" i="7"/>
  <c r="BK54" i="7"/>
  <c r="BK50" i="7"/>
  <c r="BK46" i="7"/>
  <c r="BK42" i="7"/>
  <c r="BK38" i="7"/>
  <c r="BK34" i="7"/>
  <c r="BK30" i="7"/>
  <c r="BK26" i="7"/>
  <c r="BK22" i="7"/>
  <c r="BK18" i="7"/>
  <c r="BK14" i="7"/>
  <c r="BK10" i="7"/>
  <c r="BK6" i="7"/>
  <c r="BQ58" i="7"/>
  <c r="BQ54" i="7"/>
  <c r="BQ50" i="7"/>
  <c r="BQ46" i="7"/>
  <c r="BQ42" i="7"/>
  <c r="BQ38" i="7"/>
  <c r="BQ34" i="7"/>
  <c r="BQ30" i="7"/>
  <c r="BQ26" i="7"/>
  <c r="BQ22" i="7"/>
  <c r="BQ18" i="7"/>
  <c r="BQ14" i="7"/>
  <c r="BQ10" i="7"/>
  <c r="BQ6" i="7"/>
  <c r="BK53" i="7"/>
  <c r="BK45" i="7"/>
  <c r="BK37" i="7"/>
  <c r="BK29" i="7"/>
  <c r="BK21" i="7"/>
  <c r="BK13" i="7"/>
  <c r="BK55" i="7"/>
  <c r="BK47" i="7"/>
  <c r="BK39" i="7"/>
  <c r="BS39" i="7" s="1"/>
  <c r="BK31" i="7"/>
  <c r="BK23" i="7"/>
  <c r="BK15" i="7"/>
  <c r="BK7" i="7"/>
  <c r="BQ57" i="7"/>
  <c r="BQ53" i="7"/>
  <c r="BQ49" i="7"/>
  <c r="BQ45" i="7"/>
  <c r="BQ41" i="7"/>
  <c r="BQ37" i="7"/>
  <c r="BQ33" i="7"/>
  <c r="BQ29" i="7"/>
  <c r="BQ25" i="7"/>
  <c r="BQ21" i="7"/>
  <c r="BQ17" i="7"/>
  <c r="BQ13" i="7"/>
  <c r="BQ9" i="7"/>
  <c r="BQ5" i="7"/>
  <c r="BK56" i="7"/>
  <c r="BK52" i="7"/>
  <c r="BK48" i="7"/>
  <c r="BK44" i="7"/>
  <c r="BK40" i="7"/>
  <c r="BK36" i="7"/>
  <c r="BK32" i="7"/>
  <c r="BK28" i="7"/>
  <c r="BK24" i="7"/>
  <c r="BK20" i="7"/>
  <c r="BK16" i="7"/>
  <c r="BK12" i="7"/>
  <c r="BK8" i="7"/>
  <c r="BK4" i="7"/>
  <c r="BQ56" i="7"/>
  <c r="BQ52" i="7"/>
  <c r="BQ48" i="7"/>
  <c r="BQ44" i="7"/>
  <c r="BQ40" i="7"/>
  <c r="BQ36" i="7"/>
  <c r="BQ32" i="7"/>
  <c r="BQ28" i="7"/>
  <c r="BQ24" i="7"/>
  <c r="BQ20" i="7"/>
  <c r="BQ16" i="7"/>
  <c r="BQ12" i="7"/>
  <c r="BQ8" i="7"/>
  <c r="BQ4" i="7"/>
  <c r="BB3" i="7"/>
  <c r="BM3" i="7" s="1"/>
  <c r="AW3" i="7"/>
  <c r="BG3" i="7" s="1"/>
  <c r="BE3" i="7"/>
  <c r="BP3" i="7" s="1"/>
  <c r="BC3" i="7"/>
  <c r="BN3" i="7" s="1"/>
  <c r="AZ3" i="7"/>
  <c r="BJ3" i="7" s="1"/>
  <c r="AX3" i="7"/>
  <c r="BH3" i="7" s="1"/>
  <c r="BD3" i="7"/>
  <c r="BO3" i="7" s="1"/>
  <c r="BA3" i="7"/>
  <c r="AY3" i="7"/>
  <c r="BI3" i="7" s="1"/>
  <c r="BS55" i="7"/>
  <c r="BT8" i="7"/>
  <c r="BS17" i="7" l="1"/>
  <c r="BS14" i="7"/>
  <c r="BS44" i="7"/>
  <c r="BS34" i="7"/>
  <c r="BK3" i="7"/>
  <c r="BQ3" i="7"/>
  <c r="BS20" i="7"/>
  <c r="BS32" i="7"/>
  <c r="BT5" i="7"/>
  <c r="BT9" i="7"/>
  <c r="BS21" i="7"/>
  <c r="BS29" i="7"/>
  <c r="BS28" i="7"/>
  <c r="BS26" i="7"/>
  <c r="BS6" i="7"/>
  <c r="BS41" i="7"/>
  <c r="BS57" i="7"/>
  <c r="BS35" i="7"/>
  <c r="BS10" i="7"/>
  <c r="BS49" i="7"/>
  <c r="BT58" i="7"/>
  <c r="BT43" i="7"/>
  <c r="BT46" i="7"/>
  <c r="BT30" i="7"/>
  <c r="BT36" i="7"/>
  <c r="BT50" i="7"/>
  <c r="BS12" i="7"/>
  <c r="BS19" i="7"/>
  <c r="BS53" i="7"/>
  <c r="BS40" i="7"/>
  <c r="BS54" i="7"/>
  <c r="BT16" i="7"/>
  <c r="BT25" i="7"/>
  <c r="BT24" i="7"/>
  <c r="BS33" i="7"/>
  <c r="BT37" i="7"/>
  <c r="BS38" i="7"/>
  <c r="BT42" i="7"/>
  <c r="BT22" i="7"/>
  <c r="BS56" i="7"/>
  <c r="BT47" i="7"/>
  <c r="BS4" i="7"/>
  <c r="BT48" i="7"/>
  <c r="BS27" i="7"/>
  <c r="BS45" i="7"/>
  <c r="BS13" i="7"/>
  <c r="BS51" i="7"/>
  <c r="BS52" i="7"/>
  <c r="BS15" i="7"/>
  <c r="BS31" i="7"/>
  <c r="BT7" i="7"/>
  <c r="BT23" i="7"/>
  <c r="BT18" i="7"/>
  <c r="BT55" i="7"/>
  <c r="BT21" i="7"/>
  <c r="BT20" i="7"/>
  <c r="BT32" i="7"/>
  <c r="BS5" i="7"/>
  <c r="BS11" i="7"/>
  <c r="BS9" i="7"/>
  <c r="BS8" i="7"/>
  <c r="BT14" i="7"/>
  <c r="BT29" i="7"/>
  <c r="BT41" i="7"/>
  <c r="BT57" i="7"/>
  <c r="BT28" i="7"/>
  <c r="BT17" i="7"/>
  <c r="BT51" i="7"/>
  <c r="BT52" i="7"/>
  <c r="BT56" i="7"/>
  <c r="BT27" i="7"/>
  <c r="BT10" i="7"/>
  <c r="BT45" i="7"/>
  <c r="BT4" i="7"/>
  <c r="BS25" i="7"/>
  <c r="BS37" i="7"/>
  <c r="BS24" i="7"/>
  <c r="BS42" i="7"/>
  <c r="BS47" i="7"/>
  <c r="BS48" i="7"/>
  <c r="BS7" i="7"/>
  <c r="BS23" i="7"/>
  <c r="BS18" i="7"/>
  <c r="BS22" i="7"/>
  <c r="BS16" i="7"/>
  <c r="BT15" i="7"/>
  <c r="BT31" i="7"/>
  <c r="BT13" i="7"/>
  <c r="BT33" i="7"/>
  <c r="BT49" i="7"/>
  <c r="BT12" i="7"/>
  <c r="BT38" i="7"/>
  <c r="BT35" i="7"/>
  <c r="BT40" i="7"/>
  <c r="BT54" i="7"/>
  <c r="BT39" i="7"/>
  <c r="BT44" i="7"/>
  <c r="BT19" i="7"/>
  <c r="BT6" i="7"/>
  <c r="BT26" i="7"/>
  <c r="BT53" i="7"/>
  <c r="BT34" i="7"/>
  <c r="BS58" i="7" l="1"/>
  <c r="BS3" i="7"/>
  <c r="BS46" i="7"/>
  <c r="BS50" i="7"/>
  <c r="BS30" i="7"/>
  <c r="BS43" i="7"/>
  <c r="BS36" i="7"/>
  <c r="BT3" i="7"/>
  <c r="BW25" i="7" s="1"/>
  <c r="BP22" i="1"/>
  <c r="BP21" i="1"/>
  <c r="BV36" i="7" l="1"/>
  <c r="BW58" i="7"/>
  <c r="CB58" i="7" s="1"/>
  <c r="G65" i="1" s="1" a="1"/>
  <c r="G65" i="1" s="1"/>
  <c r="BV30" i="7"/>
  <c r="BW5" i="7"/>
  <c r="CB5" i="7" s="1"/>
  <c r="BW36" i="7"/>
  <c r="BV28" i="7"/>
  <c r="BV57" i="7"/>
  <c r="BV53" i="7"/>
  <c r="BW11" i="7"/>
  <c r="BW8" i="7"/>
  <c r="BV43" i="7"/>
  <c r="BV50" i="7"/>
  <c r="BV39" i="7"/>
  <c r="BV55" i="7"/>
  <c r="BV17" i="7"/>
  <c r="BV20" i="7"/>
  <c r="BV21" i="7"/>
  <c r="BV6" i="7"/>
  <c r="BV10" i="7"/>
  <c r="BW46" i="7"/>
  <c r="CB46" i="7" s="1"/>
  <c r="G53" i="1" s="1" a="1"/>
  <c r="G53" i="1" s="1"/>
  <c r="BV12" i="7"/>
  <c r="BV54" i="7"/>
  <c r="BV33" i="7"/>
  <c r="BW22" i="7"/>
  <c r="BW48" i="7"/>
  <c r="BV51" i="7"/>
  <c r="BW7" i="7"/>
  <c r="BW21" i="7"/>
  <c r="CB21" i="7" s="1"/>
  <c r="G28" i="1" s="1" a="1"/>
  <c r="G28" i="1" s="1"/>
  <c r="BV11" i="7"/>
  <c r="BW29" i="7"/>
  <c r="BW17" i="7"/>
  <c r="CB17" i="7" s="1"/>
  <c r="BW27" i="7"/>
  <c r="CB27" i="7" s="1"/>
  <c r="G34" i="1" s="1" a="1"/>
  <c r="G34" i="1" s="1"/>
  <c r="BV25" i="7"/>
  <c r="BV47" i="7"/>
  <c r="BV16" i="7"/>
  <c r="BW12" i="7"/>
  <c r="CB12" i="7" s="1"/>
  <c r="G19" i="1" s="1" a="1"/>
  <c r="G19" i="1" s="1"/>
  <c r="BW53" i="7"/>
  <c r="CB53" i="7" s="1"/>
  <c r="BV34" i="7"/>
  <c r="BW9" i="7"/>
  <c r="CB9" i="7" s="1"/>
  <c r="G16" i="1" s="1" a="1"/>
  <c r="G16" i="1" s="1"/>
  <c r="BV26" i="7"/>
  <c r="BV35" i="7"/>
  <c r="BW43" i="7"/>
  <c r="CB43" i="7" s="1"/>
  <c r="G50" i="1" s="1" a="1"/>
  <c r="G50" i="1" s="1"/>
  <c r="BW50" i="7"/>
  <c r="BV40" i="7"/>
  <c r="BW24" i="7"/>
  <c r="CB24" i="7" s="1"/>
  <c r="BW42" i="7"/>
  <c r="CB42" i="7" s="1"/>
  <c r="BV4" i="7"/>
  <c r="BV13" i="7"/>
  <c r="BV31" i="7"/>
  <c r="BW55" i="7"/>
  <c r="CB55" i="7" s="1"/>
  <c r="G62" i="1" s="1" a="1"/>
  <c r="G62" i="1" s="1"/>
  <c r="BV5" i="7"/>
  <c r="BW14" i="7"/>
  <c r="CB14" i="7" s="1"/>
  <c r="G21" i="1" s="1" a="1"/>
  <c r="G21" i="1" s="1"/>
  <c r="BW28" i="7"/>
  <c r="BW56" i="7"/>
  <c r="BW4" i="7"/>
  <c r="CB4" i="7" s="1"/>
  <c r="BV42" i="7"/>
  <c r="BV23" i="7"/>
  <c r="BW15" i="7"/>
  <c r="CB15" i="7" s="1"/>
  <c r="BW49" i="7"/>
  <c r="CB49" i="7" s="1"/>
  <c r="G56" i="1" s="1" a="1"/>
  <c r="G56" i="1" s="1"/>
  <c r="BW40" i="7"/>
  <c r="CB40" i="7" s="1"/>
  <c r="BW19" i="7"/>
  <c r="CB19" i="7" s="1"/>
  <c r="G26" i="1" s="1" a="1"/>
  <c r="G26" i="1" s="1"/>
  <c r="BW34" i="7"/>
  <c r="CB34" i="7" s="1"/>
  <c r="BW31" i="7"/>
  <c r="CB31" i="7" s="1"/>
  <c r="G38" i="1" s="1" a="1"/>
  <c r="G38" i="1" s="1"/>
  <c r="BW54" i="7"/>
  <c r="CB54" i="7" s="1"/>
  <c r="BV46" i="7"/>
  <c r="BV58" i="7"/>
  <c r="BV44" i="7"/>
  <c r="BV38" i="7"/>
  <c r="BW47" i="7"/>
  <c r="CB47" i="7" s="1"/>
  <c r="G54" i="1" s="1" a="1"/>
  <c r="G54" i="1" s="1"/>
  <c r="BV45" i="7"/>
  <c r="BV15" i="7"/>
  <c r="BW18" i="7"/>
  <c r="CB18" i="7" s="1"/>
  <c r="BW32" i="7"/>
  <c r="CB32" i="7" s="1"/>
  <c r="BV8" i="7"/>
  <c r="BW57" i="7"/>
  <c r="CB57" i="7" s="1"/>
  <c r="BW52" i="7"/>
  <c r="BW45" i="7"/>
  <c r="CB45" i="7" s="1"/>
  <c r="G52" i="1" s="1" a="1"/>
  <c r="G52" i="1" s="1"/>
  <c r="BV24" i="7"/>
  <c r="BV7" i="7"/>
  <c r="BW33" i="7"/>
  <c r="BW44" i="7"/>
  <c r="BV14" i="7"/>
  <c r="BV32" i="7"/>
  <c r="BV29" i="7"/>
  <c r="BV41" i="7"/>
  <c r="BV49" i="7"/>
  <c r="BW30" i="7"/>
  <c r="CB30" i="7" s="1"/>
  <c r="BV19" i="7"/>
  <c r="BW16" i="7"/>
  <c r="CB16" i="7" s="1"/>
  <c r="BW37" i="7"/>
  <c r="CB37" i="7" s="1"/>
  <c r="BV56" i="7"/>
  <c r="BV27" i="7"/>
  <c r="BV52" i="7"/>
  <c r="BW23" i="7"/>
  <c r="CB23" i="7" s="1"/>
  <c r="BW20" i="7"/>
  <c r="CB20" i="7" s="1"/>
  <c r="G27" i="1" s="1" a="1"/>
  <c r="G27" i="1" s="1"/>
  <c r="BV9" i="7"/>
  <c r="BW41" i="7"/>
  <c r="CB41" i="7" s="1"/>
  <c r="BW51" i="7"/>
  <c r="CB51" i="7" s="1"/>
  <c r="G58" i="1" s="1" a="1"/>
  <c r="G58" i="1" s="1"/>
  <c r="BW10" i="7"/>
  <c r="CB10" i="7" s="1"/>
  <c r="BV37" i="7"/>
  <c r="BV48" i="7"/>
  <c r="BV22" i="7"/>
  <c r="BW13" i="7"/>
  <c r="CB13" i="7" s="1"/>
  <c r="G20" i="1" s="1" a="1"/>
  <c r="G20" i="1" s="1"/>
  <c r="BW38" i="7"/>
  <c r="CB38" i="7" s="1"/>
  <c r="BW39" i="7"/>
  <c r="BW26" i="7"/>
  <c r="CB26" i="7" s="1"/>
  <c r="BV18" i="7"/>
  <c r="BW35" i="7"/>
  <c r="CB35" i="7" s="1"/>
  <c r="BW6" i="7"/>
  <c r="CB6" i="7" s="1"/>
  <c r="BV3" i="7"/>
  <c r="CB39" i="7"/>
  <c r="BW3" i="7"/>
  <c r="CB3" i="7" s="1"/>
  <c r="CB48" i="7"/>
  <c r="G55" i="1" s="1" a="1"/>
  <c r="G55" i="1" s="1"/>
  <c r="CB52" i="7"/>
  <c r="G59" i="1" s="1" a="1"/>
  <c r="G59" i="1" s="1"/>
  <c r="CB44" i="7"/>
  <c r="G51" i="1" s="1" a="1"/>
  <c r="G51" i="1" s="1"/>
  <c r="CB28" i="7"/>
  <c r="G35" i="1" s="1" a="1"/>
  <c r="G35" i="1" s="1"/>
  <c r="CB36" i="7"/>
  <c r="CB33" i="7"/>
  <c r="CB22" i="7"/>
  <c r="CB50" i="7"/>
  <c r="G57" i="1" s="1" a="1"/>
  <c r="G57" i="1" s="1"/>
  <c r="CB56" i="7"/>
  <c r="CB11" i="7"/>
  <c r="CB8" i="7"/>
  <c r="G15" i="1" s="1" a="1"/>
  <c r="G15" i="1" s="1"/>
  <c r="CB25" i="7"/>
  <c r="CB7" i="7"/>
  <c r="G14" i="1" s="1" a="1"/>
  <c r="G14" i="1" s="1"/>
  <c r="CB29" i="7"/>
  <c r="BQ16" i="1"/>
  <c r="BQ17" i="1"/>
  <c r="G12" i="1" l="1" a="1"/>
  <c r="G12" i="1" s="1"/>
  <c r="G30" i="1" a="1"/>
  <c r="G30" i="1" s="1"/>
  <c r="G64" i="1" a="1"/>
  <c r="G64" i="1" s="1"/>
  <c r="G39" i="1" a="1"/>
  <c r="G39" i="1" s="1"/>
  <c r="G37" i="1" a="1"/>
  <c r="G37" i="1" s="1"/>
  <c r="G46" i="1" a="1"/>
  <c r="G46" i="1" s="1"/>
  <c r="G29" i="1" a="1"/>
  <c r="G29" i="1" s="1"/>
  <c r="G17" i="1" a="1"/>
  <c r="G17" i="1" s="1"/>
  <c r="G41" i="1" a="1"/>
  <c r="G41" i="1" s="1"/>
  <c r="G61" i="1" a="1"/>
  <c r="G61" i="1" s="1"/>
  <c r="G31" i="1" a="1"/>
  <c r="G31" i="1" s="1"/>
  <c r="G11" i="1" a="1"/>
  <c r="G11" i="1" s="1"/>
  <c r="G36" i="1" a="1"/>
  <c r="G36" i="1" s="1"/>
  <c r="G63" i="1" a="1"/>
  <c r="G63" i="1" s="1"/>
  <c r="G18" i="1" a="1"/>
  <c r="G18" i="1" s="1"/>
  <c r="G23" i="1" a="1"/>
  <c r="G23" i="1" s="1"/>
  <c r="G60" i="1" a="1"/>
  <c r="G60" i="1" s="1"/>
  <c r="G13" i="1" a="1"/>
  <c r="G13" i="1" s="1"/>
  <c r="G10" i="1" a="1"/>
  <c r="G10" i="1" s="1"/>
  <c r="G40" i="1" a="1"/>
  <c r="G40" i="1" s="1"/>
  <c r="G24" i="1" a="1"/>
  <c r="G24" i="1" s="1"/>
  <c r="G25" i="1" a="1"/>
  <c r="G25" i="1" s="1"/>
  <c r="G22" i="1" a="1"/>
  <c r="G22" i="1" s="1"/>
  <c r="G33" i="1" a="1"/>
  <c r="G33" i="1" s="1"/>
  <c r="G42" i="1" a="1"/>
  <c r="G42" i="1" s="1"/>
  <c r="G44" i="1" a="1"/>
  <c r="G44" i="1" s="1"/>
  <c r="G43" i="1" a="1"/>
  <c r="G43" i="1" s="1"/>
  <c r="G45" i="1" a="1"/>
  <c r="G45" i="1" s="1"/>
  <c r="G47" i="1" a="1"/>
  <c r="G47" i="1" s="1"/>
  <c r="G32" i="1" a="1"/>
  <c r="G32" i="1" s="1"/>
  <c r="G48" i="1" a="1"/>
  <c r="G48" i="1" s="1"/>
  <c r="G49" i="1" a="1"/>
  <c r="G49" i="1" s="1"/>
  <c r="E33" i="1" a="1"/>
  <c r="E33" i="1" s="1"/>
  <c r="E32" i="1" a="1"/>
  <c r="E32" i="1" s="1"/>
  <c r="E42" i="1" a="1"/>
  <c r="E42" i="1" s="1"/>
  <c r="E44" i="1" a="1"/>
  <c r="E44" i="1" s="1"/>
  <c r="E43" i="1" a="1"/>
  <c r="E43" i="1" s="1"/>
  <c r="J8" i="1"/>
  <c r="E6" i="1" a="1"/>
  <c r="E6" i="1" s="1"/>
  <c r="J6" i="1"/>
  <c r="E4" i="1" a="1"/>
  <c r="E4" i="1" s="1"/>
  <c r="E5" i="1" a="1"/>
  <c r="E5" i="1" s="1"/>
  <c r="E11" i="1" a="1"/>
  <c r="E11" i="1" s="1"/>
  <c r="E10" i="1" a="1"/>
  <c r="E10" i="1" s="1"/>
  <c r="E13" i="1" a="1"/>
  <c r="E13" i="1" s="1"/>
  <c r="E12" i="1" a="1"/>
  <c r="E12" i="1" s="1"/>
  <c r="E14" i="1" a="1"/>
  <c r="E14" i="1" s="1"/>
  <c r="E15" i="1" a="1"/>
  <c r="E15" i="1" s="1"/>
  <c r="E16" i="1" a="1"/>
  <c r="E16" i="1" s="1"/>
  <c r="E18" i="1" a="1"/>
  <c r="E18" i="1" s="1"/>
  <c r="E17" i="1" a="1"/>
  <c r="E17" i="1" s="1"/>
  <c r="E19" i="1" a="1"/>
  <c r="E19" i="1" s="1"/>
  <c r="E20" i="1" a="1"/>
  <c r="E20" i="1" s="1"/>
  <c r="E21" i="1" a="1"/>
  <c r="E21" i="1" s="1"/>
  <c r="E23" i="1" a="1"/>
  <c r="E23" i="1" s="1"/>
  <c r="E24" i="1" a="1"/>
  <c r="E24" i="1" s="1"/>
  <c r="E25" i="1" a="1"/>
  <c r="E25" i="1" s="1"/>
  <c r="E22" i="1" a="1"/>
  <c r="E22" i="1" s="1"/>
  <c r="E26" i="1" a="1"/>
  <c r="E26" i="1" s="1"/>
  <c r="E27" i="1" a="1"/>
  <c r="E27" i="1" s="1"/>
  <c r="E28" i="1" a="1"/>
  <c r="E28" i="1" s="1"/>
  <c r="E31" i="1" a="1"/>
  <c r="E31" i="1" s="1"/>
  <c r="E30" i="1" a="1"/>
  <c r="E30" i="1" s="1"/>
  <c r="E29" i="1" a="1"/>
  <c r="E29" i="1" s="1"/>
  <c r="E34" i="1" a="1"/>
  <c r="E34" i="1" s="1"/>
  <c r="E35" i="1" a="1"/>
  <c r="E35" i="1" s="1"/>
  <c r="E37" i="1" a="1"/>
  <c r="E37" i="1" s="1"/>
  <c r="E36" i="1" a="1"/>
  <c r="E36" i="1" s="1"/>
  <c r="E38" i="1" a="1"/>
  <c r="E38" i="1" s="1"/>
  <c r="E41" i="1" a="1"/>
  <c r="E41" i="1" s="1"/>
  <c r="E48" i="1" a="1"/>
  <c r="E48" i="1" s="1"/>
  <c r="E45" i="1" a="1"/>
  <c r="E45" i="1" s="1"/>
  <c r="E46" i="1" a="1"/>
  <c r="E46" i="1" s="1"/>
  <c r="E47" i="1" a="1"/>
  <c r="E47" i="1" s="1"/>
  <c r="E49" i="1" a="1"/>
  <c r="E49" i="1" s="1"/>
  <c r="E39" i="1" a="1"/>
  <c r="E39" i="1" s="1"/>
  <c r="E40" i="1" a="1"/>
  <c r="E40" i="1" s="1"/>
  <c r="E50" i="1" a="1"/>
  <c r="E50" i="1" s="1"/>
  <c r="E51" i="1" a="1"/>
  <c r="E51" i="1" s="1"/>
  <c r="E52" i="1" a="1"/>
  <c r="E52" i="1" s="1"/>
  <c r="E53" i="1" a="1"/>
  <c r="E53" i="1" s="1"/>
  <c r="E54" i="1" a="1"/>
  <c r="E54" i="1" s="1"/>
  <c r="E55" i="1" a="1"/>
  <c r="E55" i="1" s="1"/>
  <c r="E56" i="1" a="1"/>
  <c r="E56" i="1" s="1"/>
  <c r="E57" i="1" a="1"/>
  <c r="E57" i="1" s="1"/>
  <c r="E58" i="1" a="1"/>
  <c r="E58" i="1" s="1"/>
  <c r="E59" i="1" a="1"/>
  <c r="E59" i="1" s="1"/>
  <c r="E61" i="1" a="1"/>
  <c r="E61" i="1" s="1"/>
  <c r="E60" i="1" a="1"/>
  <c r="E60" i="1" s="1"/>
  <c r="E62" i="1" a="1"/>
  <c r="E62" i="1" s="1"/>
  <c r="E64" i="1" a="1"/>
  <c r="E64" i="1" s="1"/>
  <c r="E63" i="1" a="1"/>
  <c r="E63" i="1" s="1"/>
  <c r="E65" i="1" a="1"/>
  <c r="E65" i="1" s="1"/>
  <c r="BU26" i="1" l="1"/>
  <c r="BU25" i="1"/>
  <c r="BP25" i="1"/>
  <c r="BV26" i="1"/>
  <c r="BV25" i="1"/>
  <c r="BP26" i="1"/>
  <c r="BX21" i="1"/>
  <c r="BX22" i="1"/>
  <c r="BR25" i="1"/>
  <c r="BT25" i="1"/>
  <c r="BR26" i="1"/>
  <c r="BT26" i="1"/>
  <c r="BX18" i="1"/>
  <c r="BX16" i="1"/>
  <c r="BQ25" i="1"/>
  <c r="BS25" i="1"/>
  <c r="BQ26" i="1"/>
  <c r="BS26" i="1"/>
  <c r="BX19" i="1"/>
  <c r="BX17" i="1"/>
  <c r="BX20" i="1"/>
  <c r="J43" i="1"/>
  <c r="J42" i="1"/>
  <c r="J44" i="1"/>
  <c r="J32" i="1"/>
  <c r="J33" i="1"/>
  <c r="J5" i="1"/>
  <c r="J4" i="1" l="1"/>
  <c r="J3" i="1" l="1"/>
  <c r="J35" i="1" l="1"/>
  <c r="J11" i="1"/>
  <c r="J10" i="1"/>
  <c r="J13" i="1"/>
  <c r="J12" i="1"/>
  <c r="J14" i="1"/>
  <c r="J15" i="1"/>
  <c r="J16" i="1"/>
  <c r="J18" i="1"/>
  <c r="J17" i="1"/>
  <c r="J19" i="1"/>
  <c r="J20" i="1"/>
  <c r="J21" i="1"/>
  <c r="J23" i="1"/>
  <c r="J24" i="1"/>
  <c r="J25" i="1"/>
  <c r="J22" i="1"/>
  <c r="J26" i="1"/>
  <c r="J27" i="1"/>
  <c r="J28" i="1"/>
  <c r="J31" i="1"/>
  <c r="J30" i="1"/>
  <c r="J29" i="1"/>
  <c r="J34" i="1"/>
  <c r="J37" i="1"/>
  <c r="J36" i="1"/>
  <c r="J38" i="1"/>
  <c r="J41" i="1"/>
  <c r="J48" i="1"/>
  <c r="J45" i="1"/>
  <c r="J46" i="1"/>
  <c r="J47" i="1"/>
  <c r="J49" i="1"/>
  <c r="J39" i="1"/>
  <c r="J40" i="1"/>
  <c r="J50" i="1"/>
  <c r="J51" i="1"/>
  <c r="J52" i="1"/>
  <c r="J53" i="1"/>
  <c r="J54" i="1"/>
  <c r="J55" i="1"/>
  <c r="J56" i="1"/>
  <c r="J57" i="1"/>
  <c r="J58" i="1"/>
  <c r="J59" i="1"/>
  <c r="J61" i="1"/>
  <c r="J60" i="1"/>
  <c r="J62" i="1"/>
  <c r="J64" i="1"/>
  <c r="J63" i="1"/>
  <c r="J65" i="1"/>
  <c r="BR17" i="1"/>
  <c r="BT21" i="1" l="1"/>
  <c r="BR21" i="1" s="1"/>
  <c r="BS22" i="1"/>
  <c r="BQ22" i="1" s="1"/>
  <c r="BS21" i="1"/>
  <c r="BQ21" i="1" s="1"/>
  <c r="BT22" i="1"/>
  <c r="BR22" i="1" s="1"/>
  <c r="BR16" i="1"/>
  <c r="L1" i="1" l="1"/>
  <c r="BU21" i="1"/>
  <c r="BU2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Andrew Moss</author>
  </authors>
  <commentList>
    <comment ref="H2" authorId="0" shapeId="0" xr:uid="{90516B76-D626-4D75-A539-923FE5511290}">
      <text>
        <r>
          <rPr>
            <b/>
            <sz val="22"/>
            <color indexed="9"/>
            <rFont val="Calibri"/>
            <family val="2"/>
            <scheme val="minor"/>
          </rPr>
          <t>Enter your predictions in this column.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670CDFB-116E-45F6-86FD-A3B725B3DEDD}" keepAlive="1" name="Query - Edited" description="Connection to the 'Edited' query in the workbook." type="5" refreshedVersion="6" background="1" saveData="1">
    <dbPr connection="Provider=Microsoft.Mashup.OleDb.1;Data Source=$Workbook$;Location=Edited;Extended Properties=&quot;&quot;" command="SELECT * FROM [Edited]"/>
  </connection>
  <connection id="2" xr16:uid="{19234CEA-87D9-4CC3-A6EE-3C109E8E3288}" keepAlive="1" name="Query - Original" description="Connection to the 'Original' query in the workbook." type="5" refreshedVersion="6" background="1" refreshOnLoad="1" saveData="1">
    <dbPr connection="Provider=Microsoft.Mashup.OleDb.1;Data Source=$Workbook$;Location=Original;Extended Properties=&quot;&quot;" command="SELECT * FROM [Original]"/>
  </connection>
  <connection id="3" xr16:uid="{E7296A95-DCD2-4C2F-BB6D-7D8C475E0B85}" keepAlive="1" name="Query - States" description="Connection to the 'States' query in the workbook." type="5" refreshedVersion="6" background="1" saveData="1">
    <dbPr connection="Provider=Microsoft.Mashup.OleDb.1;Data Source=$Workbook$;Location=States;Extended Properties=&quot;&quot;" command="SELECT * FROM [State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51">
    <bk>
      <extLst>
        <ext uri="{3e2802c4-a4d2-4d8b-9148-e3be6c30e623}">
          <xlrd:rvb i="8"/>
        </ext>
      </extLst>
    </bk>
    <bk>
      <extLst>
        <ext uri="{3e2802c4-a4d2-4d8b-9148-e3be6c30e623}">
          <xlrd:rvb i="15"/>
        </ext>
      </extLst>
    </bk>
    <bk>
      <extLst>
        <ext uri="{3e2802c4-a4d2-4d8b-9148-e3be6c30e623}">
          <xlrd:rvb i="21"/>
        </ext>
      </extLst>
    </bk>
    <bk>
      <extLst>
        <ext uri="{3e2802c4-a4d2-4d8b-9148-e3be6c30e623}">
          <xlrd:rvb i="27"/>
        </ext>
      </extLst>
    </bk>
    <bk>
      <extLst>
        <ext uri="{3e2802c4-a4d2-4d8b-9148-e3be6c30e623}">
          <xlrd:rvb i="33"/>
        </ext>
      </extLst>
    </bk>
    <bk>
      <extLst>
        <ext uri="{3e2802c4-a4d2-4d8b-9148-e3be6c30e623}">
          <xlrd:rvb i="39"/>
        </ext>
      </extLst>
    </bk>
    <bk>
      <extLst>
        <ext uri="{3e2802c4-a4d2-4d8b-9148-e3be6c30e623}">
          <xlrd:rvb i="45"/>
        </ext>
      </extLst>
    </bk>
    <bk>
      <extLst>
        <ext uri="{3e2802c4-a4d2-4d8b-9148-e3be6c30e623}">
          <xlrd:rvb i="52"/>
        </ext>
      </extLst>
    </bk>
    <bk>
      <extLst>
        <ext uri="{3e2802c4-a4d2-4d8b-9148-e3be6c30e623}">
          <xlrd:rvb i="58"/>
        </ext>
      </extLst>
    </bk>
    <bk>
      <extLst>
        <ext uri="{3e2802c4-a4d2-4d8b-9148-e3be6c30e623}">
          <xlrd:rvb i="64"/>
        </ext>
      </extLst>
    </bk>
    <bk>
      <extLst>
        <ext uri="{3e2802c4-a4d2-4d8b-9148-e3be6c30e623}">
          <xlrd:rvb i="70"/>
        </ext>
      </extLst>
    </bk>
    <bk>
      <extLst>
        <ext uri="{3e2802c4-a4d2-4d8b-9148-e3be6c30e623}">
          <xlrd:rvb i="76"/>
        </ext>
      </extLst>
    </bk>
    <bk>
      <extLst>
        <ext uri="{3e2802c4-a4d2-4d8b-9148-e3be6c30e623}">
          <xlrd:rvb i="82"/>
        </ext>
      </extLst>
    </bk>
    <bk>
      <extLst>
        <ext uri="{3e2802c4-a4d2-4d8b-9148-e3be6c30e623}">
          <xlrd:rvb i="88"/>
        </ext>
      </extLst>
    </bk>
    <bk>
      <extLst>
        <ext uri="{3e2802c4-a4d2-4d8b-9148-e3be6c30e623}">
          <xlrd:rvb i="94"/>
        </ext>
      </extLst>
    </bk>
    <bk>
      <extLst>
        <ext uri="{3e2802c4-a4d2-4d8b-9148-e3be6c30e623}">
          <xlrd:rvb i="100"/>
        </ext>
      </extLst>
    </bk>
    <bk>
      <extLst>
        <ext uri="{3e2802c4-a4d2-4d8b-9148-e3be6c30e623}">
          <xlrd:rvb i="106"/>
        </ext>
      </extLst>
    </bk>
    <bk>
      <extLst>
        <ext uri="{3e2802c4-a4d2-4d8b-9148-e3be6c30e623}">
          <xlrd:rvb i="112"/>
        </ext>
      </extLst>
    </bk>
    <bk>
      <extLst>
        <ext uri="{3e2802c4-a4d2-4d8b-9148-e3be6c30e623}">
          <xlrd:rvb i="118"/>
        </ext>
      </extLst>
    </bk>
    <bk>
      <extLst>
        <ext uri="{3e2802c4-a4d2-4d8b-9148-e3be6c30e623}">
          <xlrd:rvb i="124"/>
        </ext>
      </extLst>
    </bk>
    <bk>
      <extLst>
        <ext uri="{3e2802c4-a4d2-4d8b-9148-e3be6c30e623}">
          <xlrd:rvb i="130"/>
        </ext>
      </extLst>
    </bk>
    <bk>
      <extLst>
        <ext uri="{3e2802c4-a4d2-4d8b-9148-e3be6c30e623}">
          <xlrd:rvb i="136"/>
        </ext>
      </extLst>
    </bk>
    <bk>
      <extLst>
        <ext uri="{3e2802c4-a4d2-4d8b-9148-e3be6c30e623}">
          <xlrd:rvb i="142"/>
        </ext>
      </extLst>
    </bk>
    <bk>
      <extLst>
        <ext uri="{3e2802c4-a4d2-4d8b-9148-e3be6c30e623}">
          <xlrd:rvb i="148"/>
        </ext>
      </extLst>
    </bk>
    <bk>
      <extLst>
        <ext uri="{3e2802c4-a4d2-4d8b-9148-e3be6c30e623}">
          <xlrd:rvb i="154"/>
        </ext>
      </extLst>
    </bk>
    <bk>
      <extLst>
        <ext uri="{3e2802c4-a4d2-4d8b-9148-e3be6c30e623}">
          <xlrd:rvb i="160"/>
        </ext>
      </extLst>
    </bk>
    <bk>
      <extLst>
        <ext uri="{3e2802c4-a4d2-4d8b-9148-e3be6c30e623}">
          <xlrd:rvb i="166"/>
        </ext>
      </extLst>
    </bk>
    <bk>
      <extLst>
        <ext uri="{3e2802c4-a4d2-4d8b-9148-e3be6c30e623}">
          <xlrd:rvb i="172"/>
        </ext>
      </extLst>
    </bk>
    <bk>
      <extLst>
        <ext uri="{3e2802c4-a4d2-4d8b-9148-e3be6c30e623}">
          <xlrd:rvb i="178"/>
        </ext>
      </extLst>
    </bk>
    <bk>
      <extLst>
        <ext uri="{3e2802c4-a4d2-4d8b-9148-e3be6c30e623}">
          <xlrd:rvb i="184"/>
        </ext>
      </extLst>
    </bk>
    <bk>
      <extLst>
        <ext uri="{3e2802c4-a4d2-4d8b-9148-e3be6c30e623}">
          <xlrd:rvb i="190"/>
        </ext>
      </extLst>
    </bk>
    <bk>
      <extLst>
        <ext uri="{3e2802c4-a4d2-4d8b-9148-e3be6c30e623}">
          <xlrd:rvb i="196"/>
        </ext>
      </extLst>
    </bk>
    <bk>
      <extLst>
        <ext uri="{3e2802c4-a4d2-4d8b-9148-e3be6c30e623}">
          <xlrd:rvb i="202"/>
        </ext>
      </extLst>
    </bk>
    <bk>
      <extLst>
        <ext uri="{3e2802c4-a4d2-4d8b-9148-e3be6c30e623}">
          <xlrd:rvb i="208"/>
        </ext>
      </extLst>
    </bk>
    <bk>
      <extLst>
        <ext uri="{3e2802c4-a4d2-4d8b-9148-e3be6c30e623}">
          <xlrd:rvb i="214"/>
        </ext>
      </extLst>
    </bk>
    <bk>
      <extLst>
        <ext uri="{3e2802c4-a4d2-4d8b-9148-e3be6c30e623}">
          <xlrd:rvb i="220"/>
        </ext>
      </extLst>
    </bk>
    <bk>
      <extLst>
        <ext uri="{3e2802c4-a4d2-4d8b-9148-e3be6c30e623}">
          <xlrd:rvb i="226"/>
        </ext>
      </extLst>
    </bk>
    <bk>
      <extLst>
        <ext uri="{3e2802c4-a4d2-4d8b-9148-e3be6c30e623}">
          <xlrd:rvb i="232"/>
        </ext>
      </extLst>
    </bk>
    <bk>
      <extLst>
        <ext uri="{3e2802c4-a4d2-4d8b-9148-e3be6c30e623}">
          <xlrd:rvb i="238"/>
        </ext>
      </extLst>
    </bk>
    <bk>
      <extLst>
        <ext uri="{3e2802c4-a4d2-4d8b-9148-e3be6c30e623}">
          <xlrd:rvb i="244"/>
        </ext>
      </extLst>
    </bk>
    <bk>
      <extLst>
        <ext uri="{3e2802c4-a4d2-4d8b-9148-e3be6c30e623}">
          <xlrd:rvb i="250"/>
        </ext>
      </extLst>
    </bk>
    <bk>
      <extLst>
        <ext uri="{3e2802c4-a4d2-4d8b-9148-e3be6c30e623}">
          <xlrd:rvb i="256"/>
        </ext>
      </extLst>
    </bk>
    <bk>
      <extLst>
        <ext uri="{3e2802c4-a4d2-4d8b-9148-e3be6c30e623}">
          <xlrd:rvb i="262"/>
        </ext>
      </extLst>
    </bk>
    <bk>
      <extLst>
        <ext uri="{3e2802c4-a4d2-4d8b-9148-e3be6c30e623}">
          <xlrd:rvb i="268"/>
        </ext>
      </extLst>
    </bk>
    <bk>
      <extLst>
        <ext uri="{3e2802c4-a4d2-4d8b-9148-e3be6c30e623}">
          <xlrd:rvb i="274"/>
        </ext>
      </extLst>
    </bk>
    <bk>
      <extLst>
        <ext uri="{3e2802c4-a4d2-4d8b-9148-e3be6c30e623}">
          <xlrd:rvb i="280"/>
        </ext>
      </extLst>
    </bk>
    <bk>
      <extLst>
        <ext uri="{3e2802c4-a4d2-4d8b-9148-e3be6c30e623}">
          <xlrd:rvb i="286"/>
        </ext>
      </extLst>
    </bk>
    <bk>
      <extLst>
        <ext uri="{3e2802c4-a4d2-4d8b-9148-e3be6c30e623}">
          <xlrd:rvb i="292"/>
        </ext>
      </extLst>
    </bk>
    <bk>
      <extLst>
        <ext uri="{3e2802c4-a4d2-4d8b-9148-e3be6c30e623}">
          <xlrd:rvb i="298"/>
        </ext>
      </extLst>
    </bk>
    <bk>
      <extLst>
        <ext uri="{3e2802c4-a4d2-4d8b-9148-e3be6c30e623}">
          <xlrd:rvb i="304"/>
        </ext>
      </extLst>
    </bk>
    <bk>
      <extLst>
        <ext uri="{3e2802c4-a4d2-4d8b-9148-e3be6c30e623}">
          <xlrd:rvb i="310"/>
        </ext>
      </extLst>
    </bk>
  </futureMetadata>
  <futureMetadata name="XLDAPR" count="1">
    <bk>
      <extLst>
        <ext uri="{bdbb8cdc-fa1e-496e-a857-3c3f30c029c3}">
          <xda:dynamicArrayProperties fDynamic="1" fCollapsed="0"/>
        </ext>
      </extLst>
    </bk>
  </futureMetadata>
  <cellMetadata count="1">
    <bk>
      <rc t="2" v="0"/>
    </bk>
  </cellMetadata>
  <valueMetadata count="51">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valueMetadata>
</metadata>
</file>

<file path=xl/sharedStrings.xml><?xml version="1.0" encoding="utf-8"?>
<sst xmlns="http://schemas.openxmlformats.org/spreadsheetml/2006/main" count="1429" uniqueCount="296">
  <si>
    <t>REP</t>
  </si>
  <si>
    <t>DEM</t>
  </si>
  <si>
    <t>State</t>
  </si>
  <si>
    <t>2016</t>
  </si>
  <si>
    <t>2020</t>
  </si>
  <si>
    <t>HOLD/GAIN</t>
  </si>
  <si>
    <t>TRUMP</t>
  </si>
  <si>
    <t>BIDEN</t>
  </si>
  <si>
    <t>Donald Trump</t>
  </si>
  <si>
    <t>Joe Biden</t>
  </si>
  <si>
    <t>Majority</t>
  </si>
  <si>
    <t>Option</t>
  </si>
  <si>
    <t>Candidate</t>
  </si>
  <si>
    <t>Winner</t>
  </si>
  <si>
    <t>NET</t>
  </si>
  <si>
    <t>EC Count</t>
  </si>
  <si>
    <t>STATES WON</t>
  </si>
  <si>
    <t>Abb</t>
  </si>
  <si>
    <t>EC</t>
  </si>
  <si>
    <t>Choices</t>
  </si>
  <si>
    <t>NET LOSS</t>
  </si>
  <si>
    <t>NET GAIN</t>
  </si>
  <si>
    <t>TBD</t>
  </si>
  <si>
    <t>Strength</t>
  </si>
  <si>
    <t>Include</t>
  </si>
  <si>
    <t>Total</t>
  </si>
  <si>
    <t>LOSS</t>
  </si>
  <si>
    <t>GAIN</t>
  </si>
  <si>
    <t>Scenario 1</t>
  </si>
  <si>
    <t>Scenario 2</t>
  </si>
  <si>
    <t>Scenario 3</t>
  </si>
  <si>
    <t>Scenario 4</t>
  </si>
  <si>
    <t>Scenario</t>
  </si>
  <si>
    <t>Scenario 5</t>
  </si>
  <si>
    <t>Electoral votes</t>
  </si>
  <si>
    <t>Alabama</t>
  </si>
  <si>
    <t>R+14</t>
  </si>
  <si>
    <t>62.1% R</t>
  </si>
  <si>
    <t>Safe R</t>
  </si>
  <si>
    <t>Likely R</t>
  </si>
  <si>
    <t>Solid R</t>
  </si>
  <si>
    <t>Alaska</t>
  </si>
  <si>
    <t>R+9</t>
  </si>
  <si>
    <t>51.3% R</t>
  </si>
  <si>
    <t>Lean R</t>
  </si>
  <si>
    <t>Tossup</t>
  </si>
  <si>
    <t>Arizona</t>
  </si>
  <si>
    <t>R+5</t>
  </si>
  <si>
    <t>48.9% R</t>
  </si>
  <si>
    <t>Arkansas</t>
  </si>
  <si>
    <t>R+15</t>
  </si>
  <si>
    <t>60.6% R</t>
  </si>
  <si>
    <t>California</t>
  </si>
  <si>
    <t>D+12</t>
  </si>
  <si>
    <t>61.7% D</t>
  </si>
  <si>
    <t>Safe D</t>
  </si>
  <si>
    <t>Likely D</t>
  </si>
  <si>
    <t>Solid D</t>
  </si>
  <si>
    <t>Colorado</t>
  </si>
  <si>
    <t>D+1</t>
  </si>
  <si>
    <t>48.2% D</t>
  </si>
  <si>
    <t>Lean D</t>
  </si>
  <si>
    <t>Connecticut</t>
  </si>
  <si>
    <t>D+6</t>
  </si>
  <si>
    <t>54.6% D</t>
  </si>
  <si>
    <t>Delaware</t>
  </si>
  <si>
    <t>53.1% D</t>
  </si>
  <si>
    <t>D+41</t>
  </si>
  <si>
    <t>90.9% D</t>
  </si>
  <si>
    <t>Florida</t>
  </si>
  <si>
    <t>R+2</t>
  </si>
  <si>
    <t>49.0% R</t>
  </si>
  <si>
    <t>Georgia</t>
  </si>
  <si>
    <t>50.8% R</t>
  </si>
  <si>
    <t>Hawaii</t>
  </si>
  <si>
    <t>D+18</t>
  </si>
  <si>
    <t>62.2% D</t>
  </si>
  <si>
    <t>Idaho</t>
  </si>
  <si>
    <t>R+19</t>
  </si>
  <si>
    <t>59.3% R</t>
  </si>
  <si>
    <t>Illinois</t>
  </si>
  <si>
    <t>D+7</t>
  </si>
  <si>
    <t>55.8% D</t>
  </si>
  <si>
    <t>Indiana</t>
  </si>
  <si>
    <t>56.8% R</t>
  </si>
  <si>
    <t>Iowa</t>
  </si>
  <si>
    <t>R+3</t>
  </si>
  <si>
    <t>51.2% R</t>
  </si>
  <si>
    <t>Tilt R</t>
  </si>
  <si>
    <t>Kansas</t>
  </si>
  <si>
    <t>R+13</t>
  </si>
  <si>
    <t>56.7% R</t>
  </si>
  <si>
    <t>Kentucky</t>
  </si>
  <si>
    <t>62.5% R</t>
  </si>
  <si>
    <t>Louisiana</t>
  </si>
  <si>
    <t>R+11</t>
  </si>
  <si>
    <t>58.1% R</t>
  </si>
  <si>
    <t>Maine</t>
  </si>
  <si>
    <t>D+3</t>
  </si>
  <si>
    <t>47.8% D</t>
  </si>
  <si>
    <t>ME-1</t>
  </si>
  <si>
    <t>D+8</t>
  </si>
  <si>
    <t>54.0% D</t>
  </si>
  <si>
    <t>ME-2</t>
  </si>
  <si>
    <t>Maryland</t>
  </si>
  <si>
    <t>60.3% D</t>
  </si>
  <si>
    <t>Massachusetts</t>
  </si>
  <si>
    <t>60.1% D</t>
  </si>
  <si>
    <t>Michigan</t>
  </si>
  <si>
    <t>47.5% R</t>
  </si>
  <si>
    <t>Minnesota</t>
  </si>
  <si>
    <t>46.4% D</t>
  </si>
  <si>
    <t>Mississippi</t>
  </si>
  <si>
    <t>57.9% R</t>
  </si>
  <si>
    <t>Missouri</t>
  </si>
  <si>
    <t>Montana</t>
  </si>
  <si>
    <t>56.2% R</t>
  </si>
  <si>
    <t>Nebraska</t>
  </si>
  <si>
    <t>58.8% R</t>
  </si>
  <si>
    <t>NE-1</t>
  </si>
  <si>
    <t>NE-2</t>
  </si>
  <si>
    <t>R+4</t>
  </si>
  <si>
    <t>47.2% R</t>
  </si>
  <si>
    <t>NE-3</t>
  </si>
  <si>
    <t>R+27</t>
  </si>
  <si>
    <t>73.9% R</t>
  </si>
  <si>
    <t>Nevada</t>
  </si>
  <si>
    <t>47.9% D</t>
  </si>
  <si>
    <t>New Hampshire</t>
  </si>
  <si>
    <t>47.0% D</t>
  </si>
  <si>
    <t>New Jersey</t>
  </si>
  <si>
    <t>55.0% D</t>
  </si>
  <si>
    <t>New Mexico</t>
  </si>
  <si>
    <t>48.4% D</t>
  </si>
  <si>
    <t>New York</t>
  </si>
  <si>
    <t>D+11</t>
  </si>
  <si>
    <t>59.0% D</t>
  </si>
  <si>
    <t>North Carolina</t>
  </si>
  <si>
    <t>49.8% R</t>
  </si>
  <si>
    <t>North Dakota</t>
  </si>
  <si>
    <t>R+16</t>
  </si>
  <si>
    <t>63.0% R</t>
  </si>
  <si>
    <t>Ohio</t>
  </si>
  <si>
    <t>51.7% R</t>
  </si>
  <si>
    <t>Oklahoma</t>
  </si>
  <si>
    <t>R+20</t>
  </si>
  <si>
    <t>65.3% R</t>
  </si>
  <si>
    <t>Oregon</t>
  </si>
  <si>
    <t>D+5</t>
  </si>
  <si>
    <t>50.1% D</t>
  </si>
  <si>
    <t>Pennsylvania</t>
  </si>
  <si>
    <t>EVEN</t>
  </si>
  <si>
    <t>48.2% R</t>
  </si>
  <si>
    <t>Rhode Island</t>
  </si>
  <si>
    <t>D+10</t>
  </si>
  <si>
    <t>54.4% D</t>
  </si>
  <si>
    <t>South Carolina</t>
  </si>
  <si>
    <t>R+8</t>
  </si>
  <si>
    <t>54.9% R</t>
  </si>
  <si>
    <t>South Dakota</t>
  </si>
  <si>
    <t>61.5% R</t>
  </si>
  <si>
    <t>Tennessee</t>
  </si>
  <si>
    <t>60.7% R</t>
  </si>
  <si>
    <t>Texas</t>
  </si>
  <si>
    <t>52.2% R</t>
  </si>
  <si>
    <t>Utah</t>
  </si>
  <si>
    <t>45.5% R</t>
  </si>
  <si>
    <t>Vermont</t>
  </si>
  <si>
    <t>D+15</t>
  </si>
  <si>
    <t>56.7% D</t>
  </si>
  <si>
    <t>Virginia</t>
  </si>
  <si>
    <t>49.7% D</t>
  </si>
  <si>
    <t>Washington</t>
  </si>
  <si>
    <t>52.5% D</t>
  </si>
  <si>
    <t>West Virginia</t>
  </si>
  <si>
    <t>68.5% R</t>
  </si>
  <si>
    <t>Wisconsin</t>
  </si>
  <si>
    <t>Wyoming</t>
  </si>
  <si>
    <t>R+25</t>
  </si>
  <si>
    <t>67.4% R</t>
  </si>
  <si>
    <t>Weighting</t>
  </si>
  <si>
    <t>Type</t>
  </si>
  <si>
    <t>2016 result</t>
  </si>
  <si>
    <t>State 2</t>
  </si>
  <si>
    <t>District of Columbia</t>
  </si>
  <si>
    <t>AK</t>
  </si>
  <si>
    <t>AL</t>
  </si>
  <si>
    <t>AR</t>
  </si>
  <si>
    <t>AZ</t>
  </si>
  <si>
    <t>CA</t>
  </si>
  <si>
    <t>CO</t>
  </si>
  <si>
    <t>CT</t>
  </si>
  <si>
    <t>DC</t>
  </si>
  <si>
    <t>DE</t>
  </si>
  <si>
    <t>FL</t>
  </si>
  <si>
    <t>GA</t>
  </si>
  <si>
    <t>HI</t>
  </si>
  <si>
    <t>IA</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</si>
  <si>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</si>
  <si>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</si>
  <si>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</si>
  <si>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</si>
  <si>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</si>
  <si>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</si>
  <si>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</si>
  <si>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</si>
  <si>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</si>
  <si>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</si>
  <si>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</si>
  <si>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</si>
  <si>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</si>
  <si>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</si>
  <si>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</si>
  <si>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</si>
  <si>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</si>
  <si>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</si>
  <si>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</si>
  <si>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</si>
  <si>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</si>
  <si>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</si>
  <si>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</si>
  <si>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</si>
  <si>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</si>
  <si>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</si>
  <si>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</si>
  <si>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</si>
  <si>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</si>
  <si>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</si>
  <si>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</si>
  <si>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</si>
  <si>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</si>
  <si>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</si>
  <si>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</si>
  <si>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</si>
  <si>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</si>
  <si>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</si>
  <si>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PVI</t>
  </si>
  <si>
    <t>Cook</t>
  </si>
  <si>
    <t>IE</t>
  </si>
  <si>
    <t>Sabato</t>
  </si>
  <si>
    <t>Politico</t>
  </si>
  <si>
    <t>RCP</t>
  </si>
  <si>
    <t>CNN</t>
  </si>
  <si>
    <t>The Economist</t>
  </si>
  <si>
    <t>CBS News</t>
  </si>
  <si>
    <t>270toWin</t>
  </si>
  <si>
    <t>ABC News</t>
  </si>
  <si>
    <t>NPR</t>
  </si>
  <si>
    <t>NBC News</t>
  </si>
  <si>
    <t>FiveThirtyEight</t>
  </si>
  <si>
    <t>D3</t>
  </si>
  <si>
    <t>D2</t>
  </si>
  <si>
    <t>D1</t>
  </si>
  <si>
    <t>Tilt D</t>
  </si>
  <si>
    <t>T0</t>
  </si>
  <si>
    <t>R1</t>
  </si>
  <si>
    <t>R2</t>
  </si>
  <si>
    <t>R3</t>
  </si>
  <si>
    <t>R</t>
  </si>
  <si>
    <t>D</t>
  </si>
  <si>
    <t>Name</t>
  </si>
  <si>
    <t>State Strength</t>
  </si>
  <si>
    <t>Chance</t>
  </si>
  <si>
    <t>Row</t>
  </si>
  <si>
    <t>Column</t>
  </si>
  <si>
    <t>Threshold</t>
  </si>
  <si>
    <t>Unadjusted Rating</t>
  </si>
  <si>
    <t>DEM Totals</t>
  </si>
  <si>
    <t>REP Totals</t>
  </si>
  <si>
    <t>Breakdown</t>
  </si>
  <si>
    <t>D4</t>
  </si>
  <si>
    <t>R4</t>
  </si>
  <si>
    <t>Chance Conversion</t>
  </si>
  <si>
    <t>Categories</t>
  </si>
  <si>
    <t>Rating (1–8)</t>
  </si>
  <si>
    <t>9</t>
  </si>
  <si>
    <t>3</t>
  </si>
  <si>
    <t>11</t>
  </si>
  <si>
    <t>6</t>
  </si>
  <si>
    <t>55</t>
  </si>
  <si>
    <t>7</t>
  </si>
  <si>
    <t>29</t>
  </si>
  <si>
    <t>16</t>
  </si>
  <si>
    <t>4</t>
  </si>
  <si>
    <t>20</t>
  </si>
  <si>
    <t>8</t>
  </si>
  <si>
    <t>2</t>
  </si>
  <si>
    <t>1</t>
  </si>
  <si>
    <t>10</t>
  </si>
  <si>
    <t>15</t>
  </si>
  <si>
    <t>14</t>
  </si>
  <si>
    <t>5</t>
  </si>
  <si>
    <t>18</t>
  </si>
  <si>
    <t>38</t>
  </si>
  <si>
    <t>13</t>
  </si>
  <si>
    <t>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</si>
</sst>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6" formatCode="\+0;\-0;0"/>
  </numFmts>
  <fonts count="38" x14ac:knownFonts="1">
    <font>
      <sz val="10"/>
      <color theme="1"/>
      <name val="Calibri"/>
      <family val="2"/>
    </font>
    <font>
      <sz val="10"/>
      <color theme="1"/>
      <name val="Calibri"/>
      <family val="2"/>
      <scheme val="minor"/>
    </font>
    <font>
      <sz val="10"/>
      <color theme="1"/>
      <name val="Calibri"/>
      <family val="2"/>
      <scheme val="minor"/>
    </font>
    <font>
      <sz val="10"/>
      <color theme="1"/>
      <name val="Calibri"/>
      <family val="2"/>
      <scheme val="minor"/>
    </font>
    <font>
      <sz val="10"/>
      <color theme="1"/>
      <name val="Calibri"/>
      <family val="2"/>
      <scheme val="minor"/>
    </font>
    <font>
      <sz val="10"/>
      <color theme="1"/>
      <name val="Calibri"/>
      <family val="2"/>
      <scheme val="minor"/>
    </font>
    <font>
      <sz val="10"/>
      <color theme="1"/>
      <name val="Calibri"/>
      <family val="2"/>
      <scheme val="minor"/>
    </font>
    <font>
      <sz val="10"/>
      <color theme="1"/>
      <name val="Calibri"/>
      <family val="2"/>
      <scheme val="minor"/>
    </font>
    <font>
      <sz val="8"/>
      <name val="Calibri"/>
      <family val="2"/>
    </font>
    <font>
      <sz val="28"/>
      <color theme="1" tint="0.499984740745262"/>
      <name val="Calibri"/>
      <family val="2"/>
      <scheme val="minor"/>
    </font>
    <font>
      <b/>
      <sz val="10"/>
      <color theme="1"/>
      <name val="Calibri"/>
      <family val="2"/>
      <scheme val="minor"/>
    </font>
    <font>
      <sz val="10"/>
      <color theme="0"/>
      <name val="Calibri"/>
      <family val="2"/>
      <scheme val="minor"/>
    </font>
    <font>
      <b/>
      <sz val="72"/>
      <color rgb="FFC00000"/>
      <name val="Calibri"/>
      <family val="2"/>
      <scheme val="minor"/>
    </font>
    <font>
      <sz val="72"/>
      <color rgb="FF0070C0"/>
      <name val="Calibri"/>
      <family val="2"/>
      <scheme val="minor"/>
    </font>
    <font>
      <b/>
      <sz val="72"/>
      <color rgb="FF0070C0"/>
      <name val="Calibri"/>
      <family val="2"/>
      <scheme val="minor"/>
    </font>
    <font>
      <sz val="32"/>
      <color theme="4" tint="-0.249977111117893"/>
      <name val="Calibri"/>
      <family val="2"/>
      <scheme val="minor"/>
    </font>
    <font>
      <sz val="22"/>
      <color theme="1"/>
      <name val="Calibri"/>
      <family val="2"/>
      <scheme val="minor"/>
    </font>
    <font>
      <sz val="10"/>
      <name val="Calibri"/>
      <family val="2"/>
      <scheme val="minor"/>
    </font>
    <font>
      <sz val="100"/>
      <color rgb="FFC00000"/>
      <name val="Calibri"/>
      <family val="2"/>
      <scheme val="minor"/>
    </font>
    <font>
      <sz val="100"/>
      <color rgb="FF0070C0"/>
      <name val="Calibri"/>
      <family val="2"/>
      <scheme val="minor"/>
    </font>
    <font>
      <sz val="28"/>
      <color theme="0"/>
      <name val="Calibri"/>
      <family val="2"/>
      <scheme val="minor"/>
    </font>
    <font>
      <sz val="14"/>
      <color rgb="FF000000"/>
      <name val="Calibri"/>
      <family val="2"/>
    </font>
    <font>
      <b/>
      <sz val="22"/>
      <color indexed="9"/>
      <name val="Calibri"/>
      <family val="2"/>
      <scheme val="minor"/>
    </font>
    <font>
      <sz val="12"/>
      <color rgb="FF000000"/>
      <name val="Calibri"/>
      <family val="2"/>
    </font>
    <font>
      <sz val="10"/>
      <color theme="0"/>
      <name val="Calibri"/>
      <family val="2"/>
    </font>
    <font>
      <b/>
      <sz val="10"/>
      <color theme="0"/>
      <name val="Calibri"/>
      <family val="2"/>
    </font>
    <font>
      <sz val="10"/>
      <name val="Calibri"/>
      <family val="2"/>
    </font>
    <font>
      <u/>
      <sz val="10"/>
      <color theme="10"/>
      <name val="Calibri"/>
      <family val="2"/>
    </font>
    <font>
      <b/>
      <sz val="10"/>
      <color theme="1"/>
      <name val="Calibri"/>
      <family val="2"/>
    </font>
    <font>
      <sz val="10"/>
      <color theme="1"/>
      <name val="Calibri"/>
      <family val="2"/>
    </font>
    <font>
      <b/>
      <sz val="12"/>
      <color theme="0"/>
      <name val="Calibri"/>
      <family val="2"/>
      <scheme val="minor"/>
    </font>
    <font>
      <b/>
      <sz val="11"/>
      <color theme="0"/>
      <name val="Calibri"/>
      <family val="2"/>
      <scheme val="minor"/>
    </font>
    <font>
      <sz val="11"/>
      <color theme="0"/>
      <name val="Calibri"/>
      <family val="2"/>
      <scheme val="minor"/>
    </font>
    <font>
      <sz val="11"/>
      <name val="Calibri"/>
      <family val="2"/>
      <scheme val="minor"/>
    </font>
    <font>
      <sz val="11"/>
      <color theme="1"/>
      <name val="Calibri"/>
      <family val="2"/>
      <scheme val="minor"/>
    </font>
    <font>
      <sz val="11"/>
      <color theme="1"/>
      <name val="Calibri"/>
      <family val="2"/>
    </font>
    <font>
      <b/>
      <sz val="11"/>
      <name val="Calibri"/>
      <family val="2"/>
      <scheme val="minor"/>
    </font>
    <font>
      <sz val="11"/>
      <name val="Calibri"/>
      <family val="2"/>
    </font>
  </fonts>
  <fills count="8">
    <fill>
      <patternFill patternType="none"/>
    </fill>
    <fill>
      <patternFill patternType="gray125"/>
    </fill>
    <fill>
      <patternFill patternType="solid">
        <fgColor rgb="FF0070C0"/>
        <bgColor indexed="64"/>
      </patternFill>
    </fill>
    <fill>
      <patternFill patternType="solid">
        <fgColor rgb="FFC00000"/>
        <bgColor indexed="64"/>
      </patternFill>
    </fill>
    <fill>
      <patternFill patternType="solid">
        <fgColor theme="0" tint="-0.249977111117893"/>
        <bgColor indexed="64"/>
      </patternFill>
    </fill>
    <fill>
      <gradientFill degree="45">
        <stop position="0">
          <color rgb="FF0070C0"/>
        </stop>
        <stop position="1">
          <color rgb="FFC00000"/>
        </stop>
      </gradientFill>
    </fill>
    <fill>
      <patternFill patternType="solid">
        <fgColor rgb="FF842086"/>
        <bgColor indexed="64"/>
      </patternFill>
    </fill>
    <fill>
      <gradientFill degree="225">
        <stop position="0">
          <color rgb="FF0070C0"/>
        </stop>
        <stop position="1">
          <color rgb="FFC00000"/>
        </stop>
      </gradient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diagonal/>
    </border>
  </borders>
  <cellStyleXfs count="3">
    <xf numFmtId="0" fontId="0" fillId="0" borderId="0"/>
    <xf numFmtId="0" fontId="29" fillId="0" borderId="0"/>
    <xf numFmtId="0" fontId="27" fillId="0" borderId="0" applyNumberFormat="0" applyFill="0" applyBorder="0" applyAlignment="0" applyProtection="0"/>
  </cellStyleXfs>
  <cellXfs count="111">
    <xf numFmtId="0" fontId="0" fillId="0" borderId="0" xfId="0"/>
    <xf numFmtId="0" fontId="9" fillId="0" borderId="0" xfId="0" applyFont="1" applyAlignment="1" applyProtection="1">
      <alignment vertical="center" shrinkToFit="1"/>
      <protection locked="0"/>
    </xf>
    <xf numFmtId="0" fontId="10" fillId="0" borderId="1" xfId="0" applyFont="1" applyBorder="1" applyAlignment="1" applyProtection="1">
      <alignment horizontal="center" vertical="center"/>
      <protection locked="0"/>
    </xf>
    <xf numFmtId="0" fontId="10" fillId="0" borderId="2" xfId="0" applyFont="1" applyBorder="1" applyAlignment="1" applyProtection="1">
      <alignment horizontal="center" vertical="center"/>
      <protection locked="0"/>
    </xf>
    <xf numFmtId="0" fontId="10" fillId="0" borderId="3" xfId="0" applyFont="1" applyBorder="1" applyAlignment="1" applyProtection="1">
      <alignment horizontal="center" vertical="center"/>
      <protection locked="0"/>
    </xf>
    <xf numFmtId="0" fontId="15" fillId="0" borderId="0" xfId="0" applyFont="1" applyBorder="1" applyAlignment="1" applyProtection="1">
      <alignment horizontal="center" vertical="center"/>
      <protection locked="0"/>
    </xf>
    <xf numFmtId="0" fontId="7" fillId="0" borderId="0" xfId="0" applyFont="1" applyAlignment="1" applyProtection="1">
      <alignment horizontal="center" vertical="center"/>
      <protection locked="0"/>
    </xf>
    <xf numFmtId="0" fontId="7" fillId="0" borderId="0" xfId="0" applyFont="1" applyProtection="1">
      <protection locked="0"/>
    </xf>
    <xf numFmtId="0" fontId="16" fillId="0" borderId="0" xfId="0" applyFont="1" applyAlignment="1" applyProtection="1">
      <alignment vertical="center"/>
      <protection locked="0"/>
    </xf>
    <xf numFmtId="0" fontId="7" fillId="0" borderId="1" xfId="0" applyFont="1" applyBorder="1" applyAlignment="1" applyProtection="1">
      <alignment horizontal="center" vertical="center"/>
      <protection locked="0"/>
    </xf>
    <xf numFmtId="0" fontId="18" fillId="0" borderId="0" xfId="0" applyFont="1" applyAlignment="1" applyProtection="1">
      <alignment vertical="center"/>
      <protection locked="0"/>
    </xf>
    <xf numFmtId="0" fontId="7" fillId="0" borderId="0" xfId="0" applyFont="1" applyAlignment="1" applyProtection="1">
      <alignment shrinkToFit="1"/>
      <protection locked="0"/>
    </xf>
    <xf numFmtId="0" fontId="13" fillId="0" borderId="0" xfId="0" applyFont="1" applyAlignment="1" applyProtection="1">
      <alignment vertical="center"/>
      <protection locked="0"/>
    </xf>
    <xf numFmtId="0" fontId="19" fillId="0" borderId="0" xfId="0" applyFont="1" applyAlignment="1" applyProtection="1">
      <alignment vertical="center"/>
      <protection locked="0"/>
    </xf>
    <xf numFmtId="0" fontId="7" fillId="0" borderId="3" xfId="0" applyNumberFormat="1" applyFont="1" applyBorder="1" applyAlignment="1" applyProtection="1">
      <alignment horizontal="center" vertical="center"/>
      <protection locked="0"/>
    </xf>
    <xf numFmtId="0" fontId="7" fillId="0" borderId="1" xfId="0" applyNumberFormat="1" applyFont="1" applyBorder="1" applyAlignment="1" applyProtection="1">
      <alignment horizontal="center" vertical="center"/>
      <protection locked="0"/>
    </xf>
    <xf numFmtId="166" fontId="7" fillId="0" borderId="1" xfId="0" applyNumberFormat="1" applyFont="1" applyBorder="1" applyAlignment="1" applyProtection="1">
      <alignment horizontal="center" vertical="center"/>
      <protection locked="0"/>
    </xf>
    <xf numFmtId="0" fontId="0" fillId="0" borderId="0" xfId="0" applyProtection="1">
      <protection locked="0"/>
    </xf>
    <xf numFmtId="0" fontId="7" fillId="0" borderId="0" xfId="0" applyFont="1" applyAlignment="1" applyProtection="1">
      <alignment horizontal="center" vertical="center"/>
    </xf>
    <xf numFmtId="0" fontId="7" fillId="0" borderId="0" xfId="0" applyFont="1" applyFill="1" applyAlignment="1" applyProtection="1">
      <alignment horizontal="center" vertical="center"/>
    </xf>
    <xf numFmtId="0" fontId="11" fillId="0" borderId="3" xfId="0" applyFont="1" applyFill="1" applyBorder="1" applyAlignment="1" applyProtection="1">
      <alignment horizontal="center" vertical="center"/>
      <protection locked="0"/>
    </xf>
    <xf numFmtId="0" fontId="10" fillId="0" borderId="4" xfId="0" applyFont="1" applyBorder="1" applyAlignment="1" applyProtection="1">
      <alignment horizontal="center" vertical="center"/>
      <protection locked="0"/>
    </xf>
    <xf numFmtId="0" fontId="0" fillId="0" borderId="1" xfId="0" applyBorder="1" applyAlignment="1">
      <alignment horizontal="center" vertical="center"/>
    </xf>
    <xf numFmtId="0" fontId="0" fillId="0" borderId="0" xfId="0" applyBorder="1" applyAlignment="1">
      <alignment horizontal="center" vertical="center"/>
    </xf>
    <xf numFmtId="0" fontId="0" fillId="0" borderId="3" xfId="0" applyBorder="1" applyAlignment="1">
      <alignment horizontal="center" vertical="center"/>
    </xf>
    <xf numFmtId="0" fontId="0" fillId="0" borderId="0" xfId="0" applyAlignment="1">
      <alignment horizontal="center" vertical="center"/>
    </xf>
    <xf numFmtId="0" fontId="6" fillId="0" borderId="0" xfId="0" applyFont="1" applyAlignment="1" applyProtection="1">
      <alignment horizontal="center" vertical="center"/>
      <protection locked="0"/>
    </xf>
    <xf numFmtId="0" fontId="5" fillId="0" borderId="0" xfId="0" applyFont="1" applyAlignment="1" applyProtection="1">
      <alignment horizontal="center" vertical="center"/>
      <protection locked="0"/>
    </xf>
    <xf numFmtId="0" fontId="11" fillId="0" borderId="1" xfId="0" applyFont="1" applyFill="1" applyBorder="1" applyAlignment="1" applyProtection="1">
      <alignment horizontal="center" vertical="center"/>
      <protection locked="0"/>
    </xf>
    <xf numFmtId="0" fontId="4" fillId="0" borderId="1" xfId="0" applyFont="1" applyBorder="1" applyAlignment="1" applyProtection="1">
      <alignment horizontal="center"/>
      <protection locked="0"/>
    </xf>
    <xf numFmtId="0" fontId="29" fillId="0" borderId="0" xfId="1" applyAlignment="1">
      <alignment horizontal="center" vertical="center"/>
    </xf>
    <xf numFmtId="0" fontId="28" fillId="0" borderId="0" xfId="1" applyFont="1" applyAlignment="1">
      <alignment horizontal="center" vertical="center"/>
    </xf>
    <xf numFmtId="0" fontId="11" fillId="2" borderId="3" xfId="1" applyFont="1" applyFill="1" applyBorder="1" applyAlignment="1" applyProtection="1">
      <alignment horizontal="center" vertical="center"/>
      <protection locked="0"/>
    </xf>
    <xf numFmtId="0" fontId="11" fillId="2" borderId="1" xfId="1" applyFont="1" applyFill="1" applyBorder="1" applyAlignment="1" applyProtection="1">
      <alignment horizontal="center" vertical="center"/>
      <protection locked="0"/>
    </xf>
    <xf numFmtId="0" fontId="26" fillId="0" borderId="1" xfId="1" applyFont="1" applyBorder="1" applyAlignment="1">
      <alignment horizontal="center" vertical="center"/>
    </xf>
    <xf numFmtId="0" fontId="26" fillId="0" borderId="2" xfId="1" applyFont="1" applyBorder="1" applyAlignment="1">
      <alignment horizontal="center" vertical="center"/>
    </xf>
    <xf numFmtId="0" fontId="26" fillId="0" borderId="0" xfId="1" applyFont="1" applyAlignment="1">
      <alignment horizontal="center" vertical="center"/>
    </xf>
    <xf numFmtId="0" fontId="24" fillId="2" borderId="3" xfId="1" applyFont="1" applyFill="1" applyBorder="1" applyAlignment="1">
      <alignment horizontal="center" vertical="center"/>
    </xf>
    <xf numFmtId="0" fontId="17" fillId="4" borderId="1" xfId="1" applyFont="1" applyFill="1" applyBorder="1" applyAlignment="1" applyProtection="1">
      <alignment horizontal="center" vertical="center"/>
      <protection locked="0"/>
    </xf>
    <xf numFmtId="0" fontId="11" fillId="3" borderId="3" xfId="1" applyFont="1" applyFill="1" applyBorder="1" applyAlignment="1" applyProtection="1">
      <alignment horizontal="center" vertical="center"/>
      <protection locked="0"/>
    </xf>
    <xf numFmtId="0" fontId="11" fillId="3" borderId="1" xfId="1" applyFont="1" applyFill="1" applyBorder="1" applyAlignment="1" applyProtection="1">
      <alignment horizontal="center" vertical="center"/>
      <protection locked="0"/>
    </xf>
    <xf numFmtId="0" fontId="24" fillId="3" borderId="3" xfId="1" applyFont="1" applyFill="1" applyBorder="1" applyAlignment="1">
      <alignment horizontal="center" vertical="center"/>
    </xf>
    <xf numFmtId="0" fontId="24" fillId="3" borderId="7" xfId="1" applyFont="1" applyFill="1" applyBorder="1" applyAlignment="1">
      <alignment horizontal="center" vertical="center"/>
    </xf>
    <xf numFmtId="0" fontId="11" fillId="3" borderId="4" xfId="1" applyFont="1" applyFill="1" applyBorder="1" applyAlignment="1" applyProtection="1">
      <alignment horizontal="center" vertical="center"/>
      <protection locked="0"/>
    </xf>
    <xf numFmtId="0" fontId="26" fillId="0" borderId="4" xfId="1" applyFont="1" applyBorder="1" applyAlignment="1">
      <alignment horizontal="center" vertical="center"/>
    </xf>
    <xf numFmtId="0" fontId="28" fillId="0" borderId="0" xfId="1" applyFont="1" applyBorder="1" applyAlignment="1">
      <alignment horizontal="center" vertical="center"/>
    </xf>
    <xf numFmtId="0" fontId="29" fillId="0" borderId="0" xfId="1" applyBorder="1" applyAlignment="1">
      <alignment horizontal="center" vertical="center"/>
    </xf>
    <xf numFmtId="0" fontId="29" fillId="0" borderId="0" xfId="1" applyNumberFormat="1" applyAlignment="1">
      <alignment horizontal="center" vertical="center"/>
    </xf>
    <xf numFmtId="0" fontId="29" fillId="0" borderId="1" xfId="1" applyBorder="1" applyAlignment="1">
      <alignment horizontal="center" vertical="center"/>
    </xf>
    <xf numFmtId="0" fontId="25" fillId="2" borderId="1" xfId="0" applyFont="1" applyFill="1" applyBorder="1" applyAlignment="1">
      <alignment horizontal="center" vertical="center"/>
    </xf>
    <xf numFmtId="0" fontId="25" fillId="3" borderId="1" xfId="0" applyFont="1" applyFill="1" applyBorder="1" applyAlignment="1">
      <alignment horizontal="center" vertical="center"/>
    </xf>
    <xf numFmtId="0" fontId="0" fillId="0" borderId="1" xfId="0" applyBorder="1" applyAlignment="1">
      <alignment horizontal="center"/>
    </xf>
    <xf numFmtId="2" fontId="0" fillId="0" borderId="0" xfId="0" applyNumberFormat="1" applyAlignment="1">
      <alignment horizontal="center" vertical="center"/>
    </xf>
    <xf numFmtId="0" fontId="17" fillId="0" borderId="1" xfId="0" applyFont="1" applyFill="1" applyBorder="1" applyAlignment="1">
      <alignment horizontal="center" vertical="center"/>
    </xf>
    <xf numFmtId="0" fontId="0" fillId="0" borderId="1" xfId="0" applyNumberFormat="1" applyBorder="1" applyAlignment="1">
      <alignment horizontal="center" vertical="center"/>
    </xf>
    <xf numFmtId="0" fontId="3" fillId="0" borderId="1" xfId="0" applyFont="1" applyBorder="1" applyAlignment="1" applyProtection="1">
      <alignment horizontal="center" vertical="center"/>
      <protection locked="0"/>
    </xf>
    <xf numFmtId="0" fontId="28" fillId="0" borderId="1" xfId="0" applyFont="1" applyBorder="1" applyAlignment="1">
      <alignment horizontal="center" vertical="center"/>
    </xf>
    <xf numFmtId="0" fontId="10" fillId="0" borderId="1" xfId="0" applyFont="1" applyBorder="1" applyAlignment="1" applyProtection="1">
      <alignment horizontal="center"/>
      <protection locked="0"/>
    </xf>
    <xf numFmtId="2" fontId="25" fillId="3" borderId="1" xfId="0" applyNumberFormat="1" applyFont="1" applyFill="1" applyBorder="1" applyAlignment="1">
      <alignment horizontal="center" vertical="center"/>
    </xf>
    <xf numFmtId="2" fontId="0" fillId="0" borderId="1" xfId="0" applyNumberFormat="1" applyBorder="1" applyAlignment="1">
      <alignment horizontal="center" vertical="center"/>
    </xf>
    <xf numFmtId="0" fontId="30" fillId="0" borderId="1" xfId="0" applyFont="1" applyFill="1" applyBorder="1" applyAlignment="1" applyProtection="1">
      <alignment horizontal="center" vertical="center"/>
      <protection locked="0"/>
    </xf>
    <xf numFmtId="0" fontId="31" fillId="0" borderId="0" xfId="0" applyFont="1" applyFill="1" applyAlignment="1" applyProtection="1">
      <alignment horizontal="center" vertical="center"/>
      <protection locked="0"/>
    </xf>
    <xf numFmtId="0" fontId="31" fillId="0" borderId="0" xfId="0" applyFont="1" applyFill="1" applyAlignment="1" applyProtection="1">
      <alignment horizontal="center" vertical="center"/>
    </xf>
    <xf numFmtId="0" fontId="32" fillId="0" borderId="0" xfId="0" applyFont="1" applyFill="1" applyBorder="1" applyAlignment="1" applyProtection="1">
      <alignment horizontal="center" vertical="center"/>
      <protection locked="0"/>
    </xf>
    <xf numFmtId="0" fontId="33" fillId="0" borderId="0" xfId="0" applyFont="1" applyFill="1" applyBorder="1" applyAlignment="1" applyProtection="1">
      <alignment horizontal="center" vertical="center"/>
      <protection locked="0"/>
    </xf>
    <xf numFmtId="0" fontId="34" fillId="0" borderId="0" xfId="0" applyFont="1" applyFill="1" applyBorder="1" applyAlignment="1" applyProtection="1">
      <alignment horizontal="center" vertical="center"/>
      <protection locked="0"/>
    </xf>
    <xf numFmtId="0" fontId="33" fillId="0" borderId="0" xfId="0" applyFont="1" applyFill="1" applyBorder="1" applyAlignment="1" applyProtection="1">
      <alignment horizontal="center" vertical="center"/>
    </xf>
    <xf numFmtId="0" fontId="34" fillId="0" borderId="0" xfId="0" applyNumberFormat="1" applyFont="1" applyFill="1" applyBorder="1" applyAlignment="1" applyProtection="1">
      <alignment horizontal="center" vertical="center"/>
      <protection locked="0"/>
    </xf>
    <xf numFmtId="0" fontId="32" fillId="0" borderId="0" xfId="0" applyNumberFormat="1" applyFont="1" applyFill="1" applyBorder="1" applyAlignment="1" applyProtection="1">
      <alignment horizontal="center" vertical="center"/>
      <protection locked="0"/>
    </xf>
    <xf numFmtId="0" fontId="33" fillId="0" borderId="0" xfId="0" applyFont="1" applyFill="1" applyBorder="1" applyAlignment="1" applyProtection="1">
      <alignment horizontal="center" vertical="center" shrinkToFit="1"/>
      <protection locked="0"/>
    </xf>
    <xf numFmtId="0" fontId="35" fillId="0" borderId="0" xfId="0" applyFont="1" applyFill="1" applyProtection="1">
      <protection locked="0"/>
    </xf>
    <xf numFmtId="0" fontId="33" fillId="0" borderId="0" xfId="0" applyFont="1" applyFill="1" applyProtection="1"/>
    <xf numFmtId="0" fontId="32" fillId="0" borderId="0" xfId="0" applyFont="1" applyBorder="1" applyAlignment="1" applyProtection="1">
      <alignment horizontal="center" vertical="center" shrinkToFit="1"/>
      <protection locked="0"/>
    </xf>
    <xf numFmtId="0" fontId="32" fillId="0" borderId="0" xfId="0" applyFont="1" applyFill="1" applyBorder="1" applyAlignment="1" applyProtection="1">
      <alignment horizontal="center" vertical="center" shrinkToFit="1"/>
      <protection locked="0"/>
    </xf>
    <xf numFmtId="0" fontId="33" fillId="0" borderId="0" xfId="0" applyFont="1" applyBorder="1" applyAlignment="1" applyProtection="1">
      <alignment horizontal="center" vertical="center" shrinkToFit="1"/>
      <protection locked="0"/>
    </xf>
    <xf numFmtId="3" fontId="32" fillId="0" borderId="0" xfId="0" applyNumberFormat="1" applyFont="1" applyFill="1" applyBorder="1" applyAlignment="1" applyProtection="1">
      <alignment horizontal="center" vertical="center" shrinkToFit="1"/>
      <protection locked="0"/>
    </xf>
    <xf numFmtId="0" fontId="33" fillId="0" borderId="0" xfId="0" applyFont="1" applyBorder="1" applyAlignment="1" applyProtection="1">
      <alignment horizontal="center" vertical="center" shrinkToFit="1"/>
    </xf>
    <xf numFmtId="0" fontId="34" fillId="0" borderId="0" xfId="0" applyFont="1" applyBorder="1" applyAlignment="1" applyProtection="1">
      <alignment horizontal="center" vertical="center" shrinkToFit="1"/>
      <protection locked="0"/>
    </xf>
    <xf numFmtId="0" fontId="33" fillId="0" borderId="0" xfId="0" applyFont="1" applyFill="1" applyBorder="1" applyAlignment="1" applyProtection="1">
      <alignment horizontal="center" vertical="center" shrinkToFit="1"/>
    </xf>
    <xf numFmtId="0" fontId="34" fillId="0" borderId="0" xfId="0" applyNumberFormat="1" applyFont="1" applyFill="1" applyBorder="1" applyAlignment="1" applyProtection="1">
      <alignment horizontal="center" vertical="center" shrinkToFit="1"/>
      <protection locked="0"/>
    </xf>
    <xf numFmtId="0" fontId="33" fillId="0" borderId="0" xfId="0" applyFont="1" applyFill="1" applyBorder="1" applyAlignment="1" applyProtection="1">
      <alignment wrapText="1"/>
      <protection locked="0"/>
    </xf>
    <xf numFmtId="0" fontId="36" fillId="0" borderId="0" xfId="0" applyFont="1" applyFill="1" applyBorder="1" applyAlignment="1">
      <alignment horizontal="center" vertical="center" wrapText="1"/>
    </xf>
    <xf numFmtId="0" fontId="33" fillId="0" borderId="0" xfId="0" applyFont="1" applyFill="1" applyBorder="1" applyAlignment="1">
      <alignment horizontal="center" vertical="center" wrapText="1"/>
    </xf>
    <xf numFmtId="0" fontId="37" fillId="0" borderId="0" xfId="0" applyFont="1" applyFill="1" applyBorder="1" applyAlignment="1">
      <alignment wrapText="1"/>
    </xf>
    <xf numFmtId="0" fontId="33" fillId="0" borderId="0" xfId="0" applyFont="1" applyFill="1" applyBorder="1" applyAlignment="1">
      <alignment horizontal="center" vertical="center" wrapText="1" shrinkToFit="1"/>
    </xf>
    <xf numFmtId="3" fontId="33" fillId="0" borderId="0" xfId="0" applyNumberFormat="1" applyFont="1" applyFill="1" applyBorder="1" applyAlignment="1">
      <alignment horizontal="center" vertical="center" wrapText="1" shrinkToFit="1"/>
    </xf>
    <xf numFmtId="0" fontId="25" fillId="5" borderId="1" xfId="0" applyFont="1" applyFill="1" applyBorder="1" applyAlignment="1">
      <alignment horizontal="center" vertical="center"/>
    </xf>
    <xf numFmtId="0" fontId="2" fillId="0" borderId="1" xfId="0" applyFont="1" applyBorder="1" applyAlignment="1" applyProtection="1">
      <alignment horizontal="center" vertical="center"/>
      <protection locked="0"/>
    </xf>
    <xf numFmtId="0" fontId="1" fillId="4" borderId="3" xfId="1" applyFont="1" applyFill="1" applyBorder="1" applyAlignment="1" applyProtection="1">
      <alignment horizontal="center" vertical="center"/>
      <protection locked="0"/>
    </xf>
    <xf numFmtId="0" fontId="25" fillId="6" borderId="1" xfId="0" applyFont="1" applyFill="1" applyBorder="1" applyAlignment="1">
      <alignment horizontal="center" vertical="center"/>
    </xf>
    <xf numFmtId="0" fontId="25" fillId="2" borderId="0" xfId="0" applyFont="1" applyFill="1" applyAlignment="1">
      <alignment horizontal="center" vertical="center"/>
    </xf>
    <xf numFmtId="0" fontId="25" fillId="5" borderId="5" xfId="0" applyFont="1" applyFill="1" applyBorder="1" applyAlignment="1">
      <alignment horizontal="center" vertical="center"/>
    </xf>
    <xf numFmtId="0" fontId="25" fillId="5" borderId="6" xfId="0" applyFont="1" applyFill="1" applyBorder="1" applyAlignment="1">
      <alignment horizontal="center" vertical="center"/>
    </xf>
    <xf numFmtId="0" fontId="7" fillId="0" borderId="3" xfId="0" applyFont="1" applyBorder="1" applyAlignment="1" applyProtection="1">
      <alignment horizontal="center" vertical="center"/>
      <protection locked="0"/>
    </xf>
    <xf numFmtId="0" fontId="7" fillId="0" borderId="2" xfId="0" applyFont="1" applyBorder="1" applyAlignment="1" applyProtection="1">
      <alignment horizontal="center" vertical="center"/>
      <protection locked="0"/>
    </xf>
    <xf numFmtId="0" fontId="4" fillId="0" borderId="3" xfId="0" applyFont="1" applyBorder="1" applyAlignment="1" applyProtection="1">
      <alignment horizontal="center" vertical="center"/>
      <protection locked="0"/>
    </xf>
    <xf numFmtId="0" fontId="7" fillId="0" borderId="7"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25" fillId="5" borderId="1" xfId="0" applyFont="1" applyFill="1" applyBorder="1" applyAlignment="1">
      <alignment horizontal="center" vertical="center" shrinkToFit="1"/>
    </xf>
    <xf numFmtId="0" fontId="27" fillId="0" borderId="0" xfId="2" applyAlignment="1">
      <alignment horizontal="center" vertical="center"/>
    </xf>
    <xf numFmtId="0" fontId="20" fillId="5" borderId="0" xfId="0" applyFont="1" applyFill="1" applyAlignment="1" applyProtection="1">
      <alignment horizontal="center" vertical="center" shrinkToFit="1"/>
      <protection locked="0"/>
    </xf>
    <xf numFmtId="0" fontId="20" fillId="0" borderId="0" xfId="0" applyFont="1" applyAlignment="1" applyProtection="1">
      <alignment horizontal="center" vertical="center" shrinkToFit="1"/>
      <protection locked="0"/>
    </xf>
    <xf numFmtId="0" fontId="12" fillId="0" borderId="0" xfId="0" applyFont="1" applyAlignment="1" applyProtection="1">
      <alignment horizontal="center" vertical="center"/>
      <protection locked="0"/>
    </xf>
    <xf numFmtId="0" fontId="12" fillId="0" borderId="0" xfId="0" applyFont="1" applyAlignment="1" applyProtection="1">
      <alignment horizontal="center" vertical="center" shrinkToFit="1"/>
      <protection locked="0"/>
    </xf>
    <xf numFmtId="0" fontId="14" fillId="0" borderId="0" xfId="0" applyFont="1" applyAlignment="1" applyProtection="1">
      <alignment horizontal="center" vertical="center" shrinkToFit="1"/>
      <protection locked="0"/>
    </xf>
    <xf numFmtId="0" fontId="25" fillId="5" borderId="0" xfId="1" applyFont="1" applyFill="1" applyBorder="1" applyAlignment="1">
      <alignment horizontal="center" vertical="center"/>
    </xf>
    <xf numFmtId="0" fontId="25" fillId="2" borderId="8" xfId="0" applyFont="1" applyFill="1" applyBorder="1" applyAlignment="1">
      <alignment horizontal="center" vertical="center"/>
    </xf>
    <xf numFmtId="0" fontId="25" fillId="5" borderId="8" xfId="0" applyFont="1" applyFill="1" applyBorder="1" applyAlignment="1">
      <alignment horizontal="center" vertical="center"/>
    </xf>
    <xf numFmtId="0" fontId="25" fillId="5" borderId="8" xfId="1" applyFont="1" applyFill="1" applyBorder="1" applyAlignment="1">
      <alignment horizontal="center" vertical="center"/>
    </xf>
    <xf numFmtId="0" fontId="25" fillId="3" borderId="8" xfId="0" applyFont="1" applyFill="1" applyBorder="1" applyAlignment="1">
      <alignment horizontal="center" vertical="center"/>
    </xf>
    <xf numFmtId="0" fontId="25" fillId="7" borderId="8" xfId="1" applyFont="1" applyFill="1" applyBorder="1" applyAlignment="1">
      <alignment horizontal="center" vertical="center"/>
    </xf>
  </cellXfs>
  <cellStyles count="3">
    <cellStyle name="Hyperlink 2" xfId="2" xr:uid="{50348716-8BB1-414A-BCF8-41702FC66CC7}"/>
    <cellStyle name="Normal" xfId="0" builtinId="0"/>
    <cellStyle name="Normal 2" xfId="1" xr:uid="{11A6A370-8808-4B34-A2D2-76427F849F73}"/>
  </cellStyles>
  <dxfs count="80">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protection locked="0" hidden="0"/>
    </dxf>
    <dxf>
      <border>
        <bottom style="thin">
          <color indexed="64"/>
        </bottom>
      </border>
    </dxf>
    <dxf>
      <font>
        <b/>
        <i val="0"/>
        <strike val="0"/>
        <condense val="0"/>
        <extend val="0"/>
        <outline val="0"/>
        <shadow val="0"/>
        <u val="none"/>
        <vertAlign val="baseline"/>
        <sz val="10"/>
        <color theme="0"/>
        <name val="Calibri"/>
        <family val="2"/>
        <scheme val="none"/>
      </font>
      <fill>
        <gradientFill degree="45">
          <stop position="0">
            <color rgb="FF0070C0"/>
          </stop>
          <stop position="1">
            <color rgb="FFC00000"/>
          </stop>
        </gradient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Calibri"/>
        <family val="2"/>
        <scheme val="none"/>
      </font>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Calibri"/>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0"/>
        <name val="Calibri"/>
        <family val="2"/>
        <scheme val="minor"/>
      </font>
      <fill>
        <patternFill patternType="solid">
          <fgColor indexed="64"/>
          <bgColor rgb="FFC0000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0"/>
        <name val="Calibri"/>
        <family val="2"/>
        <scheme val="none"/>
      </font>
      <fill>
        <patternFill patternType="solid">
          <fgColor indexed="64"/>
          <bgColor rgb="FFC00000"/>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alignment horizontal="center" vertical="center" textRotation="0" wrapText="0" indent="0" justifyLastLine="0" readingOrder="0"/>
    </dxf>
    <dxf>
      <border outline="0">
        <bottom style="thin">
          <color indexed="64"/>
        </bottom>
      </border>
    </dxf>
    <dxf>
      <font>
        <b/>
        <i val="0"/>
        <strike val="0"/>
        <condense val="0"/>
        <extend val="0"/>
        <outline val="0"/>
        <shadow val="0"/>
        <u val="none"/>
        <vertAlign val="baseline"/>
        <sz val="10"/>
        <color theme="0"/>
        <name val="Calibri"/>
        <family val="2"/>
        <scheme val="none"/>
      </font>
      <fill>
        <gradientFill degree="45">
          <stop position="0">
            <color rgb="FF0070C0"/>
          </stop>
          <stop position="1">
            <color rgb="FFC00000"/>
          </stop>
        </gradient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font>
        <b/>
      </font>
      <alignment horizontal="center" vertical="center" textRotation="0" wrapText="0" indent="0" justifyLastLine="0" shrinkToFit="0" readingOrder="0"/>
    </dxf>
    <dxf>
      <font>
        <color theme="0"/>
      </font>
      <fill>
        <patternFill>
          <bgColor rgb="FFC00000"/>
        </patternFill>
      </fill>
    </dxf>
    <dxf>
      <fill>
        <patternFill>
          <bgColor rgb="FFFF8F8F"/>
        </patternFill>
      </fill>
    </dxf>
    <dxf>
      <font>
        <color theme="0"/>
      </font>
      <fill>
        <patternFill>
          <bgColor rgb="FF0070C0"/>
        </patternFill>
      </fill>
    </dxf>
    <dxf>
      <font>
        <color theme="0"/>
      </font>
      <fill>
        <patternFill>
          <bgColor rgb="FF7395D3"/>
        </patternFill>
      </fill>
    </dxf>
    <dxf>
      <font>
        <color theme="0"/>
      </font>
      <fill>
        <patternFill>
          <bgColor theme="7" tint="-0.24994659260841701"/>
        </patternFill>
      </fill>
    </dxf>
    <dxf>
      <font>
        <b val="0"/>
        <i val="0"/>
        <strike val="0"/>
        <condense val="0"/>
        <extend val="0"/>
        <outline val="0"/>
        <shadow val="0"/>
        <u val="none"/>
        <vertAlign val="baseline"/>
        <sz val="10"/>
        <color theme="0"/>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theme="0"/>
        <name val="Calibri"/>
        <family val="2"/>
        <scheme val="minor"/>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protection locked="0" hidden="0"/>
    </dxf>
    <dxf>
      <font>
        <strike val="0"/>
        <outline val="0"/>
        <shadow val="0"/>
        <u val="none"/>
        <vertAlign val="baseline"/>
        <sz val="11"/>
        <name val="Calibri"/>
        <family val="2"/>
      </font>
      <protection locked="0" hidden="0"/>
    </dxf>
    <dxf>
      <font>
        <strike val="0"/>
        <outline val="0"/>
        <shadow val="0"/>
        <u val="none"/>
        <vertAlign val="baseline"/>
        <sz val="11"/>
        <color auto="1"/>
        <name val="Calibri"/>
        <family val="2"/>
        <scheme val="minor"/>
      </font>
      <protection locked="1" hidden="0"/>
    </dxf>
    <dxf>
      <font>
        <strike val="0"/>
        <outline val="0"/>
        <shadow val="0"/>
        <u val="none"/>
        <vertAlign val="baseline"/>
        <sz val="11"/>
        <color auto="1"/>
        <name val="Calibri"/>
        <family val="2"/>
        <scheme val="minor"/>
      </font>
      <fill>
        <patternFill patternType="none">
          <fgColor indexed="64"/>
          <bgColor auto="1"/>
        </patternFill>
      </fill>
      <protection locked="0" hidden="0"/>
    </dxf>
    <dxf>
      <font>
        <strike val="0"/>
        <outline val="0"/>
        <shadow val="0"/>
        <u val="none"/>
        <vertAlign val="baseline"/>
        <sz val="11"/>
        <name val="Calibri"/>
        <family val="2"/>
      </font>
      <protection locked="0" hidden="0"/>
    </dxf>
    <dxf>
      <font>
        <strike val="0"/>
        <outline val="0"/>
        <shadow val="0"/>
        <u val="none"/>
        <vertAlign val="baseline"/>
        <sz val="11"/>
        <color auto="1"/>
        <name val="Calibri"/>
        <family val="2"/>
        <scheme val="minor"/>
      </font>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name val="Calibri"/>
        <family val="2"/>
      </font>
      <protection locked="0" hidden="0"/>
    </dxf>
    <dxf>
      <font>
        <strike val="0"/>
        <outline val="0"/>
        <shadow val="0"/>
        <u val="none"/>
        <vertAlign val="baseline"/>
        <sz val="11"/>
        <color theme="0"/>
        <name val="Calibri"/>
        <family val="2"/>
      </font>
      <fill>
        <patternFill patternType="none">
          <fgColor indexed="64"/>
          <bgColor indexed="65"/>
        </patternFill>
      </fill>
      <alignment horizontal="center" vertical="center" textRotation="0" wrapText="0" indent="0" justifyLastLine="0" shrinkToFit="1" readingOrder="0"/>
      <protection locked="0" hidden="0"/>
    </dxf>
    <dxf>
      <border>
        <top style="thin">
          <color indexed="64"/>
        </top>
      </border>
    </dxf>
    <dxf>
      <font>
        <strike val="0"/>
        <outline val="0"/>
        <shadow val="0"/>
        <u val="none"/>
        <vertAlign val="baseline"/>
        <sz val="10"/>
        <color theme="0"/>
        <name val="Calibri"/>
        <family val="2"/>
        <scheme val="minor"/>
      </font>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strike val="0"/>
        <outline val="0"/>
        <shadow val="0"/>
        <u val="none"/>
        <vertAlign val="baseline"/>
        <name val="Calibri"/>
        <family val="2"/>
        <scheme val="minor"/>
      </font>
      <alignment horizontal="center" vertical="center" textRotation="0" wrapText="0" indent="0" justifyLastLine="0" shrinkToFit="0" readingOrder="0"/>
      <protection locked="0" hidden="0"/>
    </dxf>
    <dxf>
      <font>
        <b/>
        <strike val="0"/>
        <outline val="0"/>
        <shadow val="0"/>
        <u val="none"/>
        <vertAlign val="baseline"/>
        <sz val="12"/>
        <color theme="0"/>
        <name val="Calibri"/>
        <family val="2"/>
        <scheme val="minor"/>
      </font>
      <fill>
        <patternFill patternType="none">
          <fgColor indexed="64"/>
          <bgColor auto="1"/>
        </patternFill>
      </fill>
      <alignment horizontal="center" vertical="center" textRotation="0" wrapText="0" indent="0" justifyLastLine="0" shrinkToFit="0" readingOrder="0"/>
      <protection locked="0" hidden="0"/>
    </dxf>
    <dxf>
      <font>
        <b/>
        <i val="0"/>
        <color theme="1"/>
      </font>
      <fill>
        <patternFill>
          <bgColor rgb="FFFFC000"/>
        </patternFill>
      </fill>
    </dxf>
    <dxf>
      <font>
        <b/>
        <i val="0"/>
        <color theme="1"/>
      </font>
      <fill>
        <patternFill>
          <bgColor theme="7"/>
        </patternFill>
      </fill>
    </dxf>
    <dxf>
      <font>
        <color theme="0"/>
      </font>
      <fill>
        <patternFill>
          <bgColor rgb="FF0070C0"/>
        </patternFill>
      </fill>
    </dxf>
    <dxf>
      <font>
        <color theme="0"/>
      </font>
      <fill>
        <patternFill>
          <bgColor rgb="FFC00000"/>
        </patternFill>
      </fill>
    </dxf>
    <dxf>
      <fill>
        <patternFill>
          <bgColor theme="0" tint="-0.24994659260841701"/>
        </patternFill>
      </fill>
    </dxf>
    <dxf>
      <font>
        <color theme="0"/>
      </font>
      <fill>
        <patternFill>
          <bgColor rgb="FFC00000"/>
        </patternFill>
      </fill>
    </dxf>
    <dxf>
      <fill>
        <patternFill>
          <bgColor rgb="FFFF7C80"/>
        </patternFill>
      </fill>
    </dxf>
    <dxf>
      <font>
        <color theme="0"/>
      </font>
      <fill>
        <patternFill>
          <bgColor rgb="FF0070C0"/>
        </patternFill>
      </fill>
    </dxf>
    <dxf>
      <font>
        <color auto="1"/>
      </font>
      <fill>
        <patternFill>
          <bgColor rgb="FF99CCFF"/>
        </patternFill>
      </fill>
    </dxf>
    <dxf>
      <font>
        <color theme="0"/>
      </font>
      <fill>
        <patternFill>
          <bgColor rgb="FF7030A0"/>
        </patternFill>
      </fill>
    </dxf>
    <dxf>
      <font>
        <color theme="0"/>
      </font>
      <fill>
        <patternFill>
          <bgColor rgb="FF6699FF"/>
        </patternFill>
      </fill>
    </dxf>
    <dxf>
      <font>
        <color theme="0"/>
      </font>
      <fill>
        <patternFill>
          <bgColor rgb="FFFF5050"/>
        </patternFill>
      </fill>
    </dxf>
    <dxf>
      <font>
        <color theme="0"/>
      </font>
      <fill>
        <patternFill>
          <bgColor rgb="FF0070C0"/>
        </patternFill>
      </fill>
    </dxf>
    <dxf>
      <font>
        <color theme="0"/>
      </font>
      <fill>
        <patternFill>
          <bgColor rgb="FFC00000"/>
        </patternFill>
      </fill>
    </dxf>
    <dxf>
      <font>
        <color theme="0"/>
      </font>
      <fill>
        <patternFill>
          <bgColor rgb="FF0070C0"/>
        </patternFill>
      </fill>
    </dxf>
    <dxf>
      <font>
        <color theme="0"/>
      </font>
      <fill>
        <patternFill>
          <bgColor rgb="FFC00000"/>
        </patternFill>
      </fill>
    </dxf>
    <dxf>
      <font>
        <b/>
        <i val="0"/>
      </font>
    </dxf>
    <dxf>
      <font>
        <color theme="0"/>
      </font>
      <fill>
        <gradientFill degree="45">
          <stop position="0">
            <color rgb="FF0070C0"/>
          </stop>
          <stop position="0.5">
            <color rgb="FFC00000"/>
          </stop>
          <stop position="1">
            <color rgb="FF0070C0"/>
          </stop>
        </gradientFill>
      </fill>
      <border diagonalUp="0" diagonalDown="0">
        <left style="thin">
          <color auto="1"/>
        </left>
        <right style="thin">
          <color auto="1"/>
        </right>
        <top style="thin">
          <color auto="1"/>
        </top>
        <bottom style="thin">
          <color auto="1"/>
        </bottom>
        <vertical style="thin">
          <color auto="1"/>
        </vertical>
        <horizontal style="thin">
          <color auto="1"/>
        </horizontal>
      </border>
    </dxf>
    <dxf>
      <fill>
        <gradientFill degree="45">
          <stop position="0">
            <color rgb="FF0070C0"/>
          </stop>
          <stop position="0.5">
            <color rgb="FFC00000"/>
          </stop>
          <stop position="1">
            <color rgb="FF0070C0"/>
          </stop>
        </gradient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theme="9" tint="0.79998168889431442"/>
          <bgColor theme="9" tint="0.79998168889431442"/>
        </patternFill>
      </fill>
    </dxf>
    <dxf>
      <fill>
        <patternFill patternType="solid">
          <fgColor theme="9" tint="0.79995117038483843"/>
          <bgColor rgb="FFF2F2F2"/>
        </patternFill>
      </fill>
    </dxf>
    <dxf>
      <font>
        <b/>
        <color theme="1"/>
      </font>
    </dxf>
    <dxf>
      <font>
        <b/>
        <color theme="1"/>
      </font>
    </dxf>
    <dxf>
      <font>
        <b/>
        <color theme="1"/>
      </font>
      <border>
        <top style="double">
          <color theme="9"/>
        </top>
      </border>
    </dxf>
    <dxf>
      <font>
        <b/>
        <color theme="0"/>
      </font>
      <fill>
        <patternFill patternType="solid">
          <fgColor theme="9"/>
          <bgColor rgb="FF339966"/>
        </patternFill>
      </fill>
    </dxf>
    <dxf>
      <font>
        <color theme="1"/>
      </font>
      <border>
        <left style="thin">
          <color theme="9" tint="0.39997558519241921"/>
        </left>
        <right style="thin">
          <color theme="9" tint="0.39997558519241921"/>
        </right>
        <top style="thin">
          <color theme="9" tint="0.39997558519241921"/>
        </top>
        <bottom style="thin">
          <color theme="9" tint="0.39997558519241921"/>
        </bottom>
        <horizontal style="thin">
          <color theme="9" tint="0.39997558519241921"/>
        </horizontal>
      </border>
    </dxf>
  </dxfs>
  <tableStyles count="3" defaultTableStyle="TableStyleMedium2" defaultPivotStyle="PivotStyleLight16">
    <tableStyle name="Excel_TipsTableStyle" pivot="0" count="7" xr9:uid="{D975D341-9834-458E-92BC-6384A31E22BD}">
      <tableStyleElement type="wholeTable" dxfId="79"/>
      <tableStyleElement type="headerRow" dxfId="78"/>
      <tableStyleElement type="totalRow" dxfId="77"/>
      <tableStyleElement type="firstColumn" dxfId="76"/>
      <tableStyleElement type="lastColumn" dxfId="75"/>
      <tableStyleElement type="firstRowStripe" dxfId="74"/>
      <tableStyleElement type="firstColumnStripe" dxfId="73"/>
    </tableStyle>
    <tableStyle name="Table Style 1" pivot="0" count="1" xr9:uid="{92D1F61E-D085-49DD-95BD-DBA4C67A7868}">
      <tableStyleElement type="wholeTable" dxfId="72"/>
    </tableStyle>
    <tableStyle name="Table Style 1 2" pivot="0" count="2" xr9:uid="{E5687CBB-2B68-4538-99CC-5396001D0BDD}">
      <tableStyleElement type="wholeTable" dxfId="71"/>
      <tableStyleElement type="firstHeaderCell" dxfId="70"/>
    </tableStyle>
  </tableStyles>
  <colors>
    <mruColors>
      <color rgb="FFFF7C80"/>
      <color rgb="FFFF5050"/>
      <color rgb="FF99CCFF"/>
      <color rgb="FF6699FF"/>
      <color rgb="FF3366FF"/>
      <color rgb="FF1693E8"/>
      <color rgb="FF7395D3"/>
      <color rgb="FFFF6969"/>
      <color rgb="FFE43838"/>
      <color rgb="FFC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theme" Target="theme/theme1.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ustomXml" Target="../customXml/item1.xml"/><Relationship Id="rId10" Type="http://schemas.microsoft.com/office/2017/06/relationships/richStyles" Target="richData/richStyles.xml"/><Relationship Id="rId4" Type="http://schemas.openxmlformats.org/officeDocument/2006/relationships/connections" Target="connections.xml"/><Relationship Id="rId9" Type="http://schemas.microsoft.com/office/2017/06/relationships/rdRichValueStructure" Target="richData/rdrichvaluestructure.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0"/>
          <a:lstStyle/>
          <a:p>
            <a:pPr>
              <a:defRPr sz="2800" b="0" i="0" u="none" strike="noStrike" kern="1200" spc="0" baseline="0">
                <a:ln>
                  <a:noFill/>
                </a:ln>
                <a:solidFill>
                  <a:schemeClr val="tx1">
                    <a:lumMod val="65000"/>
                    <a:lumOff val="35000"/>
                  </a:schemeClr>
                </a:solidFill>
                <a:latin typeface="+mn-lt"/>
                <a:ea typeface="+mn-ea"/>
                <a:cs typeface="+mn-cs"/>
              </a:defRPr>
            </a:pPr>
            <a:r>
              <a:rPr lang="en-GB" sz="2800" b="1"/>
              <a:t>270 TO WIN</a:t>
            </a:r>
          </a:p>
        </c:rich>
      </c:tx>
      <c:layout>
        <c:manualLayout>
          <c:xMode val="edge"/>
          <c:yMode val="edge"/>
          <c:x val="0.41909539682539682"/>
          <c:y val="2.7620376780875504E-4"/>
        </c:manualLayout>
      </c:layout>
      <c:overlay val="0"/>
      <c:spPr>
        <a:noFill/>
        <a:ln>
          <a:noFill/>
        </a:ln>
        <a:effectLst/>
      </c:spPr>
      <c:txPr>
        <a:bodyPr rot="0" spcFirstLastPara="1" vertOverflow="ellipsis" vert="horz" wrap="square" anchor="ctr" anchorCtr="0"/>
        <a:lstStyle/>
        <a:p>
          <a:pPr>
            <a:defRPr sz="2800" b="0" i="0" u="none" strike="noStrike" kern="1200" spc="0" baseline="0">
              <a:ln>
                <a:noFill/>
              </a:ln>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0744594384796397"/>
          <c:y val="0.21332664130024395"/>
          <c:w val="0.74655579712014097"/>
          <c:h val="0.50748906785815284"/>
        </c:manualLayout>
      </c:layout>
      <c:barChart>
        <c:barDir val="bar"/>
        <c:grouping val="clustered"/>
        <c:varyColors val="0"/>
        <c:ser>
          <c:idx val="0"/>
          <c:order val="0"/>
          <c:tx>
            <c:strRef>
              <c:f>'2020 US Election'!$BQ$15</c:f>
              <c:strCache>
                <c:ptCount val="1"/>
                <c:pt idx="0">
                  <c:v>EC Count</c:v>
                </c:pt>
              </c:strCache>
            </c:strRef>
          </c:tx>
          <c:spPr>
            <a:solidFill>
              <a:schemeClr val="accent1"/>
            </a:solidFill>
            <a:ln>
              <a:noFill/>
            </a:ln>
            <a:effectLst/>
          </c:spPr>
          <c:invertIfNegative val="0"/>
          <c:dPt>
            <c:idx val="1"/>
            <c:invertIfNegative val="0"/>
            <c:bubble3D val="0"/>
            <c:spPr>
              <a:solidFill>
                <a:srgbClr val="C00000"/>
              </a:solidFill>
              <a:ln>
                <a:noFill/>
              </a:ln>
              <a:effectLst/>
            </c:spPr>
            <c:extLst>
              <c:ext xmlns:c16="http://schemas.microsoft.com/office/drawing/2014/chart" uri="{C3380CC4-5D6E-409C-BE32-E72D297353CC}">
                <c16:uniqueId val="{00000001-D650-4A2A-8B9C-3DCB3692A2F3}"/>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ln>
                      <a:noFill/>
                    </a:ln>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'2020 US Election'!$BP$16:$BP$17</c:f>
              <c:strCache>
                <c:ptCount val="2"/>
                <c:pt idx="0">
                  <c:v>BIDEN</c:v>
                </c:pt>
                <c:pt idx="1">
                  <c:v>TRUMP</c:v>
                </c:pt>
              </c:strCache>
            </c:strRef>
          </c:cat>
          <c:val>
            <c:numRef>
              <c:f>'2020 US Election'!$BQ$16:$BQ$17</c:f>
              <c:numCache>
                <c:formatCode>General</c:formatCode>
                <c:ptCount val="2"/>
                <c:pt idx="0">
                  <c:v>305</c:v>
                </c:pt>
                <c:pt idx="1">
                  <c:v>163</c:v>
                </c:pt>
              </c:numCache>
            </c:numRef>
          </c:val>
          <c:extLst>
            <c:ext xmlns:c16="http://schemas.microsoft.com/office/drawing/2014/chart" uri="{C3380CC4-5D6E-409C-BE32-E72D297353CC}">
              <c16:uniqueId val="{00000000-C37E-4E53-8F42-62BB76D82764}"/>
            </c:ext>
          </c:extLst>
        </c:ser>
        <c:dLbls>
          <c:showLegendKey val="0"/>
          <c:showVal val="1"/>
          <c:showCatName val="0"/>
          <c:showSerName val="0"/>
          <c:showPercent val="0"/>
          <c:showBubbleSize val="0"/>
        </c:dLbls>
        <c:gapWidth val="0"/>
        <c:overlap val="100"/>
        <c:axId val="26096527"/>
        <c:axId val="1109153696"/>
      </c:barChart>
      <c:scatterChart>
        <c:scatterStyle val="lineMarker"/>
        <c:varyColors val="0"/>
        <c:ser>
          <c:idx val="1"/>
          <c:order val="1"/>
          <c:tx>
            <c:strRef>
              <c:f>'2020 US Election'!$BP$18</c:f>
              <c:strCache>
                <c:ptCount val="1"/>
                <c:pt idx="0">
                  <c:v>Majority</c:v>
                </c:pt>
              </c:strCache>
            </c:strRef>
          </c:tx>
          <c:spPr>
            <a:ln w="25400" cap="rnd">
              <a:solidFill>
                <a:schemeClr val="tx1"/>
              </a:solidFill>
              <a:prstDash val="sysDash"/>
              <a:round/>
            </a:ln>
            <a:effectLst/>
          </c:spPr>
          <c:marker>
            <c:symbol val="none"/>
          </c:marker>
          <c:dLbls>
            <c:delete val="1"/>
          </c:dLbls>
          <c:xVal>
            <c:numRef>
              <c:f>('2020 US Election'!$BQ$18,'2020 US Election'!$BQ$18)</c:f>
              <c:numCache>
                <c:formatCode>General</c:formatCode>
                <c:ptCount val="2"/>
                <c:pt idx="0">
                  <c:v>270</c:v>
                </c:pt>
                <c:pt idx="1">
                  <c:v>270</c:v>
                </c:pt>
              </c:numCache>
            </c:numRef>
          </c:xVal>
          <c:yVal>
            <c:numLit>
              <c:formatCode>General</c:formatCode>
              <c:ptCount val="2"/>
              <c:pt idx="0">
                <c:v>0</c:v>
              </c:pt>
              <c:pt idx="1">
                <c:v>1</c:v>
              </c:pt>
            </c:numLit>
          </c:yVal>
          <c:smooth val="0"/>
          <c:extLst>
            <c:ext xmlns:c16="http://schemas.microsoft.com/office/drawing/2014/chart" uri="{C3380CC4-5D6E-409C-BE32-E72D297353CC}">
              <c16:uniqueId val="{00000002-C37E-4E53-8F42-62BB76D82764}"/>
            </c:ext>
          </c:extLst>
        </c:ser>
        <c:dLbls>
          <c:showLegendKey val="0"/>
          <c:showVal val="1"/>
          <c:showCatName val="0"/>
          <c:showSerName val="0"/>
          <c:showPercent val="0"/>
          <c:showBubbleSize val="0"/>
        </c:dLbls>
        <c:axId val="1109154528"/>
        <c:axId val="1109170336"/>
      </c:scatterChart>
      <c:catAx>
        <c:axId val="26096527"/>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400" b="1" i="0" u="none" strike="noStrike" kern="1200" baseline="0">
                <a:ln>
                  <a:noFill/>
                </a:ln>
                <a:solidFill>
                  <a:schemeClr val="tx1">
                    <a:lumMod val="65000"/>
                    <a:lumOff val="35000"/>
                  </a:schemeClr>
                </a:solidFill>
                <a:latin typeface="+mn-lt"/>
                <a:ea typeface="+mn-ea"/>
                <a:cs typeface="+mn-cs"/>
              </a:defRPr>
            </a:pPr>
            <a:endParaRPr lang="en-US"/>
          </a:p>
        </c:txPr>
        <c:crossAx val="1109153696"/>
        <c:crosses val="autoZero"/>
        <c:auto val="1"/>
        <c:lblAlgn val="ctr"/>
        <c:lblOffset val="100"/>
        <c:noMultiLvlLbl val="0"/>
      </c:catAx>
      <c:valAx>
        <c:axId val="1109153696"/>
        <c:scaling>
          <c:orientation val="minMax"/>
          <c:max val="538"/>
          <c:min val="0"/>
        </c:scaling>
        <c:delete val="0"/>
        <c:axPos val="t"/>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high"/>
        <c:spPr>
          <a:noFill/>
          <a:ln>
            <a:noFill/>
          </a:ln>
          <a:effectLst>
            <a:glow rad="203200">
              <a:schemeClr val="accent1">
                <a:alpha val="39000"/>
              </a:schemeClr>
            </a:glow>
          </a:effectLst>
        </c:spPr>
        <c:txPr>
          <a:bodyPr rot="-60000000" spcFirstLastPara="1" vertOverflow="ellipsis" vert="horz" wrap="square" anchor="ctr" anchorCtr="0"/>
          <a:lstStyle/>
          <a:p>
            <a:pPr>
              <a:defRPr sz="2000" b="0" i="0" u="none" strike="noStrike" kern="1200" baseline="0">
                <a:ln>
                  <a:noFill/>
                </a:ln>
                <a:solidFill>
                  <a:schemeClr val="tx1">
                    <a:lumMod val="65000"/>
                    <a:lumOff val="35000"/>
                  </a:schemeClr>
                </a:solidFill>
                <a:latin typeface="+mn-lt"/>
                <a:ea typeface="+mn-ea"/>
                <a:cs typeface="+mn-cs"/>
              </a:defRPr>
            </a:pPr>
            <a:endParaRPr lang="en-US"/>
          </a:p>
        </c:txPr>
        <c:crossAx val="26096527"/>
        <c:crosses val="autoZero"/>
        <c:crossBetween val="between"/>
        <c:majorUnit val="100"/>
        <c:minorUnit val="25"/>
      </c:valAx>
      <c:valAx>
        <c:axId val="1109170336"/>
        <c:scaling>
          <c:orientation val="minMax"/>
          <c:max val="1"/>
        </c:scaling>
        <c:delete val="1"/>
        <c:axPos val="r"/>
        <c:numFmt formatCode="General" sourceLinked="1"/>
        <c:majorTickMark val="out"/>
        <c:minorTickMark val="none"/>
        <c:tickLblPos val="nextTo"/>
        <c:crossAx val="1109154528"/>
        <c:crosses val="max"/>
        <c:crossBetween val="midCat"/>
      </c:valAx>
      <c:valAx>
        <c:axId val="1109154528"/>
        <c:scaling>
          <c:orientation val="minMax"/>
        </c:scaling>
        <c:delete val="1"/>
        <c:axPos val="t"/>
        <c:numFmt formatCode="General" sourceLinked="1"/>
        <c:majorTickMark val="out"/>
        <c:minorTickMark val="none"/>
        <c:tickLblPos val="nextTo"/>
        <c:crossAx val="1109170336"/>
        <c:crosses val="max"/>
        <c:crossBetween val="midCat"/>
      </c:valAx>
      <c:spPr>
        <a:noFill/>
        <a:ln>
          <a:noFill/>
        </a:ln>
        <a:effectLst/>
      </c:spPr>
    </c:plotArea>
    <c:plotVisOnly val="0"/>
    <c:dispBlanksAs val="gap"/>
    <c:showDLblsOverMax val="0"/>
  </c:chart>
  <c:spPr>
    <a:noFill/>
    <a:ln w="9525" cap="flat" cmpd="sng" algn="ctr">
      <a:noFill/>
      <a:round/>
    </a:ln>
    <a:effectLst/>
  </c:spPr>
  <c:txPr>
    <a:bodyPr/>
    <a:lstStyle/>
    <a:p>
      <a:pPr>
        <a:defRPr>
          <a:ln>
            <a:noFill/>
          </a:ln>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800" b="1" i="0" u="none" strike="noStrike" kern="1200" spc="0" baseline="0">
                <a:solidFill>
                  <a:schemeClr val="tx1">
                    <a:lumMod val="65000"/>
                    <a:lumOff val="35000"/>
                  </a:schemeClr>
                </a:solidFill>
                <a:latin typeface="+mn-lt"/>
                <a:ea typeface="+mn-ea"/>
                <a:cs typeface="+mn-cs"/>
              </a:defRPr>
            </a:pPr>
            <a:r>
              <a:rPr lang="en-GB" sz="2800" b="1" baseline="0"/>
              <a:t>NET GAINS/LOSSES</a:t>
            </a:r>
            <a:endParaRPr lang="en-GB" sz="2800" b="1"/>
          </a:p>
        </c:rich>
      </c:tx>
      <c:layout>
        <c:manualLayout>
          <c:xMode val="edge"/>
          <c:yMode val="edge"/>
          <c:x val="0.30682396825396829"/>
          <c:y val="0"/>
        </c:manualLayout>
      </c:layout>
      <c:overlay val="0"/>
      <c:spPr>
        <a:noFill/>
        <a:ln>
          <a:noFill/>
        </a:ln>
        <a:effectLst/>
      </c:spPr>
      <c:txPr>
        <a:bodyPr rot="0" spcFirstLastPara="1" vertOverflow="ellipsis" vert="horz" wrap="square" anchor="ctr" anchorCtr="1"/>
        <a:lstStyle/>
        <a:p>
          <a:pPr>
            <a:defRPr sz="28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4297727971950547"/>
          <c:y val="0.20736262285754581"/>
          <c:w val="0.80981401727682145"/>
          <c:h val="0.5962160535906742"/>
        </c:manualLayout>
      </c:layout>
      <c:barChart>
        <c:barDir val="bar"/>
        <c:grouping val="stacked"/>
        <c:varyColors val="0"/>
        <c:ser>
          <c:idx val="0"/>
          <c:order val="0"/>
          <c:tx>
            <c:strRef>
              <c:f>'2020 US Election'!$BU$20</c:f>
              <c:strCache>
                <c:ptCount val="1"/>
                <c:pt idx="0">
                  <c:v>NET</c:v>
                </c:pt>
              </c:strCache>
            </c:strRef>
          </c:tx>
          <c:spPr>
            <a:solidFill>
              <a:srgbClr val="C00000"/>
            </a:solidFill>
            <a:ln>
              <a:noFill/>
            </a:ln>
            <a:effectLst/>
          </c:spPr>
          <c:invertIfNegative val="0"/>
          <c:dPt>
            <c:idx val="0"/>
            <c:invertIfNegative val="0"/>
            <c:bubble3D val="0"/>
            <c:spPr>
              <a:solidFill>
                <a:srgbClr val="0070C0"/>
              </a:solidFill>
              <a:ln>
                <a:noFill/>
              </a:ln>
              <a:effectLst/>
            </c:spPr>
            <c:extLst>
              <c:ext xmlns:c16="http://schemas.microsoft.com/office/drawing/2014/chart" uri="{C3380CC4-5D6E-409C-BE32-E72D297353CC}">
                <c16:uniqueId val="{00000001-A499-4BBE-BA57-3087695AF96A}"/>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'2020 US Election'!$BO$21:$BO$22</c:f>
              <c:strCache>
                <c:ptCount val="2"/>
                <c:pt idx="0">
                  <c:v>DEM</c:v>
                </c:pt>
                <c:pt idx="1">
                  <c:v>REP</c:v>
                </c:pt>
              </c:strCache>
            </c:strRef>
          </c:cat>
          <c:val>
            <c:numRef>
              <c:f>'2020 US Election'!$BU$21:$BU$22</c:f>
              <c:numCache>
                <c:formatCode>\+0;\-0;0</c:formatCode>
                <c:ptCount val="2"/>
                <c:pt idx="0">
                  <c:v>6</c:v>
                </c:pt>
                <c:pt idx="1">
                  <c:v>-6</c:v>
                </c:pt>
              </c:numCache>
            </c:numRef>
          </c:val>
          <c:extLst>
            <c:ext xmlns:c16="http://schemas.microsoft.com/office/drawing/2014/chart" uri="{C3380CC4-5D6E-409C-BE32-E72D297353CC}">
              <c16:uniqueId val="{00000000-DB52-4D39-A45D-1E742AACC7DA}"/>
            </c:ext>
          </c:extLst>
        </c:ser>
        <c:dLbls>
          <c:showLegendKey val="0"/>
          <c:showVal val="0"/>
          <c:showCatName val="0"/>
          <c:showSerName val="0"/>
          <c:showPercent val="0"/>
          <c:showBubbleSize val="0"/>
        </c:dLbls>
        <c:gapWidth val="0"/>
        <c:axId val="1659636096"/>
        <c:axId val="697765488"/>
      </c:barChart>
      <c:catAx>
        <c:axId val="1659636096"/>
        <c:scaling>
          <c:orientation val="maxMin"/>
        </c:scaling>
        <c:delete val="0"/>
        <c:axPos val="l"/>
        <c:numFmt formatCode="General" sourceLinked="1"/>
        <c:majorTickMark val="out"/>
        <c:minorTickMark val="none"/>
        <c:tickLblPos val="low"/>
        <c:spPr>
          <a:noFill/>
          <a:ln w="9525" cap="flat" cmpd="sng" algn="ctr">
            <a:noFill/>
            <a:round/>
          </a:ln>
          <a:effectLst/>
        </c:spPr>
        <c:txPr>
          <a:bodyPr rot="-60000000" spcFirstLastPara="1" vertOverflow="ellipsis" vert="horz" wrap="square" anchor="ctr" anchorCtr="0"/>
          <a:lstStyle/>
          <a:p>
            <a:pPr algn="ctr">
              <a:defRPr lang="en-US" sz="2400" b="1" i="0" u="none" strike="noStrike" kern="1200" baseline="0">
                <a:ln>
                  <a:noFill/>
                </a:ln>
                <a:solidFill>
                  <a:schemeClr val="tx1">
                    <a:lumMod val="65000"/>
                    <a:lumOff val="35000"/>
                  </a:schemeClr>
                </a:solidFill>
                <a:latin typeface="+mn-lt"/>
                <a:ea typeface="+mn-ea"/>
                <a:cs typeface="+mn-cs"/>
              </a:defRPr>
            </a:pPr>
            <a:endParaRPr lang="en-US"/>
          </a:p>
        </c:txPr>
        <c:crossAx val="697765488"/>
        <c:crosses val="autoZero"/>
        <c:auto val="1"/>
        <c:lblAlgn val="ctr"/>
        <c:lblOffset val="100"/>
        <c:noMultiLvlLbl val="0"/>
      </c:catAx>
      <c:valAx>
        <c:axId val="697765488"/>
        <c:scaling>
          <c:orientation val="minMax"/>
          <c:max val="10"/>
          <c:min val="-10"/>
        </c:scaling>
        <c:delete val="0"/>
        <c:axPos val="t"/>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high"/>
        <c:spPr>
          <a:noFill/>
          <a:ln>
            <a:noFill/>
          </a:ln>
          <a:effectLst/>
        </c:spPr>
        <c:txPr>
          <a:bodyPr rot="-60000000" spcFirstLastPara="1" vertOverflow="ellipsis" vert="horz" wrap="square" anchor="ctr" anchorCtr="0"/>
          <a:lstStyle/>
          <a:p>
            <a:pPr>
              <a:defRPr sz="2000" b="0" i="0" u="none" strike="noStrike" kern="1200" baseline="0">
                <a:solidFill>
                  <a:schemeClr val="tx1">
                    <a:lumMod val="65000"/>
                    <a:lumOff val="35000"/>
                  </a:schemeClr>
                </a:solidFill>
                <a:latin typeface="+mn-lt"/>
                <a:ea typeface="+mn-ea"/>
                <a:cs typeface="+mn-cs"/>
              </a:defRPr>
            </a:pPr>
            <a:endParaRPr lang="en-US"/>
          </a:p>
        </c:txPr>
        <c:crossAx val="165963609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800" b="1" i="0" u="none" strike="noStrike" kern="1200" spc="0" baseline="0">
                <a:solidFill>
                  <a:schemeClr val="tx1">
                    <a:lumMod val="65000"/>
                    <a:lumOff val="35000"/>
                  </a:schemeClr>
                </a:solidFill>
                <a:latin typeface="+mn-lt"/>
                <a:ea typeface="+mn-ea"/>
                <a:cs typeface="+mn-cs"/>
              </a:defRPr>
            </a:pPr>
            <a:r>
              <a:rPr lang="en-GB" sz="2800" b="1" baseline="0"/>
              <a:t>STATES WON</a:t>
            </a:r>
            <a:endParaRPr lang="en-GB" sz="2800" b="1"/>
          </a:p>
        </c:rich>
      </c:tx>
      <c:overlay val="0"/>
      <c:spPr>
        <a:noFill/>
        <a:ln>
          <a:noFill/>
        </a:ln>
        <a:effectLst/>
      </c:spPr>
      <c:txPr>
        <a:bodyPr rot="0" spcFirstLastPara="1" vertOverflow="ellipsis" vert="horz" wrap="square" anchor="ctr" anchorCtr="1"/>
        <a:lstStyle/>
        <a:p>
          <a:pPr>
            <a:defRPr sz="28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strRef>
              <c:f>'2020 US Election'!$BP$20</c:f>
              <c:strCache>
                <c:ptCount val="1"/>
                <c:pt idx="0">
                  <c:v>STATES WON</c:v>
                </c:pt>
              </c:strCache>
            </c:strRef>
          </c:tx>
          <c:spPr>
            <a:solidFill>
              <a:srgbClr val="C00000"/>
            </a:solidFill>
            <a:ln>
              <a:noFill/>
            </a:ln>
            <a:effectLst/>
          </c:spPr>
          <c:invertIfNegative val="0"/>
          <c:dPt>
            <c:idx val="0"/>
            <c:invertIfNegative val="0"/>
            <c:bubble3D val="0"/>
            <c:spPr>
              <a:solidFill>
                <a:srgbClr val="0070C0"/>
              </a:solidFill>
              <a:ln>
                <a:noFill/>
              </a:ln>
              <a:effectLst/>
            </c:spPr>
            <c:extLst>
              <c:ext xmlns:c16="http://schemas.microsoft.com/office/drawing/2014/chart" uri="{C3380CC4-5D6E-409C-BE32-E72D297353CC}">
                <c16:uniqueId val="{00000001-CDFA-477A-BDD0-6C3B1A0FFFD5}"/>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'2020 US Election'!$BO$21:$BO$22</c:f>
              <c:strCache>
                <c:ptCount val="2"/>
                <c:pt idx="0">
                  <c:v>DEM</c:v>
                </c:pt>
                <c:pt idx="1">
                  <c:v>REP</c:v>
                </c:pt>
              </c:strCache>
            </c:strRef>
          </c:cat>
          <c:val>
            <c:numRef>
              <c:f>'2020 US Election'!$BP$21:$BP$22</c:f>
              <c:numCache>
                <c:formatCode>General</c:formatCode>
                <c:ptCount val="2"/>
                <c:pt idx="0">
                  <c:v>28</c:v>
                </c:pt>
                <c:pt idx="1">
                  <c:v>23</c:v>
                </c:pt>
              </c:numCache>
            </c:numRef>
          </c:val>
          <c:extLst>
            <c:ext xmlns:c16="http://schemas.microsoft.com/office/drawing/2014/chart" uri="{C3380CC4-5D6E-409C-BE32-E72D297353CC}">
              <c16:uniqueId val="{00000002-EAEC-4E68-8991-61FCEC893D32}"/>
            </c:ext>
          </c:extLst>
        </c:ser>
        <c:dLbls>
          <c:showLegendKey val="0"/>
          <c:showVal val="0"/>
          <c:showCatName val="0"/>
          <c:showSerName val="0"/>
          <c:showPercent val="0"/>
          <c:showBubbleSize val="0"/>
        </c:dLbls>
        <c:gapWidth val="0"/>
        <c:axId val="1659636096"/>
        <c:axId val="697765488"/>
      </c:barChart>
      <c:catAx>
        <c:axId val="1659636096"/>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0"/>
          <a:lstStyle/>
          <a:p>
            <a:pPr algn="ctr">
              <a:defRPr lang="en-US" sz="2400" b="1" i="0" u="none" strike="noStrike" kern="1200" baseline="0">
                <a:ln>
                  <a:noFill/>
                </a:ln>
                <a:solidFill>
                  <a:schemeClr val="tx1">
                    <a:lumMod val="65000"/>
                    <a:lumOff val="35000"/>
                  </a:schemeClr>
                </a:solidFill>
                <a:latin typeface="+mn-lt"/>
                <a:ea typeface="+mn-ea"/>
                <a:cs typeface="+mn-cs"/>
              </a:defRPr>
            </a:pPr>
            <a:endParaRPr lang="en-US"/>
          </a:p>
        </c:txPr>
        <c:crossAx val="697765488"/>
        <c:crosses val="autoZero"/>
        <c:auto val="1"/>
        <c:lblAlgn val="ctr"/>
        <c:lblOffset val="100"/>
        <c:noMultiLvlLbl val="0"/>
      </c:catAx>
      <c:valAx>
        <c:axId val="697765488"/>
        <c:scaling>
          <c:orientation val="minMax"/>
          <c:max val="56"/>
          <c:min val="0"/>
        </c:scaling>
        <c:delete val="0"/>
        <c:axPos val="t"/>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high"/>
        <c:spPr>
          <a:noFill/>
          <a:ln>
            <a:noFill/>
          </a:ln>
          <a:effectLst/>
        </c:spPr>
        <c:txPr>
          <a:bodyPr rot="-60000000" spcFirstLastPara="1" vertOverflow="ellipsis" vert="horz" wrap="square" anchor="ctr" anchorCtr="0"/>
          <a:lstStyle/>
          <a:p>
            <a:pPr>
              <a:defRPr sz="2000" b="0" i="0" u="none" strike="noStrike" kern="1200" baseline="0">
                <a:solidFill>
                  <a:schemeClr val="tx1">
                    <a:lumMod val="65000"/>
                    <a:lumOff val="35000"/>
                  </a:schemeClr>
                </a:solidFill>
                <a:latin typeface="+mn-lt"/>
                <a:ea typeface="+mn-ea"/>
                <a:cs typeface="+mn-cs"/>
              </a:defRPr>
            </a:pPr>
            <a:endParaRPr lang="en-US"/>
          </a:p>
        </c:txPr>
        <c:crossAx val="1659636096"/>
        <c:crosses val="autoZero"/>
        <c:crossBetween val="between"/>
        <c:majorUnit val="10"/>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800" b="1" i="0" u="none" strike="noStrike" kern="1200" spc="0" baseline="0">
                <a:solidFill>
                  <a:sysClr val="windowText" lastClr="000000">
                    <a:lumMod val="65000"/>
                    <a:lumOff val="35000"/>
                  </a:sysClr>
                </a:solidFill>
                <a:latin typeface="+mn-lt"/>
                <a:ea typeface="+mn-ea"/>
                <a:cs typeface="+mn-cs"/>
              </a:defRPr>
            </a:pPr>
            <a:r>
              <a:rPr lang="en-GB" sz="2800" b="1" baseline="0">
                <a:solidFill>
                  <a:sysClr val="windowText" lastClr="000000">
                    <a:lumMod val="65000"/>
                    <a:lumOff val="35000"/>
                  </a:sysClr>
                </a:solidFill>
              </a:rPr>
              <a:t>GAINS/LOSSES</a:t>
            </a:r>
            <a:endParaRPr lang="en-GB" sz="2800" b="1">
              <a:solidFill>
                <a:sysClr val="windowText" lastClr="000000">
                  <a:lumMod val="65000"/>
                  <a:lumOff val="35000"/>
                </a:sysClr>
              </a:solidFill>
            </a:endParaRPr>
          </a:p>
        </c:rich>
      </c:tx>
      <c:layout>
        <c:manualLayout>
          <c:xMode val="edge"/>
          <c:yMode val="edge"/>
          <c:x val="0.38574539682539682"/>
          <c:y val="1.090362738785147E-2"/>
        </c:manualLayout>
      </c:layout>
      <c:overlay val="0"/>
      <c:spPr>
        <a:noFill/>
        <a:ln>
          <a:noFill/>
        </a:ln>
        <a:effectLst/>
      </c:spPr>
    </c:title>
    <c:autoTitleDeleted val="0"/>
    <c:plotArea>
      <c:layout>
        <c:manualLayout>
          <c:layoutTarget val="inner"/>
          <c:xMode val="edge"/>
          <c:yMode val="edge"/>
          <c:x val="0.14559413824918802"/>
          <c:y val="0.26608701137290758"/>
          <c:w val="0.81218943679260369"/>
          <c:h val="0.5313124073312866"/>
        </c:manualLayout>
      </c:layout>
      <c:barChart>
        <c:barDir val="bar"/>
        <c:grouping val="stacked"/>
        <c:varyColors val="0"/>
        <c:ser>
          <c:idx val="1"/>
          <c:order val="0"/>
          <c:tx>
            <c:strRef>
              <c:f>'2020 US Election'!$BQ$20</c:f>
              <c:strCache>
                <c:ptCount val="1"/>
                <c:pt idx="0">
                  <c:v>LOSS</c:v>
                </c:pt>
              </c:strCache>
            </c:strRef>
          </c:tx>
          <c:spPr>
            <a:solidFill>
              <a:srgbClr val="0070C0"/>
            </a:solidFill>
            <a:ln>
              <a:noFill/>
            </a:ln>
            <a:effectLst/>
          </c:spPr>
          <c:invertIfNegative val="0"/>
          <c:dPt>
            <c:idx val="0"/>
            <c:invertIfNegative val="0"/>
            <c:bubble3D val="0"/>
            <c:spPr>
              <a:solidFill>
                <a:srgbClr val="0070C0"/>
              </a:solidFill>
              <a:ln>
                <a:solidFill>
                  <a:schemeClr val="bg1">
                    <a:lumMod val="75000"/>
                  </a:schemeClr>
                </a:solidFill>
              </a:ln>
              <a:effectLst/>
            </c:spPr>
            <c:extLst>
              <c:ext xmlns:c16="http://schemas.microsoft.com/office/drawing/2014/chart" uri="{C3380CC4-5D6E-409C-BE32-E72D297353CC}">
                <c16:uniqueId val="{00000008-E0C2-4AD6-B7F3-5189079E0F71}"/>
              </c:ext>
            </c:extLst>
          </c:dPt>
          <c:dPt>
            <c:idx val="1"/>
            <c:invertIfNegative val="0"/>
            <c:bubble3D val="0"/>
            <c:spPr>
              <a:solidFill>
                <a:srgbClr val="C00000"/>
              </a:solidFill>
              <a:ln>
                <a:solidFill>
                  <a:schemeClr val="bg1">
                    <a:lumMod val="75000"/>
                  </a:schemeClr>
                </a:solidFill>
              </a:ln>
              <a:effectLst/>
            </c:spPr>
            <c:extLst>
              <c:ext xmlns:c16="http://schemas.microsoft.com/office/drawing/2014/chart" uri="{C3380CC4-5D6E-409C-BE32-E72D297353CC}">
                <c16:uniqueId val="{00000007-E0C2-4AD6-B7F3-5189079E0F71}"/>
              </c:ext>
            </c:extLst>
          </c:dPt>
          <c:dLbls>
            <c:numFmt formatCode="\+0;\-0;" sourceLinked="0"/>
            <c:spPr>
              <a:noFill/>
              <a:ln>
                <a:noFill/>
              </a:ln>
              <a:effectLst/>
            </c:spPr>
            <c:txPr>
              <a:bodyPr rot="0" spcFirstLastPara="1" vertOverflow="ellipsis" vert="horz" wrap="square" lIns="0" tIns="0" rIns="0" bIns="0" anchor="ctr" anchorCtr="1">
                <a:spAutoFit/>
              </a:bodyPr>
              <a:lstStyle/>
              <a:p>
                <a:pPr>
                  <a:defRPr sz="2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'2020 US Election'!$BO$21:$BO$22</c:f>
              <c:strCache>
                <c:ptCount val="2"/>
                <c:pt idx="0">
                  <c:v>DEM</c:v>
                </c:pt>
                <c:pt idx="1">
                  <c:v>REP</c:v>
                </c:pt>
              </c:strCache>
            </c:strRef>
          </c:cat>
          <c:val>
            <c:numRef>
              <c:f>'2020 US Election'!$BQ$21:$BQ$22</c:f>
              <c:numCache>
                <c:formatCode>\+0;\-0;0</c:formatCode>
                <c:ptCount val="2"/>
                <c:pt idx="0">
                  <c:v>0</c:v>
                </c:pt>
                <c:pt idx="1">
                  <c:v>-6</c:v>
                </c:pt>
              </c:numCache>
            </c:numRef>
          </c:val>
          <c:extLst>
            <c:ext xmlns:c16="http://schemas.microsoft.com/office/drawing/2014/chart" uri="{C3380CC4-5D6E-409C-BE32-E72D297353CC}">
              <c16:uniqueId val="{00000006-E0C2-4AD6-B7F3-5189079E0F71}"/>
            </c:ext>
          </c:extLst>
        </c:ser>
        <c:ser>
          <c:idx val="0"/>
          <c:order val="1"/>
          <c:tx>
            <c:strRef>
              <c:f>'2020 US Election'!$BR$20</c:f>
              <c:strCache>
                <c:ptCount val="1"/>
                <c:pt idx="0">
                  <c:v>GAIN</c:v>
                </c:pt>
              </c:strCache>
            </c:strRef>
          </c:tx>
          <c:spPr>
            <a:solidFill>
              <a:srgbClr val="C00000"/>
            </a:solidFill>
            <a:ln>
              <a:solidFill>
                <a:schemeClr val="bg1">
                  <a:lumMod val="75000"/>
                </a:schemeClr>
              </a:solidFill>
            </a:ln>
            <a:effectLst/>
          </c:spPr>
          <c:invertIfNegative val="0"/>
          <c:dPt>
            <c:idx val="0"/>
            <c:invertIfNegative val="0"/>
            <c:bubble3D val="0"/>
            <c:spPr>
              <a:solidFill>
                <a:srgbClr val="0070C0"/>
              </a:solidFill>
              <a:ln>
                <a:solidFill>
                  <a:schemeClr val="bg1">
                    <a:lumMod val="75000"/>
                  </a:schemeClr>
                </a:solidFill>
              </a:ln>
              <a:effectLst/>
            </c:spPr>
            <c:extLst>
              <c:ext xmlns:c16="http://schemas.microsoft.com/office/drawing/2014/chart" uri="{C3380CC4-5D6E-409C-BE32-E72D297353CC}">
                <c16:uniqueId val="{00000005-C89B-42FD-8CE4-24EB760DCCF8}"/>
              </c:ext>
            </c:extLst>
          </c:dPt>
          <c:dLbls>
            <c:numFmt formatCode="\+0;\-0;" sourceLinked="0"/>
            <c:spPr>
              <a:noFill/>
              <a:ln>
                <a:noFill/>
              </a:ln>
              <a:effectLst/>
            </c:spPr>
            <c:txPr>
              <a:bodyPr rot="0" spcFirstLastPara="1" vertOverflow="overflow" horzOverflow="overflow" vert="horz" wrap="square" lIns="0" tIns="0" rIns="0" bIns="0" anchor="ctr" anchorCtr="1">
                <a:spAutoFit/>
              </a:bodyPr>
              <a:lstStyle/>
              <a:p>
                <a:pPr>
                  <a:defRPr sz="2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'2020 US Election'!$BO$21:$BO$22</c:f>
              <c:strCache>
                <c:ptCount val="2"/>
                <c:pt idx="0">
                  <c:v>DEM</c:v>
                </c:pt>
                <c:pt idx="1">
                  <c:v>REP</c:v>
                </c:pt>
              </c:strCache>
            </c:strRef>
          </c:cat>
          <c:val>
            <c:numRef>
              <c:f>'2020 US Election'!$BR$21:$BR$22</c:f>
              <c:numCache>
                <c:formatCode>\+0;\-0;0</c:formatCode>
                <c:ptCount val="2"/>
                <c:pt idx="0">
                  <c:v>6</c:v>
                </c:pt>
                <c:pt idx="1">
                  <c:v>0</c:v>
                </c:pt>
              </c:numCache>
            </c:numRef>
          </c:val>
          <c:extLst>
            <c:ext xmlns:c16="http://schemas.microsoft.com/office/drawing/2014/chart" uri="{C3380CC4-5D6E-409C-BE32-E72D297353CC}">
              <c16:uniqueId val="{00000002-E0C2-4AD6-B7F3-5189079E0F71}"/>
            </c:ext>
          </c:extLst>
        </c:ser>
        <c:dLbls>
          <c:dLblPos val="ctr"/>
          <c:showLegendKey val="0"/>
          <c:showVal val="1"/>
          <c:showCatName val="0"/>
          <c:showSerName val="0"/>
          <c:showPercent val="0"/>
          <c:showBubbleSize val="0"/>
        </c:dLbls>
        <c:gapWidth val="0"/>
        <c:overlap val="100"/>
        <c:axId val="1659636096"/>
        <c:axId val="697765488"/>
      </c:barChart>
      <c:catAx>
        <c:axId val="1659636096"/>
        <c:scaling>
          <c:orientation val="maxMin"/>
        </c:scaling>
        <c:delete val="0"/>
        <c:axPos val="l"/>
        <c:numFmt formatCode="General" sourceLinked="1"/>
        <c:majorTickMark val="out"/>
        <c:minorTickMark val="none"/>
        <c:tickLblPos val="low"/>
        <c:spPr>
          <a:noFill/>
          <a:ln w="47625" cap="rnd" cmpd="sng" algn="ctr">
            <a:noFill/>
            <a:prstDash val="solid"/>
            <a:miter lim="800000"/>
            <a:headEnd type="none"/>
            <a:tailEnd w="med" len="med"/>
          </a:ln>
          <a:effectLst/>
        </c:spPr>
        <c:txPr>
          <a:bodyPr rot="-60000000" spcFirstLastPara="1" vertOverflow="ellipsis" vert="horz" wrap="square" anchor="ctr" anchorCtr="0"/>
          <a:lstStyle/>
          <a:p>
            <a:pPr algn="ctr">
              <a:defRPr lang="en-US" sz="2400" b="1" i="0" u="none" strike="noStrike" kern="1200" baseline="0">
                <a:ln>
                  <a:noFill/>
                </a:ln>
                <a:solidFill>
                  <a:schemeClr val="tx1">
                    <a:lumMod val="65000"/>
                    <a:lumOff val="35000"/>
                  </a:schemeClr>
                </a:solidFill>
                <a:latin typeface="+mn-lt"/>
                <a:ea typeface="+mn-ea"/>
                <a:cs typeface="+mn-cs"/>
              </a:defRPr>
            </a:pPr>
            <a:endParaRPr lang="en-US"/>
          </a:p>
        </c:txPr>
        <c:crossAx val="697765488"/>
        <c:crosses val="autoZero"/>
        <c:auto val="1"/>
        <c:lblAlgn val="ctr"/>
        <c:lblOffset val="100"/>
        <c:tickMarkSkip val="2"/>
        <c:noMultiLvlLbl val="0"/>
      </c:catAx>
      <c:valAx>
        <c:axId val="697765488"/>
        <c:scaling>
          <c:orientation val="minMax"/>
          <c:max val="10"/>
          <c:min val="-10"/>
        </c:scaling>
        <c:delete val="0"/>
        <c:axPos val="t"/>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high"/>
        <c:spPr>
          <a:noFill/>
          <a:ln>
            <a:solidFill>
              <a:schemeClr val="bg1"/>
            </a:solidFill>
          </a:ln>
          <a:effectLst/>
        </c:spPr>
        <c:txPr>
          <a:bodyPr rot="-60000000" spcFirstLastPara="1" vertOverflow="ellipsis" vert="horz" wrap="square" anchor="ctr" anchorCtr="0"/>
          <a:lstStyle/>
          <a:p>
            <a:pPr>
              <a:defRPr sz="2000" b="0" i="0" u="none" strike="noStrike" kern="1200" baseline="0">
                <a:solidFill>
                  <a:schemeClr val="tx1">
                    <a:lumMod val="65000"/>
                    <a:lumOff val="35000"/>
                  </a:schemeClr>
                </a:solidFill>
                <a:latin typeface="+mn-lt"/>
                <a:ea typeface="+mn-ea"/>
                <a:cs typeface="+mn-cs"/>
              </a:defRPr>
            </a:pPr>
            <a:endParaRPr lang="en-US"/>
          </a:p>
        </c:txPr>
        <c:crossAx val="165963609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r>
              <a:rPr lang="en-GB" sz="2800" b="1"/>
              <a:t>STATE</a:t>
            </a:r>
            <a:r>
              <a:rPr lang="en-GB" sz="2800" b="1" baseline="0"/>
              <a:t> TYPE WON</a:t>
            </a:r>
            <a:endParaRPr lang="en-GB" sz="2800" b="1"/>
          </a:p>
        </c:rich>
      </c:tx>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924245791284575"/>
          <c:y val="0.25923278749917222"/>
          <c:w val="0.81197315436241613"/>
          <c:h val="0.61523037079082143"/>
        </c:manualLayout>
      </c:layout>
      <c:barChart>
        <c:barDir val="bar"/>
        <c:grouping val="stacked"/>
        <c:varyColors val="0"/>
        <c:ser>
          <c:idx val="1"/>
          <c:order val="0"/>
          <c:tx>
            <c:strRef>
              <c:f>'2020 US Election'!$BO$25</c:f>
              <c:strCache>
                <c:ptCount val="1"/>
                <c:pt idx="0">
                  <c:v>DEM</c:v>
                </c:pt>
              </c:strCache>
            </c:strRef>
          </c:tx>
          <c:spPr>
            <a:solidFill>
              <a:srgbClr val="0070C0"/>
            </a:solidFill>
            <a:ln>
              <a:solidFill>
                <a:schemeClr val="bg1">
                  <a:lumMod val="95000"/>
                </a:schemeClr>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lumMod val="9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'2020 US Election'!$BW$16:$BW$22</c:f>
              <c:strCache>
                <c:ptCount val="7"/>
                <c:pt idx="0">
                  <c:v>Safe D</c:v>
                </c:pt>
                <c:pt idx="1">
                  <c:v>Likely D</c:v>
                </c:pt>
                <c:pt idx="2">
                  <c:v>Lean D</c:v>
                </c:pt>
                <c:pt idx="3">
                  <c:v>Tossup</c:v>
                </c:pt>
                <c:pt idx="4">
                  <c:v>Lean R</c:v>
                </c:pt>
                <c:pt idx="5">
                  <c:v>Likely R</c:v>
                </c:pt>
                <c:pt idx="6">
                  <c:v>Safe R</c:v>
                </c:pt>
              </c:strCache>
            </c:strRef>
          </c:cat>
          <c:val>
            <c:numRef>
              <c:f>'2020 US Election'!$BP$25:$BV$25</c:f>
              <c:numCache>
                <c:formatCode>General</c:formatCode>
                <c:ptCount val="7"/>
                <c:pt idx="0">
                  <c:v>19</c:v>
                </c:pt>
                <c:pt idx="1">
                  <c:v>6</c:v>
                </c:pt>
                <c:pt idx="2">
                  <c:v>3</c:v>
                </c:pt>
                <c:pt idx="3">
                  <c:v>0</c:v>
                </c:pt>
                <c:pt idx="4">
                  <c:v>0</c:v>
                </c:pt>
                <c:pt idx="5">
                  <c:v>0</c:v>
                </c:pt>
                <c:pt idx="6">
                  <c:v>0</c:v>
                </c:pt>
              </c:numCache>
            </c:numRef>
          </c:val>
          <c:extLst>
            <c:ext xmlns:c16="http://schemas.microsoft.com/office/drawing/2014/chart" uri="{C3380CC4-5D6E-409C-BE32-E72D297353CC}">
              <c16:uniqueId val="{00000001-7107-4EAE-B8DB-52F92FC5B952}"/>
            </c:ext>
          </c:extLst>
        </c:ser>
        <c:ser>
          <c:idx val="0"/>
          <c:order val="1"/>
          <c:tx>
            <c:strRef>
              <c:f>'2020 US Election'!$BO$26</c:f>
              <c:strCache>
                <c:ptCount val="1"/>
                <c:pt idx="0">
                  <c:v>REP</c:v>
                </c:pt>
              </c:strCache>
            </c:strRef>
          </c:tx>
          <c:spPr>
            <a:solidFill>
              <a:srgbClr val="C00000"/>
            </a:solidFill>
            <a:ln>
              <a:solidFill>
                <a:schemeClr val="bg1">
                  <a:lumMod val="95000"/>
                </a:schemeClr>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lumMod val="9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'2020 US Election'!$BW$16:$BW$22</c:f>
              <c:strCache>
                <c:ptCount val="7"/>
                <c:pt idx="0">
                  <c:v>Safe D</c:v>
                </c:pt>
                <c:pt idx="1">
                  <c:v>Likely D</c:v>
                </c:pt>
                <c:pt idx="2">
                  <c:v>Lean D</c:v>
                </c:pt>
                <c:pt idx="3">
                  <c:v>Tossup</c:v>
                </c:pt>
                <c:pt idx="4">
                  <c:v>Lean R</c:v>
                </c:pt>
                <c:pt idx="5">
                  <c:v>Likely R</c:v>
                </c:pt>
                <c:pt idx="6">
                  <c:v>Safe R</c:v>
                </c:pt>
              </c:strCache>
            </c:strRef>
          </c:cat>
          <c:val>
            <c:numRef>
              <c:f>'2020 US Election'!$BP$26:$BV$26</c:f>
              <c:numCache>
                <c:formatCode>General</c:formatCode>
                <c:ptCount val="7"/>
                <c:pt idx="0">
                  <c:v>0</c:v>
                </c:pt>
                <c:pt idx="1">
                  <c:v>0</c:v>
                </c:pt>
                <c:pt idx="2">
                  <c:v>0</c:v>
                </c:pt>
                <c:pt idx="3">
                  <c:v>0</c:v>
                </c:pt>
                <c:pt idx="4">
                  <c:v>1</c:v>
                </c:pt>
                <c:pt idx="5">
                  <c:v>3</c:v>
                </c:pt>
                <c:pt idx="6">
                  <c:v>19</c:v>
                </c:pt>
              </c:numCache>
            </c:numRef>
          </c:val>
          <c:extLst>
            <c:ext xmlns:c16="http://schemas.microsoft.com/office/drawing/2014/chart" uri="{C3380CC4-5D6E-409C-BE32-E72D297353CC}">
              <c16:uniqueId val="{00000000-7107-4EAE-B8DB-52F92FC5B952}"/>
            </c:ext>
          </c:extLst>
        </c:ser>
        <c:dLbls>
          <c:dLblPos val="ctr"/>
          <c:showLegendKey val="0"/>
          <c:showVal val="1"/>
          <c:showCatName val="0"/>
          <c:showSerName val="0"/>
          <c:showPercent val="0"/>
          <c:showBubbleSize val="0"/>
        </c:dLbls>
        <c:gapWidth val="0"/>
        <c:overlap val="100"/>
        <c:axId val="383742640"/>
        <c:axId val="395488896"/>
      </c:barChart>
      <c:catAx>
        <c:axId val="383742640"/>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crossAx val="395488896"/>
        <c:crosses val="autoZero"/>
        <c:auto val="1"/>
        <c:lblAlgn val="ctr"/>
        <c:lblOffset val="100"/>
        <c:noMultiLvlLbl val="0"/>
      </c:catAx>
      <c:valAx>
        <c:axId val="395488896"/>
        <c:scaling>
          <c:orientation val="minMax"/>
          <c:max val="20"/>
        </c:scaling>
        <c:delete val="0"/>
        <c:axPos val="t"/>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high"/>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83742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olorStr">
        <cx:f>_xlchart.v5.7</cx:f>
        <cx:nf>_xlchart.v5.6</cx:nf>
      </cx:strDim>
      <cx:strDim type="cat">
        <cx:f>_xlchart.v5.5</cx:f>
        <cx:nf>_xlchart.v5.4</cx:nf>
      </cx:strDim>
    </cx:data>
  </cx:chartData>
  <cx:chart>
    <cx:title pos="t" align="ctr" overlay="0">
      <cx:tx>
        <cx:txData>
          <cx:v>STATE STRENGTH</cx:v>
        </cx:txData>
      </cx:tx>
      <cx:txPr>
        <a:bodyPr spcFirstLastPara="1" vertOverflow="ellipsis" horzOverflow="overflow" wrap="square" lIns="0" tIns="0" rIns="0" bIns="0" anchor="ctr" anchorCtr="1"/>
        <a:lstStyle/>
        <a:p>
          <a:pPr algn="ctr" rtl="0">
            <a:defRPr/>
          </a:pPr>
          <a:r>
            <a:rPr lang="en-US" sz="3200" b="1" i="0" u="none" strike="noStrike" baseline="0">
              <a:solidFill>
                <a:sysClr val="windowText" lastClr="000000">
                  <a:lumMod val="65000"/>
                  <a:lumOff val="35000"/>
                </a:sysClr>
              </a:solidFill>
              <a:latin typeface="Calibri" panose="020F0502020204030204"/>
            </a:rPr>
            <a:t>STATE STRENGTH</a:t>
          </a:r>
        </a:p>
      </cx:txPr>
    </cx:title>
    <cx:plotArea>
      <cx:plotAreaRegion>
        <cx:plotSurface>
          <cx:spPr>
            <a:ln>
              <a:noFill/>
            </a:ln>
          </cx:spPr>
        </cx:plotSurface>
        <cx:series layoutId="regionMap" uniqueId="{C83C2440-C3BD-4294-A755-37AE340AD3DA}">
          <cx:tx>
            <cx:txData>
              <cx:f>_xlchart.v5.6</cx:f>
              <cx:v>Strength</cx:v>
            </cx:txData>
          </cx:tx>
          <cx:spPr>
            <a:noFill/>
          </cx:spPr>
          <cx:dataLabels>
            <cx:txPr>
              <a:bodyPr spcFirstLastPara="1" vertOverflow="ellipsis" horzOverflow="overflow" wrap="square" lIns="0" tIns="0" rIns="0" bIns="0" anchor="ctr" anchorCtr="1"/>
              <a:lstStyle/>
              <a:p>
                <a:pPr algn="ctr" rtl="0">
                  <a:defRPr sz="1400">
                    <a:solidFill>
                      <a:schemeClr val="bg1"/>
                    </a:solidFill>
                  </a:defRPr>
                </a:pPr>
                <a:endParaRPr lang="en-US" sz="1400" b="0" i="0" u="none" strike="noStrike" baseline="0">
                  <a:solidFill>
                    <a:schemeClr val="bg1"/>
                  </a:solidFill>
                  <a:latin typeface="Calibri" panose="020F0502020204030204"/>
                </a:endParaRPr>
              </a:p>
            </cx:txPr>
            <cx:visibility seriesName="0" categoryName="1" value="0"/>
            <cx:separator>, </cx:separator>
          </cx:dataLabels>
          <cx:dataId val="0"/>
          <cx:layoutPr>
            <cx:regionLabelLayout val="none"/>
            <cx:geography cultureLanguage="en-US" cultureRegion="GB" attribution="Powered by Bing">
              <cx:geoCache provider="{E9337A44-BEBE-4D9F-B70C-5C5E7DAFC167}">
                <cx:binary>1H1Zc6S4tu5fqajngxtJoGHH7h3Rghw9VbnmfiGybBeIGTHz6++CrCzblNt328cRJzK6myZFLlLS
pzUvyf++7v51Hd/u9JsuidPyX9fdn2+Dqsr/9ccf5XVwm+zKk0Rd66zMflQn11nyR/bjh7q+/eNG
71qV+n9gE1l/XAc7Xd12b//zb3ibf5udZde7SmXp+/pW91e3ZR1X5RPPHn30ZneTqNRVZaXVdYX+
fOt8fPvmNq1U1X/s89s/3z54/vbNH/O3/PaLb2LoVFXfAK2FTmxmI5shatuYEct6+ybOUv/nY4Ph
E0Y45gjbhx+92CVA6GRpentdqeu6Ojx4rDdTX3Y3N/q2LGEg0/9nxA+6vx/ddVan1ThhPszdn28/
paq6vXnzodpVt+XbN6rMnP0XnGwcw6cP06D/eDjl//n3rAGmYdZyD5X5nP3/Hv0Gyl+nT03D80Ch
1gmyLJtwzgQRcIMegoJsfIK5RU0qCLEFYTNs/op3ZbR7qj+Pw3KgmyEyDu0IEfmyeWoGnoeIZZ1Q
IoTNLMwE4zaiDxHhAtgEwxOOTW6ajANiexbdc8sXVV5naanSQ/N/zyv3SGe4jAM8Qlz+OntqEp6H
CwHxRKmFqcnhak/zfl98cXrCLZMQbJLfJBis9u+75GVssiec4TEO7AjxcJ1XxIOfCNMCSEyOGSWU
4Yd8wtiJiSgGwWYDv1gYicNv7/nkoOXeZD/eOFlcJ9/VCwB6/C0ztMZhHyFa56+p/AENUCBIMMvi
jABwD9FCpjihlo0wJSD39sbBfal2nqXVLn0BQL8IZ5iMgztCTDbuYRU/JtafJ9FA0xAuTIYtxDHC
XIAmuS/REAJVBDqfgiLCggIjHX57z0Gbm12QHZoe687jqv8n2QyPcWBHiIdz+dQEPA8PAhJNcNs2
LWSbRJh0JtGQaZ/YFgMTmTKLIGoBXvd5BKRYpnc3L4DkjnKGyji8I0Tlr6vDzDy2LJ+JinXCARbQ
6hTUCcgp6yGXCHxiEYFsG0wCigj4L4ff3nPJXzrapeUOnIk9Vo/16HFGuaOcoTIO7xhR+fupOXg2
KlgQTATIJ9u0uQ3a/aHsQidgrVEkwLuZzOTDbx9QUUP2En3yl/5JOMcEBneEmHy8OMzLY+vymZjY
YAFjIUzQFNiy0Cif7mMCFjKxCLYtkwNotkVnFtnHW/Dzy/L29qkuPc4q90hnuIwDPEJcnL+emoRn
4sJOYNIpWF0/NcsMF4TA9kIMtLw5xWUIP/z2nlecXax+ZDp9iX18n3aGzDjEI0TGXRxm5xU4RpyY
I7dw27IERpOFdZ9jmH1iUXA3CeIcXB17tAjua3z3Nt61O/0ChrmjnKEyDu8IUfkE5vw/69dn8os4
Ac3CGMXgkCAGc/9QjiEEugXMMIxHROzDD++Z5VO1Cw4tjy2Qx+XXnmoGxTimI4Ti4vNT438+FDao
cYh1mZRDAHJmfCFEwUUBjUIQYdhkJjn89h6Ni9tmd7M7tP33eBzoZoiMQztCRJavGAbD/MQWNjjq
4KAgiLqMYZX7IouDOQwOvoU5BPjZyCGH2d8jsgQfRb0Ekl+EM0zGwR0hJhffDvPy2Kp8HpdY+ASC
9xi0BMP2aAvPuATUCAUGsriNsRgVzczwurht33zLdPRUjx6XW3eUM1TG4R0hKufuU3PwPFRGd360
p2wx6ngItMwC+YyeMBOBFzOlXeZ65Hyn+3iX3jzVn8cxuaOcYTIO7ggxWb2mKYwhyggBFGAUyk1w
EGemMCcnlmURBi7Ko9JrdZtp/yV28C/CGSbj4I4Qk/XmqXX5PD6ZvA/gEAjkk3HmMejw+xoFQisn
wEeWoPB4ZKOZEbwGE1ipp/rzOJ8c6GaIjEM7QkQu1k/NwPMQscgJ5TbETohtYYv/FqxnYyZ/yrns
XZb7LsmoEda7JC8D9RK/ZEY+w2Yc5BFis3lFCQa63mQWhfSwZSIIFs8TKYKc2CYYy8iEbMvv7skm
a3dPLZTHWWVPNQNjHNURgvEFLJPX8hRHw0sIiimyBaVMjBGtB6LLZCdgK1s2pLXAVP4tg/Klz6De
xn+qQ48D8otwhsk4uCPE5PTDU1PwPOEFZpcFwRKokKCUW/bkEt7HRHDIegHrAH9wDpmUuTF8+sJo
/YFuhsg4tCNEZPOKLqNlniDIMVoIaogQFBSRmXsCFS3I4pCqhyec/p5B2cSxSjNVPrVGHmeTO8oZ
KuPwjhGV14zWixOBQHqZNiRR7H0d0X0+gWg95LKYAMyoBUbXLM61SW/UixLyvwjnkBxnoP70FdUJ
AW0BDiPU2wk0ZhrHQPwDSGyAhIHEmuIqc0ROQavV11H/fDa5o5xhMg7uCNnk7BXtLWKeCI5M4BQG
xY8W5zPvRCBID4M2YTYYzKNsA+F23x4+y2pVvoxT7pHOcBkHeIS4nL8iLmB6QcoK0ojUnszguekF
Pgo1wRKGoqN96eoMl/NdWe6ug7q8raoXaJYZ+QyfcaDHiA/kfl7NNLYh2TsGWCA4P2UVZ0qfihMM
FRUWODNsjNujmVd/vlPp7VPdeVzj/ySb4wEDO0I8PjhPTcAzzWIC5ZJEjEF5cENG43imW0yQYxD2
guSWzabM1uG393H7D1ldBW+cnc7AGNsdnj0Wu34cmDn9DKFxqEeI0IX71Ew8DyGLQeyREoAAQsaT
HfwQIWSakA2GoheMTahpEXwm0S4yDQi5uyirXoDPQ+oZOuMwjxCd880rogNlYCCqoO4eLLMxWw/y
amabQYGFAHsZSo7GrRIzdM7VdaD8XfpUjx7nnDvKGSrj8I4RlVd0YqyxpAiK70CTTKV3o018HxUB
21sEJ8iE1BdYA79tljhXY8nRixjmHukcl+P0ZK5ek1vA+gJ/XsAWlX1IH7jhPi5jBBnqKkwo+YYt
YWLadnTfar4KYLvVm035sgzYQ+oZOuMwj5BrLq+ekhzP1DRgCxAORRX3fJb76CBsQtgSvB6oGvst
Znmpb/3sBWLsQDeDYxzXMcLxinvwCOS3xmoJapuQlXwkpA9hAeCjaa/X3Om/jGIown/J1qI7yjki
x7kH7/x1K/EhXj96j6aNYP/QWNN9n0HGmm827pv4pXgOzLk3ls9VWWa1VofW/95MvqOcoTIO7xj5
5DXTkmD/QjIYFD4j06bVGSpQesQgaGaDhWbv9+Ed5n+PymWgXrA3Yk81Q+PyOBOR5x8OM/LYinye
Ehn3Q4J6B5sYfBVGQYc/5BGI6kPxF/rH2tVxpY//5vkL2eQX8QybcZBHyCmf/3pFbEBjQGURCC9A
CAonTPEQG8ZPKIQAYFekSSHFP+Ut75tfnxVUubyo3vuOcobKOLwjROUC4hKvFRIb9TxEYJj9D1qF
QR4MKsFhsyqBQMy4j/jw23v5tXfRXx6CmdPPEBqHeoQIfYGa3FdDCPhi3NsNQgtU/3hGxUO+4SZs
lCDsUPr6m2385bas3tyxwD9363FPf0Y+w2cc6BHic/GaQWVwGzEDbKAsCfat4nkQU4iT0WsRUHY8
1SaPlfv35drF7Xf9svMq7ihnqIzDO0ZUtoeZ+d9bAmN+H1gCLAATTq6A+soZ1zDYRjweZAGMNW3E
/x2V9s32Vpe3/VN9epxlxnqxA+0cGRjiESLz7hXtAECGQ2HSGJWEKr69L3/fj4EzEjgc/SIY2wfH
5t7lO9iRV/Zxs3uRLfCQeobOOMwjROfi/Kk1+kwL2jqBYynA0YQo2FQgNgspI5OeQOQSWItDUgCC
MXBmwkNp1r45v+3U9Qu8mpFvDrQzZMYhHiEyH9zD7LyCRANkCPgu4PnjfXryoR0wpmIwHGIhECUc
jfuSDr99P1n20lTMhynVdqCeoTMO8wjQebqL9w2jB9985pFiREBkDGoAoHyMQKIZav4e4gT2AFT6
gSUnEBvrmOc7jmenff1ztx5XPjPyByM5jqPEPn49LNz/PdMQBOlJAkeFwHZ7SDWTmTQDLAg0Ag4W
giTnbwmyj7fdSw5J+Ek245JxXEcIx+ePrwcHnO4CRUkY/oHTwn6mix/oftgKA5XLcK4LgRzNfnvS
fe3y+VYncOjOUx16nCt+Ec4wGQd3hJh8eU17DFL8kKiE8CWBkxLGY44eyqt94gVqxX+Wk88t5S87
2FaR+tVL8i/3aWfIjEP8v0Dmn89I/HWOpLurdovpAMp7xyQ+/XRalXAg5oz0p+n0qJzbr/vNzZ9v
MWyZgEDmr4Mtx5c8MLrePWIS3yO83ZXVn2+N0eUBL9SCIo1fwq6F4AA8ghgCZDzhzAU8ch9kPkFO
pmPpBpyQCWctjgxpwh4o2HwzmRXlaAz8+RY0HYPywnETAfhak491GOe7LO4hI/drUn5+fpPWybtM
pVX551tYV6AZ8/0Xx95CISNsIIH9VMgEAwd2UY8+W369u4LVNX7/f+KElEOSm/26i/MPbdgOCy8J
P1h9nzle4OQlFUvfQJdpbA5LiCK2Eiylcplw0ynT2F6LgsVXOZZJGaZyqFprJYZKL6iy/EVC/Vqy
zlSSxk13lrHyfStwuUiMKne7oNMuDywnOEsayqX2kkQmNfxHfH/hk+6qa7tsKdCX1PND11ODITOr
H98VBUtOjAscB9XWuihi23uXfQ91ozY6yhppl5YcWhGsVeDThRXTwIlSK3TLIspdK6r5qmdW6pSR
/0WQGMnYsOttLWIldUvD07qsPoXBlQp1vupFswqqsFn7mH0LvFqvUFU6fen/aEu6KgnyFkFfOHGf
izMrQ6GMcGdII4638RD0DqOtWiVNbDoFJeWy7NQgzdQrJARdsROHlim9GvXuEETUMY0u2jCsv5Ne
/Qg8XrgZMT5R1hSLITQbWfdKyCbmm6QJLFdRfM682JMi5OFGWeV5RM7brmIysvxNGjTKIaloHY8O
nVtD7H7TRThwmKiLzYDNdqFFpC76oPdkKMQ2o8258q3qFNHvZVBGZ6SxzolB2DllceJ0YVkvdJ5H
Kx23kWPSArtNx6IlKfHCol7jsL6onD6PTSmqJnQa2IQsrdQ2ViRUXyDUJmTQ9ZWT+WEhVR6UbjYk
rTOw8iMd8tNGt8Na5HwdNDLidiRNo7r2ULbTna1kN9DLWrDkEiy/HCa1Z65h1o1TldX5EMfGJs78
SzvL2JqpAF/ABmnZZdY3hpLq0vPzsy4X+anRJC7U9qK1YZLYbQe+IpnRf/TqIJdlFzph1IrTfrCZ
bCO9iX3OHK/2PnWiTRyaMbYorSBZ9DGRy7RKTWlEQSsxHRqH+0XpRtRq1gnH3bqOs8zhrLVXRXCj
48zVystlkpTNCrFkaafGbRFZpRN1A5bah0e+T64qvgxag23CoXE1DuuztPRL6bVdvjRpjM6ApHBE
BevEi2HimFHVLrX8d3XjD4u2w/VmyBvthg37uwqCaG12eS/jnPqLsqh8Z6jMr51QudNgzB2rK85N
Vty0qQckXflB0Iy7fun9nRjtWWKmH4YAwYpL1bnFfUu2CZNpFNGFCbvLXdSQr0LHH8rBLF3s94Nb
l3qjPQOGGuflKuvpebZTA+1l03Wp7PGHXpnJ2k/b98LgSxMV65pi7JZ94q9i5X30W+OWK5HKqGsL
Sex+g0K8YkX0oadBsUgqs3RylP5IdCSHklVOMHgE1otnSpMtOfL1mc2rVHKNiJOWILf6tDyFzpL3
MMvfVdhus1QhJwWBtIgx+16wbJUloriEA1g/aqTPSm0RFzLBoUtFUp1W0ScR6bPWM1dWPjBZ0SF5
H/2NuuYmanvoRFdXbk+5EyjTkG1eFQuQ350M63CQwzCEX70C2Y5vcydzgnTIl3XKO9lgTybUOvV4
k8mk6pDsoqh1+8L6Tmg8bFERLNOuKVYta2D5eVW8tLH4mFIzlogpe5lGiC1NS7WLLpN1VAAvFch0
a+XXzhA3SzOz32viNxd5FyRrbIMwQhZbtYNal0Ug/X7VSSzSTzEuxSZLilUuTqO6WAW6k4YJ8sEW
K9g2jdcaD67ywmSR8OKrzdvSbWNSrED7yMIkX7I4R7Lqa7Wsmz5Yt2SIJOxC1Ou6iz43qvHctlSe
pGnYLppy0xcpc7rKLj8PFgi6tvpY2bR3wpb7azSAuBiS4LQpkOdQklz22HrPGrxss7Z3cj9nMgv7
T3lMWqlYxa++DjHhMvLqYTHwTd9UkUyY7XRm5LIuUk5PzMjh5paEsXmWCgmZlm3bRuHF0FeerGs/
O4+oom5lXxejuBY1cUWfRK5I2LUh7DVOE29l4ATWrzbxoqwsTxaRkTq03RrUcwdm31gJujJtVsja
C42FZsildOhlkanvQ0VSWav0S7WoFJZGyFLX9FHoEqTdyqN8461ZbX43G1UsKhKsjMEq3TxHaz/j
lhRevTECT0s7HEDCVC7xyY+Cpp8jGwRGrwWSRCtnQFW4RNxDsrbNUgYiPveG6ApnPSyFCgvH0+QD
werctrxE9kVRr40U+BgMkVUD9VgSLAA3L0noDnW/tHvH7EniZkWVyzyJnCzrySKsLqrGe19ob2kl
uHCIgEWU01Um0LciiPWiK/tg6Qd1KA3cbCqz7bcBRtXCplS2Mf9gZqhyEoaHpV0ZnezMZjPAecZL
kjNQxbFVO57L4d5RKcyxT7NVEYHhQT3/vUbDJsXBwgry9108bLIQllyf1rETeOrvxrTtc98wF2Ed
wVDsOnV0zGJZdIn0BblIRLo2ymhwYCMakYNgAHPFWyna9po3RehovsKht/N79kn0gktS6IVvJ93W
HDIZFf11ZHDfrYivAJ52BbWebuVH161gm5om1CnsL6rn13aQILfWn0turNqoeoes9ovfDL0bFuWl
EcLOjs5zYHPVaUXDSw86WKWh4Vj1uWFZWhqUnBd+RDcqBiXLmmqRgixwai+QoNv6ReUVuQRrYxXn
3kY1G1sXQvpGSyXvy++d5IkKQBHRYIs1P0N5AeaI5S9rHPpnSUUus6b5HPVJI1XHz/0KFldFyHnm
Bf4q7FLLMUO88bPsi65ZJDVIN4dlbKVQ+UkI7UnSRze4K/iyM8hlnjafhlBnMkQRcoRduW3H8Klf
9StY3Ase+IYs8hxwr8FeKWI3j+OrVAWf0qK4MRq6jJK0c4VHV76otYz5R0vYoQSeW3lmv6BBG0oS
wOqzIr1UnczBtsqJ1jKxU2AnGsbSC5utydNPPjdbsgbN7i+yFiXb6dJWdiLrOMkWUVSBwm0NCrxZ
xBvPb7utztP7l6mNdl67fwALAExO2kQgwONiG/+6cJvnWw0nEm0Mf9mXVbYN7SjbKmYHMQADn4E5
401TKZkUSbn1DFNvh4bGizoPAumprN+E+Yckqi2nUdqQKe6qbennPy9RSX/eTQ/svKXuNBCjwjyS
HkrSrciadBuEXrLtq3RTWqhcTe18fDjdTZfpG2VdXNshmNh3TdPd9I79O+9eh3IPtGTeR/kmLL4P
ISXbrPngK1Ns4JDlaJUb0UXgpzZxEk9Z2+kLbOjNleLeBrZIiUgaY9/4kMLt/ifGz14d1k4HOsuJ
OEm3uvGzrU6YB0tsvJ0a7y6ztumNszZPlW5SEr2etd995J5KnTAcSpBbIMiDwBhkbuXFVo8XPwqK
bU5bNjjTZ4vZn+O8F4t2RPAO1tDH2TY2M8B2gjnutB7A2ocv0a79nESxt0inNpP52bq0hHtHPN3N
XqijAPwVFqgFSdN8e3cxWZNv8XiZ2lRpJ65mcS+nLkyviqY1Nr1wf+t79AuOMrro+iHd1kaRbqe7
aOhhauMqGZVJfdPAifBbEQfIHdoWuJWmrHd62062NIs3PipDW7KQKLmHzfcLoN7fT3MfUpDmmV15
rpl2MBPViFmOu2w73VGVw2yMl7Y6j/LE3ODBimJpdhpGNN36BYVp5P7KLowIhlV9mdhoujAWAgr5
yFGpXfUuV+DUoFzYziCAdUgKTNT3Apho/DjdmeNHqwkL05k+iyaMwBOtFl7K6Jrk2TdD8Po0U40v
O2jpo1K/g2anNHL90UbbVIMowVX/d1l4q6gfuitUnlm9jq64sle29r5qT8dbZrRqUYApvYyqQi9z
5oULVW3b1Mo/phmxlxFP3qck9x3bT8NVkPWgLmsSjfISnDmq+kU2jJYHNiJp2XEsgxoMtILH4boc
6DVGKFw3NXVJFCUSDYxs7dC8KOoYuUIR7pRahBvUgRXhR8aGl7VySlpGp21NAokaL7nAOAMNSQew
XRi41jmh0dZjvexsP7807c4dK0tP66751uBULa08rtzA1+UijDFxC7+PtrRNfwCHf7RA0W80nKoq
DUMF69o042VS170bt24AsYR3VWmCAKPU3/RGb50L7jmwiVjLwG/UBSZgESKtlWwDmiXrCFeFHEJw
NfNx+SWjVG7HNdc3GlTLdHvXOPvO9FQoEHB338tK+k1rnjuaiPPpWVxQClJm/NrQ8HqZdfidl8FK
G7jKt2i8TB/3F3BLHBFHoOdrK9+G4M4MTjwUdBOYK5p3ERgJtXALChxoNOJdZw7NcnpR2cI6nu50
ZObbSA/dhnbv7p55aVq4jRG1cmorRhff7OnpRFiP1HevuPuYlnYvca8St1QYVFnkBfG698tFFPN0
m8eJD23j7d0l5mG5amm7CeMigwWVErcbWQEWO/BInBajC4r2bXcPprvpQrVoY6lTP1/VKQNZAbTT
xY/6HS5DEwTJoSkvc8tBYOfJfJyvaV7CnKlV6FmnuTIBQ4taZ7GB+JKNEEw4UK7gwYSrn2Sid6Zb
POolSNZ8QYR0jjYNDBoULn2dkS0OAt9p9MCdRjDPrRMYmrZ9vG3DHK85GE72KFvALs+2053IAeJZ
GyRTuYNbLGI3szzXRzCMdFS/op2GHOnTglEVLrzhPZy7oTbGQGWuwIhs+3M8SmLcwCinuyZJ+lVs
tGuf4GJr0bxf2Q1eg+PqLzSwhgQnR8Vy6sEwCcRs7NvUQd1aWGapGbjTr3e0t5dZTi6INoptGBvl
hjd/92Fbb9u6X+W5iVfeqCAxVXoJO4zfk3Gs5aQfw8ivTqfPXdxlg1N6IlyEna/i0rGTXDJ/6LdW
rLsNj26rUfhPl7ASVrKuR41gJoYuT/2wz1bCjLft2DZdyioKpWYw3WhcYRPd9KC2QxBV8aQ/wula
R7p3gwTW1r1vjS+6+8Xptybyf2zjZQA65e4N091Ed9d29/HuNXfdu2sLC2BWz4eYWcnCz97dm6cv
s6QF02Pf9zuaIObBekB4cde0/4qBGURN7KqSdU6a7dDXzTZvfLrMdXSJY+D3rGdqUYPqBRcfWNkY
Vx8Er4JsbUH0ZDs1ZkP3qa2qYGmFIV0Pre+wwcu2mZ8p19IESXNaMtPKndbJ3aVj/EJ7Ci/1EObm
on0fklBvOYubreKg/tuBZe6QJmks08wIZTXq4TxkoEzQ2J+pE6ZuPrSYpkvO+4WvSLKmBiu3LM2Z
y3megFuA1BaGAMHmakuSQm0CS4fMMVov3CSjBap69A7FlVAOqGxZoajaTu8ALT7E0Au7WmkUg1wK
mpWqkh8QtS7k/b+I9CAWfZ3lvVZ+8PPvUP36+B84DG3Mk5fTH0m6a3748e5vKI0x+F9/UGkW1d//
oatDKPw5D//LfACC1NhT+YBff1/iXg5hT/MzFQC7BU8gng9H9psITs2cDtP6mQoYTy+FGl0E259/
nvhwlwoYTwaGNOrPHSF0zAT9TAWMf7YBKkagCB62tIFHDWfYHcb/YPohBfJIKgAyC7NUgGnDX3eC
MhSQy1A6z6fyrfupgHzIIux5fXBJ+/K9hzSRZpSl67QYOpkY5mZIM7YMY3Ka1DxcxI36m5ccVlhH
kcwiCB4VwWltps0SDRCxr9MfPA8hBlnZ3zCvrqxch+DjQuSzb2y8REbssArc9Lpgn0s7e5+09qUI
sC/BweLmx6ivvg9DvMhYOCyQCnoZafItiLrrFKcrakFsN456830gDDeFiH9kRFzGXs2lTYc1iq1u
0VQWgeAcAovrXTEMnw07+UJ6Q62yH36bLdperzTvwbaqrXQZ6GhYFXFXO74Xr3wgkyigtgyV/zWO
m9pRrL/prAC8VIjqcW35a7BDpGmV4AmKfus3uw7Mv/dJlS1qoX1ZDjo8g8O2IfIcWOt68LCM694H
s9zKpBLqpqj5adrEkOOwzUQ2LsKluTI5RCY7IRwl6kVilZED3+hWOIcQlB3RrRlUahVAjF3CQTuu
zWHkVlfXZ6GSuW/TJTVitfDzhLt1Gy2wnQVuiPt3QbxM486+LNLExXlku5Xlc0cR8cFQChI32nxX
NRlEs4y0coYoyCTNP5SwBhYGsgeJrfgr0mW3KHC8QzWtJYHkylIJu5VBTgfH43xJwvKbAEtT0oFk
i7Q2t1hk7VkOQU3ErUWImC+TWGdLRXUNUQB1AymXGkKZ7G8UN1d0sKwlDhPTSS2/l7zBkFAYhsDJ
eH9ZtIE+BRH5I4wMQ3YJt1yr3wSg/dZ9A+8YIv2Z5Slkj1gi3CDGOz+zuzWxm0UXBs0GckYQhIsz
bx3bxQhsd2GQonEgxOZ2CrQVSU0Ir3YcrdQYpKfmeTKI78gP6xWN2N/pUKVOFvi2bPpKS/MiKPzQ
aUm+SypILRlVujDMMrwokI5cmg902ZEzgunW8HOIOukQ8mZxoZwY/xBmkG+CpP5qgkWy0F3hS24T
COiGyiUaVxBs9iFctC4ziEFVyTZMcSRpkKUrCyLjZ7A7LHAgzfFeZFHqBrpJr4Lgswfxv1OrKJFT
KbuF/gSuESYQGyxRB0ExGXbqqishcROEi8K6totVGkAGwdSX4PakSx/lHNSAEyTA3xDLhHooyGWh
xgm0FW16nkGmLIHQnx25ibI9R4s0cg2L7RLt3VQgwBxzQIaje7xUoEDKvlPS6u1blnbnxEzh3WEL
lmJR17JTLSz1JkqdpkSpk6uwXiK7ko3I87VRZG6fxdKHODPE8rcBCr8WNu82LCfDO93msqvTytVN
4S+shC+0gmioF2R6AUqzdut4DaglMu+YvzILXUrYevq3UpWbMchDcLIECex4EL6FGU/BZ8boNGrf
VVW20VCRL5uKNUvDB0cztTYdrFntr4lHsUzNDJ9Gqt3FFC+zsu7Wdq1COdASkkMmgVi8gphp3GRg
rePgay6CCzPj2g04a5wmgyWnotyEiCeEmnk6uCKzAsj/ZYu+Kn0I6KcdROITx6i9dikMUcos/upD
PtFp046sitq7LEwZGOGi1mW/gbwBiS0w2M2mWmLL2HGSXEVxsLNTdZkmxL40GGRKWq+sRqfvfVj3
58EnpRZxDMlGFFYVBMsTR/jVqmjLDBJMCqKhwRTR99ba6p0271yj3tR2rC+DEEfbilZCpnVTg2Gi
+iYGq7HVW5XZehuLoATPTccr4Zund03TNyCFZYJdvafZPxsJ730Gj0C7/ZDDGuVGs42GrN1Od6gl
7waD3pDIW4UBRK0nA20yg2DPKpjvo702XSJNk4XtWz+qZmgHp2Blt+pLcQmHjkD8IspMSPDZwAu8
9S/LodxQHDWy8VrhFIF1NoCgdmnAMHjuzLgIgkqag9k4CoxzR4zODJ+CcdPtdCnBXHQGmAZnGH3c
6ZKOLi/sckr3H6c2BBkeNw3a3DG6gb1HoEZb5pduMErCcNBXREFoJfGapY+HjxlPJYkyfjHYwzoo
/x93X7JdqQ5l+UXkohUwpbude4cdticsRycaSSBAIPj63Mgvn6MiI3NVTWuC6S5gENI5uznUyA99
dWtbnnM2k35Pk3xandTIyQGgRnuWwQXtqj1XAbkjlH6dSn4/ajohJQKv0dHraIrikxfaeyLYU34c
WgTFzv7kAkcWw0QfNUECk5p1o9yf5rAup2V64kzTcySyqB3XI+X1kbiCFlpH+MwnbmrjyQtbgl/d
uga5FZHm0ITjbbDHwXrHy9odSrPDGyRb28n3LNGBVUHiFbrf45mA/1i7ghK6ZXKqgsRkcGYS7wCq
4iMu2Mw6E7rHgXZTLr01PFoDy+VEbKgKYgzgLfiM3u/Q41ILcKnab7+J+QGxtGewSIF+9G0+n3l3
rkiok5pUDOipfQXQfT7h5XyzHbsr+AQIfpG8sJlz5GJ2kcmOTsZ9ZOVz2QLdNi3As5VOJx/U+t8y
lT/WuVQN2bi4CgnyxO283u8IVBI63fquSc1dGmCKy3ktf34kpSYz3SebgQf/XfzY2vChgFX1YfYH
dTaTbVrHbK2HGY0JXHbqSzolzeDgnixE9wceL8m8P43agNb7xCvrIA8d90W0mpnmsFl4fanv9bm0
3V/u6s7pSlUJmcJhida6+lax6rulq2hN5X5/9d7kox0D+Fzk7Sz40WzRIVKI3GziBrHZDAIUri1g
IrOH2TZYfuHPY9Wk4+ofP480C9D0UOaAK9rP4+2vn5n7OMzHKfYtn4f6OI1ZVlw9RYtEO/13FzNn
DvOx3+epPvcx67oyyP0VpM+BN+HbHxv/x0Wz4Y9jflzqb5f1scLcs9/+jd9mzVHKSG2IQHSrr9hg
db/dLLP5t93/+p/8fftfd/3bRYfch1YHuJrPEJhLb6wu2m+qS7c6mhbSdg7lsA1Hs6FcnR4M2L4P
p3XbJd0+a5YD/oSXBK98FTyGI5MF3ZBuRixyMaj/dXbsEeJZsnFT4ZRT4sQAID09eSwJO5AjlstC
OzU/Nctm4lRiPg4lwC9ndoZjz6IJwKNWiS8vYtn/CX8DjTm6NojXzsn9eY5lwggvDHK9GhzHx0CU
0bq/Dbn84FcMj2RoFUOmaIN7fS6bldbe8s2cmXz+pFvYdAQXnRkU/ZPGMHNu2+jMbxAHxFzzszlI
ZyAzMzuXVbmm5ljcrDWzv61dIu9FBAhIyLjK84pajXnUyVfibOiMq5EmqrHYaZr7ZkubKLZyiH2e
6rl6py5BHrS/t2Yy7XMNguEk2PEld2XfxOqe48ZD37fpS+tDyjXG6ljtnYWjXYD+cdpHPXDkjn6w
St70gy8WP5kDIjHlH4cuxwwEY3gi9fID6qs7ycsoMf9H2ZLHUi5tIUyHYNaZ24C+Nzzhd5/X5+4j
5rx23QezZO5db6gjQxjxiAdZGUAoNuwgHCKll9mxvbzfYgBZZhd/h9QGj7302glye2DjPwwO5FXy
sEbhaS29Bz00B4QEOptqkvKG6aOhUlwlxZbWDu0SFrqA5feHFbfTzeC1HvB/sFnmkkpS69Pk3m6e
mBC9efcfO/77aM2iUOp7Ay1XoruuTdauARv9Sd3MO6pmGTjLUDkfLI7Dj33X7iKjcbFzhxMB6mYS
y7VC+bSj4SUNjbLUSp7RFn71Fecfz9c8iXEHBv94MHXk/WTzing8HrKgamO8JaGXNobniuZSZhXG
0h63zDwZ06ypPXtpgPSi7CBI2P8vs81MDJf0uWi2fjToPQT626LZ2ezyvx9qErNG7HH9yWyaizGL
vGMY4T+XzdzHyq1u18SmIft4XtRS5GhvwcfO5rTINQFUm1ltXrWPWfN+m4tD5PdfL2BrTvR5ybQX
UaoRJ1qx+uLvAKrhBiurtLbcvCaATQDY0tV/w7ez+kNcze2xG6vKhvYQu3/MlvuLUqdloBBTGCbN
tFQz9zn5XLdu3C9WYJi9U6d/9EHmf59mB0O+mY1NdGJmP66+3/Rt0FzrDgKiGfNjt24F0TFHcMzG
7kT8b5G5EH84o3qPffokic3cJ3tsWF2zGHYKmTkNrD9Z6b/91qz7fIxm8Y/9zOV+rqvFk2qBmJt7
YYhdFVaDOJpl8+bhjrdQZu1o+cfFb70DIMVa7MwcyzzT39rl9k4tS5xMc62hi/2HBa2UQihjGuLf
Z80hProq3a3jMepZxvbg7ZObNYsf1K+hjPeJWTQTskfBZu7/dj+z81J+X5xBnMz5zfXNpoF+vjOl
4Vs+GrNZG7sCIqjPH5i5j73M7J/Lvx31t73+PMGfv7IcyI0m8sXZ7CY13YwZRsyc+e3f1n3uYra6
Jgo0s58T82g+F82c+d3/eNQepdUhDt3fJTMxO/5xqr+t++Oof5yJ7h2+tvNBVQo5+s6RAEnwZrkd
zLv+Odkir99SQ8p/rjRzn+s2vpN5ZllCP/SPluCjuzUH/9z14xifgoPSp3OC+mbokne9BzHCis8X
5bflj1nz+vy21iyb/T9VHiWqCKe6ZqlqNweQHoJj+d0ec3woyL9jW0uQPE1QpfbxYZIA3+LlqdXC
S+1R2U/oTnQS6z68By7cJeGm5FPfjidfenayOWR9Fb44EgmhsuuU8d3sdjJzy/mxbfq66AYd53bT
Vqe6BuJAggehGxf/IASa3cj6q22tRRbSCayEz6+2sAbcCJwkraB5SqMZ+sQFCjtn1qT4TRDz2z/8
0T1tYgWhg6Rq4zqLDCVkhlczsH5O4s/R9rch18z+bfc/1pmh26z7OMPffvdxhqWNr8h4sMGfG0LU
TKJPrtQsGwJVAzr/h0A1y4b//lj51+2fh/vgX3cFRUjCPoEaGJ3aB30ehaK5NXvOrRwLCLjuzYbf
qPj/NltTBlkD67479UBSp4P+alyXlC2TwrDpU0g1q++huFJWjwfdPS+NHx5r8dJy5hf1OEDbO4bn
BcrqFHnUeY4m/3ns6ztnIFeRjm88Mb/XUdO/RZaXuyMPXgMVPJTa/t67ZZDu3XNeI/Q/Lk4E4cYW
VolfC1DsYhsz5VR2ZlFrzOSoRijvOMt4MwHXBM54mCx1Gd4IrYLCpYgMpRVNOMUdZTY9lsvU5mzt
hqTeJijWqm4rwKge43K0UydoLw7G2SOG+JeW7IrXLgwyyyqfiVKvtNJWShl3MxirMg2cDSjfDBQM
QDhUHTsCX65DgvIqeDG09oAUrDdzRYFSEK8FZMi7omxp2kNckq895gLlJT5dtgMdxybxx5Llwu9+
WE5861s+SbZ5gjjB+sUtvcIk4dZ5X+HKGdRKxF+TEMCc7Lvwbq6a92qd6THcvBTgALTH5VdF5H3E
myxqahgSCO7qzEDvffNiMd2oddrSWNpF0ARFOJQkZ1z8WKP+FFhzn3SV1gWSZJWvrbiTnR3fIu/7
HsaVdba7MDqGkLRvLvBrZ2H+ic0VZPjgJEfRFxImBshbmsItBU9pxEYgNyxH2gbkfKygiBXkyAb/
bDUQAXJtDxD2tgg/QSLEEeOF01d9tkBgPkND2UKtwB1/yLwJiKclvMelk9ElWKWfhUJkg4Q2EeLv
LAxpnPtR/NjoaU1be6zvm0C9VFVzaLm2vnQxtDdb5HyxOhGn+EqEn6CDgrvDKa/FNohCUQJA21vS
FRruixiCLRczNNtq8Q9RLN9XHnRZv7Vu1mt4GVbCx6vQGZcDscSrim7EOq6py6YxASUBoNwJn/jq
vCP7RFbpM6cQ43zUJaSzS6cBOgvATMrqUu7M3wi0sWnsd+eZWeRKekvhhX2b7r1/Bb4WwMuEFidS
JhRU1kxcDYoeKt9Rp2mBQtI7gV20cquvX31NddECYJVqOPJbf6IL8lxwFbEzvG7e+IPHwZgzh3zx
S9A8o/gR9k71DRLpb02vxeMwt81ZBN2Ukc7J0OScm2kFVg6+JfWH5RJvdfS4wH8QLiBJSr8vuoVe
6UGMxyXAuNKBYVNuRw+r+knDWty1S/sjcpZjPUZ9DrkoyLmJ3KxDlbpkeXQhe96IcK/RU7RAEBQE
zrb/2upVJW6P7n+Q8oU1gZ/X8QDCeqiRHDanYEVja1X1vk2kT2DagSiSNflQ+i9d4XYLzBRkfCML
qIRmfaELJFHb5F6RxX2zIhXnnVVDOjTn9viw9t+FDKr7xuZD0kMVWtBxANhUWekMtelVGA1T6pDl
1Q3BsCtgxGtdUzTp8LtTVqSYLd7ekoABSvSGPOycPvXs8MtKfZ5BB9blXalZaq1uGo/oMVwbbbax
nWTeuUTWc5n2ffyDA2rjejn05bpdsUrcw+twARyr8zA8tQS5psO+xjVGwzmJxIDmZw3WY0Rxjng4
du7uxwiCg++1927ESDLUNxj+SNAOCZHhieI55qt87OzB/U5F0s/d10VUZeZHlV0srExHhhtpOeyy
NDNEOjhdRtdnN5i/wu9iFWxdc+2i80eAeccDfoGzqM09C9pov+fVMfInkjgSb63yPQ8XHTzPQWef
Zfl120AfsTD3+PjsI96B3yBcknJzL9EAOaDflPduWefdUDZFpCYYC+D/gasIILlt4SZ0znWk6qM/
9PrG11aZwduEEWLFuMSp3FIQAOsV4plEzsMvv/PJUc6QS1dQxJd9dJi9liOD94HTbuI07RI1vihx
kj4yQhTCUiA0d2dG58QJc9flMOGhrnJZrku4OJIIJDOkf0D/43441kpXkARz4CtQFx4qBY0yA7Bb
DB1sTFu4+wK0P2VR/NpP4EzdAVQQtekvi07f6TZv6eTdz4sXnrxu5nih3EL7bZtWUKmLoKLX3uY+
BXYvE7G27UVZ3tlb3+XYWzfM3dBcKna9WJZKfd5A/R0CUAlmAjeWf2ASnSW6hiTkc5nOM6+TCfKf
iIZBooD3f0X/eIGXhabURkMVq58oD52V61h97oXtA9DlbOIdxGu4Y1nrxc3Ba6u3xulumqhzknYE
YzcN3ZYAy792rflum5pLPKB7UyX5hoz5MMrdUwWPECiiNGh2v0+L0cgq6TU8j32qZHRT2hacaMNW
JWp2wFYRfR/UQXXod/G/321HCGDjy9npwQVrvI4X23piDu4uBUwPLwTxU6/+ao9LlLP3sgSrb22K
FbpBYA3Xy7Fen+FmgK/JupesrSHWIfd69Q4g5tqKegXAIw+WxfUqXvCKyyjORyg/Uxh43sBu4wUt
caDO59axZA6UVs5Tu1bTPS2hPHc79xBVy0kx3CGBzmWIdXNxbIjwrRJ2uKtFj/EDrelyGvykq/mW
Q5ZTIxqYYZnquqyMl2Njr+cWjDITLtS9wd1KIOSfFg92EynPLo+ndGGIx+egzYVbd2k/cZ2XtYOu
b6sflbvKZOUE0bS0wGGKeE0ca6S5axEEaVI+lc5duLGbdoGPJnzz4q2FA2YGtOXK3Ks2ndsETsug
CgJwUU0PKRs8f1JbO2mpLhC72WnfXnzrZV3a8EC9BW89swbo1cfXbbETOXjbF71ad/UocRsElI9o
JPD/MesgXMiNlih4XaHU0Ly/LBZzcqatMfE0Z8d6Xp6hBjs6oZCnqRl0SsJ2wyB3KkNpgdmv1Ckm
EP3FFAFzXYWJtu4qJRJY1tBPUlhm+u2h8Qogw6yy4Ouk9k1olfqmXGQRtyCf3AYKsGF9B9JWJnNQ
/ejFdqW9sMzB1+JO1E5RnTrI5/CA5tuN21nvPUIlESVjHViZnjCgMjJAczsgwOy3M0YlMMFK4hWs
16Tk48sM9UVGg/41CuZTrEIovMYIZsLqF1/bVyhNYEMDLnE1iOnBXb24qII5OGoafat4+yXgZZtD
EGMnUxhNxcg0wiQneKzCrxz5D+joyBjnSO709RUPrkPrLaSVPNSKn/lqXaxlW67gCHuzV4sUY4e4
hU4IxdCbdqKFU3UeL2G3hacQRtmkraa8XtEpSxcmjNUJwfouc+oo6Ev5net5zWlZ1HO0Rr8GSZy0
58RL41lihFqvZ8gA2kFWKYng6xiCdKngQYpb1Z9q6w5OZpmuBGNx5A4naOl6YGzKSqgmJxjKgivk
GcgZ4DcJyrPGozqyqPML60UsLgL1Lu4uLgxRgkcnjIb+Y43eIYwgeR6e+BZlBDDVxR7uWm3HBUyO
3zfl/ypFCfsKJEB1A/kQ968nVsGy1M/HBsLdQjZdRpSFVziI19NSljf2OLsJladw5wpr8J1brZaD
aOSQ2RU8IfA31DmH66pn6Py8cblTWp9jxEGIqthhG9cpw41Eu48XBOGtfbC0mhNvso+64f493zKI
XkCEVsfYql7FOtyMAR1uJrFCSlIN1i2jTgG/SUGqvr+ZkEA7kS1u2loX/rSnJotMmzV649wFQei1
U9qTSKL1R08VkdmKCECX/UMTrofO8Q/+PLFMeboHGDs2GSPLFRNbTkFLZg1xn1fp/Ag3Cr9N0CBZ
gCe46AOPp4w3B6QNL7KDOUVBc8BsMqbQLYdptGD4dDZ5jMVw0ApKgjjMNa4fAn71tEC0cBbNnbK9
PUKHezoS/B3WsauwBgAUxLJNYZmC2cYJ5gtweJLM9MQUWuHiTttNzPijVrBGRcHy0kXxVzmwIRk9
9qNuLJLB8Ay1TdgftYf2xfyboQ3cZzaEX0coe0CQOvlECTtvwoUQ3ROpNY1LYWvokkoJu6BonvvJ
54/jtAQZ373JG8ROTW09iWati9GekhLS/NyOgKILZ/tKqkHmtmZFFeFZkqBBy+nGjA4rrO5aVQU+
5wPlStdnEYRpMJCcV6eCwtu7WbxlSaTH+kO/znMiNGy3c5cuLnMONIzXI9kaWI5gcR0IjOu1j0DH
1XqB79OOsnCAMXCm9y7Gm8IKF/AwDENuC82XE0AjGlYQqzhwi7q06IJSYTiDPVHLMUooNMGJqsI2
X4B2Moz+52FZj0vbT3j1e4iSJ4DPLLpqbRjyajUFXznSpYaCyu+gSkuDYWBpCQnbNkuIYOyJH706
sJMBtJgeFphSmnHOOIV6DHHw7QTbq2ZIPtCTsXY8ByGUzBWH3YXxtcyGbWHJVkFEjaKJWzZH44HX
6DUhnT6uY3PPSdjlVQyhfOB3eVPWuJQpvBUlL4tIe1ZKiJ2G/TDfN7xD3wDxVhX6YE4GqNNQTq7J
kJ3jhUMLLJwavT9MR865ir2qKFf2bDceunkMWvAaWIc4rMCORFV5HjqUCBifo/qh8qfnBsUyUkXb
Dq6jYhYNOeFpDHQksI2lVkzx8Pxoy9pRQ2Cl4DKeQi/xOriUoip+rvAd0xy8973jUnKAokwcQl/C
09q0sPf50AhujnPruBxyuhLBjDPAv7zQfA2rXwz3MpXWGh/6uv1ZL+Qb+PvDfoknmGneAqBcMFKw
p0EvQMPW6RhM9BDzBkLdUgzZol7ccizmML6qUWsh8FTWyim4/JKwz5zLkuI/CKMHFylI4tGmL3wK
j2NJvSTY8Ej7YC6QVySUjtWN6sItCfTcZACGocEbFIYB9bS56oU71L3pcPdup224sVGKAIxAFwIF
EXAhKCaKGIbRJto5WBLSzIH/kFvrrZLdUIwobpHVUveJ8Byah6phl8iZ/v+WBONzeJH9v0mCPz+n
9qkJ/udH/2iCI+c/UJMPBRGBEgXm03r/VRwEBa2gDUXXg89W+T5Muf8qglEBxPFRyAqqOg+Fe/B5
uH8VwR75D1QawYfEg/0jizY++/r/ogj2UIDk/ywN4toOvt4QxB4qjTj42gy2/1YaxCNeNURbSc/o
uxrBJHJwCTWtIto6dX15XcYUXcUG0VDof+EwGwFwEdXR1ve1xc6NteiTmKBOgfyxLOxwj+HiTud6
ireELAMwPo/DVgsTWcp0lFVt8wjFY4ByBkD4bDJlrLS7ZAHWeVrk8hPZU+2o7f23R/I33TM+LP3f
/k/cKXTJ0FijlLvtQmL9+/+p4c0JWjciJ0gcnBTet0LXLT+WchzOpQ1zCShUnkwxDTMjSvqQK8Gr
nYao/DC3GzsKx34WpQfxl43RYoAVdWub+tIMqHtBkCvE3l5ixHkiUzgiFusehWV/Q0EJ/85MGK/Q
ucbgIMoYXmtCgTcuCLl4wcJeppNoBKqpzEAU161dLhbrTutmIfvZ4PpbIblJ7NIFWoOaJrh2/731
epkNLSyO0FN9iazKgb4fkxjqKMSU6WQL+2wmGEbtM8Q54Wmz7j9Xxxi9ko1TAQ+4l42xi0Stdrez
mVQ1wnPwCl6KfkOezWTeGWmvLO913TlFGUxQFTuEN0VXeq/dsQ/dn3NXITXxafthTKCrfOnsOs6b
yp3OlcI9E7sniBLbPvcWpQdB4psaKlcB1WcUnD0l95IKbPvu+Bzm6O6etbo9bwhYipqzBxSZKc99
x0vYeCBngoJhd1FgEYNL/NvErLNglhh9SMp6LqpD7Y13et9rRPMb6aKOrq6srAF0DCkmzJItRnHo
prAzlO4rPbVAp0oV+2fJ5gCOV8xBq+ycx6+tJedicqAUI0E5FVQwgC3y2NMtglB8qeZzGa/zecTr
kC0WMkVYIEnqe1uclJN8d1vl5DaEXNC+evB5ec69PWHVZrsFZ1RdxSREZlrNfW4mPYF23IP15DJb
QX1R3Qg8sFfPZpWZUKqxkW8WdObe/YYgGMpXpSzYnDHpo19Ox+eMCahOqf/Wt2wGBXlFAjQqaesQ
Y/MWnKseIkl/gYqyhQbaHbYLtOMqn6UHxGa4YlCZpaR23yLyaquxzXVlI1m14FRDuZXx3NfOAJWQ
9dyBxE3gcm5OU+9DDV67XdILSA02hDjzxfiKaLjVaTdHSMfH+DkmDS9K0djnEcriiW/kNDZTdREr
fDteXH+hzeClLGDwHN+p3fky1O01U7w+SCSQFfzrR9RFWxK8G8ewEXt5Hr3wxI5x6ppYcdYCQT5Y
E7tiNtJeZUkPwCNUkKJ8U75yiq2MVpQYmNsDSkfAo7q7u7SNQdiRLkThurs3NqE+BhqDDEPnBI76
dQlRREa5541ouK8CpfMK7oLjtAaAnAL/3MR4RfkM1a3dyfXsSqBhDURxsUbNnvHSopIElPrT81BP
72Rj1lmrowagfSojnQoVzhe1QMxY1fKRIjy9BF7Ww9VWQM79JPd0Cn6zLUHtCkCCIdTyUEsHdIlR
Pql/9ZbKK1xI60IZwE1OqyGtLK9LKW4RWnF8gHkEPZ4jxTPQW17oFt65mX5HZZfwLPcJix/Qcawn
1KToYbTsxtR0lBgw5dHnc15KSMw3DTlqqMKM2wAmfV+hJJT4AkkOzFwV0OOpg4S2jfohnbQO0sCZ
LVSGYLfW6K3nDl8JPsX0qeq1d9atuJCp/RXTFjk93M9taeWtO/9sOuCZSK6LyG2uRmepCovFL4gu
oSZznMKm7Nnrlu4EEW4Ch5uEQQph3xogfIxqmMTdhrxPSMI+DGGVtNy0ke2XhfZJJL0n4SIRWcFL
TMADOiXHlEflzzV89Kl4K3fLdU8z08wBxZ1ZPYwHEvE3ge+y55LR7Uxjf4YHM1xAc45owgN5sciG
q3TnvEEMjPaAzGEeGbyQFVQEkHKh2vUIUNp9LmtrOKKfeAi959EZ6I64jEXc9QwOC/Yww+/iumFw
2QARpbiYvIcVMZ9caLQtW5wA1R2bqrVRc8EOs02q4AZEGqBEB4kjBO3ZyjKNh7MEbXCse0CrKkB1
HMsjqYg3dxfzH2U4TCdfoXkJ74FpX2eoRXPNK+8Vdb6aZi7wWYefZK1u/MhyUECoIdmg5Sl2RHBN
gj5duZLpOKk+a1F1I+nxC2+dwhvHs6rcq2FPLtttS90BztMOIJjnOj1ShjBMytZFTrzG33QDw4jV
lvcbHRRkPnaZxcF824f0gjovJ+m2cdGg4ILRHsPoL46jK47DWoApWY8N9HTQFJa3rGSAS2r51XUq
hMgxkBJvjQGcI3yp5uFbOFRTimIOa2JpIKTcagCjsHk7tRY5NrQ/Vt6y5hG4+kRUyjl25XaNTCpO
W9kCXZPI5FGyx4MKMd+sGP3RBqHxVAMOjnvYPmK5pLHyocZBeYJutZ5ClIYAvWlZ92TctzfkpuPu
2YW8ILJYZpHviPzxtydBOrpw+hDs70w9TcK5Xo+h7HMFnj5ngTumYYx+K4xYukjxWtuIzJYHjZc5
IZ0n0yoq7xbiykfSs2s/VPnEWIwCKD7oFs8q9q6s8KbuVruEPwmF07VfSRwj2iMLsBcgqvk8DHdb
t6IkGcTm22yjGhS93voGvJ3D8Z6rextSu4MFFv6i5rdgCp5r5m0YUFpUnKnRLB2/tTJ7cljax9uh
o0AEgMvk3YTHDw+IB6s9UYUUCArtGNTuOrZXEhHbV9bdBtVDOU3L7UKjVylGoCbbTlUOcIohYYzD
Fxb3U+oLa8jV6PkHd422FF+/fGncGKJFtThJxYlzt47MvePVcvC78qWqeQRP7vJFLg1K88z+LwZp
SbfW41Ub2UUTIyJDTKPgRwEEwpxgzcZQEJTz4DQbf1nt5F+UgI5/Kg8Tip6fqPJyITh4gdrv3jvU
q0gWlELDGNPER905YxK0pTxQBk8XtxACqxK1RSidrsJYYgj54rvcPZKeXzlaXkcubkzdyDiFYSFa
nKODSmTpaNPlbbWvfUizn6OOnyLAN/mkrGwgI9ppgOyc9OElhAgSdPoPkHApHzfx4gdzUvaoO0D8
DhCa4yfCGgWwsQhqqtZbcySG5D1MBhScAZoEisk/C3eEC6eVOlXdeoV6CO0B4Z+G1pShKAsmqK/A
r8MmlZN66Qb+DZ+qBFiE2L0Zf+ChP3befN8GqIMCSOjOt6oEVW5EMbqNDfe3z1HS62k0cR5tjrCm
wMoOkIfF6zcwJ23itNUBxUcKKVEWikLMv0FwKVDAjQvbSVv4/VAuLL6lpTh2m5fPSgMdK1GmIAST
nEae+Kn73JGU3G86IrAjutdWtFxHBPVlummI0qmKQVqrN80ixFLty8pAiYXNOwHglFa+d5qtqZhw
yXtxN2CufLxzOrCo7kKDjEVqSezeVofSOgkUmgG87NYIHFDxI2Sqzdyh+zqtP1CxqAGeAQpUxsNh
RkUjEEryyXX1s9bhi+jLx86FZw6Ovm8TPLhFuPHhGOvnXoSHEMzz0VvLQw3uAgQEChlCaRgOJ+iT
4BD0RA8+h2feqIG3t3JLFnwvNEGgX+N1gqhndZt8cbSdwW1wM/f0SPGUCxEh2W8hrKAyzhU43TQI
xou3sWcp+5vQ8/OSukCoHFSWg9nhyhe0SjVclxfH39Iqjn526n0Z3SeMNwcv5lAQBepXjwJQMIqi
vQIBgSJgG06IOX+Fii0F5eLiLXxBwSNUc+joxWrvN4TZDyPCsc4bSCbq7cFx64dm4CgbZsPCUgXf
N/Haq4mjEBnCoNklaIfLFXD4hwq1Ji1mPwFZB2AViZPtMoqn0XyVdpCgluGSEBqhflSDkj4rSmlV
E8wTyt7cBKqAFbzQaXa2C8b9/r5sb5zghCpMzRXpvW+L0z4M+DjrgTMPmVxQX5drhPpYLblzJ3/J
l+U/qTuz5Tixrk3fSt8AfzAPfdY5zymlBks+IWxLZtjMsJmuvh9QfSWXq6K+6MM+MAEbSKcyE9hr
rfd9Vsl9uDR0bil47kdyaWWw7+Os3I22Jzedg217LEW/LQuAcMLKJYLJmNIMuUSqlHtdUD4aklLD
M2mUK0PV8lUUtGt7kqjrQcxHrTKRDNz4qUzye8PqqC5pd51gPl7xN1uV4WzNzLl4lRlzg7eOSqG/
jXgZ/QC7d2C18tAXORmnKNw6tWeQnl8jTxlXxkhuFfTiiwMusZ8EGzmFoJRJTBXyR/cITtWce2Gj
UszxEu8rphD9jBJrHDsAn7lHDjm5Zn35rIMspNaiUDkOLO7kpAZ4Yr5LZUf1Q6yKzPe2csqYFngK
PdXsieyUW+ij/ejLwd0qXpVuRicB71GZj2Ds+Ei5F8KTgHsAt9DrycFntbeAlCKXSmZfc8VAQkbG
fmINXlyZVMuevmsL6gnfAmTDa0PTr9nI3csV2rFUrKcEtpZauT9APd07sCyWAPYMFLl6AiDqB2ZU
a9VG6JBMhV8OdRomVgN1GWTlGfNdtVpG1og5Ocl2gRGgu1Ep/Zo2ZjkMSUpgthdujmPAzDHQXDA2
zSUB0AEqZTJ7/ZRD9NpFVMoCXXv2KnIgQ32QYfejaJJirww7+jNHW6+z/IXIguW6iaP86HfTpEQz
8TJ3yQ9Zhycv9X5A61oYkhAxh3IJcGYvuy5eegp5XY/bn64ZR9Jxey3/2SX18AiyIl+oaNejem8E
DTPu1MbmjLTL8q1uLezhTsGxSAbAWms1dbrQMkoM2/bW7qmQu9zfB6lHq8Kn8FPJyATM6oarKI72
wOTiZai2/cL3yOGTtOqXrmAK70wUD8MS0VqMYgsZodnCzyhJaFT3ih08ZUbkLmNE5rUQtyIr3g1b
vuvEImZa6Wt1YzrD17av0RHFDhd99zWR7kOEjwnMykWPW95DUmGOyz1/qdhfwSkvAIDxCOuxhni+
8oLIHxoTgUPiZFTZywdemGlTzA2sdsUL1eM1qkVv0g70KxotDIsGv/qmaXr7mDevUdJl+zQYDtqg
UC+yvYxQlzl0cML666wzf3CYFAUXSSyHEq6QiwysZxGOPP1jezmoBnpGjGxLk7u70hJc2skAEi/o
siV5fqqbRQsq1I1XeS8jMv7Foxpk8cZO9TUOVzRHIayfxB8v0790n3hAkSAponfPCrFprFcyiPxc
e2S4Q1EAQwNwKUdYNuFLriQ8X5X8mLilu3B5xgKTwe+YC2YMXA5MC9AQJZFc4aPg8p8+SFHoX9xT
i0p8pTo2qfCECJwc9FIVBQWemtoxqceF4ulfzRG2ky8oznd5AV9FLXkJ72cSigcEnugT3hVyAWUP
yS02dH8VmtadpXo5aq7GXdgWNQMdRhRz++cYtJxr+U+eYSMu8dxHSsnB0qhgtYW5f69QXDZ6Xyzp
ytQsucKv5ei++UqkLsebhwtFxtoBESrTjS4DIhm7AbPQ2kcBjmcDlqC3aHaqTn2mJvHIw/EHJXR/
leuGszCdUhL/68TyPCeCvu93JOTBG3UqF1vuLv3a95fdYA7k3Uoi8qKnxFfa1maUBhyl2HAQV0LN
82sPp0SKMMEuvtMa2l8pYXTzpysyaOt07RXxEUywsR38kPSJzgOJclVgPietJra9V56KTvnRdTXP
2OZrFCI5LJxd3rTnyjKXYjhzD2ml8gA4mppylKIruha2SWm9iRd+63FYt9Olf6l6n4Rdh8DQNb4K
wfx1M4qh+8nUIlTKmxXLyVXeY8wv0QgitARg6XqrWkHw5h2h7W4Ggw+QWf5Tr2WH2qSm4fKg5Kln
wgzju6sA260abqKjz50O0/YiKYFruggDV53/k3lVe0GMcCsbP9glwheH1IOopGDfrOpd7eUn3WQ2
n+Rtv/O08cko+we/jq6YhBDs2+F7YZpbO6/xKQ/WzUrKZzM07+N6aVjyObfMa60C8EPQ2TOncHrc
7Y54aAyuFlzWFKf0W1qthE/lCVqnt/ID5+j1RK3jMs2AIeiJ/+oT3SgyIlXVH8Hu4ppv3rWqI2pR
M+606V7mkiJuc1Wna83I38sq+5I7xBJjT8TVNj+wVWqoHSAREJXfNbIu1q3XPFaZjuziQQHAuzBz
5SesxrMbuBG/RUB//Hr6FcUxnrxV/0OMBTpNB+qRRtG1Ur71CiVKpwaHqafGdyZsyy6ifiPr4KW0
oz28IYcgWiIXaKO7Gl5NbP/UW3FxsJlARQy+hYZ35xNxRnlxtTPzp6KkD/n0Nyv4du08XqUIGFwX
7LaG03NR800tndhM+EwAF2XuWfegyYTdpjWbN83s9wmf4qVQz9CG9L0RF3vBNHWJ7MzfVJmnbRy1
D5bEwdSZom7TVyTOyO8TgUCUCBcDxOJ6iEghxu6I7+FolJQLLW1Y61HTktVvlH2geA8RsYJRqjyl
42fF10ZEocigIkqgVQlA2k4Hucc76i6AUW0CVajXIEPX46TUv8x8BQmnXLrRsOx1gDsJU2ZXBFyl
acV+dGSbZNRe80EVi7YQ5VYUOG8cpGqRLsimq/UREja6EpsvVIzdDyy/IyoPgY/OQiDXEZvbKY79
PIqZvarEdJfOLJ8F8tSoIvDW9I0amc+uxYxGQXG07IvkUgovW6KK+54UvbIe+BktojZDaUoosXHb
YhFFpblBkfOljit3pdS30k/gDKdh8tCrB25ECHFr1AsSHNGuzPOveZM+eVWeb8IhfzOZ6y6VewDm
Z62I+aQz9JBhA0rdDau3Jgy8pRmZGsBlZGqlIZyzzySfudb4rU8px/ox5XVz5IdQusNdOprj0euC
lZLq8RmWN+ouBIX6wDOEO2jauFfA0YQYcOgXtLh3tnlhwwwwgm7pj9qwq3ZJ2jcXarXk0qCqhtKx
Vy66CLUzz7oUxVZLfho0KV55DXDRZCBR2TC15O82SNoimJZFHzOfJt3sjaa+7PJHXZXwdGG0w4Oh
pJy28d2geD4RSP/YhQ4JBy2yqBNNVHq7BfMxuNSJOa/oulWQ+dlyhOG26mOvX6Wu9eBRoT1GgYEx
Kj4UaDKOzJK5fQ3S3NZO9T1K+7eCtAy0JOvgFMldkkFtb8e22ECTtraObXdrP3a+VxZIZ8f1nzPX
uADb+96T+zmW+TgsqYvVm76DKFtXPBz1VnK7N2Lo03V8Lpkj2XrPXTCvv8WCqnWrw5QhcBxPtZu+
x4OVrH2DrJTuEhGYvmstlSK5rxXNPNuC/Bzp642ItWTLn7JroPLfuoqLu7cNELBld1EVcB+ZEh3c
ov/WxGWJ7shl3hsUIHV7QJIOMgJDUdVr2A37oZ+SlWjt0KAaDWRQKM9IhCtmcUbcWothMK5R6WRI
uWJQyZoDwNwpme6HyKtxr0PVNIfbkF+h2OSotgt5H2Uqxkqd4nZTrix1H2amtc+qn1UAPJwv760r
42Ib5yPFDE+hZqecHFjHR8d9MaiJbGvBFN9RyvEsa+up04386hWXDJE9fAzm4SnWCcoJaSDadZdT
anLDujj0bcUVegWn2Bzg3k8YHvtEarbeGK7MuWTLN0cOt2CIb8UQnpvRflF5eghTvgilB8be8Y3C
CyPS7pHZR+9lk5r3BdVxwmX/4Ls/25ECJdrKhVVEJRPgEk+Q6A74CeF0IO5boDy8mXlwR+oI6W7U
LSylcR+yVvE31ug++l6GyjnPu/u6i94jMZnXUJh5A4/4TmCaiEISXlySmld/y4Thbqdq4SrqemsN
kvElsvNHrclg1vdFDZyEx58xBC+wz4hQhHk/dgMI6ihsKYLpJnDZ6EtBlWATDF+CURybgCTqWDiv
UjNudRxi6zQU5naDv+6kZZyZQUj09iQjsMJFWQl7TO2IgVCOak67Awg17Nvu5DTkMRMLSnHhduYC
0dHBESJcV/pA+wAtPPcoUSwrcNduUZfLKB9xWDi+u9LScZcLa4OMNgAE3106tCLgwy/WQYFbtoj9
suInSMxJQ5RTAYPbMW+16eCgIAVuT9EkdKfVGIAidNG6LtOwfjcV3ieqxU3exv7KVs1zpZENbd3x
R1oDapbIsAw/P2Ze+WJ2YME7+hnI1N7kirC4J6I9NKV9Z3VDTnHJHFe6FtsU8jQF4D+z8jADfmos
R2hBC6caFqnq//RzLV071OzgQg3k68TFH9MfBFfhFhjUxrG9b30BT1Mv0IeauVzFQRTvneodnR0o
oAitOY2oGq5B07nQm6JKDfOkltlNiEmfNxhcnnF7dT35NaDxQFsPAGcU90uZtt/ysAtPgmr3youp
duo5LRb4tLBCVdQ9UOcpDWgScktXQdgMZ8FHoWqr2CUgVRjNsC/og7BokQ/x5fWPjvVVhOMlSs1k
Q/lNHmielS54lOgiKzdImHTU65YN4IOytFHXG6VHzNqMRbZKivxBKtFzIbudZyIfJrGYrFqYKHFK
eiaWU95+xJOb1KG5ET7leruHCvSak6r+ErYmZ09NI9TWW6NkDC6pWnTHpjFXcYWtIezo+VF05doX
+SnVwImOUV7vw7LUVnrU3ToR2Hvx2CRiXMeInOzOSI8+P5JNo4aSG5Wi3w+xt7YH70kkZr3ro0pf
lWqIawQCoq6DQOTJ94Npw7hqXHS1ukM3gBK7eUS6eRFpzEDQxRPCOcBzlI7JPdK2ZTfKirI+Av8q
F2+BmdE1oFFuTdI4fC5OcOeIpFu7LTh3fAoEpvcYde3rGBUADEbnZqU8DbxovABYDblpy2VrOs7B
BHySdUzUEQ6iC9b14ItorpX86TM3vx/1zLvUSLoyw2942/liECpqJl3yc7vPnf7BaIdy1/ik5brA
qK9S1b6nwzAJHJVrLaGTMeM/KRqP5zZpwnNZCFx5EK/Mrnyu4HNpQaJvu2zq40IPD9054eEhve29
i/Bb54h9qnI1Fdj6YIep2BrMXdAxB5QabphBzyrgSei43RhatxZaUMaFt2ry2F2Z8M+Orqpt5Jd4
LH6iOGKK3CTLpDJePSvP3gw7PVjpWg5Vfo5DJ150htw6o1ZuYYAAD6uS45hqq0Lpw81oOQRFPlPv
Dqht70L55HaRoqBZKqNqr9rcJSMdKYuk6265z+2n6cHGW5CthhqdRGQE350hFkvM0fh24vGMpZg0
/OCJDbiek4VNbBP36UlKITFWkGskoQ1+KKCHSCHbowYDTkpLnGT/gsel3qvMjZaNEq17O1RPIs2D
ZZqS1ytyCT3fdJtj1yohIanDNzUoX0kZm4cuHe/tTgyrthu/M9tQFlX1LQFhvmy6qSqU2YdAxVRC
3N2t9N7cCjPm4Tdo6b0xzW/siTBWV9i/uti52KTL/YEHXtwaybX3aUehYBQrzbUu7B21tR9xBXPO
qcBFxT6K9ojwQ/PHYOm5+sGpzX1nUgnmv683RZbconq8G1vRXqVCksJ0+DrjcvxOufLsWEn8Pjrq
nhiPhxnytpC/ggkOvpkhPKkFbQosy/ke14gApCv2tpoHF8uUPPuAGxEyausYUoI69R3gqQFobWyu
tl3x9Wlc0qI8V2CzTJoa2DUSSZIE1iLVZX6nh6ROnAh3YFK60a71ix1Vd4rGOlntrPehVXHlKloG
YS67WrAzVrVeUXyJT0mviQdHPYxRn5zmhQL67GQ5tEYga7wKC34LNRoOJrE1VUmRrEyPDEEGeQwN
IcF8lGK1k7WbH0fHx9MFBMwp7K9R7lC7DUfjzlNL7prUFVENUImoS/XY9NZL0GRHSNvtKg6Da2bF
6Zc04btuKL5nqPyRalroSKZK52St01tbfwK0aQzXihIhHF8mXJDnBXdmRIkkTbKjtG0Qx+WjIQca
zhSgDcnUpdKDFEHSy7X0bWkh1+7avFlGHX6GpEUU6Ij+Tuj0Ouixwll5f7XdJN+KWtmMntHBtAZC
bw7vfTZStySP2UnZrvEFkh0qaDLj2hb8B22cehkxQanIEJlad0SXMm69LN0GehtfACzdhJqStR5b
hWmyR+KuoZnHYDeoe/q220RT5TCPFnUhhrW09b1X++VlXqgOKG3AQ61lRHuzwMuYG4CYi57bLDk5
E11YXH0JmVHZQ5ttVZ8sTonMk6Yp/kWqtXHXJ1I/hX13EAYpV6MNiU/9plu4zrgfLcM7GSmhQJZV
d0FbTpNlOhoxd+obKiBDsHOzDOIkeoIhGI9NnDwHpWWd9DAKtlTaQaioyTfXMmk1kxSC2k4wrPzB
01d6F3/JKWwOiVDXZauf+p4bU16Ue+U5NtFuFErabsg7T4Y3Hu66gZKzGNtwm2g9lbfCvwt6Zt5B
BypS89rxZiSNu9RG4xRI4TxAZPjh0oBEN58Lg2ltoSzVDGDggJ74FDfuQdp8P4bwtpGdpgczcu4C
YoRKd8s1RL4ScE6i7Ky++GmI6M0pVRdUj12vC6cy1xg98GelJpfAmBdbGClkw6zvSeohtEljspjI
z1TFofkNUpQscEAL269ZFJFdaryzTMfgIabwGOPrZFrMnTF5KnFAXhB/6bDrdCu4UgkhosvcPbE/
Txlu/JRh19UYZEseJCQL82GTO3q/rNN4V+h86TXRwiJpKahFFafIwN3ovb1pRnoZUSAjfTfUCtYi
5IFZSoGjzC605RqINutjMOobaH80cVHbcFWF5FCKpjKZ1K1oCaNvlcFJNrrseacm2bd02FMGpFjN
9EChsottC7eOP268KDJ3aiZxPA7Zq+0+GhqlIbUVpzyxqNdkZDfIq4NjBxOYfk0TnWibHJDXDDdC
fh8rC9UYzUPgUPn65PCtbg4d0eK43pNtQTwb0zWq161DR6uUVUQ5ghhZMr9Vh+sYJt4iTu5zzJhd
2YeHEDnf1jMBEkJVb6mCEvTa6P1oGDTakK4TLESgm5tXW7jKTsWW6stIuZZWh9Td4r47pqTNVNde
52YRPrb2JPEvxnuzr2k8YPioMPMW87JVM3UbvWMqIzCYpLz7Io7A+5pv3kBsn8Bibbtc22ZQQRCr
DZAntWehxcmGAH44eNNiXjNVOUAEDCtUjmpbL3qfgqnW0wRrAmHMi1mNgTQBC1xCKyrm8miMKiNO
yUKhUjoQcVDwiWiPUYTEU6jDsqYECGuX1IXYNe+fFzWAzE2juFhEJshPzDd68PqM1KdW34XT1jwU
kI4u28lvNanasKw/hYmTQ7MaKVJxzyARLxpabNnrMfdW3JTrw0w+Q1OIACS2kDd3BhHfjIROPAn7
mMVz0vBHu5P6LFPiR6eSzQYb8/gx5Hlat5zVqH80OPwLlvdP3vFHw74/N/9/oiLDNP5XBfT/Sb7V
AkHuL/rn+Yz/IJF1D/0zyloP1ZVKX3KUtx8CaM3R/8c0AUB5NC71dG9q2PtHc0RH+x+DNr/wk00o
nZaGyPl//UFEtthFdYG9hgFmWaet5v8DERkO4l+EwdP70XQiIo2rjLftGvxPvwqD4QMOzPZU832s
m59VPwSncLSiCxRMWEOVNn6bkoWCRkxvZSbh3iLZvK9iDMuagwMgr3LAQV1/H4TtuJYSW59nWfkD
5cD6XmKE8l1aLs6LQDZUgZLU2obBUDwEZWGepeXeOY4WF8xmiSZroSIdnc7gUTwcJFc3laQA+0JB
stHAn4ogZ+HXSX7+XDhEOGc3bEKqehGyJLxH6epz97w2HzOvta2jnHyQndOLzMOZ7j9XTgpQjdzO
qg5L7QU87MUqK/muif44aFK+DlWfUZyy7EsSiOQgVIM5AwJg0IvtuCgdpG7OmNkLNGfVOdX98mzS
oGdH9fnpc2genxefY+R61nVpeYd5XIns+tTJe4SKtr9MyqI/ZtMCXWd/nDf5pSU7Sst/G3cpuk8F
rATh4XT0vPjYzkn9Y7+dXihyqbQnaH9pBs4YjOzprCzj/mlhhXKqmulgXtf3QRcES1iB4RL8RXpU
Wmnli1C06RFpMDSI31f9KE2PZgGhzVsyWVuTr+vOdpb253lthIcA7xgmxHHaO+9oSjz1dEihW16M
cKbClPcagZBe+cT2B9ML3BeAAUHqFa+eXwRb9EWowGR/wVoMRn5wildNizyS+Cam4Fiaz5qeo0Eo
yldkXtnOMapgMx/WRep9jo3/5sR298vpZdCaS8UIMMo50nJWmYK01nXLu49NPxLmxfaVcpH6dru1
M1XRF6bLZF/3uUCKll9EqaxK/ApXR8u9qzUtsBkcUc+Zx89xGWY+WNDgfh6aF6QWIGIkol2RaPvj
NUJvcnAGfbqpaSp3ktOiVa32NKZtslZ6fl+/7ZgP+RyrpwyeEdZMdelBg/bDDLdaXX6Zt+RoEnPN
q79v83RmlyT+PyJfwneP4331eWRWpXpIwKo7x8/BCO8MWTtKEU3U3OaFmjTbylGcS5rJ5iYLrTlW
WXRfpl781mr1ZUCD8M1AJ00BF9XrUKfGhCPRrzp1ZmrzGtkPSs9HJwr6rZV78hiohdI9QXH2q7Wv
p5BrazTXSjlou74doruPRZKJU5ZopE//HJrWFJfskiVgaHzuiFovunvT+z7849zpQKYW/mT+MJex
nkNXaUoXkrf32PIH3eYFIZqCJyQ0159jTLJOXqwYZ2Ll5laR1z2prvJxkh/Fwd6JUNIPqMxOnhwz
AuvtvIHRk7jpl1VIQOZpoDPoOqiMP/Z002mxroQQWEK/Xw+Q7hcV7Wou7hAQzpXmOZbc9/AmhJdm
GrcCjXF8ZxRHBgHfYz4OJPsf+9NafTNSjW41SBeI4NUbmf3hRpvRaf1j0ekFsQJKgLIU2scY0eJz
JfzqlE9DPSqnU+OIl8+TmhAZwm8v6n+8QB601zJgkhmoYXZHUntS+Eta+LH1MSRkvYmx/WLgZyzR
6uyOfF36eeznuEW7y02qgCFBpOoc0hET+mi2/rlDAQltwEp/kHVSlGT8rjZ4TBWZirM7JBxg/fFU
+O8HYNPLYRB/eL5+9P/7n9sOYFv67SHrqR6yXtvln2UaNEj460OWTj9a3tSj9W6TCN6RIFSxb1fa
CdMUwBgnsextmTZPCk4oWLpmIeiqOObbYvrMpausBubZ10DyRWkwKPbqQAGumnbOY2GATc3psxCf
SGSdtXRiTVXCRRsWf09GC/aoWm2LMfiGA0h5TNqyvy8G9HHT1rzooMcTjv2xgUVbDcforqFb66PV
EMCqnidP85EoQ7slMWi1nzdJ+S5qO/cWTuxm1ySxlIMxDgoCCjX+MiblXRCm8ZumRi8C08dTbkfG
JouEA/bPPaUhoAfyP+pdFJsOAh4jOvh1q53NdCzWNnzeJy1DCxLWvSA8Rd8RSzjdepc1i7BtzZsi
WTgubVy5a/nUgeJps00uhHWneWs+zEW8Ra6X/3qoycd/HLaXGknsUDfSOzJu5ra3Y4yXTeQ8WY56
taug/e4Hgsq47pFLKlGASC+gk2Pa59/9S+docq2lNaLzpGD6Q9Pay3/xbOlM/36xppn8FEj6oQTB
RGwbrqf99qNxYr1P87oK3jpHJfhrK3FrA228N4K1iKmWL4kFCIya8s52h3QzgEJfG2T+HtUiRXCb
IY9AbdVTq074BYymf+R+ohyZi2LDSdGyl3nrHz93zGvz2HzcvPnb2Oe5v+34p4M/x5hh6vTJxS0S
6dm6iEzrXKCV3muWS7ey1mzvUqWk0SyEqJfBkQ9kdMyfVRdQJjeCHzJMNfI1gYH5PhR0FHNqmp1W
qguWYdoOmSKkC2ca/VidR+0G2wfZD5Jk0+HTgfPC0zski5FMTl1sx7tSV+t94afFFUAszC0gIS9u
3lwHqpnvyG62WlsW+9Sz06WGNOiS6NAIAcrUy7pN2cSsg/xgWu2T8hoXdCubj5uHBt/O11Ya85gT
TsqjwfreU08/0cMufRzzNIRq1RrUYumpQc5D3KtFozLGrKAC+X1vIA67d3HPbUXklMt5bD6OkpFC
J+YWq/R02rzo3FI5yIkN9OeQ2bcIEkZYSnzkqHU7fcc++jQUwngSFSFrb9vHeWGiaFiDByFInaYO
nzvmtXkMMTvAkH/aLWGuL3odN9lv5zX6RB6ya+PbmHTVyfaCd5Nc5qV3pfXsoO9FdxgBXQy6B8QA
6zS2lFuhKvmp8BAkak2ofaeCRhtMV/+CaBjDdhsk+y4IEV4H7Y/5AF0k7wXq3gfPiso9VRx1UyiG
8qWSLo2NO+27BzJiaehedyW5AJCPXsWreQctUDKxJeGS0o4DSwj16+Ashiw8D7aOfd4K9T0aYLK/
hgwfSr+5i/JQPZemHT5oueLtYqelI8y0c160SnU3VJp6nrc+jyiNiNOns/58jfkIsGb+x2s08dSB
Gm38ukTMRJNn4buAhqbVONfcg2LQvfDXVbq1dQM5StrmrUtLKs9+i9CKMM7aGaGrPKsGqRaT3n/n
ea+NJlBxXOUhFJly66jfWNNRLVm97X+7bf31ruWQ9yac9DyXZj+eTVz710edT30TK0uSvQvda+9y
HYVIF/v190LQ/pjWW+ECMXKUkvpqg5b8n6M/Uds2D02snGhqNUI2MlBz+6ArNvPTzRWJcaAwmRzQ
neQYYZpuIIGCZs8WWbf+97c/ReO/3nR5+3QGMk3PtjSXm+5kfv41HB6StPSQQPpvSofQwcvyZxT7
hK2u8VIbhdxnGDRWtmGYL7FKxNpOaoUpYH4scSpAZzJfDNeIdlFuuOt505f5W2JM7RpdjDCOFTx8
nI32HVZGGJLH47VLL7+v8TxE8oA2NOpHePVpUR/RIAwFsnxWP7bx1n6sCassQO4UiJGaXCrrfMja
VZ7nVF1DjzS1hbcjlhZvwpR7+s23EMBa4R6jxHE+FjRF7yb0Httd7JYAR3TkqPjhl/PTz/SDSWHv
vphaiBZEz/s9vqzqgWvobT6g4upeOCpJc3oYAbnOYUDUvVe/Jui9zMgT3+o6ROfRc4uzYJU90e9S
BRlXGGt1qhN8bpqDTY3SUB5SxwzOMZ2QzvPavAjpT4bUC+L5bzuiMUgP//712+bfv35iXgTplmuQ
4J/3/2IH14xgwJoT27QYdSv7YkVyEbR2de5T9VpH0XAzpvyo4dAqOYz0cGNNm/OORGnWsW4PH4cF
defvwyCRFHVp86Cpe6wkIIzv6Ubn34sq9I6qTJ8p9vn3QNr9+0ErxNYKqALSCwm/iZp1WI9tkpfz
GfOBI+0vuGFbx/mMeZxSyvSq80AWmO78qvPWfMb8qqkW4vib/t95LBzwkoJpj7bzcbDtD2WAwsQo
rQNN0gQwqnl1Wsxr86JzQzK9NvP/xbxKE3g66xjWTgqRbf79W0DN8LevgcSXibuamrFrkD7761Wo
R5Rwi8jS35KiRqXul+KaVsnNcyN6mBaBuM6LdtDENY6MeJmDb6eexY752HmtAn6x7ihIgOX4y46+
7Jo9JKCX38aHvhKXonv4bRhDk7hiWjhh5QyPn68/H1Yr1Nn1BBHmvPnLwmjFupaN8vG/f+6oEaLt
9Abe2ufYvJbVgaDd9x9vdx76/M8Urdi6mabgevrP3xKZNE4KXSo39DKk0V+H7XpsBJ62j+3fV+cD
fBvL1OL31V9OC40c28bfXmx68UYplBXsTg9aSO+cbTVxz/Oaky51U/Zn6vMPUR88GAGdusscC6zb
yXxjhc2ANjwP3dO8xyYNeZo3B/JTm6aLyoWIUVnAGuqeal37Mnp1cCMD1SMIdWiEQmH8lZIOVIFW
aKcxcLPHItGP8zjBdIwP0i12KTn2V92+0d6jeqEyZu8LtKir+ah/eFWNnm+rf//homf/2w/X02hV
RzlR5xnC/eyvP9w4zzUgZXr6RtKDb9j2e6rSUnfPoqs2jV8BwJu2cjoooRDWU4hiQ9As58Ff9nQx
WM2kPM9DzaBG9FXSXcT9ntmtPg+GP0UNa3pBCpLpaYh97De+3Kqw85G/SNr2opbQxs6992yX+Y/j
gEHKPNr0MJQ1WX0wLRpnmhmNOvVpQVevapPGSrqax+bjROMirbNtiSWHQ7okOKY8j/dulVnHTOus
47z2uZjH7DDMaJSFiWbe4UDqqj5W/+m8X3ZbAvGV4hHMRjRm/e31f9v8p5cqKa4dB+xW//DOvKbB
181ndBzVXjnRMUs5zWtRVD+3wlK2v43302GfY0bFDJjGVtPUhDzy5/m/HdeZAb6fzrZQ5f7lBfIc
HTAVJQbrIJMrl3cLjunPwfkVbVJkaLadC8AI8+iLzjySooqP1LWCGoQboGjG551uL5DupoCPPo77
PIPsG0BrdYDo+J8X+Txtfs3Q3Eb+A9ld9eTyXtaq0nTPjW69GlPqW/R0YCbP8M1u46kJFLA2n8zl
XR8ka1xM5VfoapilhskeKUvnFNYTV9j07VePRM0c9mM/wG1I3fkB0ofAzxs3uwzRXpeU/lX30Sa5
TvGs1DUGAEp/qZ+Xz3EgipMs6eUwb0p4eftUVBQg52NTqW8rOcb/l7Dz2nEc2bLoFxGgN68pk0p5
KX29EGXpXdDz62cxVFPqrrkzAzQIhSFVnZLIiHP2WXuVzJN78URqN4sKCoDztj8bQyyeRtWeHktL
icDqEtLOndT5oXqfsYuChpI0UhIKhXgulRdPXey2xJ2N+YneTtcSFRPUKKFgGkSfFaMiGSP3doLs
ItjfrvOQitkgiKervBKUootXFuFBzugGeE89IS7oZdRD215MlHgUgVje7niDNXQPjk8UaNQqtvLc
KeVBjt7vjPeBhGeLpROXvnchpuQi9xvq/Z3ufXK29ufy/kZ7ks/tYIJ00TdeQiZ2fsLf2vPDfdQs
chqgg+9d98e/9h9WA3LefXHw1+Xu5/InoNhPttFchP/PYsGAEvTvFbtl2NQeW4aDlQpr979uuYoW
KE6ROsb3wFB2tsDaAh/kpNskGYrhW9uLwvBcVyZpXBBam1sntUTlYZhAnjQjmIEwNMLzpOI7Po7E
RuQpTaLhA1hMJmrEPj5VUB+WOSvypaHY8Un2yYOdevZjHalgi+cBaz44Qg8e0XD6Y///hBP/YhaZ
jmqxubLn/wAXkVn8i+VjQJfARj2pv5sieMJoudynpa+v2yr+OQhvgoANXhWA8fwy8N6bUnG2PBvU
74HivxQ8t9600ADDM1jervac+sCS3lxmAuClSPA3dVqNkqba7g7TYHgvlHCto1B1P3ItJ33umDZ2
lqH30Zjt19Kv7TNFe+kl8IJPwvqX//uJOudA//p0Xc3yTMdlOahq9t+RU81LXH2AMPzdjgdzIeLB
vvoJGuAktM+ypaqIIvIZbJoqY5UvMru4UK5YHuRo1tugm3Q4yL7nIOGsqD1N/MnfDWPl7+Sr0uhP
nToRiJr7yXgCypQv5cHCfsyeRnVLQbRPUsL2t5XSiV2TNCpKjqY5hdHAIoMoxIuLYeai9YC+tAKZ
dFi7Cu9rRcE+sDkQSVV28pXsm0w9fmod//HedZ8m57ZJh3RJdipivlYUdcdgjCpKymfGuRvl6ymu
lLdmnPFSJjJm2TQN7V1RPOskWyqS0WFq3iAvGee2mpDh5/Hm//6YcPH9H5+TxxeSBZHKal7H7Pff
Cx9f0ZBACEv5hhBkNmNXvhhpl1/kwbdQreVpfOaf6RHWiTL1EKkUno52fomsOL/A/s5OiYUCTqn8
YEG5lX2mnrKL4ECQVf5q9Yp/ktfCRTUnJNaSSjDF8f4eVsRn6rLElNeT/UokXgMtB0eoT5e2BGmM
NNbbtb6l7Yq4mdYptpfXNM7wGu27/mvfUHefFuYvNwWmmdruV723PaSXXvA8xlOz7rTc36mJ08ys
CGShdnG8p4PMqeKfamjJP1NEwr56EIn2MkU0enl7SLXqP54E4BBMH84EV2c+QV5XcYf2ML9LE6Yz
VGKcRWd/3sFSqnNE5fQCgXxzpcS5RXgojlGiNlfZxY9iXCExS1ayqXUeaK0wDYZiWY2OvTd98TNP
yuLcG5F3GQwg6PyqPoRdT+t24Hmf+639UYXtoeu8+Hmgouckehwcy7m/y4ZoZY5uCkNoHAHEp9GS
yF2xM8d0bTe9crgfQtX+3RTN8OonHTH251DvjB1x7N8H3TeNXdqiT8YKHUEntCNcNuiTU8YmM3Zh
HWqPiUqsQMRF+65/F05nvKtNNR5AQ5K4npuKUg5rYYzYBIvIeBcsCR76Lg+Ov88pgsq8akFoPyJD
r47Up8synvR7bR8mYAdfIupWelvp9p2AYWaPhDfUOP9SjdAxrEgxt07fjK+IHzYZOZcvBtmXlQJf
+qnAEv0jRoYg52eh5vDrLE2WlJzuWTBCFPMT2ifkFhT1N1HN/55j0gDX/fUb5FeHOeL8DET16t6y
UP8IXoA+KkXWiuKbW7OHM0rXPuF5a1NkGlKllKkx5CGafVsKkomqvhEuz4n7vNAt+x11J/uqNxq0
kbOHvDPAAR1b770L+lXc6dPX2MsAmqtusAcxMiL1zCl908U5t2weSNBDnDDCmmLuwjbYe+ysWnu4
98kBa0KjpKbdwfeZVglKJ0QGU81SdTaDmYHsgnRBv9NCOJpWh45ENoOghJptA57a3V7KXtuudfDg
8/x/9Jbo/dI4Hp7kQDOP3mbPZ1OuPlGskdi7zgQVZip++WwOYbSpYfhsCAGr10DYzQNq9wbZuTOu
47oI9/IAnzvcj2UO5T4yczggDMg++cqdR//XPgPrAIr0Xu6z5FRyZOPCpYoAIW+tkoJsnZWiVJBo
zRRzmNb29Sdr3nv58+bNLiEs+xoSlbkLOSCFSxB7jbklu+oOcR+JCejhuh+fdXwNXgo2okZRj5+Q
aoONGVAQ35Z424RRuNNZQL7ADqKCIzSqhZzGB2M95G4SHXuYf9dOmFfZjxqmX4nRCcC9czX0yW48
ZZ9WDGsaDIQXF8kutqim7cYwfGnmQ6etBtQ9z7eecK4ZTYcSs1JhnZIcoHZoNTB2W8FHwEEx+WzS
sI+3mO+I5zoM1K2IQcvIUcg8qBvUEcIAC4flSF3KEZmK2NaQEx6bPGmv+qR6D2zR/W99hYS4Mf2f
tl29k9MW730NUVedT6pCpYa5gqlHGsw8Vl0kbA3lSydnl3g7KOThga3QNlTffyxjgQR8DCsqYyzT
JQvlbQKzAaBcznbOrpJtZG4Hy3PKxtA5PcrEj5rl/RMCmK2LKuedRUQK0ddLD37oTs+EcI/5HLqA
8mKtqCQdlubkxlsqm50z1Fdvr1nKk2xJZxT5ikI9oBOFfXTTiKyECxBPHX2Qk/ONlwrSbtPo0ae8
71qQKn4PyHZGSfw0ljqwsf++Scv+yDKufTsgVo+jkmdUhlYab/OLU8CfDoQevUK2pAA9ycJPs7B/
OIlafh+Kcdu5mU+ZdX9RkqlbgC2DydR0/lEe3MpG5YsZi+qgjL4NKIrlH4tc+4gwUX+6DSitpx/L
qkON7al7LCM4uJm2l023SSckq3Nb1Ha9qZzyfJs3d91GZZufh3o7Rc7jK3aWlxrq9BQBiFhqYWwu
pljtnuUBTJiH7OtqF2Sg/BiYeA8651GOBUVYHEqte5Wt1s+750rE36wUwJhmEPQsqfQ/yYNXxfUS
4gxP2j99rU3ZSu9Du81qe3/vdxJn3rV2P3kn5aSrFXtO7uXZYhwsbS075WQ17+InEQPVdormCSFI
+gF4ZNNYGbkvgsrnto2/ye44MhMMYZp2LZsdX/SHmJsZhdO++wIOkwJ+zm5cB+xzGoHt0dz0IxlC
bTHCj1+7WsBG1y60L4VSesRSuRHkw+id8ZpHHIYbx1c/IQ2PfCe4oH1CtmD0Pv9eBPHm2EXLwVea
nTwkum1AX/7THpQJkTRutctu7svkMHzfdocXUbPTSifFeUBXVlWs5GfHU7JFLZToB04+ztAM38nx
DgvTj9pTEdc2mdWWZ1iSOm9DNlzkTGyV3uLec18pxh4B4/n4psBl/Pe1AtdMCKaXZ6eftB1WLw6F
YfNLc0gQxMqXA7CSsmyDJ9V0tZ3dfW8dPpnaw0PZCezqtco0KjrSnsINNo2vqh81K/xi7DXLVvFa
jC5/yLDWVnLUy6gpmnwUt3LUcUXyVFPHvpDNOuOWZmrYV8tm2Km4TnWsU2STUqylA4blGkzUhJl5
F/70PNRZfg84T/UJ1sD3+xL7MFUizc2fp7pWVpav+fw2umKruGGAxdSCslYtTZxjNZbhqvcK/cXM
G+zPnXL8WjfqrhWG8iXRzSdSYsELLkbueYKRxe4ToTWVhZ8QGjM8MeLwBYJpt7JaLLIKrNCAJKbj
rrB4wozZXh408n23V7LZak627+fDfYriA42Ew0zwqwnGNYjzFcwcElzzgch3s8Nhg1RX49oktDJw
hIow241BwOAkD4WXRU9d3ny9d8lXkyK0tQmQdaNkWYOTijF+yXQP/xqT0jonqnayP5j7Y1U5Kcn4
PHTC2PVIdpYiSHys2ELYAKleHOUr1RHFETfR36Pj3JR9chRoULvvoeh+mHVYLvRRtY6GPdQHQcqL
Mue6+tYJZTGVdvY54o+9rvUMX5Oy0p9LI/iqT6yAkYtuQq8Rx2KMxVG+mtHXSzbZFN3rbEQecPj6
PYLxOOm8wBLcjum7D8iTx9oCbuKM+aMckH23K1h69OywRHs09Xrv8RhDoRud4r4kZ11RDyqbmNDh
gjQ3fUL1D7aC4QfcjW0xiXHXULtIRMhJzlPZ9USgVf7pbJcf7HZoz3XjxMtkLl2f2XavuWtVxCQz
6gX/3VSEjZB9JKyXffXdgi9xlRkvKmU0n51hUkGSoyg2G8rjhwreXIFRyM4DLvSYump5Qa5B6WpF
+acZhcUjv9z0BFjtLadCG9d3WrIryoP0hB0XheltLNa5RSqcPwvDWZhUK1eb/7AC5Fxph1et76bH
xnZUWHxoe8MsRU5mty9a1FG0q6bUUWZV99k4VDoBsxkOkW5Pz41uHrzMbT914LrrIdIRj8ynSxwZ
MPZLpcSPMnFPgMLdyry9PDhh7t2acqCQaf37HDP1w2VO4bYGWONZN+N1l3bNO8WFyi5DbrXwzbB5
j42+XGPvAvd9HuWj1HBG6R2Wnoyqeb3Ijcx9MZvKP+cVur4YhF6h+jFSrMI/k5aND4VN/npuyS55
yPPPkar7k4lQ8EzFFlyM1DurSR4tqS0pnuBD1296ZpkPTSacnWymOjX5Y28dZSv39Y2qVvFVtlxl
FThD+6zi5gJlFPZXadt7fPbs/Zyj64Ae8lK25YHCcPhcok5X94ly4K9m6xTUDtXlP653v8hfc//T
NZuKHKjatyHrkNQ6tXoQbQywsxTouArF3aybF5EZY6mQvI92a/9oOn5WpkEFI8G0UxWlymftWWIx
GUZw7edvawcbdjemJZH3otfWGliOjT8Q5wY2k+2sknS84C7yJbDiE9iA8kX2RyEUEdmfa+nJYp10
1buvTRaF52og7FaWg/jWWNXRiYfgzfJrFus5e7AaQtubIP4gJyg2XoY4QA2naIy1vT1BHzWjoP6W
WxSGoU37kgFuWQlcjrZamPZXAL3x7dpuHP8I9Kx8HoLagHtKNVHNd/xzKjrsaHhzQyj+YqA+mmQk
xd2lgag6nwf61NyEBQVspDYhP8VowaUKXB6k/ltKxeWr+8Bf8/5qyslVBDTbtQdIxrPA/H6Bv653
fw+dBT3KvAmygK0maws6yKauxubThXsI8eRLbcPIdFM+plhzky8EeRad74zEQg2QeT1l5XJaVjR7
jyDKC6ikaJtDlHiImlHsht4Ru0hN6t292c19VCfhCCOHZfs28c8p976yAK9UJMJf/qfJYSOijbAi
RGWUskeJwbcAHP5LW8ffw9LKDzMc/0WMgDOS3po2jYLDkxLxyAofwKc4CxlQ4s9jAU2N/H+EnFxA
2FVkh7cgk+sReYvr6P0WQbqfcGvHSrCr58nqVKpLftLhFu4LXk1BS+ka1Za3V3OfYsbVL9MoF4gg
qES0cXIgGoGdw9y8H4oA4Xuj/bz3/DVrAt+xmBrqy+ftYimKGmQA2rgRLRFyvqbdyqbWKHCiRyqw
PaoTXmzh5uiulM8YV0GQBxNkyCLVDooG+1cpvPwzrShxokL/BzCQN8MO+rc8sK2VKWp9R0W3emij
Sl3W6YgossyUre5kKLR9LcLtwVZOttn9PgymCWGBXcujraXBWQ40UIdOaruWjTE2fefBGcVcDtps
ay+meh7WqwHP56fWbMvQS391UfgzUl2yW0rCriCcpgNowHErph6WrNuXV6SJ4WLiAf0tHVJmcBJr
pHNTekA9ajOmONnCmcJGSG4M5grT0nXoe/UyVKbmG/h1qXiOKheDwqyKqKBG1adRljMWU3ExlRSb
FjPXvzWTcgqbxH/Vmsh8tFST9WuiiVfT9SFT2uWXwbFeJ3w8r07S5VfVgfjP9jZ9lE05oIh6k1GT
cZRdipORvScR2Bjv7JbRPWjlDy2p36FaUuzi1M3awIkEbGQyndgaQpOLhvy7WezcKal+ZF1Fkhq2
3iX1leqJf3r96JEwfwnhAz7IKfVoPxqN1n9SymEvg8rx95Onu3uIEc6yhWDyaXXZRr4vAXG+qKxR
r6Ul7FWd+/1xsKffhwJ51y4LIDj/6ffcISaYFKPwr9g2Le6T73PGnnQBCDBKMBPrEvlq/BgPVfjG
Ug9jrSHMNremW1O3GPI/IZsTNaTUpqfTVjatxFBhXqvejmBa+GY16BsqLREHORo1/gcBaefIrTR6
Yxt8LAenPd8uRKI9AAxzlSdqQOpweM0u7Tgsbs/tjBRWn8B4kg9t2YdpH1lTYR/uXbIfkVxfEU1u
bHD+Qxg3VxMD6Efkml+1pkM+WkHpfCqwG0A4PG0oQ85ORcUPpQKq/NaOcIMSoII/RpLM+lggWgE3
cmyJJH+JcgvyH8jtq+/PG0EgcXvb76kWJ3jxWGp5cyGqri5UBKfLdHIhm2Alu4gqtNalZ8VXefDa
9ElFCXW8tSgwPgpbeYL9DUVxnuUq1vQISqRdOA2gaWDzipUMB3nw9SaFZT23R++jm+I1wFX/rfCd
cNfXFJWZyeS9RfoIAzd3wrU+N73eh2HdaN6THBV4NpW56R7lqRYGQTgL+i8EPkrqmK3bJNst9X1p
4OomzykCGzeMLA9WKvBJwF14YvSm2PfFCEkMFE61Grg7QUCpXY1dIbhlNS6oSpNDWIThWTTPN+RH
kI34jcwevAsKguuT1rrdNjagys+twgqa07/7VR2YHGs/RnVsz+RcI9Tr2zQ0q/+4huyXXUM09ntC
Va+Fmq3kZogslr7qWnLojp5F7wNAVNmfqYO+sotCPAGait7/PV/2d8C7XkTAlsM2/F3btajI51fA
nJQdULrZ4ZpgOX560HIqGJu37+288rQgau6nvtrJLtdxvbP8ygqfYluCtVUJXY/0Sv/+vy7v5IDe
WD/LWgtZF/1rPXlfCrZJrxF7BhRf2x8ETfpPIuDdxrcAqjhzk1L8E/FRFkJprB+CmlSP7KcSnS+2
mHisqXb+0rHOF+w3At14VcIsosjNpLokU5XPRFe+CL+zLoZnJEfcXEHXzP22y0KOrXlJQAtHVr3o
bHyjPX/LV49A95+6jVpzgIgkuCUFc2kH6w3l7OvYQs4tWftRxuBkIdMOS9mXORbszritV1oF3UAI
/SwGYT3HOKhA4BTVI39e65mgubqrZoPmoFTMZznlzwkDck62yjESTU/NXgZwWZPuRBd9biWCe2KR
xS8Y22CsgN81hcCE7XIYJMfMyXzKjLLzYFECjc5hm6dps+swb2L90BzGWY4nD/q88Uos58Pvu/pJ
dsXzBi2cDzZBrQWKz4QEDSk8ZYLnMSnB6C3zotXwVxkOt6aMH5pJeYhKW9/Klph0bqiuW1ED5j+y
CPKf5QFJ5zs+4xVlBZ7/PCXatGLx7qzE3GzBHOzNUvliJo0jqNkv16yuxrOcW0Set4inVrldzYjm
uLMD9YY0q/Js6J3+PH0fenXme4yFCls86rZD01trT3j2kxm/YRZp/lJ9alU8q/kIQtwSnNz+YUc1
RftxxvY6ShqSGKZ9VLW4vghqzy9a2N668rxjPz7PANnlHOWgnDZ3uT6eNu5YbtjjIaGjHNjdO3YR
iiXcz2dVqMWGBc2EFmQWesjh28xKm6blYBj14h9nyklWEPxI+lZZDITVrqI2Lplpjh+Tylaf8FG3
lk3qBb6k3LzOdTTdZgHtOmPtiOw8YqM4H1jT8GWcOoTDf/ryIA+fyJBWlDE2WAOrKQBCFW3vgFFQ
1dfRzgcys5NNeZiK2X4HySse2iVLYdmppUo4M2w4J0GDYy/kS3lmsya/WW6a2q42UEnqa1BhdVCZ
TvcDaRQv9O6bmsJOZ/tcnxq4+NtA4/Hk9zbSwk75Qmqi+6HH+hZvwUuWYsOTBRnO021nkUKPyPbj
RRxSuWqyoOra6Wz0ar/SRW68dlQwZKmlnq1cNV4HWsnckmM9FTdyTJ1nzmMlhsO3sf95nhzTZg30
n/NMD2upbmYTgo6DUzWA+chHv31CZd4/8hgoQc1jX1PMciYbnrNJTBA63QoTGPNbjy4KpnGmn5VJ
QAHDWWWloYf5UrE2KyfjWxvMH7lKLKProgTSSacv5IAG19fW2DGJnh+NqENjG1kNX9AKMIy8dhr3
pyFQordQI2yi91qx0ZoE3p2Pl4ARmNY2rjJrW88mQfLVYBcbX+mBlhXZLPyZp9xH5av7aaFZqtST
+dBXMI8eKsP+CBx9fCwT8OKDl/ofQ4a1QW5mX3lMNStdy5Ktze35hT/T2ebG9xCEPk7J8dS9+CJE
nJa06toble5FiZOByHmdL+Rop9bUIxKOMHKMiQh61Yu+NZKrRXntC3XyBIJV8JH3K9UOevVivjDz
wWAZYif8pN1nHrZQQTfj42Szdvjw50Pn2kaDvyMvbxPnV4kSv2l8kx5l//1QTcEFtR2l9qV447Zf
/xJzzIHKhh8sebuHLvLSlxKbOgS0bbmvh0jdmRGUdTBSR7yZhgvc0PEypIIlEUIB2SUP1lAt9LBu
T7JFBHu43EblCaFghdCpzeJ+DeFx+06rYXu/RmS6484LxZvsyriVHLWyRyQ0lwIjUHd2QLic3cwM
292bmRK8R2oTPQayolgOoOtXm7U5Vw/LtjzUM0y3jYFbzRf4+6r/aEOju1a66VKQbmUbDRHxUnMU
9c3UkWHYjdZh7dNob51WVUhvBmtbTVoK24ngeqCjVArzqFineZi9hg6mHBCqNMi8efoKzV5/gu8B
VqtX01esicO9nRtQwGQzpEpJ94pX2aoU1LtehWv65CXVTsRGtZOv7gclckmRyHZMLsu9zayDttrF
DVjCqMTgylZmihQmYNDl+teojuutGFysMuZmjOP6DgcCkH5qNrwWISgGH0Oh22RnUMBZD/jSprbV
v/aRa8G4tb/ncysn3HGMY2C1cwvIiHHyovIsL5sEvnEeg3Anx1Izsi6Vo6zlWFGWztUPIA3M53k5
T7wm/ymHBjNMXjXuRkEMjzZONrmTmS9yXo6RfQxw7Vm+t9NDu4tnazvIwWujtfNXHxgTpgBwfLK8
eJ1C4pOFVx/lmBsjA9bjIdnLQX7m2SLzRIzzGWcqWMYsTVbUG9ksOuIE+TCAT4818v6lu8v9MjqU
/z6MUMjUXtvLbth2wIVsc/o9LdaonwLhsGwh/8L2mk9VY4U5E74sm1QXl99NeaIcl2fHbaxC4oEl
SETG25Z2r25ZDhBz4pGNpMdKjb3Rwn9VSKYvGx+vMCxD6Owr4aM7lZPcCCW1OhFchBR5uB+mIVAP
OsDiLQq/J21uyUHZj6ddO1Ih7onHfgIiJDtzjSp2GNVc5nZyEUWrWkDyY5H3qytRt5HyRamLu8Oy
GOx0Lw9hgDC8u2kf5dHFbeI2lIFrBJ808zj+zJEvJVvM4Y9dOONwShzw93oUlNvKjOs3QKogZDwr
IB5DU+jVdUrU+CxbZpsuJ6Mbn1m9sNUo9kmA70EvqpkHSII8mhRjvmOZl7BKxjXE0WAZe8AvFyx1
cgjfUIETk+/cInPItAcqebNbWxPeKczcaQ/rybzI67glD/DcOE/z9YoYewJr9JGc8xayi4IrWM1J
80t23fqnFGZJaNYL+Y+QfZ1bUNbbBe0q7LQCr53eZNXEPTKZgvoUwB5KTB+06LzhEvNB9isgKEJN
NTCGZ6pZ9b31wF/q1nefJs/6M1f2Z+5Y7TWd731bRuMXH7cVRSvUjyFyms3QetB3qO2T/QE85w9X
TNipqlW79kywXyxUwr1Zxf2iqSrzsc267jrCfL2G2iZ0G/Mie1ih6BvinApON56fLjDDAhrpWvWT
Ejjd1UTEd9bY/99GEQRRfBSFAOjny4VZ8rNDSry02zF5azG7GvJMvxh4xFNYaFO4wo1Cy2Yz56+y
s47c9lnAVJUn5APhisJudnLMZr1/8pTxXY4FhGsPul7nD20T6Ve3s96CSfzApqN7ieGtP5e4fysN
hvFc7hXQrnIw5zE7rQE+JUWzkVM715gegZXU3CwYzSbf2/+5jj7W8jpxwnq1jygdrjHOMOadUTXv
lsrceAZeZRxkK1AbYkENvrVKwWYJI07MrpkvB4t5vlpbf88nfgtFbh70jUkcndE8weFGtDRDeyd3
cLd2ac0mgKV55SFlXsEVWA/x6BVP0KKta44F72kso40clNNCDR57HRCOv59l9RjnGOpFnqOXQCWB
Q1uL+0mDJq4uoLKDPMdXChdiMm9szu/51xvLZhDH+0REr7bdaSdhYQevJqH/Bi7lF9a408/QeMGG
BAOBkspjDYOmzyYKcB2cDMRHPGbWlbCmXVL4BNYUNkEFCslL5IzNondc680vsw1WJeAfBtyr54MI
IHUBtVIf8yLNnj2XhYQeWXvZkjOcqoaP65nNkzzL67J4LzBFc0zHwojaAbeHKrlFqeX0T1QD4weU
hMmxcwf9KXO6E4oI0P9CHiPsWg+a+iln3LoovcRgYz6jIsuEMk7daXOX7LcnNid5XGESUbTdCUgh
W5A0qT6n2hCQVrVxW9eG/95jMJrp5efUq/6m75oW8FxSEYNMKYrBZohbqKIuKq8sr8V8MH28nsMp
LJ9kn6FpBHzZBrVucKUQr7j6BGFRdxSYrs9jclYJ6IHCjOpg9Z1xMuaDlVvdoreaeC37ai0xTsAk
jJMTOhc2Lvr23lUZrXmMtItesy4As8bpJVJxfvDZgl80JTU/Jjux9vKguB6hLvmy6CAsPhQmPMCM
3RGw8f+eVA/t7+nkey1WoP/dDAMw9mRmn0w//s594+cArIe45zTtNT/EoFwpumcKfh3S+ar/Nbch
quqG8svCzV4J1OrbaNvGQ9Zk1jP0TQ83Ocfex0atATVTu1lWHVxALmxjK0CnZeGZUTufYZq5a5xE
hkcwbM6nQvIOSpL17hq+8xR3WDYXCUn2Anu8h3TyjY2Fz9+7F+SvlBhaZ33I45eJ7KrsrpMw3ikh
dueyGRjYK2RdZv6fJxllgonIhO34QHC61MJvdmjBYG0ag18DNhYBXmk0yg/2lZ+miqqmMy3rirvX
XnYLjbqEUYh61UZp9ZEnNnC/obdJMA/RG5mY29mDjosH9/T2nLrZdiAZ80koBoIHOqF1Wo7BpzGG
Z79Hk6dwGz0Rxq9A6tAP7UZb8sOYg5tB+FlN6z62yo8w12wWGlO8DIvBZ+tiaiv0lnvVJ4DSsWM8
dNps7DVnt0VPCGjsjPiAcjZ54Xmwk2luAZR7PbmN9SiT49S34ekQjW8NqvfdWGLdKKeB3KypexP5
yYTkcRlH60NetioSgNN6gJRpfpd25eIn9lmn8Kgcu4lXMrPeTf4nmW3g4qSduaNOFSB8UuxTqURL
C3XAUz1+szo1xkvJGJ/jJDQ2JbnJ4jHUgWTn1DztJ4s8QtI23qPahCZlDU3XHJuOEoYh7ncEVzWN
b57sK6JDE6Qk1GhZZtetWQ8nT4o9KjtRFnC0+sx7iapROVleupetxDCnl5l5Mg+5Xd/uiiJr5rAF
1USU6O0LQZ4+wuji6mumyrerCD8y1/tegkn/4eM/Q7IiCvHmKdZuL8bvcEYwIYx66w12TDQLjCqk
uQNU+GgQz5MyjKC0KpATc7OjMhlQa7gcNWwSMdRFrZlTsLAKcSU+lrrbPQdIq7iRX6Ohp9Fn1TIx
gBzIMSUsh0NoVhRpMhjWCTMS7Ufijckekmq85n1JaiVGsyg79hdTlZmnsoXtKUVg+lD9ytUxgx9A
Ug0Hum4p+7VuWOds+t81UZcbw7TQvA2G/SkKQq41DgEW7lxpSDk5t9Zfuh+O1MVgtA3LQeC7jFNR
Hic4e2iDs5UHyjcQZMqXTOTl3ZP17/F/TL2fbzRt9/t82SlPvw0LfB2CKtcvbkvcaCiT7qujIgtx
ZtPL5OhWsCUQaoenyFPCr3qQ46bWmd6LqKj4RgmjngiPa48eFbMQ2ES9U+Ia7yrVTrcis/wLyKnu
MfTg1+tD419kX9/iy8J32Vh3OX4vVDDwPUzh7+TlVD22SJ4/RmF/dSEsnQUlDM95ZuB5m1bsVttp
kUw2SmTue/aqHQgSoWJo975e9+5hLJExeGG/tEYSkNAl/WuDSGKjhnqxQXeDH1nPb6hk3fRqJBp4
VqPOyK354n3CwAW/Jis5QA8X74qnYKBRRK8gf5yz1TlX2d3kg/eUlFm49FkrvPOM9xHl4+MhR13P
+kVZrneUg7JLNpui35lU/L8OQz9tvD5xsVlotU8iYoe2861nPdcAMYf1SzK4DqaoXTyLHHhzyPXr
thi8lT430diJjfABrstRChOUreKTCQdwFb0aURng9kpcX7E+8yJ8V7E4f6lrKLhoxTDi4g/wYviz
khbjUxD0ivXikpw4mmX8mvY4r+lNP6wVYexby2mfu1nhmQOoQeAbJ7txFolCkwqeplRNUA8wKufF
TbTASFVcZKsfdXgQGZJLt/IuiITLLTo7+xwiBeB7Ww/ftRZH3g7Eqm/G4Yq1Pcsb3VWPbWnpCzmj
hCqnFPH3hqjVonbJx/vY2O0d4ejLyQPbVLfOQ69MR7uK9r6o8w8n1vA+UJN2axl+9tGbGOzwGHrF
raQ79mVIDoE/xEeXWv6Klaj+aIjxvzg7jyW3lS1dPxEiYBJuSm+KRbKsShOETAneezx9f0hqi/vo
ntuDnmQgDZIWQOZav8Eh0Cc+guiXv5g0IC55F6BEzd881KG52cJQHiOQnYeh4DHD9W++6L6GgndZ
FFeRBNEuNRTl5Pba70JNyicTTY79vR1z9UsihmY/Zj2y+/zHPpQpP7dgnH95uMJWlpr8yEIielYF
2AnWZbzpWvaJ6qD2R2vihVU9tZ6aQsdCAeGW73ahbyLdHH8ZvncYicZ8RYC5Wqqj7z6YZoRPXTxb
5kKvfsMrMjogzTPi8UW1CixrC2aFLN1c1TGjWAepZ27Ap1VvJG7zla3Zzm6ce7EzURaWKAnuzL0s
huAtI//6qBCceJvAvObozV/lTEULByGv+xdgOuPLaOQz4o0XMPRs5xW5dW6H4RuALoTvnb1Qm/qT
ZDAeT7FWvFrQadb1KLJTqhHcNzFY3I7Eea8qcMnlGJj5t9ipdnD0ml9pae57Ai1fo8CvlhlSwtdY
DyF1K2lzyIpgPAk1zhH4aPVXY07VOpBVP1HjZ/3X/OIW8DPFbOUNJ1wbMIGb84+DE59Avt0OKDdc
TBcEsB7ZGxMXuRnG3x2U7AXQqBbuS7upjqjV1LOltB2RIhFxdZSF7LpXLT0EVOWgW/avc7IEVoVW
usqOx0f+WM1FDeZkpVV9t0JzMn8kvgSETXZrGNj9qydkT8eKnTGyF1bLq8tOohn2ucOz+FaYeJSw
eGg2GDGBV507+tIDmJHV+geCWd6+ldUqihxUCAGszkNUcxLIY3odyRctPJIRr/KFPBx9bT6csnqb
e93jrafsvPDYdV4ZoLvL4b/GB855JMBydUW9wRTVf59UIzuRUwRSNlfDxq93hsHNQfM6/11tMdMg
aDLh1UQvT2o8dPO2P8lekuoodynqszmW5fM85dBoypucMmyxbJFVOWVP9mslqz7Lm9uUsoo6xBZ1
b3vHNage6oZolQ8dC5EyvJHubfKot73pYPYV3lSyfi/kefeqPLq3sWDB9aw5keERiAm8NkUKIdzo
nEvr287FgcuVWPn0cG8Xw4DPTgJmQo5gf+tckhmV2BCJJUP1z6l6xVejz6amctxwEAZJWe7P8bYP
WudUzUeaE/0+km1slX73/jXuv/UCSnBu8+WYAHioucaxbh/wHmKp0EEhPjiuEGIpD4WYWHXIw9sA
OZZkHo6oTocG9HyqLCp5vjz810mkS+xDoZnNagzsFKIAJudhB1A3TSr/MuEsCmdDY1lZAdMp8Q3F
ifWfjjG2/Ufo80s57N7uYgW/5n4B3J5QtbOQ3Y3QT6CK++N9nBLp4aEOxy+DaWLn4bnqxq7V4aDH
7nDoTJEhlTbXpfp1qOaeWN/7RYG7M/trhsrG2/hbXRe+Di4QECiqT4sIkzMnm775uVWtMXNtDkEY
9s+61nyR7V5VLMxxHGodaj7LvET3/Wtaa8olc1BQ48/erKraUlh2BEa9I/WoolY3IDo7lY11BGV5
Gy1PYXHpnuPiRVbI/XFWbyoblxTXSbbJwkjAFgPh5a6iBnhSOfUcPJ1ZsoseRXaCPLHLlZUph66P
oab64ysmVc21UPXyiib+myiK8QuaCagTbsqgUF+b18qzu9fa6wyO9bjrXiXW+fexZSA8mfrTGZo2
5p9Wrm96A48Uv0MoCsjSZ2W09oMeJsNLiGcID2x2T2HkDS8sdf1dywp8JXuVOk9O9eR+l51JaWgs
kY7gEpJ2GU4Vqv7+2Rg7EI2idE+ySFuS3AvTG/EhVdxocavf++WRXbY7FTvYA14guDjj8eFhXEt0
1Y2K7mh2xCoWnqe0qMBTt+dCHv3V5iQ6VHoikyzEDCREdAHexzHCB2yU/HPr9L8L00YueIimcvNX
B4QBdK5KZ/b7++cM4nv+ORVZdOL/svyrXc6JCv7ziFbHXtYGS+/JqhFInrlBku0zaX2+N8VsdPYP
7Ue2m2zSoKLdiUSM2RuMuzfdjhzYQ/fpZJuc889Y2fTX7HrgHzWrrHdimGIFNjNiHaaHyWKc4uGE
gtdImq7P832HcSyH1OVRhlIqdighlgxYD8W2Zzwi4SUehY7FLuiqldYpxaM1eggRa2GmrSIlwqRV
9grWD33nYjnNHwWsMp+uGsP3UedvlIkOU865mnno5iPeUu7BDUfvhhZ96jO0SXbG5hNXif3KGO9C
gvFS4kb3DpbRPVgdcoZykD+UFberUgfdwIRc1pgdCKc+ysFD4J0q0tFXx7LIp/GfkM11amJXPFrh
7U3pgr2c8vUGfSiyjzK24ouENLBGqa+0wOBJLnekAxj0v1py7SOKu/gCWLi+4SX+//PcXqc2v9zn
6AfIYtCVD202gikg0BwcK9UbrSUAeqBhcwGzsVllU8J9Iita6IpKGz2kEFYf5FEjG6fJYnOuNwE7
t3mQ7A9rvfk9/jZKnhCnZNSROgOa+9cksvt2UmQH2O4ccnZEx9ht623Xui8EeJVjIAazOsnDsM98
GFY0jlyQ3DQgNYD2w7BFKBAd+R+EHtEQbHCOIdGRRZ49Du7PxvGi1RxGLDDDJOkoM5H/PSkpuwAE
lPBuKBQj2DR9lR2EOyCQAkG11Gc0acX+/CbDdqv/6a7VXukf/1SHEJ1qDEQRbdPQP6pXSTws+9KM
j4MWNf72ruTWGOPtBSKTLMvjn+ptBhSMBuRy0h5S59RftQ/LNI2rLCpLb094kQC3D7h7dUGt7EMb
a4Yua41rVicC1ysfxojiqct7m8s9eFXHNonXeSrZkds4yI06GcZ7m6paX9x4ao5yJtnOfXVVgx+H
RsSZhpZHF8Wubq8nmypHZKRn2yd5TmRDuO0afR+yx4K8XwyA+7hfdZ7bsUIto0WGYEfLC/cRpVqZ
JLvmAaOHV2URDQd/PrGQg+Sh55N41CKnXt9XY9W8srtX/1qc3TvuC7b/fUgd180CQFe7GTo2PhP4
Br/1q7MHnBm14bmw+os/mgNOj1ZlAkyjrcztNyKwYi9rdlxV58zQyrPtlj8HE6P4e5McMeoG5p8o
+u5GEyniuCuUEyqreBUF3fieTNAph9ZrnoY+xSm0ULyT23TaTmh1ctARcMZScvK3Rt5UF0WY/SpK
w/R1mko2zZ3pvCXt0B2VVgUfRYLEAaZJ4adD+lCURy0L3Qfd8+lEKvh3pxyh62P0MHtZq2yMVbwA
L/mcWIxC3KgcXDhlTRYKd4FDYjQ/u9GP8bhvQowR3bKGseBZq9pKxKH2IZv7YaBsxYhJYqdUbFoz
/diYYApJaV/c8NE2zRj5R4qYp/G1Qbo3dezmLGu3dt89sBdUHkhA4GyVZ/VXDO7NgxyhJklydRBf
XpC6NnfC9lV/CUEDSEJdBdv77GqKEGifkTi/t+V1oqwnI0lXcho5YVu245a0Op9oflPmXOBt12BW
EuSL21twVYO1gaW9iHoa/aWFMsUpaLrt/T23lpFdcsKn//npeiyE9DoFND+/bTkcHfbbp7s3/fmE
93cQCYeUSORbu9tLZmw3AKqwfLi/ZmTbKPBkZODur9qFireGCvf7E8oJqzD7/Qlv31YYOEj9zp/u
NjfePqx3+HRytJxffsIa4bT7m+znT5g2t9/v9rX0BSTwePj96eTZqm0eFN8BFTV/EfLsPM2+RnqF
BevcdHv7pB0XQ6VEK2B45TO4o5nvqhanwmqdJ1Jlz7Vuux+Qb9DYyzwAlppXvudatiwsJX3MdVes
3QkrgcbOz9yYzOdMJyIXTB53mTAm65kIHYs845vslEUJGMMw3fE2vuogzTcEQDcyH9pHQfvgFPHP
+3hXI37IM58Fp6OuWgMDblHOMu0plmt15GhPgZ/rT2hoPThDo5yiuTaWdo/DDF+t7JTDLA/Jelbb
ATqYDPGaADkKB8njeQ5Z6E0xrNPOLv7V5sX1xrXs+nx7lRG3oXr09IV8GXlWI0JcQawiPcjqoI31
I+DmW02eNTTIGZVWiRzpn/cb6P3sw+xcZFOE4MMOMYl8eX+/aIb/ytUENup8UtJEwcnW69s7lU1o
uxMHHeKAbB8fSLYZH7HftbevBLB/sVWjFBi/8XVwT4aXZTgeahBYRz88yyMzwe8JNFGxk1XM6FBy
L3EAhLjaRHiX/8doN1aHfQXb8T6BHCELXsHLxt+vcG+28LeHjP/PK9w7khIbYvkqOSQU9ONZD6kd
GslqkK6BMhPaZtGx0U3FgFLvx3uW84hZT+5wnC2JSbdXWJ3hdbYe1KC5GqALVuRzrBclcHD+NrLh
i1n3AWZnxvg9yptT5XTeL3ciV5MFA2tCDDuRSkeVPHF01idq8MMW2mdj+8qXIHUdFMLa7FWH17PC
DVFcoS6xNTUM9ZG3q22toLOPttI5ezdzqj3uRu2DkdvShoWVl+b94OIaH4BqFe2ilqXGkr8xunQv
ewbDnRlHGblk/JnS8eHWahvuYuBBsAZRkfETNPzK2TKsMfHUFC3ZtBrLk2WZzels7ZrFtXgq0R/a
hnWxDystJGbq+mfVBQ8CvlhBgLJLlrGeNqepttSnSK1fZbvjx8YqmqrmwN1dg1NprLLCVj7As2ob
V/csEsmcPvSnXG8R3e1FsOfS0NaymR3iESMt9SW6mhOOUJiFzua5rgvPcsMykSAkGd/k2A8iOdZ1
0cBRng8nHdUKx9QOvebnxBeDVeh0xXoaMzy4LdJn7YA5gmNbyWuBs9jBysF3yGrXQrmKcvWXrE24
AKOQ7p7kmWi+mE+opC/RRuZZPBdOtgNZ0rzISo9PNsrtzVWem0bTq/BD9VHW+CQoEXtB9CCHJj0g
wJZQ/Z7wgfKSsv/c8yct1IUo6pBYPYUxaOFStTNjPYU4t8m2KYXPhcJ1DVDYJOwnG6NB/6d7Hmi1
U3HwcMX9VzvesQQaOjXmRjq9xbitAKsuk/dOGXXk/3nyy6pREPM0IuEffEBa76wB3lSzjC7Q1ae3
1lzJQVrmJmej6PgfM4OjR/CZLI2VwHxK4uCL7CkeKIG5d9S4Ofb25Jxk70T+GxyS/zqCrrqaRvNY
NUn6LjQnPE5NiD3rfFLeTfnGAmOxkSeZhaqA8g3ZPOCwckS939v4M2NSFpH05XFDfHiS2bJHNhpg
CYmOIgUz+VX1HBHWGuNWv7axUaG2HMbrnG94Izv70fHO5BlvNdlUtb2/zJKRS2g+3SWlfdQak4zX
UJCARAj1VWn9iG0CMxEIdvcR5AIQzL80s/6OsgOwn3CmiQu7uMSiNLeWN82cuQHZQ4VHttta9XOj
C3eBtHfxrbahT2lzGl1rMYsCuvTD8spigSmp+loEFqkWoesEsoW761GI2rvKNONJinCNlmz+Wids
zfhT9j+Ir61uM5VZvC/6TnyLBUwFC2L4c9sQ9WqSMD0Zak7mLh78Xaja3jmwjXzlaHH6HlrKz9S2
zc9kuN7mwfTqqmC18tFiSgf4qlOuLqoPK2+acGkaktcJW6uXED+Il67GCSq2syfZFNViWsDaAFk9
d5ZtWm5ywulr2cu9MX7oRA9EdO4t0FN+aY73ucjHzVGtuHmQ/babYjSLabyvfGRu272MXboqEXB+
x0tLA34RGgtZNQrT3lhBWyLd3dTv7MSwcooH6BPzYCP1NiQ+umfNS/H1a7B9n5sHC2v5LJ/R0XM1
ybnmoI8M21FtzWOv4MAsTKU/zfoUK7UO+qWwpuEk22QBFGE4JXMxRY21wtKJIfMZPdK9I9hVemRd
V5FovXfLNtmLHBzoqcw6qnUSLdt+8h5ry7dPDRbBy9GYnG+E4A4+HrFvxYSBw2yRu4WTGX7xxYS3
ROJ8UyA0rzJ9Eg8hHsaXjPQNtF7d/pZF47uG+YRPZgPX76wH19iHl3uBrfypZqFzhMxYOovYceP9
pFh4Sc/jktD+PdgPUV0WaobBN6ymhUWoblGaTc31L+vsLjZlytcTmtl4qRE0O0w9UB7JDujG5Ec1
oawkmQMNNSA9AWpOsAqwVf6hWm34KNkBc18zj/w/nCdnEeawd7QqPKsTVAGlJhHvmbH7FJi9++TU
wEcc6ypbRpWgDzI5zUr2yTbLaTaD20xnWUvMON7VPcplASZwuLR79QWZ3uEUzZPlnu5sJlykQt20
ngI8VpDQTNmYGI31pOeTc01sYC70yZYaL/S1B599leQ1qo1RHK0NCCAnDVS2U1XY/EZx9abl2e8j
2QbNqn0esVoEQxF+dftfhpVXX/CxzfY2BLe1bPb88OjarSDZy90K6xikDNI+/BpN6g8o+901iNv8
cTQwDpXj68xAKiK3+0fXUNOrp4tP2W66hcc6oLSQreE6c53yQbZzb23QzkzbfWSm/pdIkJyf347S
K8k2QYJtK6u8O/PPu+t7Z1jn87tAYeZYtvbvd9exlFr2urepkVKJyj7/LG3tTEQ2/zJFubmy4kE9
eY1bHsscsce+D+PXqQOiQJwm/4QNvoybQZxbQ09XrTA8pC59TEDmo3uRYoK8tTD+dK323+1yrFDF
my+c4LXrxFFLLP2LN5TokGVxcCq1Fnq86mGDmnr2+6AnZy90tJ+RkT+BikvfDZ+P1Ve5coyMqT+h
TgFzVAT1B1j5vc8y+qfmFV+x5hKvaqVkG6cg+G6EjfrY+1M4i2Z6X2PFX8uhyCHh6OQW9UsO+3vT
idY/qFDZz6hHDUtdG7mIR9EhPj56oNomYe+NyN2xwYilWND7lFXNop/G5KtZhN+LtPa+E0l4zBHo
+Cz1aa1y2w8WbndC9CSPFq2F/A2MkQXUj43I0+rTDdQLZmrtd6MLPzG4NXeK5fYbFeeRZw/wXl48
IxeRP3dVyQZ09LSNbOsmUZ0hju2yvM9vI5ArxJo6EYQxcJgb8/ApyCL3XIQmKOb5CCZ+vWqTPFw3
DnIi6wCFMX4B94hvOdsmA2jpwSzjp1tv48FLipwmXMc24kWku1vm+eeUWxvf6u0UOX+g5dhUD2Gz
SRx8USMlUc6e0+vHZAQoF/t59a2L3sAf29+TqvWWiI1rJ34w6yQQWl5Wc0c7/kjhIX+LrD5a+xX7
AGsEolKoPfJqcWR/n0QBI6MNvhR93G1CJ1L3SmGqT04UYBk1jxg668WAg/kaZsLfoQ/qAN6zqtc2
1Z7lACSJ0gWifkDO6rra6kqo8xWQLwKKCbyu/mKDyd4pSVpsKoxg7DYO3lD81/cJ/tZrZ1DNr9bY
rkI7G9+9ahA7R8c3RLZX6vdmCJOPFju3bQv8aKu5ofU1SVPzq+EQURgS1d6WbZ98jMl32RfDcd6w
rTZ2WLZM76NRr2S7ZrJRjepUJ+Y1BG8ElHfyJYjv2DjfhlvDSpRlZQZYnbGXOMqjYq7e22SHCKr/
Z0gvXAGfohWrv84dQNof0LHH0RKJP1lUETjlMiyMf7VlaZ+feRPRljwCXkR/BidzB/4EDjrb5s+/
2vUGym3gN6e/2j0/z04tiP8utsZlDWt52ff9e2bW1bWcmYsOGj7HP02w3usr5jS3JrJsFUEkWLEK
29oAt/dVgaPe1c9NY92IAcGTznU3hSGKk8tObwcrdjiqDb8naXEPX2G3OKZ50O1qVD5PpoeiThMX
ZDAUXPxitJAvQVSjCeBV/nOqdSjERixGI119BAaQnyvLUDeW1nmLLDM9Nta370Idd2gksDO1rOws
2+SRl7jmAWbQo6wZboThO1Cn8lSTkAoxDz7f2qIqxUIwVZNVMI7qM2Rw/9BMFQBWT4wle71gCQC6
v8peM2nKlR1iDyqrRuz0D8WYf8+rVH2uRdU+Irb4kPie8tboUUhG14x3siqE1i+yIvJuvWE/bYUb
e09kT/2XRm9XcpQzsX6pBOt4FbYiwC+0ZkZzIk/Ye9FDUInmLRTVMh4N5JhtIoWT6Nq1rLZN/BNu
/Hhx0i6+Zuw9zSYBJIot87qwygbdS05KcavKyZjsVKzhMUE366fKIQoskvDUqhgixo0Znjoe/rJP
Fn7fVOtWD6q1ZWlTAhC6vQjTUrc+CJJ9FnrpWRaaKOOVWloY2hl5dmsLmymFreQHuIBawBnnwbJN
HsHgrHZqS4Lz3uYpgbdC7UVbgDwspnWXDORGZg2e1G3TQwSpaZtQv3AecnZd23KDcl9djMt/hQkm
x4HzGZXeL70d1Le0UiZgSXVwbvLa2aEIH6K1aInHXoO/WxhF+aZFRUh+o+w+wfKahuH+MqroJXrJ
KlXwhBqtW9GkNgp1XXot4xxL0/9s7+bOv9qIbeC40i4SM/hVmn6tP7rgmaFkqNNaACw45ZOhgY2M
PhE4H1F1GcejPLoXtqmlWy1uYVFj7+bORcA6BNbjfBgZ1UunkyG+G73Jdn22gZNtt8F/xsne++Ch
0sp1ogoPZ3FAm5itjqCNrPBd1xQF7UDV3Ee1H74HcfottFzUChAZeRdzFjyp33zPHggNp8/ylKms
9QMpw34pByXsYEF+wfYgCsszZeSxMfUwi8zBNl6tSGirNB7rc6LpyU5TyxT8gmE9lFGSbIJq0J5s
SGLLHjrJRz/ZTwTZZyA/yy+SVgsPJnvosQwJhIEjt143T6LmCZKWmvqgIUx7yBzF302lOp2LIBtX
I0amb33PLrn4wj0nfRBmQQogqvsFAS41XgFvTR78mSbltlAhF7IuCyB5EQiHdsKjMf6nR84hh8sx
t3NkXVdQbO27j7EW6TWYpa+1oc8fhqw8y6ZobgKBYJ6ivtnKJln0Qm/PxAoW8px7uzzSZ03sWxsj
bkP/zI802PY2oZoSp0vj+uwEWf4gx6tTqGzwV68BYhnu1iSwdZzKqDw0ee8Sgm+Dk1MbxgZ8W3xB
F99ZsXEZn/PRbEgYG+X8zC0wZzL8ldPCOxOx0I4otiBikM5qIVrVxBvZGGmZU94OHR+FZo9o2nhU
Rx0ImsZ+Ovfb+rnrE5DgwiNYnarpVm17hBGHQuzHtCr32RyZjFBk3ExulVwKRYaydf9FqHm6tNS6
/IKPcIBOKKHFDmFS2JwZS+Vx682bqAXAwnXXl0iNebm9tZ1xYc6Aj65UwgMbcPze5qodtN4CvoTy
ECVp9/ZnWGuDLnQGGDN5YPwe5tWWh2kZw1xmk+1yNmseBq7l38NYhVjgBKbkIW6aaqskDsn9eNSf
Q8uqrgF3cKsJzHLp6ZACOhQJDpWb6M+2lem73MfXXg52MLd5zqD2zENFkeZLDazbTg7V1CY5tApw
bVkVdoPhpVvqu94mJYRskPqcBihrmq4ZvxU+u5520q0vTcRimJ9f+xZPSEkEjfZTyTrWXAlC28Qq
Fg5hrmjhV1u2GZiugqdZ13FaXhWlFsu6hWpeRR0aTW1K6JAkwDdI5Kc8aIlbRM7Or3LnF/m5V2+I
yo8iNYulrZTiyQAHt2nQUT1ZUWzs2zE1dlgwdI9yRqR+MkS5PFSzuyH4VuWsTnl2zbHj24xlCnpn
nlF0brEcZ5FCASxqL/c4/20X9FcbGbHyEKSEtidzF0BSjHIxZDjsjOk6RX8IlW7FKNJr2BT5a9mW
r3lv6I+j12WvvMsccKNJRGbunJQcqTvHqA6y127rCP1Os9vJXrIeJepOnoU/J+cShjU3NbHuoW4f
wdCU4N+N5MMJ1Qdzdl2xbLYnvud+yYQ1y42G7aMb1QAzO81je95ACIvLblEbdvM5bTxfKT6rJBkW
wkASSy36D6gd7oOnVL+Lpq3HdZInxuKvjr+qVlWz24IcKdunMEc7xMVCMJ2E+xA0hKERX2fTGpns
8Mtw+MmKDEHmof+F8uEbhuLBFzdFJxheUX+OksHc1fBy4Lo4xTklIbxCZtvaWmJ0lzze+NrnooVg
cLQ0Bx25wcBeXDbmuKJiLD3GZKZNj+fXFC5C4YuHvq69F8/v5wtFbzBmpJp2brWuWhPLi3kwLgHW
djIEchtzNWhddJwxQ75NZRdu+xgo7as8dWJX/ITg0dKeh1pN2y9Z+oSbhP0EvEh/ildFwsYzN5TB
eG9Tbj/1in3DECyAJA84P4SIDpirIh77T7XQnjOyjN+8zqoXum25bziYjUs8d9NntVXDNcLTRze1
0QkMRjRboynfDyBxUD7RlHzZVN2BpYYDnp1ezRbJVjGdZJXHXvaczsVIZoFMw1W2qJ7/4NrTXqXr
FASWe9K13Jzw7YY+rVpeugIi1Ksr2V+NRITzDr3iuvVOEXH5ZSkGZ5EF6ktsw76ykGTYjqSfNpaX
VUupLCSFg6KZANvkxWwdD6xVnWr8VRL9zRZ8PCfWz7KmEkIHef2Cp2p90dAcPlR5Vq38zDY/xi7/
aadmei3cWnlEHpqkt9lzHeHzMEcjr2ST6+9p0P40+c4+eLi0eF8CC4iMNlyi2HzBbb5/zCExrUPH
AUns2lhman29r3zo1h56kyNuQRgMqdMDV8tXbeIGiQ8IjndN528sF4Qlem/hT5cfxqgUbRdrkbIj
APh9rBA2TwUC5CV66L+5LChEZnphv4tReFusTrKtVRbtNbCKU+KNOjZkBlv/Kv2hNii7EHQOLnZU
XnsliPbDEFpHRLxRhJwLMzn7xbe8DBp/4ffwRfOw+9XrG9VQt0NYul+C3OvXjaFWR4cNxNnnLS6j
lkWWgYLDBtdtca6m1l/2xCJhC5URStFuEC+aNrahfapnQ2unb9pssYp4Srbw7KLgHzVuctV5D9Da
/e44IcoqPYQzHijR1qpQRvFUs393LeBalQi6H745biu/JHHXGi9dJlxYesrVt7JdIxBbGG1ER8ZY
XzYNJtN9GjjbGE3yYz7Uw85ylIM35dlaG93jlNTdQiXoQSCmHTZdaFib3Gu/BHbW4PDuhIs6G8Pv
6DJdHLO0PwsuHqSc8YBFBn3jKk1zQPr14MJvfmTAbGYOQ+ExG8Glx8BABj+IrrJAoEw7KjGq9HNT
rCjIiqWOuSa3o516e9ROal98GZziUloZ0fi8eoE+npwRdlZfc0V7Q6XQftSjoj6NZnXpI6A8RRpF
x9D9jNQ2e1ARnXCjYdz7NuoqwPtz8aA8ei1MxcBKP3pQGVuw6UgzzVVltM5zZOvJ0rv+sbUaiOsK
oDahROGqUtvgqLvtSWtaB836GXE4AxMDlyOWCD/jIgAjNSJfINtlARkLPL0cIutuUH9l0Z+hoj2+
Drgpncskem20vH4k0MqVNPVk+Pq6e1OdLFpAski3Vdj9dMiEXLEJNk7DYENtFEG4ZLWRP3B0lZ2I
xvdXfBGAK0/xd8L6jOg1c9y7YVwsbvVQt4fFWOsJoLqsWxeDU76VRtSuscEstrJqGRaPH1dDX9af
4L+5xbjsG2igRNmM7Hg7tNm1Hj0B0285gyqOsS+eSAUry6DHdjFwD1k9XsoxMs9OCqq1b9bCNX6y
rysXatR874XZXaYmJe2UI/NZhR9TxXUYKfpybKP6Vy+ee8dG5ScO3IeSNNMCFapuNcSQZ9oIK/JQ
ab0d1ngEnLicLylKnpdsPiINfUn1pITESZPs7HKIUn3PvVJWVV2kj4pWfY9B9eQ4nb1UsdrxDEIW
Slbt0J9Oo0OwjOfcC5jP/ilt8yU0COulyNV0EQITIHGO79s0F3fnuCQ2eOoG1rd7033YfazL42Fv
jLz6H886G6XsMUx+lV7hHIYS7Uenxd8G1k26CwUMK/iZMJMrtMnYco8bozDK8+RUNmRLtSWG41/c
psx3OUv1Y+aQlwu4/Hc8Q0jO5UgpIHg4nRFlztdeGKpP7RTbuAz16kuRXKuKBehs13vtuijadQJH
+Mh3m/MYzskXN6k+dC87qSVXepwMuK0DZyLKZSwtG8t1ozXFrvUmdQdWGifzXE/WmmmXe81iNsDd
8yOjL8lMsy6FkLzW1cr6dIr0WRuxCapzVcW2Rln3ZlT8Ypf3GHAv/PA73mEfxDkSTWG7q8bm0eFS
2sa6028H0xkvqu34KzSg9XeVBKVupdGvzDqRyQI6zsV8sYbG/rADdE7LTqufSDC1mzJpcrAuFdho
wlisuepLXot2mdV2/L3Mh2WQV8mnGlSYIGRh8moBDdx0SJ8cp8lApcUEyxu4vUZOfzzpjXBeHNfV
uGVviHKV38LAhN7pqOXBE70NnrD/1PyYG6VjA8U3awsgfBsdkSKO1kRuxsfUtYpFZ5rfI63wX6Ai
jjsN4dQtoqfuK3t0pCIz/wcyFgAIs3R8GlPRQ/up1E2Vde07uqgHOSK0mgnWGvE5va/zbTvUO9X2
kz2aENZeI//wwG8Zk/prrDPSE+4qRMh/3Q4E3Uc9HB8ywr6LIXS9F1MIwkHVcJixJ72BQnA5gBYc
muQUAtSDUVM168rEptrnu1xZOH7uebgob200BQunc0h/z7116+A4Y4oXVZ21SL2cRVHDg7QCUmGI
rt+3LdHrydGyDzexP3uQppfSjcQlN4KfmLVnEKDdRQGO+n9YO68luXVkaz8RI+jNbXnb1VbuhiFp
tOm959Ofj2Cr2bv/rTMzcX5dIIDMBFiqrmIRiZVrranjg2HBkc0jIlLDvm+j9NFTp8x11lQ/Tciz
kqBRfrHL+VXIgfVSQP20VZToqz2U+YZzT+c+mRowyzCpcnZ0cE1JleD3qJTNWIJZ8t3SuReBjmMC
zQ85xF5sudSbZH+5sUyriLCYvNK9Pa89LxabiOs0t77tSDZLnr+1szy9Sl6FAMEYQ/zUavEF1MU3
C8DkNdCMbeZXT1BQB2t1VC9j5Zz1hDyu5djKNUfUfT0OvrIx6ro/OHGlHtEhGW751ASHdCDlAsog
OOSeE2x0s1E/mwN8+mXf/0Ux3Oh37NihtXopybevqtrJth0ESdwuY288cYKw9nXJQCgq1w7yAIgt
LkyFXI1nHdxIStd85Pm+KvEX31GhgbERgdHkfLiMFKuuE43j6NDU+k1nRGTo5cGipK5p2lVUN0+Q
BSUHYVsaqsJ+h1S22m07q9NWPI1cdY4KPttVRxrG0oNPExvlpk0M7T5yfGfnU5ztJsaeE6nxQoFR
evAMFG86tYDxJ6ivXaklTzAq8FyNyh7YK70/CpuSAH2BXRY4qGTfsxWwfikqaahxkiOzHz2Np2TU
Jr7LkjScfD0bT+CxeXdcTjACivovDdgjHgSjL1LFsUNHEe62hYD5kBS9/SAjaCpbasumB6V56l7J
lQbscfygWcdeElzADKfHYCRhYQPz2BTWqG4033Ehd+kePbLhjmFyhD+GknmtQSi61Ks9SJmXPfAs
PVU7Ixsxmjw1eaB3X0yEABA39HnIi+vyBZUvkuiR/sznxwSjs4bhPb23m0lJuXmxKEa+J/OZzE3B
ufSmgCFsO0xRwhEWlXtX5z/FAGlXecuBabSxrHK8h2HKWWlK3XPKoo33s002zL0a2zr4V0KEg92C
fjOASE6WvAujtWwg4F5LTXnpHau4NE382ouhWoChGxpGSK8BKYuYucudiM9VLLe7mF/Ca2mgZyzJ
Rr5PFMelqpKGj4FzbGqL/H06Xo3S5AcgCR/qQor4+nNb5AnWQgMXhm6ETSghKQ3rQdhqOyPRWEFb
Gtoq26TK5ZCOrC6ov/0op+kmK4a7Bjqgexlmg7Xm+t6Dz6vek5qLOS3sYM33xnsbMNGFL13VKRt4
BXV+pl397ORqsq9D/Wvrt9HVb/9FEry8i5sh3zm2C1tMgAJR5UK6KXpwKkOTI7pLU1t3fdEPpE6R
H+lN2URowoKvWoq/unCcfDOQt1gZulR/4n6vrOvQ9Z4Ku0SpLSzdmynzoQgiSHuC6Gw2qBGrjcFP
yzQUTQepB1WQTtZnK+FSe/LWabeRuli916rHQJAzyWaMPA9v8MzdJJOOO1IVxvHFSFEJu151SvUh
4CYIlkRT+AqPBb7Z7BRP1mYCp7JukF/tVfiFJgonEdehawVftHmJMngE8tCLN42l6Kc6oF7fAcz1
rPhm9ch2eiX3SfYM8+MWmKT0MD2ou02lfNZip7iUSeDOQyNPknU4dOEOAhc0VtK2l7bItUr7GJju
Y6VnPymdACOWdt2J71qw6jipejCyCLycE497w3EBXJXSJx9tq8duSNZ6U1bP3jCUz1li3+eQCd/l
nlQ+O1pnrNthaLjDMrRtxd1zRBFu3Nq9M7K8u7b54N6lyMvDzxl+9pKwPAayn1O44UWfzYjcJHnI
4CC8EXXUYOQ5KhNeV0K4Ko2kJ9nW5Ud+Pw7C3Ftteon9DGQTG00AkqMPeQMnmIZWxRvqIcwXI44g
8FbhDqeiynxJKnLfAM3kjT0NjUFW9nnGz7sUWcZLQpUSkFAl3oq5qtN6exi+m+08twE5zK+9BsMv
wTzhVbtsdD140lgqavsA0nbqv8RQRaRyCzO/vBPBaQcmXYd2dPbKXpSSuvHz/Ty3790NhD/yXgRr
FFNsSt92Z29sVs3Gosz+IILloAP01E7HsOK6oy+t9bqO9uBGD4bltLfWG6xdEoz5xY7OGRm6Z9S+
WkXunqdKmuek7D9xPudcM5gFDjA8wK6v9d2tqeMjJe3O2dIk2FiErVa+FyOVWbOp1broTgep4Mq5
GkBdmupnTkdOdoe+tohPyyDesH8OEGxH3cRKOx7xAs6J5TBGoI6zi0Tpf6a50X7Pc19Fx1czbtSl
h4cA3qia47D7xoheGhmpMNNJ1RM59XYdOr33uSR1vNPgOdgJr1Ih+1EXMeoikzfTgfRVWXvvBbb2
qfleFYl3UP0M0vKOtF2YmOWmkopyD3KZ3y3bG4eTg0yFsQ0N63c3nrq6khTq+l3Au66eKPkumqq9
POMRcVvvk8l/j6LlYSNBA/RJ49P24MYIEU0jyej0W+gNj2IUjml2V4DOEyMwVsZFQ6FnFUz06mMJ
yZPd9/CdT6si0KntJnatTWhK2m1w5ddGl46W1Hm3xcwDf36KXcCUU9Bij3U4F/0hMNcfHJkXyqvC
TYb9EixCyEew1zHhmn+7nNuyYTRKRXlBmGBHfffw1R5NdzPWTncZlFS+yirprkYFOBiyR/YHyCaC
SVFINMUkKyR6sWZMPBgIw44WikLCprz14mw6ZG6Rp/3gEMHCC2svoh/TymIamr8ePAoQWWxHQNTz
qhW5ZWBPHEo1K5DMm2gY01NWBa8NtYHpicx3ehK9xbHELY4Pcf9ByLI8cDMI78X6yzwxXGKWK/0H
IR+WWub+8VX+8WrLK1hCPixfedLvl//HKy3LLCEflllC/rv344/L/O9XEtPE+6G0A/qOfvAoTMvL
WIZ/vMQfQxbHh7f8v19q+W98WOqfXumHkH+62gfb/8dX+sel/vdXant+ydOhliHaO/BoF0xfQ9H8
L+N3rqjymZVyRjjPmseNHmXvx/OEd9P+8QrCKJaaV/l38ctVl1ctd6jQbBfP+5X+3Xr/7vpsZth6
d3rI0/lyxXnVj+/De+v/9brzFd//T8TV62G8N4qu3S3/2+VVfbAtw48v9I9ThOPdS1+WEJ54+pN/
sAnHf2D7D0L++6Vsp4Q6t9S+D5IRnBupnRgSAZud47dGeKJhKE6qdi/MwiJ6lZiwxJpuGZ6Fu+QA
6ejEyLJpnfeYaY2+9iqD2qrakB6yIIZAre6f2QVDZDuN4pxKwhZ8y+QXc8ZAN0+cvv8l/MLuQhu1
G0sYsYRNNFUPW4apAwKrIdu/QBd9g9QjvhW2FB8720HwuaPO1zajuYGhMr7mKQykU5QWRSjJCW9g
ScDZPPky24RbjfRfLQAqMmcN1DJiqdzvqXPOVXk7B7qwSm4qI7DhSTaoL8lGJHbY2YPDREx150do
udrw3RjUz3fFTSdpwLl9SHXPNBwCq7gVSlzcFKXR9p5eAF0Xs1utGg5uAbLh3WyrdwAmp81XyAVZ
UUyszBxZIqN+WNYSS/udVpHU9M7zekFSNJcwjaHl/X1JEZb2XX9VebCYw/SRLZqlHhy57CliRi/I
m9TtZ7F66JEpUX8nXN/I1F+NQ7c3+LudAeV6F7+atOxdg0nCKKYv7gKciCM5+inpGlAVdl5QdJrC
9JFZx7yw/HngKIEDGmay58BxIbgieTXPEMZlmmSN0ZpDj3r7bs4cWQ3ltouT9Pxx4qgM/rEJpYcP
a4mhkZlXMt3GUakMtOpjhNZGufPugibx7kQPsJeHbmvp7V0gs5xr410cIq5zxug6Ulk6hS4z54W0
9tG2o5i8aaCfRDOSOjuhjKyfRA/BtOGYSMlKOJO3MDF0dd1LKThhRkZxNGKz0qp1ZOBlqI35EI81
hXrXSpJyJ6wtYnJbMLXaWjhm7xQuet0ok/JWvYuIXSI4cTJ3Ug6lB3iN19jFGyn+EyJDKgnbvzm1
MdMPump/X+wmeEIVPq0045THlffCs1zMQcMQVF0Hhcn0qt9e1zxMKdWj1NDeihdhWJ7KO1ImMGzZ
7kk0RpahWD+3i7WLTKwZNSFkC6fYBGQLwtcDyndj3EnvFtCLnIRB3MXSvOA86d2CZQ/XqwRDw0aF
Gf2sT00Y5s1ZDEVvaT7YqNODNpaN2Hpx/FcLLNPma6i9s8ugtkvZ+JT9JWGLiAKymtz7sp/eh0bK
7ipEUEI4yLdFaFAjUpvBkQ4vrX2iFGBMV2IM9vTVaBn+M0IL8k7YQY85p2XGElsKYUuxjJi7xHwY
5l5PNYZTH0c5+io1KScZuQGTmx5GTwEAtaNtkTSQ+YR9LlrtICIo4HLYczv+vTXB2NOM6rrcjEsg
VRYU/hOcpJ3gJM0AqCcfc5Ojx6krjPXkEb0lRkyp+p3VI9+0hArzPw0DAVFZVorl8c5t6+FhdIx7
vU6654IN9ynX1XI7lHH63dMNjpQAWJE6GyB5m46g5Mj9UhgAV6MC+rWwrt2VVA9HATYWKGTR1JXt
rg3DSbaLTcCWU6rqtgn4rbVwzPBk13HDvWbz0X8HevbqNjrCvPhjDmyo4q4CGHMRuHJPTuE4J3au
eroSXdHAxW4AIajQtJ+tJVXQfaEaO22JhOzURYZziuHcCJnYqRHT7aIOAFiSFsjNqocxNIVQXR69
GtmcoLorc3ifRU80+ZBQbZvqoDrc6tURvfViD5ADTM76XgTLmoYcdOTDiVpb1a1P40+h61iQD8dA
TqUYNaw3W8hR1k04/Kn3J3vSp5/itzWi9pm0ZX6pnTy6wv0fXZvS2lQOqU9IvV5NwjkW3QiepFLy
IyS0F3m0h24lYqoOBDXnnijDp05EfeC0VtLWVbAX3bgxftmBmu3f2cSlwr9yeMEvoi+RMu17LYHo
TndOydT0pgIj5TIWPXSC0SUxq8NHu9Q6p3+y9YbvniREn9B0n2LmVYVVjMUc0bQDpSdr4SmKQT5w
qtwapnKv637+qSbf7MsA2c3Y11/IetRmk3/yvFRGQb0D1y9nnxQk5G9GZz6JGWFux9cy56Ex18nW
mg03Gp2S67Of+u5Z9JIu/zZ4trkTo24o3LNXAUnmx/13SPjWW2wdMFPUcFzUJybv4pgni3XEih8u
V1Ots0nrZOLE/9u8Jfh1biCjQmEFO9kPsn0x6t6DJJew0BdO/IXs3Vej15W/ENd2DJ2jX9sLn2Ir
qr86bcSRTtj6j35oc880Quls1mZ8/rBOA+nX2e9K+G74EF8UubKOnZSTf4J2YFUjnnMJkJcYrg2s
gLs2BHoJFsEsP4eR5Gxj2LpWFolyDkyTaAvvWHNppobDuvfNYhMhiqxso9KWjotdTFiGIkzY0lwz
D2PkoNX2tyWNfHx/hWW+FnIcUSfJvWsYFELFiDtYsJLvxTCW8+TOSeI7ALZRvm5S1Cw8H7UtX6vh
+epR4FK0oF9BqtVxcP63JkOvF71XA27vlXCFnQKPtejmXoIKbEFa7Z3RLTJzq3UhKDenanaBEilT
yYH/JJpGh0ACrfsHMfIKCHCWiG4K64gIrPF3BE9N4B8V5L2VIq02HDt611KQJBV1zGO7m/VbYYQ6
078OghApnoKE8c8xy5wlpppol4QjDDXvIIPVg0Eo117gColcJX9pK5Tofg9+ewqpkHYp1VEUw0z3
Pc3LtiFUDmtxG1zuitkAM64/ORbbfB+dHPrgkkifbquiWZZaHMu0ZaklOEOwiXxtknJfr8cnav37
lc2J+2mM0ItRE8vjrJWSothym2JdwVXiN+pjPzkhxrDXjQIyW8T2kmmcg2rSu820tuBYJTjbpRrc
hDfI+YukCTTmYmhxMn+ne/0kJCQ/lcO2pT6mAkkHZGGSO7czbeM2pn9MEbq4JBYsXOyJ8mgjuhCL
D9XKzkB2UoZa7uoh7atVocmvobN/mSp6XTBxMAzsVcSQLDvVTD0gvEjKHm2qje/cWlOeBw4911pk
6UdQU8qzX1o2bPeei+J0DlWYrHdrczp9NZB8PRpa8bMYZZvt6mQD0+gBAmvK4zidw4pG9xT9GNT1
TzFqpjNbERtQuvOPsdOay3TRE+sqmVQeYemKz33UFdSv8zyl8D7c9BLAjLC1CtWateM6+7HIpLuc
Ot3tULeozfVevu6rRDmNookrAE7ZJCe4EoZ3rsmfwfVx8pL2tSdC3kVrUfAlzeTyAHqnPKkyxJJv
aoNCclAMsyA7cyzin4WpFqqEVcLRmSmnEwX/b31CEVyaVM5JvQr0GMnCdzN6JT8bpuWd5wWEZ1ll
TKG73ry9jKGtOCgfvXhtBPkvjlLzJ06giidJir9x1t9e9GmkyEZ/ADKJlNUUkRdq8ZQFzQbq8/Fe
xCvFiBBxT4mUcEqGWT2oNan7abqY5LqxAuAIre/5AnacXJPUoLZfy/N1R6pkZUZOdhbBoAjGozpQ
KSSuj0KEfBxsjiUhrrZa7XNTldrVkoDHiqHlQao81lTliGHhWNVK1iPrmnqS/Pl1Ttsq2lVK4Bl3
C0f7vMzhITa8V1XU/nw4LQMr/pGAwbllU8MRpnLz1cTY9pN66WITjkTP0EmIUPkRQ9GIEF8PnnrQ
iafFJHrUjPYmyZllHc4O7ZObQvn7drk5UqXW3O0dsK7TSxBNb+kwqKf+vnOl+myw98xhG1Drs9qX
B7PzhoOt1DX0tJhi1dSoWhFj0RXWeY6YblYcIgLFLaqtP4J/bursHyZkMjWfUSAdlIYthGji1nNB
XU3jSpbU2Ui5y6t7CfxgG6cZjdk4r5OFW9dida+Ay/+4tBE7doK259+WzSl9OWgD/I3wgsSbCMWZ
L0rjdPzS6oh0ml72RbFfIEW2PkF0Vl6rEMlAq4/TL6k75Fvbo7ycLTZEz6W8sjJZ2TgTMh8p6PRs
TMhN0RO2ESA6sOLJI5rsrSeG0KThdowYWp5u+uHNuqPMM/MFXurmXvGT9l5VDHfTdSjeLDZTLrxr
lbt7YeoouoRldqJ01Qa7PwqjaEKIIfYmgI6J57q5XxrzKazd7B50psVW0aCIM6tKB8A9FyxCU74m
Bmg2Skw3IfSah5zT6k9NxTtUhQaSw5MSM/W/VFe7TX3Wp2FXg2ClQti9CK9p+9+7wRnuxFQQsLek
VIt74bP1fN/oZvwofIFUr0DgxM+KozgvHfLDMLw4pvQcwJR3D2CzOmcuiNRplEBtMPcaJ0aEQGmr
o3D0hlfeO6XdHGDS4nlkCl4cjS8dZUVvELwgTMSCY/N2jQcwZYkVqyMiV0S+P8+efX4JHEPSlK3k
ee7O6Xx4CGIvu4lGNpCGGmsEdMUQQeNXR5VXUNPIsrdbgtPJi+REt/GjHOq5t1WiXslunq86267J
EQh6c4gZRkfWLpQsyJh0aWdCr33kOuYxVVCNmXgp5UlqD1kutIIFreUyXtwIF0J4KcZDXReHSqd4
2Y/Gfcb5PyxPXnvvaiqft6mnRdcQDcAbZ8qvltDNuinrwx9IBEyONq9LKhgAk5It3rpSTJ1+6MAT
CAHtsXNq636YGqpyUQEuyY7FSmDd+4lh3RuKa+3rPrJWi01XJOVChdNZmMRUEQuNzapOVR+MIqsJ
p+J5wXyZxbZcxmmpOG7hpjk7vtUeKcymOD3Ox88mj9ybRG/IR05DGzYqyvb1h76VqqdIt/aerI5g
TVrvHIMwXQdiqFvRNm686iC8QdF/D93pqB50zkvBp1dEwa0C8T0bQkQrWLqolHQHLUewF8MxLEBR
Kr5zFUOlBPEppZ9TzW/u+KWK50nos8A8DFPDVkTlmiGtyhI8vximFoSdKoLbesHH1swzlBagAzpW
uZXuuelqTxw2cCeHSOBfgQn9NoT4P+AI7NcWUt+3D7E6PAFosRCbxqi88/i4oXjX2dTyqJ3bqRE9
0QRIUZ2twncLONDxSMCtVq0W1RBuMozK6lFz6vBzF9VO+JynTf05l5tfShPsbKsoHvJOVp8pSwce
WVY8KQa+9tyD9th4RufuhTfQ2e8P4J0BYBA8oPx9jlxgUtEUXJJDvKcE/CScYn5Y/IxtdkPC4ufh
V6+UYLieoqUcYv8R6njZMORNzFftUTQUX8mG/9gZbf5IMedILkmG7HJ0o3htx2xXU12HGPUtvm6z
veYbxp1qqb/cBEGyvlPiW5dxp+RxEnZ80Ii3ZmqEo09T8+j1yUttFr9N04Q0tfNraYbrOb4xvVPo
j9dGUJRO5POitzT1P9iGxPh3ccu0MOTzn0l1v9FjLwIr7cK4M+hUDE81p2rlqzAG0Yhem3NOshLj
D26woMHBD9yLsM8riCkf4hbbu5gcro4d34dfilyoPGRw4XdXWqaI3sdXk+rkhnoe61Z/DBQrLmuL
OM2XjG3BXQWmbjQC1p0NqzSf2ijfGRO3tBhDbRIAHgbQuNi6XkPD6N14mtgIo5izNKVthac876QH
gIPGU1ulP6XM6C5iRMpV3bE3MzYtn5snhEMOQZT1l7SxFVRyqNQYzFBF3zRVb8ImmjY1ILm01Wwr
hrk0gt0t2vFIzpbPf1P6n0BDB1SoKQ1agVm6052huUZR5VCnEngnaWJ+ZVES1wCE/LH0wKB7/k30
DJVfm0xpYEf+uwOVMbLHrvFZ2M0xCaGhmEKU+K+q4yBJrJFktg85RK9ym5NMFGSpDZ0XFrHlwIGB
+zNGmOSc1HF2tvrwIdCNZB++mYS9MEs/X33s9lS0Y+WNnmcL/7ugt9WE7c9L5q7ze/U69/aAnOyt
0jnptYqDFqIFKg1yakxWgdn6v1JgnhQR/cVf5osGN9bnUcnqjavY8S3LYBKE3E89DGah3Eye0TZm
2+RrSvcdDh/q8eLrwLN3pU8pkVVZ/eadUXRFo3kA1Ntac4FrgdkG262Ol8U9QHHfrBqXtwnd5O+L
I4AeFiU2NC/lJHvk15bbMXSkYkSlhH6usvGrGImmy/XpQ9OVW7UaskdhkwOIYMrR5suNyUU0m6Pa
YCt8+mSC/kTdj5LWrBdbktT2amgBqy8L9dEPV0G7fF6VcrATZXLhSqwhbKkDt6wb9+FO2Hg4CtaF
GtQHeEZuWT4g8YHM0mPrmP0V3sxrOI0oky8eB1j4d5CmjRsxFA05/F8A5UOyk4TFleHcXE68xSRh
qqm23sNs0K5LiKGpE+4HkGQu0ox9rt5i0PF6PgZ39TQSdtU39TPPDicxsuVRB6WoDsXeQnJrJYxz
U8nqzVWRCtMamOaEze9k7U4fwlWVlOHWdKTiLsgNTmeh5j3ElqLd8f+2ATxbyktrcoAit7r/ryFX
1glkKBRzt/op1YPsu19QuGrDSgXZkSRto7GwLjoMJSenkvW9RVLkvqUecgMFi/zZyIIfnHCVf1nh
HkUNb8d9ptxbVM/dN45qrrPCw2Y2jbPKeDa/NLVzEl5TimC8jwc+4miNmgcZLOQxRuJmo6mleaFs
/heUCj4FFAqS3pNpaRabCUf7IZMb6s2JEHapH/IWLuvf06jd/L8s909XFbbpFbLvUrceSPlyOr6s
p6aZTl5FQ7HRJgTwe1lMIsJTB2XXqDJ/0ClW2MR8MaQQ9BG8u3EUo2VdqmRSuED2GeVSpwZY+SSz
nDwXbUyxqPUNKnvnVnHCNlRpcchUObhLu5rqX0MzH8gGoTzluJAroUO6QhbD+NYbzVMX8QmW+mpt
dJxxsss/z/yq76hWRXdwEnVbFjqlMhOzqqoZNKI3NSJknNhZmylrHYzJX6OaDzfuaNBc9377g2KV
U0FZ5WcPcqM99eXtoQjcEBkb+YfBZ+yQ2hb0O5mVfeopQNo79jhsxbDq63aLUFO6F0N37MKNbGjh
UQwddSK/QujiPHCr/OTBZEW5EdRbhSxLV/SfwTWn0K8Vsq2+9Er6OiynfKsYOpHjQkXWvnrFMLnP
9e3gyb/acXRgfjVlVIdiHaxvnUagozt2MKaCYgn/mU0itfJVjEST+MlEZKH+CjstTba9dVRNEv2k
DTTKYWRt7k0P6xTGFB2HQBSaCYeupvrs5aumU6I0RceloW5ztYN79s3tFIaWb8SK87JU1q6G1JW2
NVIx6zZus5MRJegEIhe7GcGf/5ANSBhU55s0dsZ2VPzg1JR2+qRF2g9EPJN97nngdBovu4rGdvv6
0tk3MRiqomg2i1OTPGVtlEgs9U3RHSA0/OSmBcWETqmuHNWS7upJMITTAO+WxrAtGYr2zp4Xqaev
OhvyyaBuyBsQJmbBQNsexxalS44vwq+NCkeladjf687jhy7K4YlvqctourqFMyJzvkMT9F3J2/JJ
14boxKOSsoXiufse8Xgca853nUwdJ7W5DBZWVR710f4l5rEP4OebspOHnopHziMand/dwJgpyeT+
SVdM5RsVpWh3AhE5iq2jaBK2Qr6V8zM17SZFExSUfcp1gUB4atkwDeejdc0dcyM2oXY4ybWl3lpx
a/lWRaF8yyr3axl4ylGMRCOcYeSuOmrjrotdU1X90uTaWCBVKVfOJ3PUxqvpBsOqlREVHCGZ2zpq
b+/FMJGMl1bN1qixookx0dboSujzrqn+RfSi0U+qleh6nh1Vq8Ul2zWbllIBGc6Ud4GvXWT/Vnpt
OrA5jv0lnBqPLEy6KbXui5WZzV44UN9ykT4Jss+mnlJxmJd+xd+6Az0kuv5EuxNOohbTD85lbiYm
n3k8BzUcuSlofUGINWGmBSq6gs9NYfvpW2iMwkstkSpGz3VUD/Wk3VMBl+dXPdQOdaKqL3Lrvnqh
vgtPQ4cyHM8J9opaOu/HaEX7MtT1v2DYP1ZhQ5IPkga2j+7RrKzsXiTyY7UYV7KX+mcx9BTf3xYy
1GR2ZL1U/Yg+UjR+M10738V1T/LRscovkz0r1OEbJbPQsvIR5nhnXYCQOmVyH3zR7QgyY6d6bgZY
IJOg/SXMdtL5+1zrV0ZyMNmjnWDuhql56ul/Hw5S303yhbjn7hzuA7dCOhzy3Lc5H9aZoxXkBdLV
sqbnWA8WdRD7MrW6i+RlHYL3SFkZnXJr0DLXEfPFJryR3HcX0WRl+iz1nrWPqtB0r8IGNQgYGjUv
V2IGIJOA9PS0apGO0UHh/CdH/BWtb2qS8rjbRW/FXPwBrXElvEYQfs0quTmMtaJS1TDNCPyak6Dc
DKjSewsUVWBQ+pgAzL6zjY0iqC1bHmhyHkLKmkOMvVRG5i6Hzwy2a1WRN55X/5XnpPKluEAnkLoX
KivKV7F3/q/0mu7VIQTgZ9vEkPHBYacWxa/LMiJaqMTPwvF/X/+flllss3z824zUgFmF7y6vJphe
TTDJQ4vo5bUavvro6am2UqSq2JBjyO5RGEvvrakHvoACJvMmLKIZfVTkys603oU6cT2wHzrMU95W
6Ish4TbmNlsxUyyt23J7N5DLEiY9aX0ULwydNHLgh7sxNDxnpfC7es3tbquIoZiX5HHGcaas72SP
snHK/NrmEoAIXV6ZuDr1vhY3/LHdLw6nbtpzRdJxfhm6PImASRuEnK2HhLRT45AoVY3CfogrR7+C
ezkJnzyZss6CqEMbeDqahsJR5023LRXH2aghz+FrdnDuqsI/qUFbcwx/1JsJec9FrMJdoXlAzWbx
g/2rj7C6XC07OthBY9zVRhbz+5pwBKpUMhAdmA3uwlE37kTP9krt6NX10xwnpnhd/K/UTcdDwj+N
xDczLL4Sh7rSgpU5rSrilqUmXOhg5dlpvqQCV0ZAVdamm04bu7bxKMHL84MYonWOELBBKZIY2glU
H2XzhGCAfUZfwpqbD0PhELbWCYNdPvghzINg/7Swi1fo25QPaMyVD0HImZeeq1R8dUPJ20xDncl7
mwjmV7DexB1sHWIo4sTcOuTZQyfBPM/9sF5V+fU+r6jFVlA9P+tZ+9o4jXXueGigBB6mJYqpfjsm
yfICIQToOI2wysod3OVwTkAzWCiFtxErvOuKZUW08LgwiPBFQxpplBGPQnwTScw8QRO+Dp0LJdMk
2ToDtfS8S+TNPKYK1b7MUYPjwWBh+j/eeQwxKZvmw3rO9ps6QR7DY55X9NKVziNVhTxf0RhRLiHD
zKkfhD6qcor6PLgE1LnCPq+dwiTeeeQ4D6FFWdWYF8aJM1vz4Ondo6R1VFnDirzSxrbesYEavkVk
Eag/Hb6oHpwIfELqXRm3sz01y3G2d4n6zi7iR+Akc7weN9IVVUUoWXrok7qiuCsndd04Yntc50Nw
Gift3c5CWkBBQG9XTWK7GhuXA98ofyO8HtSsF9eM+IGa5hbpYN7LUnBoplikD+yT7bmfoDAdHyqz
1VZVCWsPXHArGLu175rSII/htQF05jolrmqlruLQie7aII+fUFy6FbCJfwVmle5Mr5IgWHPyrw6V
zOSPcor90GjnwB/VxORKiWZ5hboaAaECEaDOLmeTZ/oQFHGSX16VUiKXlgDPFsEiRjjEUDS5RR27
66HI4/kT58sSKHrSROmcdT+X5YVZLLLYOj/41lhf4z4bd6VWecquGE2KFiW2axuESIs199GKx6jJ
ZYRRcekbjbt44oTxjgRSsvp/ZoGlCk+ao23mRcR6c5AetZ8VSSsPoRYGd0tjZqCou2G9WKBHCu7g
sUQrYQyMZ1KS3lHYlhDRq3J7XLuKIm0WhzLYTCNr6u2NNqHucLrYbBTdrATZAXvTRov1969Cs0jF
NXnz3S6j7uS5Q3tyZOu1ETYxFI5l+C4kLKR49W78tow0uvraRVZrLbzL5D+uZU0XlurcP6DZfITa
Y9wHveWvyolCq4bZHyoAO9/kkqOdU9+BektQbUWQRl0jznfWgxGQ7HXLQUblkjlyxh9lGNWzCIF+
IIBZCQEmz8uNQx9bFk+PpfS165QjlXOwcct+z+HXxF0+2Yux+KVFMHUEoa/e5bV+qvxm10ntKayM
7Ief2BW/kpr0EoR6sekrqbs3ZSPYW3BrnG2kJ9ZNPORI26mQ39f196Sywhctl6z7jELiFLq3F5fz
mOfMOwmXaKB+ANIsV+gGEs1zxUNV6Ss0d38WaAU/R5rK76cmrcXIQMzo2er5ktlRsxl41t5Y2sqU
gujJ85v2KeqTcGMnbv0/hJ3HkuQ41mZfpa3XQxtqMTY9C9cq3EOL3NAiUlBrEhRPP4fwqozM6rL6
N0ziAqBHuiCBez+xTTNbPKhFEd9wB3yWnfIwBP4Xl9XiSbaQ43C2jQl3M1ZJCy25mDtfzHPCPy42
NWm3JRF8M3YtBb+pYA0zi/gIFLLBnMxNlE/WTqtvqxQ1oChSeh7CfzrxSGMcLW0QdrbAl352VE35
js2Lg8QyWQAlC6kyDcmtRFqBMrxUbZbcShDW3NfMLdkXxPGlUVN1MbasOhyrLSkXJuoCrH557xRm
cc9aGrJEPuVb2ZQdRgFPOI6dsww1lqhPeus8XsfPkwJltksN2PSko4jTZW+2H7EXdEc5hEqGe2kn
e/k5QVPbpcpN8tRo5iJxWAQnZSQspIJTf+9lyiWuA4XNEsDPM5Zl4pz1DfV/NYW04iPluTUcOAt4
FNVb39cM3kS/WVZWSIlsfpimeoK2cYztz9ySB9lZzCM+h/1zbBS48A0N5N5EWRe2izohe2oXuZH1
GGfucRjC6oJHSbXEpTX7+j+PyLjG8Ps1Oq3Ck8Qogl2VpO1DMyqvPn/jqZhbdd6Fu6kftKWimM2D
UQztQ5K+6maa3MuIhccIToZWv5F90eg5Z3NAJylo2rs01oE1V+aZvSnO3JkQHz2P7NBS4tfW8YxN
4xnRvkhU+9xxM7B71z/WPOZq6LqcDpOnrN0SACSu7y5ymBNmS1OrP41IL12burD1p074zi/Nz145
+O/m5uT+dmjeZpPenuTBU1E+4KFbIOX4Z0yeqR2KF6SCfaog+QzwHDNsdVWUJVfXYDejSePO2WW2
MR2mEnVsKcre4YDEM8l5FNqk7EbRAdXP9ehNrYwlop/hB8BJ4GCR+6Q7MRaJJRicRCDsakRnq1f0
c4KCDOQmfianLCjX1047bp29HagvIZQGSj3+c9Fwi/DsqdsKDGxWhTcZj1VoNkfKH2Ihmzri4LdR
k2DSUyvd0jBeNL3sHmRfjcBColThWba0ciyX7nmKuJXfooHjHsdESZYAALAXGe3xRlSTscRuKfxw
DGfDSsl6EW2JqoiOQpY9KuFzORuCzQPkzGQ2JqkHFJ3kTJbW0cdUWZt8dKyXvu/LrUjWYYD09wRi
uP4WVfgcjq2mPNui/6itOrnIlqo/N12rPgGp6+4ort2kaYHzd+dTydTTYCmbet5nW6DA9hqc3msG
P35f1XY+gbJXpl0J6lpPSQ2p88EKBzSnfp4NGUoZbAb6jeyQB61M7es4B8GPI6Jhy8/5aUMRBfuj
rkEBwg83To6L1uB27IzrMTl7napzx0y1e5Sa+2VSNi5v+hQsGqc2keMyhmXpBsXR7qrKvZ5mflkc
NdciBe2UKDIqXzsDdW4SbgVWQwMw8JGnVGH02OJ0bf+g+7NneGbGX1PfX5J67H5ksbg1EaN6m0Z+
MKZRlbetl5Q70dvkCLVMPxtxpa5CjYI9mt3vctLo7ktUiL47Vp8tQjWvn3KB0Xrt+GJRBziAUx8U
KIrym2tGs961id09kpOYvcbAtsveuggDijzmV9npFIH3wBsju+QBu/Nn/Lu9G9ky7MZdGm4P4my+
NNLFf3st2Vkpk/v7tSIMT0xD827MebK8Vqw/BmlmrmTaTVhdirtR1P6Rr/ulLQbFXWYdikPNvLZu
dbQ/JvRgdmhFWI+pFjubSuTJup3X2iKukb5VuAOLuakOxnQma03dl5ailfrDkNzJifJijlXucfDo
eebRj0FQBVsr847yWqox/P0rBU9lEPHoMQL/egj01gI6GibRphNNt5A9nqj+6JbN6xg1a7Q9OI/9
5+S4ZGcRoB+00EaD22gNxu2o23ibAWOlFphyf51D/ix7robaGGHLxOl1dBYBrlW0+DAhkae62pul
hsCM287f9EExfjEmtKf+DHcVSrsyrDp/G/5ttLxIPuf0fhstw2Ecf/MKtI0H1RU7dk7WNkGN/tEc
g6/CrseviITcKwgQPZt6bEGuslSYmzXbn26aFnIEMoubXniwOf2wBNDevRixNiwNKvA3rCZRXlWV
triR7Q7ceD/rQnn9V5bW2HYV5o88KM/4yrhvvV7jdlSR1XbIp25rdHYOTtMpJyE8fT0VffOIsHmP
rlwzfC1qY77xmD9IDG1RHV50uTc9CoAt6JOoYLzmd82qgXv8TRwPtZvWLNXHwEULtresP8ZHGEV9
jv+Mz+PFPN53GC+vL9/Q38d/vm7Adf4yXv49v4//m+vLv7+e/35nLNYDBZRHw7O+h0bXf+1QgZ6S
FH8YdwGTLkLw38p3pAz0r/infxti0zkgcitYcFrWDvWgeOO7/vgFvTak2GrlxdHRPK7mOObF4xcU
eZbmz3gO0e4an8dPril2ZE/aRYbhyrExk7pepJliH6vecDDwEPpK9siD7PhsyrO6MZjyl+4i7g5d
OAy7z/io9RaZslB9wNYZXaYs0d9K0Ty5VFV/oLebKQ56Y93U7wY8apYDMiybtPRqpP044KdVn2RT
nsmD0lMuD8y2QQmFR5ICRauc2ht5SEqvvYnmg2z61mAtkXhpV5+x2uzIY8t2oEzxxjCDaSHnySmy
YyxRlYXTWSPv76hvYjKwequDp8K1opPoHe0aH2MkTobUxk5TxZGEvYF5Fj3yL0maHSqnw0U9Bc21
9XKMu9FuV04keuHNOVCRJ2PWv8unhyFie+MVbLec8QF3kOnBxbsASqnAfHGOQbsZMXZlwRHZ0Pxs
/RZy2/jQDh4SuMAyUD726moZDC6MglQ/y147mnlWoMTWmhFODx1CXPNumMVkuzRUw3uNw/FFQ5fw
R5rcOigZBgvbBh8xzTxBZPXXXcq6RS+AHQi1+6LDcOu3OM+FZySg5i2m0WPlixLXsFOdEGSAhrCb
WpUH2RpIjVzkWXVpRDVczxWesStLT3nPBoBAcPhhDWUB1PMKZuJNnZdDsa3FyJIZQb0lxcnhxoK2
laMFhdKPIT78plgO5Wiid1sq60DNokOi9dN9Y8VIziIstxtUy1u7bdhs3AHHWE0Jhuc2mQUf2zzc
63E3PI9urC3YAOb4MNA7VQlPFAzwzCwacCmpeGL8PGAC+UeT/VF8ULwKPXq0gM7QoMRT43RL1iJU
TWKN20YS4IkzN+HZI3on8lU8GPyXDGdW1yzAEpOCX9tlo7+Wyuwh3iTehYJbfTRBl+ANpQj4kmG4
4eLtomphR+Suq9/JA4v7i6FqSBkGaJdd48gOmEp524DcvitSiCmRPiG7/ecUM6p68obh62doQqRz
pxoktD8vQ50UYxuejNepDcKUy3Tq8pXmY4RcA8a5SSbdeEGKvwrU9qWw9ODsIua5kGE10XHQMO1X
DVVL6v3uBgt2cFMJCcWVos9wZTXf10ntKasurtkjFbm5mYSWXdwkyK+HDKsTjKGRwLaBopwLkJVb
1cCHzWq68ZIFwoZ9ozlfkGjelGZQfC/69rWoteHZdNR+rehxc8LhrT8VbVGter1rH0WV+StK5NGu
0aLpmfwCMJqghnzRa+Nz6HZfFLAm0ARpqYHF+ibrH8y8NR9VsFN8vNNzjjPPbTh593JQNX9l4Dxo
CydCaVnPu62iDsmmMtHvg/syPBnCOyk8d99tFx1MYwCcE0W4TkLJRJdu6Nv3aoRCVzipezegLHbs
NXAAI0jt94rkm+E55QvK++kucIJo27RW+zaXjOQAXHrRwB1zcaiFrj/oUfXckXfdBuQCdvUs/Np6
mvY4I442Se1EB2x8IUEiZrXE7Ev/GJQfla6M3wCUcveDL34fek60M8rI2LmNr961AdreCI9N38AP
IaClfK0DNwV30+i3gYNtdSMcLGeBOuRFEx+9WUFaHvxxUk9gf7LNOEMrPmPXMxeRabflC3XtseaB
ocZb7BgmQefndXhvbIxQsVerynw4BJNDavGvp7ItD7ppDgcVGsl/D1JbRaXsHPTDwYorrgKAMQQj
hFSCCsjMiDRxDurIuivrQdzG3ntsGtiqp1mYn4LRv5d9jtdad2Ep1F2dg0ntoRTEy8QKzbUobI0a
1twOUJldcmsukH1juGei8Vi626xC5W8sdW031ZSkIbM7rIM1Kj7NBP4bA0vR3TZNBOxf7c+yheBt
d1vaLhnmPNHXMiYPs54CXgXaGSMTLiVjra+/ZprSHq4jrFc9Cw5kKCa0RAXcrQKsBd4xM/6x0p07
qvfxJVU9TGZC9y4zKucuz6z2gKd2tJDNwBn0C26KpPCEO703Wn8YdJAuipdMu1YxzQ2LDvUNACLy
p8q+GZQ7Mk/ibnCq5OBaurcI/OCHWSbzkm/2sLYe7Iq1SUvdbDGgoPykJ3G6avyq4fVTjABACd44
DQsWx4Gyrma1e+xCtaFiW4iLP9sVIBE7PnQdKMHRVLLXIMC22XEQqrNt1AXged+VfpN84OIXLERm
YuzRI6mWuI2OGUQMNMMR2SNysXhhdbFz15H4W48D8ENo49qmrRrYGAAPdnauG0fBoncfCN5GV53v
Eard7sypT26gf3MrsofkgtUij0V2AXfjbGZSBeX0gL2ZSnoEQ7bBcS20VwbtFf+EBMYhP2oHIds2
dKpvpjruy3wW4fctGMPdhMVBFo4LW2jO02Rjjxt1NZvqoIYhrScrrwnqVxBIOEMYBeLDhlO/lumC
vVDwOqp2cUJKJF3KUakD59tIXWxH5klIvqzcNEcWVW/E2Wr8mt+0XWOFWinPbuhBivTIThS6eLAC
ZamOp9A6i7SM8KwZ8oOOhdJXo8y/WaoVv6ka8MUodvGV1Wzqrmk6AZS1kbrIgvos7Xp0RPsd261K
Y6H2jbi4M41MMmkl4xYspkAOX9y7Mx1XhvokQJ0lFfrBc9PyYYK7eMBkWiyqOhG7AUzcBnsk9ZK0
UYR+hXaWLZCyAFPmA8qF7TZBn5gnZGDG68ro9YVSZvY9ciz6Yhxs/4voqgsuEG6w4FFrz4K2vOpN
lCcwR6o82uRGwZOyNxIFcFSKp6seOxAzWueGNJUxrQIIV6wTu9O1WQlf37QWgkwuZWk+hjjeuImm
qgc1afDZQmZ0kep+dSMP2Vy8qXnnh2swyXeo15gn2almJuoj5MjWlYWZR+qCCmnNID6nRraxFaTv
R3Bg/IwL8zYWnnEbFqI6QzBE1fXPUDOftShM+sPoHD/jQ6KYS7sR5UaLkgCdaAw7d9fLcUcEuzNa
10vJC2M52p2auv+hNRPa+kNYfM/OTe+235XE6hamW40Pbj15/E/N/sDO1lv1bfHBCsDGRYMSslDz
kEoYFDvZ/Oy4NileJV6T3/wlPpiduorR1V7JYZ+HoiCFYea3MmK6WemuhlHrlrrp5evBP6h6IO7l
IXR5a31dqHvZRKlcQ/EXJZ6hEfcK38J7ZC7zbeC6uMvPs2QMNU3Y61rsHeS4voX4kkz+5jphHlbo
Yb5pJn9cyVl9bYr7ulafsSQtTjI0uHjNiiY+y0lg9wrcRsJdSYXirPUk4kYN50qj7knGIsvP3VN/
U4Is2Ji2ERxIK2v32oS8qxwxOM0H2S31oVHdel9bTb/xW7yC1SLeN0VpGZi86P65auH7d551QpUE
CVe8BFaWOYtUYU24Qga23pO3dF9tHi5R6ZjPYaTFpx4M2rL0bffVCBtuhWods8surGfLx/4kc8Nl
W4CY1zQ32TeZoZ3Ap0XbOI77S9G25Rq1UfWebL29NJsmfq6qSENfJkOX3h6/KBhCfG1EvC8Tw+DZ
5o7byJ98eCUcupCbs5ePOrsbsvG2j7B+Or75Vuou28mbjlUinKcotddhORFHf2WrTeimWrkxvOU6
WWmBrKtPJgIXcoMSyDx9LICFheVQXrpyqu/8sH+X00tXt1eZhSy7TvU6ibIbks3G3vOAmnflIM6G
4+TrELfdR6vSLCisefTe2LhHyy1P3e8j0ds/EDl4suykeIuKolqqjabf58MYbOQVe7Ye1ys66Lae
lazHfGqwi8dqGCyg/Vr0boXiRk90NlFcMQdV8U2j4jV+nb1nDD103+zI4PPobeNkZKH5EPbAMPrU
eesNoCwK6gN7ExXpBzVI2UUiUDCVao6hV35F0QW52R25c3RLiaID1dotx/zDd6sIAyrfXdZare8C
j2YvUsSS+h7XZPI1YKhbcxspWITL3iFhhxYCyV7KXqOC1O5ALcTbzzoqnu6u0CwOPtJwzcNf+6g6
rcW0K1NPVtSkl1Ex85mqNjzOCLOy0Pd1Y49P7PXLQ6DH4VoCy36PR3NcAtF+j5esF/4uLscrQ1lT
kcysnZrGwSbztBALeiN+CoWhbLsE/QPHj5OnXlfKg61jfil7Cy1V2HeMPJHmXs/TcVMf0ptJm4s4
bfMh4R6mItJD3yNT8In+kDHqnZTjf6I/lMFMDzImASKyo7GoCzSAQx0DoWMPh7YbdzIoIyux/la5
3Nkb3cbypHxrcbx+rmcBfZKAKJzNQ9PvVrLpClCNMlNgjp15lmf6fIag/2VQpvQgQ5/xIrfbbf9z
luygIP7HVL+1fpmlh9O3emrMna5p8aXLEmdVQPdZWSUq6zImDwHUhp1eerhaQeK5NLXoWODC/YPn
ZS7FlAj+hz+n4A629arOPV7HyWv5PqTJdiau/BJUVN9eORN4h85qImUlzKLe1QjdLlKvCTHcnF8h
4RXkteV1rrPnVzBL4awyXyPvZHTenT1pMO20of7mGd/LIh4+rDI3lrwN2YXSsnUIMQjb6NjtXkIt
sfBIa5y1knnsLDWRP9uqgJ1T6d1umJu5VSO9nLj1QfYi5iCAMoX9aVSj/Nnqsi9e3NtnON35sxmz
ledXdWhDvjZqyqs2k1q+geFD3ig043OseNkDzKGLjFtuUYDQgDQ84aj05vTlavTs/Bnbd/NY9tEf
0/0MibEIFfWzYad/Oz0A1PJmT8V1OiLs5jFwPH3pZAZoDCPyl4lHticxRvYCbhe/NN2rh6jRU1s3
ym2QUkjP3PilM0L3QIqnxdOmTF4Gdq0b1WlAS/GZLDzFbrb66OMwZ9TheWhxZx/Qh941IxZJSjCK
VRuW1vMU2T/KFHeKKr2DmswSeyZhwNdYxHZxdg1zOEmnXenHO4f4vmPHYf1p0fszVFd4FvZZ7ANh
rbt9nVb3MerU6hZOQPtLE++Ybo9V1H3VqcU5TGoYhr6XrQzTRAFxPmRZ9yVFLmU/igrjwLGNs4uG
4vgydpxuI5tynDp3ZKNOEbE28usF6qFeeUYKCk8Y4+Pgk0WIjeYVB8KKCvlorUAjzQkFBLfR5E5v
Bh5qz1abLhIraV9Nw1YP/uAqSzkrCPRumVnYRMte9XVE3u+VREt0ylKc1OB4t6ze42w1Nn55aCLV
XpHWDDci5QmOxoCw4TGyA3PM62mBUHcDIPcEfogsiaD6n4RNtjdmmZwVa2930fY1z3c0ypZkH+Mn
t01AZuGV+j1rQOr59rcYGAJpY2d6MHJsaIfBDI6mBZ8NqYhorThw7q26wK9oIt1MNR19ROuj5y5M
aTBA2hLbhO3gl84e7rZ9biKvWnljqr/WunWRL2RG4S6BC4k1HA/SUp2AGhR+fJFndlN9U5TQoRD4
W7yqWw8De9zFM1Kfu0FhwylUS5yE3fQnedbl8R9nTm8pRzUCKs6Az/BfhuKO3l97OzHrqtglicmE
slnShdnOw8rqWjbr+YBuKj1+lZ3lDBcposWYuumjLH45ivnOUim/kV34B+QrHX+LrexkCZJer1VF
nnLIBsrJYaIHt5jYWSuMmoA2RbDZZcyfz8i7rxVVp1yMS+E1Xvl6sxNUbxdyxOeENEJaynOGCpTm
nxeJMv4UN0LkZ34ZGZezEuGaKy/Bjlx2/HJ1XtC8RLFa3rGV6J6a3L2JRgESZG65WvakqJF3li2n
Kb752azJMWbiycHRHa/JcjpZc7MEz7yoTLcHOsFMFdGapR544tA1k3hKRDguM3zy9nIuGW+sJWNz
2sm5g8oNe+xDc3v9GzQURnyBa4Kc61Lk2nSGmm5kb5/4FtDH2V+vwoKzzmwsFEVfPvt2vJtU3fli
m4q9SgE/QB4Ky0f4g7fXOKocq4T9/Ekd8vbeNfV3GZfXicYGdU6vnW7tHO61aCf3y9CZGnfbtr6E
UeKdbd2ySUNoaAi22bBqBmwlKzfsb2Fh9rfKTM+veUxOqgfk7Gfc0q1wReHSYoXGCNkRWBpmFTkK
LHMoKFXFQ9h1vOSYlRxlLDOTeMEd01pV+zYG/K2xil9Xnj7uEwqbj30x3bV1j09QSy5wdBrxaDuQ
EXEIOPVz6xoKUTOp0ZyVrRi+Gl7maX+UzdGP83WQhuPGT8Agul1nb3LJ3FFDv1uU8ynm8RuzFuG8
hCHWzeweDVxvuWrjEBDOjMPVpmSbedMhLx3lreWWamWsyNla7xAZ5dsFIvKtzbwdJmrFEw+J5ohC
7OywSxyNoK8jrjeq9mD1eRGuxtuwqrRjxDL7aMCTcTsy5Do37YXVD/V9ruTeLhzjYTvE6fiY6cNX
Uv/219jmPoJewktRmunGBXlxIJke3SKBi5yMndhf3fzeVofuo9Wx+HV8Oz17GqCApgH1qjiZeUQb
oVn4rHu4zdGUBz/pzeOcmAHuPwd/OfVk1OiqbEN9GM3Hub+1tGTpzVtNlvdLDAn8E/lr0131jhqt
IkVxVl3WOmccvDv2PDG/lrCsdsIwHPA1dARWA2BUWAMkRW7WOxmkouVeu60whGzi2WIxoNS16jT0
TlTDnu7xzrW2s7EUFl5jm3E3Hr5j7lJj0xBP94HHhhORlbNsyQlUD9XVMG9VVaXsMha23bJKm/pW
DvF5hu2nQrMXBmrA99Z8CHTEN4I88fayaYggPYfqDsbzLZR70vr1s4X6QrCAOH+v8ie/hUGSYJcU
FQ8q3JW1mmExUKLKsnf8KdyzWwrOqRfhh0Tu5SEMKmXBD7/9Iqr0jyvq1ED+vGKDbtbWm3J1jVWo
vjO1BE2LuvZfEWL+XttGfRvCJMDu0XuW4dFQSa9kk7d151GlY2wtPdIe2W1PmL7rFp81cYE+7moA
y33Amap5zbOV/DdKT/1gG2x5odM5RQkXOx1+beJuqSwoQtnLbJwwWurN+hQrEE4343wqZisgeWi0
ysE7hDElAijtQgY/xxgo926tMlOXUU7aUToDa/q4y1sKVTG/yYUFRvNpdFKdOtAEDzgognVft+5z
a8/foOIFYzHvHPTRj2sL0OauYbW3Cs2ueBmrrOXW6uf7wFeilev7YqNU4K51D6euTPCk8nux5Stb
vOaInnRz4taEArNKygT7T4Ro76zASRZYm03vHUhSnmBZeqcnSUr5NICt+FOqUZ5JwcWrKuO1h402
q1x/8zlOxH22jOzMWOZ48/Vd3t+O8yGtXPLoQfm9y9AAkS0ZN4IIFmk1shZFf/k6zEvr6lJar3LU
Z7gdWeBYepHtPjuqkgRW7ABglFeTr9eoQgPvauTJe9kHa5NbwzltBnyuujG6z8HyLHUbFOpYA2Do
w6L6omntM6aX0ffcoBqqd9x1PW2bd1rJFtAMDrrbYCqlWN+NMTRevWoMyeBkw6PeJ8MqLyvzViAB
s9GbuLnpdBglem/OhM5erD7x8iIcuqVbelD0KJhRYenD5kZ2N/BBcYbpvzdsELcV6WCkeIoEm7ji
bupsfHQ0YFy5UpJ7T3TM3zCa5NOO2kMHHu8VZp4cHpNn2SeiCZd10xc77lLILjaxuQrnG648tG1c
htd2YtV5vTAamOT//tf//n//9+vwf4LvxS2plKDI/5V32W0R5W3zn3/b7r//VV7D+2//+bfpaKw2
qQ97hurpjqWZKv1f3+8jQIf/+bf2v1xWxr2Po+1HqrG6GXLuT/JguUgr6kqzD4p6uFEsw+xXWqEN
N1oRnxsvb/efY2VcLfUnvqjk7l2fz8WqVIhng/OIJ0q6o4CcrmSz0yz9WGO+w1tOL8gE/2L48Um2
+sZ3HqG9gze69hqsLJG8vMiOQh+gVlUFumYuQl2mSNdda5SvgRu5e3dK25VsojWYL2s3i0+DWZav
3QpEdfaaGBSD0klLl3KQmgix8kiF7s08esrd/Dy1Q32rmX6584JCLDSjgD4ug3nlQlcL/ZNskVKt
b2tNGdd54yUrt8rq28IR7//8ucj3/a+fi4vMp+uamu46jv775zKWqKGQmm0/WpRzwNQVd+VYi7te
KZ6kKbyRgynKJ8veSIv5WKjPchS7iZTNNDuCQMu/lzNnRh4soXV4+iTfgebVd3zkxOOkO/wcZc2Z
kp8hNbBNVHnVblkG8fCcolsx+ZQLZAtsMGSU6Dls0+4+n1zIvIwJFL85x5ZJVuT2n98M2/mvL6mj
ubruGa6ma66hzl/iX76kOqDHSbBV/Jjqpt1oZpdtTNaGe9KY6VPcFxfXjNX33M0osHRWRD47jC+h
lyoL2VG65hPauv4DdOP4IDJvXCdDhc1e3T5gPopl5ZSG96KN0/21Gc6lA1k/UEnIbjslxngmTDs4
mD97ZI1hRM896bEq+6w4yDNdMZybz7ly1udFfxnMfPm6csRn3B+AsyIdyPcdKMexzMfg6MA0L67t
0MDGkndrK3vtecjnOATywusMT8747E7jLLeXmM4H/8NdRNfn28TvX1fPcDTD0p158+wa9u+fUKNq
DXrmkLuFElWbPlM93IPQ/3E9CJWkGdiXYo12jv1anMrWg6QvivbVafToaKQiv4usOL/TUtw/094z
9zJ2PQiYH0FYYkg6j5MxxG0zchei28pmN9r5XV/qLknUtN2M8sV9v6SoW1RiDSXERwYDmnJiGnm7
GGoFXWYj4bQCUU+K1G2WiaOVJy8t4cH8ctoiOLyLJ//WVxvQ7nHOO96n1o7fpn2ahirZDr0RXYo4
1dfARvu7mF/ECiPG5DEQpKjYpfvPStlDMRsm5S0Nww9FBXyu6O4JvenpES7WfW1q7W4CGEWas0tu
dXKdt/IMrsw3LoAy489Q0SJyGLfZs+lNg3udUFYBzMwMXOjn/FZAK/RJw0UKv8ZiFnyb7KJK3kmr
QEx2EFkK1MpZmlaPz69uQfudzxJnQqpdnjZT5F2DsgnQ3Dy0P6yE2m+wBKudzOnAdO21IRBmeQiS
nemOyp7iZoKCtdIYS80NsQCARH9CAt8/pUorjuSbIcDTknE7qFlD/3IKqHmNGvt0+BxTeCzaVrJt
6/ZHbAbN1i/afaSW4VOoduXKIvd+KibTPXvUh5fGnOzustlQMrVeecQUG6qH5h5Dbuqjfke9srbH
K0xfIvMHP8Ciz4XKOQP5R+GRZ22AG8lOwLfxpa/h+1v+VC7NOhsXoxpjfzUPNlqPMmsefQHj3Z4m
r1fPoCX/OOQ5BjTsdZ0t+9RJXzQiU8+xBiwP2faNHGdr39WxDS9Om7g3Y441++Db4Revh/WRjBbb
DdFYt86AjptXGNGXWhQQj3w3BR9jKg+Umc6m8P0ncjJi4cUHakTjWfFrNVgLvCMpawIj86ryYijw
BpCkxTo7m6qjjOVgOdG61MoLmYqnvkQ7omYHGqzZ4pHYAdu5GxEpDtalxaJNycFFyHlyijzzwhgi
Tcr/5vNak4sgfMqPZZ2GKW9sDLZsbU5+uHJYLq+1VufJjWr8GZZDcbT82r40jm5fxhg03T8/OUzj
r/clw9BVzfQ01TA1GNzm7/elofazNugd633w/bUx+yho84HMW8e2nzMLcTsfbNqfwcodwlVNefyX
mBzdgQ47JoViojYyz5ZteRYOyMqrU0bxaTKQFmy7DdnvlC2knZzrkNuePIghj/HLkOfIKqgqQjyM
ku2g9mAVBeIo58j4dQgQoif0rAIUdRpNXRRWDp/NwOj6n98nuZz47f5t2I7huZbteppuunKZ+MsT
1qpi3I0Vu3xXzDhfOmSFtkVV4i0KkOlNWCjYoWv3XLhudySfjH7BHHdjlBLV0pou6aT4t4FlfutL
e8Snlv0Ly4nmYOmD+hJX5ULGQ9+IdmRDy41sajkWoSA4HsnaGSczHOrrZSutZEHeqtl5ssJsk+pa
j/FCGm10N3C59ybOS4+8UTKDYv8Sz4KlWXbFl2BM3HWPMdA+RXfxJVKLK8A4Rqv0GsfNvHtJySdL
oO9fxufEJWDYi5QYHYdjVLvFw1yXXJV5ZG5kUxnb4gIrdZeQ7yoRXtZheIei2MddUT5gkE2FpW2+
j6Oirf/503L/az3Es9ahEGbxeVk6ZYzfv9V11RguVczwXYQdTtBa8TLZjX8XZ5Vz7ou6X7RW178N
XQh+IPBs2Mqu9oRGzgZL7P7NEkO6dTv9/3N2HruRI9kafiICdEGzTe8z5aXaEGXpvefT34+hmlG3
elAN3FoQ4chUZZLBiHN+E26FmTbrOgDpYoAvOWrzwSGzdpRVWZJtgdDJ1dj2IdLj7MZ6B0kXlcem
xAv5hlggdrEDk0tfqsXJ08b+VGCW8dSM4hpU0XRFlCh/cnXxk3xHc5a1YA5SNkVQH2U1bcN+Wbl2
v6/mM0ufrZo/GfZW9obgxtdGWtUb39XTQzBDzsBAtqdu5hNZs3Z8u2zqvj6B2gNqKVtk38eosteR
EXfYLWQ1SlNt1P9g0rfm/F6qW+THiG3e8x4rdnFUE0xJVEIYscpQI+7moXXj72wPcmbtjvbZRspt
Wggzt895ZV6qXIz7cu6QvbJdayz7X354+cP+9THViVEKTbUN1WSzpn1eCPdIUXe96xtfRt2vVrlV
gKgVSv9+iLnhUSNxn/MqsjZsKaKzVTrWXTohvGsjsChr5MGTq+hM4KBsgWdTqW6de2a4yGpwNWOP
lJk8oBWVXRybud9vTIXFKJ7jDqpThFqGS8eSeP/nm/ofU7UuDJXb2VBhwhqGoX1aQsamKB1Di7Qv
tua91JCazw2zzF8OQ486H3xHjYXcZC9SxKXPoEb6lZl57q1M9XwTs73HSAkNUpHl3qF0QuugAqHZ
dck0nb1uqDYF1sw36Gf9ojfG5liEGrF4s6h3gK5BCSXT2vFSb2+C3zvIUqFG3Xsp+2/pf/V+tH2M
I7EW/8sr7R8Pvy5cS3c00zGEO2/eP73SWMBN7NnH6kuUpj+z7Ep43jsPUWRdwhnLI/E5Qk/jFYpH
YvXRJktx6+gnDYOt9xNKNGoWshhNM4jYKMeNvIAcLDtQspmjH95xJGk9/oZ6dygMlMEYoLXi9Od3
+LcsqkM9SzWNybonBgruAMKoDqAHbpheX22pYzK32WGrnd+HgPp6rxrzEB/NlQVasyMysHV2q+r0
UXeEeZBmQzgRZzdfFc1OIKILAYuqPMixeRq/j03B+zsLUQbtzleGTR/pNXRfp9UW7VCeQco7XwI1
wZ7eAYxHhMRmEytezcZ3v1i93SxhLqAuovXOrUoQY9XnDsSGCAfnQXYFWeNfi8lDdHPuyEbWeI03
YgYugvzcDuocHqIjmooXE0Dknx8TWz4Hf5sDLNY0LsBW23YAIRqfIwNIViYaWrZfrAHkeFmHBL9w
F1hHSm8/l6bXr0RdW7tgrio9GG7VaLKz7OXVjXsvUeGxEOIxY4kpm0cL7BQvt2+ogdrPrQb+w8lN
dSk7XR0bFo9HhcPc6+R3Qd8/4k5UXkQp7LPwQ33Zoqz8DZg7jCpjfJ3qAtQfrin7LPSLx0qpXuSA
TsnqhdWOzR1yj/Ex8KdknXiD8rUJF3JArmfuqnCD8egVmYtPvMerf740fnqP7AOsR1Yxxm4wFNzI
JPHSSS3Cfn7P74vM0VbVovpunA/Qf363VZlZ3ckDUil/bZODP85Voq5+H/fRpkcoJbGm+Nu1Pl+/
tEEFsZ3UyZ4/2LZ6CeCEvCUG9kJxOWT7vFbs1z5CN76237oGDl3SqRVqTZ71ZpfYgUNZZAHfgSvB
YASRM9qhV0JNqDPr1mUDmtcJ1FDXLfddQeIPoZCEx8TwsYuG7h9Bn6vG/sjCow+e3bx5cHSwL3pe
P7sQBM6T2TgPwNmMde8i7hbiRvww+lWHzR2+RxHSFUsWLiDMh/Yqxw4TDl5JpXiwVhnrayTDqnxK
FrL3/ZA3S9ONpruEjeNJDJqx1f8rlCL1Tj7Jn3yIrGCkPW2xYr59NMkTPp3/qfrpci2MvlUpdGsh
z5UyKx/XS7EcO6gFlka53ay7PjduotAaEhx8rDGXhrlN9qqFq7+X/jwuRzN846rk2LwZ425JuLss
+rn3ZLSW+d5BbFo7uRIhL3udebQsFYMPOIVxMTmiyYAEMbEWA0WtRnfykHsNYgZemC5nNM17WyPM
aW9nM1x4HtfOB7Vp4bfE+vXj1MhulYs+tcs+GvU16kZPpuOOd7Y61Uut7+qtrMrDkGntou+cdN81
xXQn27QUeLAC6UnWZHsxuvvcKcbzR1MrIvTz2+iWGaK5ieynp5EqrhMcjQi1jq/Yev0k3+jfXEUz
7wctuDSjPbyK0jJA06DehEPKX0f1MTMN1MrLmBbg8mEMLqPRSMtl4l88pM3uXVUZHmo/ItpAynDr
d9PwoJejcZr5h47bZSXxSTygwLmAFGRslysOZBReTlr8oPOOQJd/vGO7XDyoQ9quLa3X17I6unF4
l43lUtbeR4yltjR9XdnCWCbE6BNLQNjLrjaGZxrHUO9Y/fXZDptIeydMq6/3skMekh7Y58YVxqxl
1VcLOVr2NLZ6DpKivNdcxLPLRvTn2Ha0i9cCSAJEWn5LECBLkXV8ydM022boKe6EmhdPWH/dyQFf
Qt23D4FdKyFqdPA63MY8D44zEHsahysU2PQCGWDxPkJjJXNUYvP0MUIO84sMFzWrAZlsqg6L5coh
ihBgTT6IYf7Okuqo+YjIBynVxGq8fZb1xhq1hhJlTQI69uCl3wwEdMrYGn5gVASwGEvN+27ykcdJ
G2vnRerI3OvY70MSnjnXsr9bJJUlu+KWZem4532coljx0sL0wqRvQACwzn8f3Ln60VakJj/jTLTc
gHBzFwG53Fes+pZSOSCtbHT3VICYUZnb10DltSwVA6YxubfTUj8VPd/yVPQoPqPa+GVyZsqSpgyX
VCWkZ2ImoptsUkF+L4tGK7/AGwJ9FLg5XJq2fYOaayVZ+WUC5L/16qnYymqiH4rBAx42jOVuGs16
I09GEnKZw3N76RUFeScvHteyPajDXRNp4qmY1O6Q9KZYyctolX1RE8KFXtYjHdCiO5kIy4Qt6A1v
JjbGi9KWBkXTeIeR+xfZrvlgt8F3S2OD4TUejsE8XG8Udedi2LeWowpVXM3aIuULAvpsWIWCYmc/
vI2iQQKgXMT4rS372BFPltrai6Gpp9fGr2PcnsLxq4h8eOuV/sOIsh1pEh8QpvIrhxsZEdC5luzY
gwVp7k2fp9XP2E/vlKEz7iY/zGBMi+GWAZtfQpjwNnGsz9q+SuvtRr3JWesNQb32omRRoZ94dYWS
eQtDgyFY8ZVu4sxHJT960wPVZYdVVsrZ6zXlPNjogMV6eZRNH+2ypPZez3+KBeenDjMwlPXEh22r
wcKha4qvThIi22Mq3tOYGQmIZle5uXnh37HDcRYGFA4ysbRZfp9dhB7ckaI8RarRH41BM69q44sr
fiHxLMu2lk3ykAK0waZlaA+kIolgtywZXFULnvoYwC3QlxgUSRs+odRhX+OuZL6i0/Li4cE3fuZl
GD4Vql6tnDHF88gdmvMwHwo9Qt4hq3aqlzVn1bE5zCXZKYeVplEsBSS+tWz7NK5MBmwvrUdIO9qp
0tXp2LtpiYFOHT1OA2lwH/DFzxDfjMb0fnYiCBce0lPkW/1p7YMYez8JAl+5iRJtIYBKH20d4VgN
RlqHYKXR7RSzub1XUZU3T2ONOszCXpvw7Z6aDAODquAxiURaPZUQBdcYgwVbx7fKp8xAzpJZ3cYt
hqpemhiJOjmil3M1tG17F6AlvZRVp+3KAwvM6L2KoqJ7hJcI/mgenE6WetYL/0eiP3rxpH4FCv49
AqL5NtSlt/ArYT8mlV6vcscK7mD/5ZuoH9TzoJQDQf5RPSQjP1JiFUis4OeztFS9vcGwjXcq//aW
NjYXSHli5Vejxia7+6FpQf+LR0OpkuRXxMpuEWON8FyGY7CuCiDCv5xMT1exlfAEqJHlnvpS32Gz
yANQmNZzVmbGofDG8TbXyqbgm/KD7AkUcLJQNGNCxFRNn2zfBBLtK9VB9rpahuYiuvZA4unVu6FH
5c6dNrJK1jja9gT01tOYpU/oUZmLtFXik5vXwVXXtV9Mht1LGKT5roBns7YQpnzxc1cj7FeoqLLQ
63bBSQ+a/L7JmEGEj7DN3GyXZnWEzSwn1O6lQe92XQy1upW93Cyo3CdVAj6LS/b9qgKm9Gwio3e1
e/MvnwspMF3Lc4x22OjYM1pqV9/jOJYDTS6x7Iqt8OIjtbhyqrR+QS79BWYS92fUL8l4u9+cyQOo
NZ8k4J5sh0BgFT6fFDggtQxsjV+mIHk/yXL6pVMVzje/TxGosKP63p8/KdWDv34SILj6Jav8F0vx
lZ9p2f3lk2D17ibFWjCXClCiczJepujloUqbzb9s8uZYRy6T9e9ZedJouqlaBM4AIP0zztNmXhEo
KnwKOwoMhD/b+KhXmf6c6tHb5Ef1FeE//TkwYhCsdfU4lCx9+tFbyUFwsbE1Bmr9fkrQjIfIBFUk
qzNgcosKncEPxyWcQelXaJMYO3lFJCJBWRQxSbq5dwyja4wFzU1jV34g+hNe8tzLdkGCzwKrNYQ/
xBSefDfJF0HEljIPB9il6YAzVmI9yhH+8ILmW/cg+wNsR/js5iJrocarKB3V5DC6wbNTuxaCKQa7
cdXaepWhzEBC5wS3FHrQXK2VLNrFcRSBN6LqJuWAvKZr72TVbCyYoUWjHwNnfGAiftYdK7u34y67
j9lygMQkk9EVPAtLP+LhDbP0KHtBjLTnP/+CmvE58zBnQl1XFcRqLFhC4lM4K7KZTcra6dnhDeOW
AOFkkL2dmBi9FHGsBjPt6NwK1TxaVcZNxf8Vop1Hotkaxc3LvumqE90XVR7fl5hY751YNKQRI4jl
LlqiKsLE21oNlfWYF92r2vFiblOjufq1g9pKMe0TRe9ep66fdpMAxhkgDvdaGihvTITALpaJQw74
8PfToYc0e6fm0ennqxUtDFnXscpzjz3J8wg8W55eF1N+KMiiY8DFsHKGU2RmWp1S0Kcvzu/PdN06
PjpuZi7lKF8g6KcxOx7lNdBEIqk5rhQnGpYDkcCbjsLcrcB8wWd6u3w0uQJMjDEg2ibb5MHDimdj
oq77fipyztrJLK0XFRPdk4+/4i43UvTe5tJH2/8q/XmcHbm/r+f+t/TpKnHoii3QaXKt6l3dKd42
CsJwyQZtmndp052WBslGtF2++mjztXZada1mrOVpsqMz9XJppna3/WizhYNg2qiXG9FPP8CBI49Z
a4Inz1f3wiCMNYkepeo6dO7Rf8+XVha0b3onHsGPBYBwlDUNEJhUp7wYZVd/+fP9/Y+Ev2GwRyCt
ZsFCJ2wr+/+SMMosNjmh3gRvCNWE8cGyd7WRPULwan5aTrsVY619UX1HLAPdNq4lmvr7KpisLWT/
/JSjfr/IAQ4uQFhxk88HBVn/lRWDBJVVvW4uf/6Tjc9ZE8N2hW0Q3LQMx3RM8SlwZmmqHwZkpb5M
47CK3KkGIsLBTAo8n2272bFNjhe96v1uUwcbi2/87BZ6anZvdlYfofYBN9egWJFGgDyVpv2bD15/
kYpUPfdohj0oY3q1UrV/Kyp+IB1LmV0arKBNF36mn8emIrQ5mPhr5wkvect1NGwT6ZEleZADQSr0
+FaF+b9ANQzn08TEf9yxLUSULdskK0qe8e/JI1j0IDGy2X7AYsIUSZmfyM/4s5E3RXs+pLqfn7wC
zjkB7P2ndlmVIz7GyrZE5Gi1JiZef/NFPo37qH6cm7sQd2A1RWjCmv29gbj5MRDuG8QBYiC1OWLQ
YPti45g1vfMQmKDLAeb8TTaB1hr2zKQT2rR0yov0KjZOtROaO+Tohnu1KHvENG4iyrmk0nFv+lWL
ast8gryI4pXBAviEf5QXgWE2XmKs42SnqNt47RW9KRMlx4QYIUtOYAzxfJClpjbzBTLL7fpTR5ai
1b6QAy0elaWuISRbtYWNnF48LQMj7B7txBovfCH3bdqh7jUfyuENxlT88N5vERplkVyfZB8gFj3L
mlOe4HljlQ1arn6g4dlgqKdEK3+XZJs8xHPvp8GyTfbWjWnvhY86TT/5xVF1W4IPY3IntKIgLv6f
g+ycHATvN7k5FkdZ/+hWIySNSRoMJGld/HaVSdkY85tXmw8q+JVIa9OLM7+HgdHE56nJrv37axiQ
/Aaz1hacwtw7u/kgwZmRSQRVIS/Slal6J9qN7JOjwnSq9qiujixU5nf5//pUrRv3oWf+/tQoHdSl
MwggG+k0oaCLQWOC5N5bDeIHVlrhXiFuOldZ7fVRedN7ovgGAgynbtCza5o1X/EXNi6oypsXWbI8
kx0gLhlWWZhsEydAOLIjYp+PjURdrmX14yDPqNB1/WhSST4sWi1GJqXplTNAIMTY9MzZBKqlnGXb
xyGw/GDpF2FyIHocH9HwwgFwLslDrXhjvpBFslbJBm3Ua9QGySnyMxSwnCJbO/wMqyoqqnWKzAaq
EuhBE+QaIL61v/wyRz+j77KHuiFu3Y+6un6v1m1752IbpBumly9FVhF6KYsOPzoGB27fXrJoOhH8
Sc4+OTxkT4Wz8BrTeBkG3Vq3op62sppjDrgwpzG+lkHtP1esWDQ3MV+SaewgLP/tLKu7pZBkWG42
EXEBvf7G03wYAfe9eFZebfOe7U+eBwWKluG9HIDS27iwA8+6DaHbHUWRIyE8uMU30KDzBZxCcVYZ
wKkjwkL6rR3NaSE7gIrdESlpnjrPL1CXQVA2zkCvh45+kANEiSa1QtClc/BTLZZx6pndY++yafXQ
aGPnXG1mEs7XYYVwIiCrGAIbS2Zj54W6+WzWQLPm7siJQXNb7FfSvrLWTiCGwwwuhveF9JwSKMdS
Ks4N6iqzEc+SxAy/iPdBXaTwct3mOOT+b8KGPnQ/yCcUd3igjZeqLElPAcF8q81prYWNckVvYbwf
XeJKBRjSXZzpw72OyuJda55kn2ypNLsAnRRYS1kldnFnmqZ1wFMx2NehYWxiVctfx6zeyO/CGtpu
GTRTfUmTkhTeKMT714sQ8yrL8uxNM3ioceVR90MwlA8Cwyd5ZqbFSKAVAk5CDVBJMX137Q5j8AWu
xvsPoXuI7PUOGp0GXh1XNSmzpVUhjKB0SF5mJtqmdQlPDnJr6b4XRlnASei98N+uUf3/jPnnR3Cd
rG6reVnw8RGKr4t/eS3r/3wr40xlqIBcTduw3M9vZSH8xk2tdngyzcm5xkl7xb6jfNNa/DE7NFq2
spoh22FVOgGziszgsm8JQY79yst9pYv5euximSGIB0lQiYDE/6ekmLbLKmOMtrL03lta/5KaRKbk
79vWeWVFWtKyMcgFQmR83vOwd6jLAgz1o1n1CG+iuqtWhrazTcQ4Zemjzf0fbXKcm19xDV2MSkpW
Cs2YZB8SnD50U0nkMXG9Q6cX+zGbImOrDZ69GVvePO913Gk26BmjiTIkb13bJCujruxD6SIoKuqH
yFYSVmVWtg+DMGV6phqN3Q/cF7UbVCYD0l/4Q44iApCuDQcnM1mtvEcbSMtLAaxy09VOZV2SISvR
mguLF71l/VEHDf6PczUs8pVveNWjn07mHc8fa74ZoDPaOC/lLo6bATs9J/aSbYCS07Uny3uyvWEj
a2PculdZqlpHRWUMP73YRn56IRsVK31DQcvbfwyW5xOl2qjzqe9j5blJy9tYNnYDruOhb8CSNTRv
64dqyVqlL14IAdsgAYrkIP8nkevek7k0Cd6G3VPXZER4+R9Z+BUs4ZQPKG5ltngr0vBrEE3p93CK
3swqN1n2Dx43qAMCFHPIx3lAyHviKRQlU13vApmbl0vvRbmG0seYX1Yb23ppGvwRHwurSmsLb/mx
lEKhFM8F2HHbqTXTjRNO5Z71uPNImvjOMELjayG8GMVE37gYRlBc/LLmJTR3tMF0KXiwnlw18/d2
WHWbsmfCqaPvsp/Uc7CeEizpzUadvRm8fm2w/L8kCeuKXnOLr7obvcDy6pD108WBRK6yku1868sI
e+DXWUt127d2vbULV3kNEK+RAxL8o9Z6b1QH9NWjxywkQDNfUPXNaumMk3OGPWxc66IjJTN3tB4J
X5SslDvdq73jlKblykqFe4t6GC7okj7XVV4jX1b4T4K9QeFr40tn28VprEz0k8ZsfIHmEW6a0MhA
5NMbFgirKlg/XWRvBefJNrMXVJaGS4VtAlsSRsXhNG1HX0EMqQ2nlyZq46WK/c1RnmS7/rpFuu1R
qXvlZmc4ycoPhveyt92gW8mTMF1MVo3nWHskzepzFaHNMo0TwI563jWFkfH0UcUn6ne1LLzqSGjp
r1XZG1aEHOS5zeyuFJY+Id2U3KNrkvgXgXcI/U78LvLq62Z/6tI7aNC4lfU/+uQZiifWRmypYEL2
ceZ54rUc6grJDgTnAKoSso9J0HS6tU/yWZrOK1R8pezoWIyeeIgn5/69PXEtom4giZ1m8O5YTf+U
7TVLkmVaIwgAaSm5pU3RLIIZaqKM2LWkgWNeransL+Bk8YOIkNXtWoA1iPOu7ayxD+9F/Grsg6x7
JGO22G6ikcNLFjEc85yNyFjWJVY9721laZ1DdVIOfwHXzG2+djcCafeYLFi+gnLrovBb1fv3duSF
P7u+3OJUnAeLIv2WYhAeLYr2ys5YBIs8jlC08Kef9ehdrcrpv+G+82Oqcu1Nn8wBVTAE7gbC3gtU
4pHZ9WwbScGEHQQENpf3kOqhp9k5BLnmohwkS7XR4BXlOOlStikVlJmFEnCNVF6DDEK4Rb/zl+z+
OM/psR4Lgilfd146LFxkzuGaxv5asUrzwh5Xhc2qafvMjdozuC1k4kRQPygBa2VnqrovKMVdPR+0
4kJZ+VnXvbObwpnUJJlNksXk+6l2DCaQPzP/qRmxprCMNF901WADQONAsA+aSIFnnetHLEQgs+pc
/oaCWnfwg/pVm/3Z5MGdmcStn54xiFeOskkOtQJEIT10TlcfY+0A50FNBLskqsRK10f/qqfNhHuV
NeJMl5jnJlK7te7m2SO+WDrcW8P/ZgxAYGrW0IsuLlYxsj7f8yGeFfg088kNET+UV6p87feV8tmg
1bAUfWsplTgT2spFGJyduZKwDD2n/ZQg7NaX4aa2ldkXgR47MSN4iPhzLkFCEjWJmh2F9DTMpUgr
05NfVM0ux4HwvRT8t+1Tb+7X/VqFyg86QD24xEZh38zFwFLVgyI4yKo8CMPJrPX7IJQNhY7RBkOd
2NKWuVaEtw7pzcQxkhcgP/rBMdt6pVtQndHLQBksIDoAXS29OYmBD+vcgR5aserd1jmUfuA+V0m7
TCxzwCMFikTWd+NGVsF97XGSE494+0SkiyGAJahvt/i58lWz+s7D2vuCaXu4TPNZoEwxqk2WhNkJ
WV6wzMjubsvJ7+40dxqXQQB7XU1IPhhzhMmfY01NH5p7J6tePppkySl7cxXOboYqhj9anDonHMkd
Nv3w5lCaE0t9rso2eZgKVi4LOIdYRDqI86EYdFcRAFtq5MMQ0i2QUpD1aa4PtQ+KSdZ5i/+n7qfV
i6lmaH5l6qsKfjit1OwXG0REOzPBfgmgQRCb1j1YYWsTOEV4tOzUP7fOnHBSmuqpzTPUL1D2/dl+
S5I4/5XpYEirSneeFKY9gANJc/b7Sj/kdhpvk7It79l1IvGRlsm3DsNNeZbWFVd/ZLYCuOctmVq3
f4786eLv9CSyhKZr6yphYVcIQ+V2+nvMixhl0Dlq4X0X+Sx/MBn+MSXWBwfml1779bc0ntavokXm
OsJgfRmH51HHGk+roRUrQguvrT7scULC8q/0DFZk+SWMqnrfuivDLsJtWuTBfZDdJ3FzzQ3fPKiK
MA5ECzB0yYtkGXYtCBgTUga7JnOVqyOqX0OiMnVwORi0aHxu2hfNVMxVM6LfRtyu2UI/IZxsVFBq
mgBbC+1gzeAbW4U9haD0q64hrpUZr9FPkLPGbcqfMKNzQfqgYKyT38Q5yslOquZp27RqnxR3wqjI
J4EJ117syKamS4iVytGOHgh6oOqt9/VVjDhxeR10pBAV6aOi2qTcUUhdZPi0blKQqavew5/KCZKl
J7R8A9VN3fReYmwm8b019WzfEWpZ28THlwIh0w0R8GFpVwVrb9HuvSlMdnBxwcpM4IZikS+Q6IXQ
iYeaEvIn1zk5nlig4ZyWi0ENp4ce0ehIwb1xDHjnQ+9FU0SP7TU4JmUN8K7YjIajL+KgJ3UfN+VK
RZAN5we0ZJRe/xrnSPZ1VlauM9/LFopSpqvU14v7CDQgkAL9jIi1fm7ggsVa2OLIECxRuBkOAI7d
Iw6GCJ/XEMnIGQYPMaTJZTLohBzxdQOEWFZ7dPhW6GGSzI+a/YSOPWINxcIaiBhEU/s9VUvjBHzm
mx8YWztgzWSVeZQtvG4sD0TD/cZPT6lhPg+RZRz8RrVXsUC+l1WLv4w0t8E70qrJsTyyq0tPkPnT
U8kkPQaIvrYwMqrIKx4Cs3gUokkPIiRV7ZlHwtdXZLGsV+befeBg7o7vuBNk59ywopdKSbaa3feY
WoX1MicdeWcCpusqc5EENuiHIsAADgc9mLLRouu65txahwkYxHpW89xg6ntuE2c6BzkAFcUmKw6F
7VR4uMyqMNc29mCKQ1FGz3nq9WdvJCgbo5nhaJW3a0f9zmE/umBKdvbIliIKrQ8PWlS1F3nQbZQT
hzLDgi+oAF2VqnE0xhqonGGfCrKx1x4kymq0AuT7bWxoAdsue29aNOrZLx3xDE1z4QTBsSSKfVBS
ZdiPbveWwh8/m/oANtrgZzQAuC51A2NhdvSAG8FPrroKgQRvcvTtwEp2ler2MlSM72pfrvVQ5/Uy
DsNZzdJbA3cRd3rwtZDkkccYjWYVZy1G6GmwJmDhbhPfzleIKK+swf9q6Ub3L9Oa9veYAbMaVABD
aAIwOBSFf5Auiay5eQwf7UeKvNYBBUDrCH5khat5hEVQgjoT1iHeIoOluiB46OHDnWCwrTvwBYWz
/PMk62p/2/zLvwaXcARbXVcj9fmZST4AOdc7bu8fLmtiVDjaCjvp/GfnBDOFZmxWk+nGCytCN8QZ
nF+GEn9vm2Y4tb077XPT2ZaqzQqaINaOlcpw8JQA+FMT2hstKFE5n9A2bLvgFUSSeqmn4BLXtgbU
oAvPaasn2xZfCLGWm3GME1+UPPQWehE9hm35wJzqrv2iT/HXSsS2Uo2XMMF2MDLREDOtGA2zOdwd
tW7L14UkTlta6lrzu32a1voyEGq3HH2twjnKhtQyVyvLStZ1bx99iEi4EKSLdMCbENnIX24TBlsR
Nm96NiH0V+T3uWO6B93XDn2oPKBUFT3H3EMLzXG/pTnSdcbYqkdQIuYu85nOciWJtsLTq2Pkr6sZ
Zdu2v8RoXrk74WRVyXrsUTOtvLg96WrTgPB0sRBQi2NTts05STEHtvy8XaKeGy9i1QmJWmg3pPwV
sgkhvpn1OP368++v/eMdy50434+g003dtp1P79gc3U67FH72I7PV4dZVboHZk2f2S7IMD3Wgs0gv
iPHq891ZlHlwJ5zoX/gx2t8DUPIeFLaAKE4cDVOkz9h4tPky263c7AdAPP0lH0EY4qZkdwoUtcZW
CENA40dVbV14fLNmJ4pfOMnY24A1Hs5B8UlT4/gQgztpw26ER8/b7s9fk/6Px2ROlgLq4FkxyEF+
Tpxqil0P8GSnH1qefMcGrTkBd0iQY0t9YJ1Iq8hsrh5XZ5ARW7Ys/j4YtWFNDBi8cJ87m1Do31Dy
b88D7rJoqYzKMYGEH42Zuur7Tj9NPT6af/6ztU+xPb5apLpVmJSOrrlz8vATnkGL2X8BBLJ/hBXP
hxqLr27b6yuc+lDV8Pxyn9kWmJKpeRbBmmj3HrVx40vuDHvedbBgMe7jrV30F6UrFoQr3UNtj8ki
chDzR/1/qXFbsXZ0tMew1NT1GOQ7BJXUVVP7R81BrMHD88+q0xWGI9Z+8Kd6RajR2fYOwbG+SRAm
STHYxM1o1sVOXjxlyDZ2j3xxQHL3WIK3XJeeh3SJH3Yn2xpJgJB3heOLh2ebR/WijMZvmUkyMIBC
uIyVsV2P/mBvcuEEbNzyblVHXQl9cHQ3fmtsglxUd0bfpJDyE3s9YHS18Uwz4hXusrwTfk84bGog
iBnlqjL9ZukVrPTc6CtMuqAuvymmKc5lwoJMUfC71RycNkv47ws7CkeCR94j3DJ335vhr5aFEjQf
udgcxj2atcWuqBvgt4QptrxitQOisyEqu99VAx9cFDWMqsOIKm+CvTUnp0z2p9hFhlgyBua+7v1h
3aP5tXQtkT24yJjv3K79KdAeTFkF6NpOg0F2K2qWdlcQO2yIVICmB288uXoR74Ky1xZjZ4YT4YVs
KcpkOeIVfjNsBR/WEvHHXnWDbEGoX7kLs9fMJOOPdYOWHjGoZDGVaSu//4U6d/pQ56a1M7t6WjbE
bFWh3VCEn32BoN/l0/9xd17LcWNZun6VibpHDbyJOD0RB0ikJZNJI1HSDYKiSHi/YZ/+fADVRRWr
p3rm9lwQAQ8wAey99lq/Ee2/6ak+MGjeXmUdPQmLfLWDTt0HBlUnBw7fpRX8MJs4IvzoCze1JGeb
AtnZKnLcUaXt+7NpGv1ZDxUMMZPwVGZw5mlbtqPe3/eLQx9Uv4ech/L3X5r6Z+zXenck0GH4KCrF
e0v/QO5UZDVr8rpKXkbMFHHBwKZ3kMtb3pMSm/dp2KsWxmMVpROvIt26zZTW1QbAyavyfjUjZJVM
+HBo2VZTzHYLRoFMXyzy21IuHF+eI3U7L8OTIh1iHn+m+XpuYJtXRo+CJuff/Dt/ae8siguGA+BA
MVXrLwIzmjrMczoO6csQdzfAhpV7xQHu3oAw9gJ6ys3UNdlFoIYGTqL3FHWCkabYiicMGmxJw9W7
bZXy22h3IGhTSwMEmfT31vDglPb3KZyqh5Ca/78Dizgfoxl+eE2lEqNptqPTkPx5xGgqcZu3WBa8
SCHCNzOSikNpfRJZQqiAfOnWHNXRjaSgPMDZoTwELPYeteGLlTnHQjGNwzqY6mXtWmpH8HrFQR1w
yyo7xjsK/hRuCLrSEkN7rSnVISFxuFPscBEsgViDYppzbIZZdrWg3WEN9DyBFPuqpTbAFdFcJ3nQ
7MgNpw9535A2ozEV3fj490/uA4JtfRFtncGbLRsqWFfnA15mzjuUE8Y0ebFztfWd1AzpwQNo3619
q8VVejJHxfThSr1MEkZR3XiUptY45WPjw15CgHiIrrVRbq6MPKrQt1a+WBjXXzRbOuBY2EtC/wzZ
FzdIyBob0IuxW7dZ75FUQfskCevzXATfOrmjjQ4YVMFz/RTA6zk1HVrkf/+/8v785XmD/yFoUW1e
UlMxP7QJzZAbrR0WxUtmGPIGJO1whg3sYLTdh9YhJsy8yeN0A06muHbm8F4X0WtQz6qXyqqxzXQn
vF4npUNqF+UexB4MkJXQrZKuS29peYNDZbdfsWAeryTSvbbI/VhqzhgqjwhVkB6F3XjWubeLjuBQ
zLu1d/QQT/tM0i8j5b5zWnyNrQP9dIabJT4OqBoUjuYalQ3dVdY+1WbnB9TotVRXTpiSg+UXvYzS
Li5hHbiZAnp8ZdE1kvfaB2ESeR2mIW4bFkvxgyHWfGfkhTvppoSpSY5UCgSdG2QfiiuxqB6FuVNj
YY8gOFgabszopM/SlNUbShQ34BfLszo+CDHHe4acIXl6E1J3XlS4DPeZBxBc9WbtEyEhEM92eOnM
7uTUDV4+dD6IgbsUFdObjDDanQG0+gmOJ26+6PCbRoNVcV2cidmdk22W8YkiVumKVDf2ShSMx8me
Xse4U6k6FMoxWBxdA7V4iboaqQvymC6mAeNVhUtHUONLKdD2G2nZtwZRFxQ5Eh4y4j5LKlQ3lgxc
31su1jOnsW8QFUuyz6be4Gm5OPCqNjk3MENwY5RTG03ttd6/UqAXNxnBkIuMyAGtt2GnB036GaD/
MWjIEZfTdzuTwita8Ho7hqh6N0Dr3GRCO4LcuHwylgkMaReH1uoqDKrvaBS9NPDA90ppnBF21u/0
rhv3FmqqA7q0N2oMpHI08ueia651E1V6YYeXAZ+tC2KpXqvkdzhHlK9WSNdunsntW4+FMpvuROnh
VMjqeTQU9X5Sot1kV+llYIyJ5tkk9jRL5LeHaMBCKIJJC15vb8ak/pEnJbaocsdPiExOIN6n67Aj
VTXbTnsJ8T/7NxG99ZdRhWUqhmbQGVqOAt7wQzvc40zJW6d3Lyb2MV4aTURxObws2+loQ4mAbmy7
5oVstype7pWbhAiemEq4iTBm3Jnx/JyPsbHLUgTnEwPh8W9kPSwXmSznkCZLhoqRE935FQ6RkEGQ
wqOJC6/hZripWQy4vwSmq2rQpMNhsjdKOCHfnw/Tldx+S7NirwH6vEMioMRAsOiu0SAxtkmpvK6q
ObBGdniXaAdjpAaEfFn6NW/7bAN1jF6kixiGcK0hj40tnBh1B3kAbmgYl6cBUa108fss2qa77xJV
8eb+Iafyhe7amPhygYRSNBcvow3SyBx7sQsDCkrp8goHTXzuk366jk3jIuaqeRvD/OefVOPaVUXu
uURWDDCY+LD4X7uX8vyUv7T/Zznqj73+68+LHPTzpJsn8fSnBb8QsZhuu5dmuntpu0z8U7Ru2fN/
uvE/XtazPEzVyz9+e/qRx8UmbkUTP4vffm5a4PSKoxu/dAfLBX5uXf6Df/z2f5t4Lounvx7y8tSK
f/wmkTX+XV7GPgAndYZuOn0D8n7rJkX/neyLicQFKm2ObNJHFmUjon/8plm/y3SdJjaPqOyZlsNY
tcVsdNmk/I6RtS07FoJmkPjt3/75z/9U7Hv7sf+1gp9iavw3v7AFDBndFko7DkZgsqLoCHD9OVbJ
yZm2Y2oOqIovKMRazMd1Mo7pfFQwETuq81h6RRX2yGbJzTGoWyZoJP+cWxbjOXssBK3IICjNIwQB
Izhwpv64zlEbzLG4OQqpLo7dBLt2nVsnw7K4rrNy7KnRkWcfCV3gnaPidI6KwDYspwecT8LZc5Qc
Zm6hhM0XWZ0XkkmwTWytOL5PFERV6LqWlaiGMtvr+aOuzpaPv1FxbJbTR3SYJJNCialRmwU0JgmL
CieujutEhYg0e/PYsPw+q2bOMxXW1g8xZSLht2zu+3n4uSfyaNPsZWkybZIelShTTWr57Rez6eb2
0OD8xDZ7LOGXX/Ft81Dnp7Y4juTA6eqOxhSUR2H2FSLp/1zMKC9nyHtHCfUnpEWFOBZzasjeOhsO
M8nHdXadSI4ijvZYQ8APik72ZpwDvXL5z98nCo7ulC/gHZDeWX5+Y4YgjAgYsrbKWB4jAqsj7LtK
9kH1x5lrhKYCb2NZve7wvhfVmc9UFWHJ8fJup7q+mzAMxJkyb4/rnPLHXNxpDY7Df94sx2Og+JqW
5FtpVB4Cu2uPqUDZyF13XJfVfvkhf9n0fvZfzlloy08La6J2qQ8qmw9Xr942L1dfb2k9x9uV1tn3
+1wPzKtdNfGupVKqHvvMVt7mKDSrgNsyGvp1dt28Tuo5+2brcuC/r1rn8uUE65xRS+jBlsnbHu/r
3w8w6HSPZbXLJQWH48Lml8fFienb/Lr6fWIt78rb9nXlv1z+5VTrbFzjvp0a8GiWa6yHrHNv5/l4
il+u+5fZxPmhYXh1+HiFX84EOtkkAiYJ/svRv2z/m5v/5YBfZt9v+pdD/+X2dc+Pt/Zxz5ig09Up
PVmUQqmR8vm/v97r3H+77u27+Lg5RhJq/2GlVPLVrJ8O4r/d7H24QkW1WPalmbqWq8My3ak0ae/H
vO/94bTrBnO+jeLKQL6UVyEL1fK4zikFbcf74od1JfQBqAPLIX+ZXXddN61z62Q90XrK90UDwGAG
H4lz5Ovp1lljQATT/furrzuuk/Uy4DsfpG5A63s5l5pCrPyyzsJX7mU/aWdlJ1OY0zIZcxfDro7k
4nMSf+C6juvKdWJnqj6TQlo2rXuta0U8GLNnzXXrtnWC0o9YAPjrphk+5Xy/zspGmJc3v5xGNUPZ
xSkbangalpn7di4JTFFyahokkJcq/2bKFKQpG1ykzPF73OiYF4HZyRUC/ShXvbHpvqcMHbxGjKPf
Zz+mQabuH0V+vsA/UGhVvcGOT1UG7QE4ICCthYJ11KzwWZv7fotYE2Q6Ml5e0CA9/ctdvv0bkw5c
YYqbyO+WLq1f2vF+aefXxf92Xbt2wX9M1iPWY9+OWE7wYRG3FnhlH079PzgNAMiOmNTer2d21s52
PfXb7Lp2PQ0BMf3+399JLsfHKJkgeP5yN+1Ybit1uqvWnkw2jPzo5CP+gcucWP6V93Uf93nf/L7P
+7qqNgG4vS//q9OqPeoB7nr0+yn+d5dZT/t+lffTrOuchIA/tQv4jcQL49J1qUtvus6t69ZFevCL
gm7C9n19H7Xk8Ndd3mbXTcnar67HfDjjupivPeS6+W3P9aB5uew697b9ffntnJGOlY+E8OmsQH+2
Sgk2Q2WcFPkb5aIcWFQOY0JGETmfQnfshnHXyoMGQkEhY4rNa2mn8mYONMriull5ScTItTdniOxO
7NE/C9+MLKBjRursmjxHjRJthV4oO6eijJam9jdNB9Re4f3bfjMl+6BQ+T8Mdo1jQoAXlG7dQdSf
AGtIlBXb+hnrD33TE2H4sXa2zXC+hHWwa6sRAdMGinoW1w8ydiA7ROa+ZLH0vGbXJqVz/HI2EGiX
wW6qsxcajwhZOztUJRzfGCzPSKMdUu1eh/ib28ORck0x+ZhdP6cBBO5pMPdaKwnPACca6ek2h/vs
I6Y3bAtL31dpfUHZ/TUthsBlxIG4kmleMUTAihENDMrfMAMyaH2GnRYnrMXLjW1ax0yVH3MNRGYe
V1fy1PolsTuVbeseOZrkYFAwoASO61rt+DleB74uptTrh/jOVGaJMl+Wuk99UeabqFtsGyRZ2epl
nFzFw/ylzOInC6kdXxm+yi36x9Wl1g0vrAFtyblfWUs7h/nc3Gj4TOA24qYxDoYGFBK3CxLDtWag
G7e6me1JLvH2qo3qYW9WeOhAfSuHcXBtge9kXgYLHkG7VbUfGTaHxzyI+k+ZRRGeIftdLsyrAjS7
gV3dprMDmEK32OghJ0jNtRpfq1xZRgxNQC6r7ngWFXl4gU4fnhizG+DEc0BPPiDUbQBBpsdB0KiS
sCq22Nl5YBhbnxxlhxmk85woIBvxq7avUJLZOGYdbgynjA+RpX7to1u8BnIPM3ZMFvTG3lSV2CmB
DC3RsHzNo0hE7G/E1baL+bfMeTiMKM0UkZrc9B1iOd0X+x4lmn5nxdPgGq30IkX7oCbHlUXy59KZ
cbzGozODxY/NFFpDmUAQZBsaFRIbTuV4GDTpntJj/VZFs6sXTeEJG3GSQqegVGTtoU6yCIXRONrU
dmMh/75o3sXWJsBgbTDyeq854muYdq+IQo8braYGlKc3vUw6cSL9emOAZCwxx3KCc6UJ82Sj0zg5
GXCK6odkhsj8O9k2y1HurEvkvUWnHJ22ei3QxTe6QNlWFa+DD26nRbM1rnYOlY6k7xF1UzPcKEkq
GhGZGC2vnE0exPGmhdrMD8fIBqydghZDz8czK3fVPLQu+UzOE5DET4avYh5vTWE2fgty3O3UjtI7
R0xVhMy9PF1jRHyhlFh9tXHriZX5JCwLxJH82KZ5s4Fw5bZJctsR7btVm9knE/mFTWDnVLi7/OKo
+rEuJ+WkJrhT8f9Q4A2V59GgXA6jIPMMagWXsTAP0+hM+yZz5E1la1jUZ91txVfldXFOXV+UkQfk
K79MQATcBekAR93+NA89fTi6ul7V4TeFDLKyqw39QUVT7qpOxH2DUdd+nhmzwmd2JyQvPBJ3DMgI
oWsMTq9l+5hHkbEbtewyDgz/+lSf/LI0PkVSBzNwnvb9kJaHEWJS36GjJ8IGnQhbbOekfwJoDzkM
Xozb8uF7JRDaLfjGXKiNb0A+7nBi3iLPicdgV32SkKd1DaHpV0HdJ54zfYNI7ZoapFXdApCG1BOt
W8MJ4r4xEBHr3Vavt4p9SnkbD0Yzux0QpMmgSTCaKvaiLnsEtuZpQ1e6FXe20fT2ukasm/qfqF05
AmI7F0rhysr4RQiwZUYy7Cserqv20cvcBy8wk68xpN6byXgfFDW5WDLTtnCgVdbWtlKw9hWSJuEo
Lh5K+FCbCPsTV5bA/gtNu+8pqm+QpUZUzi58msLpMiQtnP9YIlNGoxtFWboVOSCDqlwUM6xqi7Ny
t4X1twtRIqrr8Rxo5pfcgaKnp9hH5cj7lSjZbqZCvaut6jNfX4JCeIdiLaSBTcaScIJtOeiMR9MY
DaM5PCVqvRsbnHrkqei9MQ8/xXymAFCeFBwSSKCMtYfZCClBwGugwHDv7SPUySnF9gnAJASgr9JQ
eVA6wjKMX69k45uTBaD2sS9G2Qk3siCzXYXSqBbkM9IlaehJRVp7kZztTEcY91nl9b2tnjpEPWvp
RG3N5UvTduj4Tq7tIDM1VRTOKJuoE1xrhCZsPzRvUVpRNnHFNzkEmEMD6VMPo3HBDuVcj2mzqS3e
vSHtbFKr6SEVj6BcYEJYnhzQ3AmRfmOAUHpT37qOcJxtiWK5a5jVwknTGpApSewTSR8aGQiNOrWX
FFr/lOgJOHks2QuqyPM06ae4BI3Eh7fpQkv2hhqQrB5D+5p31Hsdr4Ns4nWWvpv64PNsTqWnj85n
KImzr2cQvzKqGWIKnprOOPUQYlFDyclvpeZL3mTSBlGm2ONLKfYBIwE3rNT7YsTxFFZvA+3npJoR
4ss1CiJidLCOjuqUYkMMV8JcbB87jPEa6gKWzaqmku39ZEkVQ/jyKxm1HFw2EVFnxlvJMD+NgIdN
zLmKedTJ/Rekb3nCFmr4LuzyKzxCBKP19qHoKCB0GgUjRwO6ZJeD309G6tYKRoCtXdjujP2JViQ3
zR3Vo/EMLmJrJaM4lnwbVhoMWxoSsRH9U98hlRDo4yY2A+rtSGwzwDN4oeVjnYrCx3bkOKTxtI87
AMltEn8Ockwh5kQ6W53+Xe/hGlHRPMp2tLwZeJCrqBHOEyWCBRW4lPTRoLgKll+6wlq9hPQDRIOW
DxNapRKDXywiWpod/6iUGNUKnUChjaHpCFkvN01ZNQDIHclT+2rXJcWDTYKooz0+Ika8jVpluC6S
RQfDUDtfR2Spi2TTD7VKxSy5BCrUf4LF0GyEEBdHqxs37MHICrW6MUz1M17SpzLYjSbFHlPDNg/V
mnbTyW5ep/ddqlyxE49Nu6W4kXlzHl6hxPa9GriUnNjbQk4nzzKsI+iI+kpRozt9zIAjJAKd0OhH
On42B4im6viaDdKE6biES2SoHFq0szxNTy0wY+jI5WbbeOOrNtGAyDXyJ4ANPtlOhFuwHJ2DHm/B
yJbwtLb6Ce3cxHG7QoqhNRXBoSaElpsSkeS58E1Zh8jae5llI40laQc4u9h7pVewXwYPx5nEw+Si
3ei1Jh9qa9zOpa7taeP8XAF7YBYJLPb+ubMWuqiSurHNDxchlp10UkPk053qyDTJ85qnutoX2RRT
sJY3YXuAM6achDMXxPMo7iWjW6mp5DllpSEGVXmq/g3/BO2mVZamk0rSzhzHDVjH5wLGTGhGHr94
sJlD+4ERW8Wwble2FUwinQqTk9+NekFNs6iuQ02+U4ccW1W5uDe67kfY9lCMKtmtrOhLlkAPQ3Rd
RfOt9uVY7fbIz/lzPdI0R0l0AnFHkfQ44aBAdVz5AmbDcWkMTT9Jqyv6QcIt0+bnrhKvK6EGgFt2
Kz1Cqh9E/q6uAcVjbkICYYCZJ3/rxfRNMvptqKF+hc3LXe7YMRTYPNgURrjvoCNvZLWpaPNQGe7i
ZPblXr1JzOaShXTGKIodOjQLrqsER/b4R2Or52ZQzUetgMcWHyuJeHtMyXXPyQuYmNITfUNwBDHF
t42Zd5RikWQt7miZ7hKiSe5gBxEwJaUD3KTw8aG9jy8skcmtog6llwTqWao4RykaMt1BaaLbasL3
TQJfYIuxLQYqXx1U8Fh04c5qZn8IJ8pAkbwtwuwx6uZwVzRz6naMf1TyFZ8ESo8q2sR8XkQHSodj
5kC6YxQIt6fRE95LD3KIDFcRDK+qUK4sp1eg6/WvZviJdHy6HdrpdchHDbRXDc5QqpbActT8QbEo
pOKecG1uEkV19iHcZqml8Cn62Xc6OdzZ0nXuDN+dqU2vyRyBZ9P0ozK2120a19iKhoeQrDA15OLJ
KFto/mI2cJk8mFEw7yyne6koUuIm6kdy/AwQvHFr3SRp48SI1gzdIcrEjyYPnC2Gzicb7lSMftRG
MekUKst5NqV8UyYdxDjn2oC3pwM3sJ1MoK8Z3trUbEs12A+K/Ulve8ftGSS7mjU9NLgawZ34pECY
RzsbEJslp5imt1e00rFXC1J3TeJnavkZNPVTVA5X8HHdqaT0PWHQWMGzOwPsbN1UKNG+V3V110Dh
jyXlthGpdJETI7hUc51d0MPSJQf0y7pqGPtDM6I397ZOscIKIbshP7wfFaqYK+TNiHbKcqZ1Qz9r
T2K2xk0t+o0WzfdtfU8lfLgMyrATFlwTBqrgmXEHRhMySbiR8JNUAb91A6LYpO4sH9Q3Zh3xyYBg
iJNIdu6VMbwVy2TKgtsGXa0iL09WOGBRsUxIR85IeM5EoqX1c11hTjXczYhP/o913QICVfVY3dU2
WAPbCG6gsQQ3HS9jZdUXPgqVJl8gkpur6mVeJqRmq709ofuwLiJToF2SxopvBjDY66r39a2pP8aE
v8d1lS3V6iUDm7jJh7b03/fV1EA9tCGmVesuv2yAAgXe/O3C6+rFysyNp7I4rBde12FbjoCL0KBs
NNVmXbVujAH3ngxzun87Mq/is2VBHA2j5JZcYWml00UoSnw71COohTo4DIp2LU9JdoUFOWCPZWLP
fFelMCkN/7Eum/oCEUrodqksAepGhVq70qTumBqpcYmXybpzF5uUc4IUFCXoOdxqIh5qFiKAaFQ2
atHLMnq+9bYpM92r1uWoMlQio/GStPbN7NCGQLke+HY6/eI4qXRjALpYFjSGN28ThlZfuySaj5Oe
ccZswWSOBQyB9/1G4C37bJbrtxNZcmmewjy+5FXenStETN7eqLmKMT6JhOtkOWI8RF+3umSHt2oC
3zQIx9O62zqBO6G6gV1U+3Vx3VexC7Ex6kGGlsRR6zp1UrONVKbX6NWPKDGGzgXvZ+cSptywpnXf
wqBxLut61cr7G7yS3CCxZf6PZbegmw6VpUbINHIko8CLHCtowM68f+UUi70UOiY4xdK6wM/C8Cyy
580iVnVZNygiaQ9YYyDjt+y3boA7p59rxPO0JBUSgX8ktm2uaV4fT0RuvQEN4Z/7RnVtuQ4I912m
1tgnTkm4wWMjugUYaW9GfUJ60gowk7NgLW/RxO68tq7j226Z6KIVB3JKhRuNo/wGlfr/tfhvWQ6Q
kT8s8f5S/Cf7Urw8ixiuwa8AgLfDfgIALOV3hPjAL1oAAjUYTlT5fwIALO13SzUsWdYsYg/LMcER
/gQA6OrvpHsBUpvagodfYQM/AQC6/LtjA6xFIuENOKD8bxAAtvUBAKDbyKQ5oMp1sM6Q2z5iyoGA
mw6gqJ6khrynoh56XVhf6TFBIRgRQC5CfBHSK4Iqd7YMnadilOUX3Yi2AMwit1gCkViC6tjbxSNj
Z0RO7QcIh+kRaBhQvfp17LKrHkUkQlR8BkpGN3J8yGRk2K2kd7ypgxzshA6LfTC6EBkQErKRC8AT
1C3mT7HTJe6kzGclkm7hydMTa9YToIVPlqPeZoomIyQ60MM1uWtdZJ8Mq9iouKMzjCZ1zNDWXVLH
w6JErzwlSlGhLZdu5HFBBCaeGuu3znTXZ85DM4CmnouHZo5eI3QaTCP53g3OTWtG10MTIHVFSVgG
dqfMPcIojK47TBu9qm++zFH1QMbhjoHB1zZrdpM8+i1S26S5rM+6Fl06K33tG27eNKovWRm/ggYE
R1byM1umemuSNW8M5QpxVDr5kHsOreaLXvpVHG21XIUOgUo/4x3hND5wk51t6OfeSb5kPaIMCFNj
adMSmhc/NNQ7m8bG4YqfLWjLxNU4JAkM7JCdwA9FrqGxRRNgTtfE7CDnoHi7erq3dR0aHALacs09
ZIu7A4pZe1kvNqE6uGNk2j4D2oM+mt8CSzwHDceRkqncLEHWZ8hPiCKi2YY1yKKuyZtCwp1K4zeo
jJtEb6ptGi3GVCME6dqMlwzWLSDZmcep7pcTJ3qAXcTytINW+qFXj/A6W7fKNIYQo/2YkBQgiTfa
G8pyt2jKHo167L2cQY45zFD+CuNgDPVm6EfyUeR24nY4I2NSI/BVMIZs2o1WmTz4OfyUtqAzA6uz
N7CjX1sNhg+mU/sSuYPY4tXhbyfs1nA7a8mlldZjI+z+5GThc5AxNBON85BY2ITHIUOU0m0zUt1R
N7itnCRelCcYLgPmg182XaReeVabZxRspDu1DTZK5kRuCEqUyGpTO2ZATeCozyhkNZYV753xCF6S
GknLvQ6GdegD6xABk18/lsBxRk9GZGmuFd2b5dfK6uWNMmm3ec8308jOQz2GjwByzhBR1VThB5KN
2z4m964q4W0NL2KbwnHY6AuorS74N6sttPTImxZBNDV7HvvAq6oCpiF5LYc4yg3v5KETHpikM5EM
gVuduV3mvATCRwzlrlKpERTTDvW2VzMwR3dWlw+vTg8Z9lbI2xnncUpfRyfVXPyIbLdRy0djQI+w
dEnM8iXIjwplct7R0e0VqdjgvasPvCJWX2KOlPOswqIplyzHF6Vs7Y0ozZ7XtMURq21wRzAVVzrk
IZFyn/GJSXx0ni3vMKHCyI7XIdYeoPZARYR8ALH9OKff0zrcpkgKqDW/NbmOV1kJX/VG2TCoIHf9
QI1lq6TKBSIgtg848bpND8w0yhvgNvmh1keJheAkNCtFAoLtpp181xQLTt+IFvRQB1+KJpr2HY8Q
mPuDiuyoB9/cZwsR/SJHji1yuslM2lOtCCDKR+TysaODvt5+sVKua1ooM9HW7qIWyQhaz9S0Em+o
Lpj88mBbW9mCFsWUOM2/SzRkyIrUh7yiYSms3PFIRmdqa/hVWMuuKmtuJUfmljLXXQfaywMmjb4g
wEcPag0COc0ExEtdvtmuqikuW+cxobEsm+ZJLZ1XlXGEJ8EpbyO0U4OaWCatgl2pSye7lcadCLXL
Eh81kab6CGrAD4g+t5TefSjPpGcGjbIS1NWiK9tNjc83aUB9S9avoDNIrzV+CNfI7eswOMkxynVO
rN0Ds/FHAZXZRg8Et2g8xpP0VYOz4kVSUW77yDjjh85wVjcIVkOzg1JeQD0n6S530NpsJWIE79bX
ct4MbtkB+ZBzaJWOVdK85QNVqrDzw0gudgNCYx4xp98rkKF60mzeoDsXuEVbXbuRch6FFBRXKkxw
hDawSAUiAF3iR1dk99rA00qNL4MYEOC20nlLIsvZkUj9XhHQowOF3C2dr2dqEZ9eZk+upIbkhHhd
lrYkbNXbqUmTTeiIOyuL7uWm+zGi6NSYGabuQtBYmOHFSn+sb/noIHaLS0eCm4cwd4MOQz9vJ9AI
VnkTo+NCUZ3mFu+SQ63Zo7t2WOA/Y2+WuNFSagOvb2toxA5maNSsvmt9dTNO4snqitdIz3dwj7+i
1Fa7ipL9kCW+RfRhHS9U812uq4Yf9/ohQNwcLK1kuJkMWzZxgDy3wc4YjV1Naz8F3UEKSSmTSD3P
g3U9gIFA4p8WOOhVr44Cv4sNQlGGc8Esv8im+GwjAu9G2XQ7azglzkX9Ne5IpFQhnZGkpDTlo4JE
pLnkgvumoXPKzlJLrXgubOKLJH+Sh/SRvOtRwYwyHukniWQrWX4BaoJyUjB+I6sPjk7PQs8Mn3TU
pKmmXRnDVxSrs03TGNjHKzXqbqMguWzS2EBeODgdR1tCFFuMhfYMQuRNg+GEBN7Ws0IsQbqKxmew
pIeWsTNMtFBzg069BQno1YwhtvPSQJrj4jfT0hPLmpx5WX+qx8CtMXeHz80/MXTQcZJoCHeTbrmZ
ctYsnmsmi21uZYCIl+6Qj0dzSyKObIm+kCh3R0nZ9TENIsJTD/MkvoDcTI9j2UE9J9XaGPqtLKWb
WJGjLbS72Y20a0OUS/xG2CAZ1b008L9EzrWGfh2tWyZTOZSLq1bxw1KKzkvoElfqNUhRybVU5TzN
8pf1zXG0suQNQJRIgvCIB6BvjVLpdnRxmOyaqZ/OZK4bqb3BqvkxTjD0RuXPDc+gW1NeJB3y12gJ
DAmCizoP0UYkFs8f6laCI7dfIsrXxMWLPSg1Dppmta3l4El0BiyxPvIjqsyu5ZLj/pwDfAdZR5hl
plsDg2c0iRO83PpkK3AT4ScHmWWa4kR2/OeknkpxapBtdY2pIfHd+CChnaOmtJSVKmVPBP41qsG0
phgrIHqwBsfDsWkcBWmt7DGTx00ktcvZ7ozIegotg7FWVamLN/CsHEPAS8e3Zbmds03RJ4DBGXUf
ozK7SRJy8J0m32NF1x6rSWvfgImltQWIn/hYXJFa0ZvuaMBiOVZx0h3XxXVCPaA7BtspbLujqX8f
lFQcLcihR5NUkmdOgFJxh41OaIHc6EhCb1MkCo+O3TjQ0RRkKTTsgtTG3kpii8K5ukdNwR9b/Yzs
MIgroN+Id5AW0vWaaheqBQ6C5+R6daGBRV3uBcq9OI559sloKAnX6wZQu7on4kYi8g7FcRZKiOoi
mOJ+eZ5hyJeEoGcMBcRGFe8UFecpFbJfqNiGmJMSQqwU0CyizmuygDR8TuYvEBmpMFXeaZFmHu0M
HQFH1/wIBZa9ibt1UxT3gfFijkVwT82cAMzpn0v09a8iC+uF+TaLzHNVayk4Lts4cpVPOKRWiP4f
New+UHv6f9Sdx3bjSJfnX6VfAH3gzZZGpGhEiUplKrXBSVfw3uPp+xdBlahU1Xw5PbvZ4MSNCECG
BBBx79/g2wxubV3VfGHcRh13be8r2lI2E0dniWOnf8koKoFLdB05Sm2OH+PMHnaxVo872UopmeZ4
KaNwBy4Bhi3SKM7XXJnJy/JlJRtvPzsqlLpC14zdECbGzlYNUUJ8i/Ux0NdoMf/M2knfgY114IXL
pgnJfKKOQ+6Qn6PUpb7TFCSawDh4KKM10YplDvn70aUIlukHpCAVlB3MchdYOfAPIh1zvpptlp0v
R7cvVz2Mkr08YB712uqH8rOBNtONXbTOmo1KtCiydiDR32pQSkEJq47d7zO1Z2/osAhI8mg42H7o
LAzdEnVr1MJmFfwP7uT7CsPoS8s3ASOAWzMWsk9O6VDcyhsg5nZsrmUPXDprb+foE6L3QQmvUY+Y
RmPgEfe/Sn5ZVOXrr0nt5yvXUu27wQdn0iMuuh+qwT5OinKIBeAEbd7HqG2UO4q5+3yAaVfhIbuv
nE5DhwyLML2wg40MLUhTBvyytQOGeVkOqv4pjWLt0OA3hMkRVNgJWPRNiuX0CmW04aUkF+6MTvKQ
WHqyrJPxa9Y52eey86w1Ri8GaVGL5TnlDaPjvx069qd3+YVXAP9/5QAOiihvG+gHv1NaLLFbFxLU
hm3zZXHhqv8O1089RZ/Nou62bdbkG91fi71qlMAuMXL3U1ezqqFSsoKADrY14u31//LzTQ2uG+QE
5x8C0N5k6pPXlt22ccYna0ZZ3GExyWbPiJKfLPb1pgGdYcP11eY/sEEFW+fqa/D6p8PosXUTlic8
8t//dBb/CuXFvNumE/tEsWFsOu8TisvaAsu/5WyqWxVdqwvh9//zlNWPostbwX6Bz5O/zz3pJgST
/3PG6imP2l8//+ux/db+av5x3mvKyrb/23N49jie6emAJ8kYXTJWmqP/t4nGKKZL6CQg1HlNWJHm
MiyhPipTXJzxmq3S3P/mS2pp6HrAjURIyfnfZKsAZfz2JTBRedN01bNZdDvQa92P7rUpCi+5NiTW
r8oojpYgLo5Vqq/AQ3kbrbf1pwFfkRUqz95GjqoUUi+jOFgYl1F0o15H/+1ceSk5+d/O1bxvUQBU
LujLai8P8Pfx/rzGcKurvbB2ugzLAdkXBzPAqctEpTnYQHwpcM314XpI4d+9CyMzU/ZFsvUqz/gS
lGl2gHMMmkOE1ZQj8Tlg5KDblflFd9qfuNIPpwCoDqYpFApqoP7zML0Ai1vmreZ96QH5WB7KkzhA
8JikCjbjzDlRMZItu/T8PRAqymHXOPF5W/Xc38mEAJWJ+QL7FYOEsjvM2n5EXBTgD6nFvYxDuzsp
ha+y6Yni7RSbOc/ksDik4gDVkhqnWvIq+31AhvJgR5S2E8xvyCCJZrn1giE5yLF0HBU2avDXAhzb
bkY0Xe7wL6EWW/ruXSha84ggcu1ZxarUqCcbzWdPrZT7Ni2SDYvDAlh3X9yB/izufCXh4LCJZWko
0CkDGZmFmaGRW1aBB62yvdOCdr4LSsV81BBvW+tIPN/UY209hqjBHIOyeaqQ71+BXrL6M9YiYHND
knlWc+7UtD3zd/TbPIpEgo8+eRD3ChvbOLiVoT2j3v6fTpIXSq0e1feiuB1GoyBDgD4JHL/k/UH2
laRd3g3Ivt4sn14/c9e4m+J+a2pDeqqNKHz0fcViTYcyXm3a4SNCr9qiHxpo4vrQboCDGHsoiSw+
naHHlKWK7ixUpgBwzMVZH0G/WUoSfklSh53PiGp2mVfqqiBNsIwHVGpkK31rIQEaXfquLQctli2Y
RRvp/zpaak5ubbzQ79izi3jIe2sDcTigXIPoWT8LSdJmCB+dEVWuue6rbTCq7rlsBNNWyeKfIepy
bRVm7PImbQU6OWKro+O4AK155QP7QVnYhBhMXUjjRalaJGJ8YORUXu+wpC3uVKcu7iZxqBySA6PH
RlYO1O4Uatw3jChhay3cqvzhdOOx8tOXi9Fn6VXKToQ5UpGwrpxZ2Rn4iXN78ge9hbVwFG3mWxya
sj3uKkZF8hXOdZynCcsMaFxrA9GyS+dlPG6073aZhVsHidI1lH4blJMSuxtL+aG02YglIPryGSl5
F+uY+XOfgv9Wq0gkxNyghZRhlWCgLUqHnvBXk4fcXHFG9L4nGNE1qWok17G2ux/JaY687jepE0QP
hU/pTJ9qlHuHYDvGSAZYTX3n5NWGVb2PBw0Hnno+4uk8R2SYyYfJNeYDPPkzZAen1uJD22vZMYSk
vOJ1Mz8HPr6YwlI7BPhmzoi1I1qO8KOFHEkx19kRpPXr1D6fDyBpij+IFmia8eHtwrJCB0thY7cM
gVpXxdvnnTGJo2VRF9qh+ws3KLSjvQRCiy54gYogv7WJTiybH+OPU9/F/2h+PBc5JfJqeJ+tTWNW
n7oqOFcWxoxZFMVPxbDE8gcWSDH570wBSKmbPMOgHucAbKQpABbW4auNgCvOGJXaX8t5clge3s64
9l/cB+QZf/4ZVV4f8W7JHyewDoumL4aHSK/rg2+H8cqy2/JbANomGI3gM3Dz6NYEC34T1G75rd+3
UZB8azLI1hiTuFs7TZrPipLdZqCCh7l9RJUnv1fs1jpnYXeEKt09ow+PeZhtm2vNabvnHD+HBU7u
4Qm9hWBbB4621GokVrwaYebeR6g6U9Xx0Od4OGUg6h3R34APWqvZDHYqsvIvM6xI2d95MQLgbUxp
JUvCF609Ic/mPKNBrGxJ25hr2R2Q52rjMnoKPJetvjmj4jgE0Yuhx39aWrti7X5d4Jq2R6GPJ57J
8p4VDl/F3799qJK7ja3ayIjj6oBeNq8usmXzi6nO9hJTBdYMpW+cwT/wKi+mF1WoCStB2xzmZjLO
YaB8mbhhbzSw/xCU/ORQY2V0yMr6tSX7sJi9T/I52H7ol3PHzh6bhZx3HY7t6r42av7j/3I52ac2
8aYMuwcH8/r12HXDAUi5dUhq1LKyYg6eWzs+OeLmtnzrvrJN9Yucqofm69R+1t9NLZzU+VkoYDRA
93+xcadYa6UWruoQw2+IHKYylznI0+GWWxLsnYnGqmipqZmA2ezC19bvox/nKWN0MyLweDn3Olq4
jbbTa5IZrpDFUUh3vTt4pXYbG3Z9+6H/OjdBVukgQ9sqDu2Y+Vt2aBNWg/9yOdlnFflJH9JxK0+V
F5b9H0/LPPUMo3RYjUVy48/p9ImXZ7xEsaR+tidy5hF8gO9B2R5ndPSCBViBRRThHLmAILJoLa8+
A06vSfrlT1o8xpi/qvrTWzR7gfEURVgp9jiAaCISYzLSeVNdZ/5fnTeLn/B2levPC/gJMnobu/48
MXaN3n4zK0+d26QUVABNiA+X6GqOwGpWmWMGR9knW9dDIgcCICo2pObLvH+bHI6+v323pfqXTboD
O//9jczeyTAQSvUMG80zsen5/UYew0jBHtBQfiJ58djOtfvgOnEMRM0n2S7uaJYEPzqceUR2KjqC
hHztd+lv3vr7ORqwS9EnOX90Iu/dfNlvBM6P1P8W1R6FunQGlyb8o6WYk/wSXVqiDyvnah1HNii3
sFGZKL7Uclge5LdNtuRE3o5A8w2TK8rOy8VdzSeZJOy9lYJFcZUiG533Xk4Wm0VxVhjqJlSNaCVD
RCZS0F7xJcImwQKPDvosGgF9RdbL3Kak4ydrn1Yt6WGyS6QOk+xHZaHwSxHxJWOZjEfK3zNs66dv
7RpcVG4BNAB912wWWde4NP6wGpCGE8U7H0U+RbHZ1VEE1j3EtD58imU3FRDaDPenEiCzpiwsDcdK
uTEstE3a6QolPbaUSbIdrFL5VEa4XeJ+22fO3m/i4GjbNWWZt7D0VX7hePAvo17k1A9eAFyU9w2J
FP1gUJPYNqWq4wVByxB9siX7rqNF6Ssw1v6eJ1tDhINVjp3i4HjsQUx9vGmF1nsyB68HOVB03sim
8O8+OWXmJbuUAyCORmtRi/M00SkvI2fLiV4CmvE/3yn2P+8Uh80hemrIbAhRtQ/qE4HVRwpuhMZP
K8fOEbUB7dC9HewGDAMgWjrb1mR1WAJyb6Nmd+2qcj6YNEJ2dY4ARAB8NZH2hCBshEjrgCy508VB
9kexSWl1omz+YUCOjl7KzlaP1m3nKe1tMUdOeqcWfbyK9Oy5ggJwaxVWc2rGrjkZoiX6C7Lr28vc
JDaTk4nZZm/2+tNMxfSecj4VhtJ4MkjQ3YuxSnXfjeEIp+PZMnwq+F6uYa1UaOuV8V624mF6baVv
revotRUg1rRHl6Le/OfPRpPSH7/fAK7j2iaFDtUjHWR+SLiF+CGl8aTWPyEGzI25dkrvhoq2gux7
dV/i2YwrH9Gly9FQ0K3zbsLAxPWApMv4bTyGU7AbHPSOcyC8JF2tfjN5xbvLyAF5LQSzULIuhnbh
lyCM42JWvlp6fqakqgULEiRTizlhTbkZ9fHqZfDLALxnrj6q4Tyu80Lxj1Wpxrd6lFe3+PUaRyGy
AI0Rhz0jyyEdNGHwIq4YJuhhc0XTD5Kza4T1xlSoNLbocvwwVQAE4zA9R+gIrWfFGXb4kvr3ckZa
28NdGuNChRsS31nx9RzNTgV5L76zA4XfhWUE6c115Dqx0FH6NQIgHRikNw/eiPdWNYaPZuWFj/rQ
6SssFpob2fc2A15QstJG/1yJ/SOZ6/xG930YdCKUfVHqZDeVx9oPq112nMFbnLNTe5ATZZ/iIX88
a3HzIAeu18rkxjXX0UWGqrpDznJdQUu564KR/bBoOXpWYIuC5yglnvWHfjlDDooz5dTrSZY4sxZn
vl1WzpD9cpoejZfLyq4Pp/9+WbSL//DOdn9XTjQdFZ0600Wfy4bjoVsfE+utHanxBMPiRzLlK01z
bMqYM/Iss8o2HZPWbC/DyvI1SG14GxQze8KFHP4wESkwx1lepstJo7iGnHmdLi8pQ3lJt7ROqW5k
N1HcTneRCaFl0fopONe97JkHA2dB2e2UGKMHgwpUjpe6Dt+TM+Q4Wdtu4QDu2sxaNN1dhl+vopFF
WtR1hhF6sC5rWFtkTLr6oMUFkuayKQ+Nkvr7DK9bMahSbTy8m3ydNomRUHW9vQKVuiy5nOy6NP0u
4gXkGP6N36TFscnz6QZqA7B3cm9H2ScPFpkFcFhiDvqlh1KdapD6bfjad50Yeu3rFWSfV1re7g+P
O/PD5p9vgKeabL/Y//OEMj7WFwJ0TC2vbJXvSZOsYXRQwldqt1ppRTdCo+XNcn2XuAjv3bkvsiNC
GwmJVPGemTLUWpN5fp0v++SZM3Ciu/4HTxJx1eu1fr/+5YdGsfOXw0eajFnzgKBB89A751A1q/vL
mkEsHNiCX3sCF0XRMj6YWFOOfC4PSZtajx66iivsJU3EvTzrMZ/teG9X0Jvk6KiN1qM4Af2O5nIC
GVdOAB+QNqK0JNY2ipcIMVq32MowyKpupaMlulXFKMIQr6My834dlZl3OaqKyR/O1QDEPAEjgwwH
fduf9Ow+VMP8clCC/udcJtqt7JKDnZv2KGLWf2VgL+5TlJ9WI87X/CUZqmk3sRGserFyjHFgXU76
ZJ2qSe32DkX/tQUv4wVXkmXth8bzPPurALPCjT924YqXS/jYV0b4qCXj2gta5SS7xmgsWMiWIei7
mHccSsVrr4VkGyoRVGat8E4VUscnR7SwiAJoas/p7XVgRAP6WCkzLHGmXfvlRboW2ud1gFwhbgCq
wmIDz8l539cV2Y2E1VxcFvcAb360kzM+Tz1EcEezwJCU5fTsd8XJ7tzhDAjoDw9C53fxUuTGAMya
pmpawIE1tjAfcmDd4Lu1Ws3j97Em04+F3QhQl3K7dWSd9lBYmV+ChDH/MnD32c+x2j+Stm22Cfpd
kJYI5aEvP9n5XJ1loEMEWJmO40NGZkKo5dYxiK0HGXV+jiZu5P+VYPGx13ulvCO3+uqUOU3KuhgG
RKpFhvPVKROq3E3YA0a7zjOkh6bX+evKA8Ob7uQiDIFdZZOU4Fnkuqv4PfQgmq1aeL6UvawjwseP
MrkvDwDq7oO+Lu9k5PMRrFMDjepLNSCu7ev8AvDlsmeBujPj0VjJVmaP7qdqqg+DyNPIflD35s7D
5uoTgMuP/cagshyKoxrjMDXw/7SSs34vnYrPFOc1HAKxADYRDv/4mSKH0bRTYxffm2nAx9L369sW
DkUMLBNDYeFbdPUzwvCiubXr5o79XGPt5GQRZoMfY7pgnFM1dY6oImTb0vNCtNyG7OjEM9ifPBsf
ebMAMomi7JuTjfukK3EaqiEkO32i/3SmKV7kKjwycoJHkvg5GS53oq7EiqSaVbChdjrl9znSKp4z
b7rM1xchNK3ol05lc5VPYbacxavnehDWSAdXHK592MoIKjk4Xh20jsfyrj0XvX2b+/U200fjC8qL
QjncBDGcKsaX1nYPvu6V5y6dhnPc+nsegcnn0jk5zpwc+FXgVL4d8IaagF5hSl40KQ6FYgCnSSpE
eqBuLttmCk+fcO7xN9eNttybX0O5sZb77re5skvOsJVy7Vt9e9uUwbS/HmbMEPZZmm0zuPtbwwhA
6F1HL7ETUrCyQdrAoTdPsz2sMBiojoaIZFfLW2evtuNRRjxjXvv7Am+OKca99tonp1DDedG6qdkM
5Hjr7zEIgzVEdfvWyCEgpuUUfM2M3AD4EE37AuG0LxoAPdlfoCl7O4VxvCYzF341kKFbZLbmnUzQ
IQ+a2T7Zoh/1RKqVHk6AueLkFJGmcB4WfjVq074fB/sxN4oI4uGNTDxhiioDmT8yQzcUIzJIxbSg
fzctiG5AJobr/7xawPfnQ45HE89GR7cdNH9Vy7bFLfeuVDAaA9ZF+Wx8z0LuF7Qf3YM8KHAKbqoJ
SuC1zwxbDJd0EuGXOXmaqgfuPOvtLDn3QyjnW8gELNKMP8mp2sdQmaddjEbKvTxM6ECYJiuRa5cd
NcJsVM+3lV6Yl2kgp5IbW4WiIfuQnNYgPHnVDSCLcYkOTXarjZX3qbIVdW0bJRVdEZZg97ZJ64Zs
OwixCKAeWKByJcPOtTSUQ8yjjMD9Fp/wt5SBPGR2v/Xxnr8PvOhHrGb5HqMRGLImiEdZApvEBuRD
nyr6kt/nXfsUi8r1pdb24bzOcKe9NejJYlaCr12SJZ+bHht7KNq8UqYArvOs9qvUStSvwP9vVa2z
f/4+Ff+Jbm+KqRZ4rVU0jsPGreFk+0go3qF4Ed5VKulcFT/LEHEPyCG4S2NVx4CMB3e8Yxto3iqI
nah43DHH663wDnsvHEiE+Oy78xBPgJ7lggOoUJ44GXP7Mjue+hnZn3hv4oe8lGFdDuYGKHi+lmGj
p9HacAd/c5mcQv3V077eyzBQqmfHCpF1CGrtc5g0SzhEvzofNUrTMqxHrIaiY2lrz/ItJruoze3Z
30Ynp/CcQyBkgqeCOqfckGnAsiDxk0u67tSu2zI5qlcklD7s1xRfRYdEi9ydN/s8fdpuQrsS77Jw
VLFh1NEELqdmb4hDkJUNBUNac4F6SYMuzLVLtuQ0OUOG8qC2TrP3fZCaVN3xBQ46FyiUY6CHEkXP
dlFMaChN8zEZAv+zN51Cp4+eVd/CGdPPc6BrhLqXmSvHVjPEfQiLNt/3ueaf4zr+6jf2t0SbnFVg
Iw/thUX2BC1+X6f99CL7EU8Yd7qp/mu/Q059h+8PnniiHDraXoJYN6GsicpqqBy4lk2vfd3cbstZ
vVUa1Tj6agjCXU9Uit6E14P3FvqqlaFhakYbOQpcF4CGbNaVHh/n6NYH/HiMvbhaB5Dq18ZsuEcs
ttA/HobqK4mDeRmFNjwtMpNPqNNwsyO2ZCZIYMV6CslwVsuvlW4eI97sj64JTFiePotpH07POmUl
+1kqmWtL6EhB0X0HfzCKEt+czDF2Ev7ASkA7AZPlcwAgMeUO8lgzq0S3C5KT0z2hDuq4C3blbA4o
Nq7GSKnXfUwBS/ZZtkYFw3nyuuK3abn1nAzsfPDiULwHczrPJPeKpeZhCZXooOMtowNh71W+GIT/
DRSit0//+Q2hWSI//D59prOFByJlq6AUbYtd5e9vCCdT8qrP+/KlxPEbGaDG3gOczGugchrHS9v2
LWRInFJd6mBal5YcukyQQ5dDbZWbeEAjkuJntemzPL0koksRunw313LLBbm/3ADuT9dyQ4aL2+to
3GfFA8yhG4lfkHgG2eqa7ql2uuj22n+FQgx/D8r5EhNxneapw1M8N+dCR3A9T6KnJB7XTp/Nz7qW
ck9FmUKKq56evWGG3UeO9y7xhss0ZXb6YzbC0pYLHlYX6g1ucNGlPib7riuhDxWN6+QPy6kP4fXK
vKeiSxXjelH8zw+tEbsnb2zvZF0yi4YHTUmGL2ZtVWtE29sD6sEerNoJRy6s054bo76LGhL8nUwQ
47UUnH1h36CVbXXCy3N8HHQVoyb+aKPBALCZauoFIpTTdKBMByRR8kXhTxVp7TG7v36Xgyl7gl+E
v6X8Mht2OW6h/VXoNPB1l4dWtEK7eOqGQt1d+69z5TUvN41iFZfrxRCOURPDyYhNaoLaOLiYsbG8
delZ8Vke9Cx6mTNz2svIR77g3k+eZSDPCR2Y7kbrwcUT5/zbdcY8+ZN6u6V/XGLpgAk9sjKAjAyR
lvuwE03GpEEKrihf2lDPduTlwotNwthgPZOw+VhZjYXPmvRO+LdhOdCW1temMcu93Gi23qmzg/4s
g6SGE6j7briRoTJ22lH1x/Nlk5sk6q+qcIJDj1/6dtKQxfdhyA+r2OuClQF9ezXUk72t4u4LzEeM
GCJMStt59k6WiZQF+UPji5vj6SP7bJEuiCeFWpxfbWQ0T2YnsHZgm4a+5AlYFI25yH3PfHDDeS1/
qUwn86AmNmbTYu/so/z+QKl6aRfB8Chn1BDoYSqnxa0MK8d2d4NI9MhQM+DnVkk0QM+b80MJ7aBl
tXRnlxNZw6olz6iFQpOlQ5wwdLvcXsmhRlFfvNI1t5OHGkkQBOG2QLFqFYyjdg6dBotBkjvnIJn6
1ShasegrfFc/KnLZ7iQatmVmRCk9De+ly7AR6hRQRH1J9rPpu5fRHKlQ6GLhzpA497PSf5WPjgYz
4Zu+VLKNhgHxvmtjG+9y/6FN0fuQkLVWz5Pb0EPdzxaPdHmA/PeQJE5zlNF1hoS8ybPeriFnRME4
4VUOsuf6XJQPO11rwmPr//zQLUOnh91PqkoG10emfD7KMb/7eX1YylZlHnvp/i5eVqUbJweDWt2O
fSNgmNgasA0oAMu46Ui+L4z4p1rx5y40ezgAVfGtytp7LzX9v+z2e59jXggfCjkIEIQ/m1Z7yW0v
R9nPDqBNh8auRMdupeOuiRdp7Bxjp3WOkdUUt7mWPECJMuZVKPrkQO4+2iFrwF5VxAZ8DOJl3uvB
5pqaG/P0pvD6I9+CBzcIzR9vjTSILz3x3w0x1GrOSQl7XF7wsD0qYdOhDIYnDbpwSs1WhE5PA8G5
qlq/RIHGiR6i2LJ2pTpC/+layFGNaQUrRU28G7k44OlTP8TTKVXw+gO/drg+/xz+Gzes97Ll5dHX
N+cW/aQ1Ng3B7RAl6SfmP+Nq2X1H2wLOAGZzZ1RJmp2jlsa6qqkhOZBh5Yyi06JVW9cJvoCdc2f7
2HwmlaPfInrHS1dQFErBa8CaxN7L8HqoK3UzGGl4e+2CjjRsDFwS5s9a3XQbEt5rkm/hnU418n6k
kn3vKvCCNMQfNhisK5hWuXF/A/FIXcphpM3M+2gMY3YeAYXMKt64UYqsTG94mzitYVBkeX7APBYT
M9goDz2ctmVj+c6XyrF+jLOV/yoh3joeML7FHExbtDLH74kClkLvoCNPJMUXbl/Uj3C9Fphb2Q9p
41aPyNxEa7VLkhs5aEStc/IxupKDsivQcpQoSEjeylBR02FvBRYb/AHpVvI06VMaG+lxrsp8VVrg
cW+qBuXQKKMcEqYUV1TTpoYim7JTHhIxfGlhj4NgYE7x5TpHhjxu7Y0LB3cHTQmr4dGsUQiO4me8
MryTX2XeCfshErV6pCzVpJzWcgCFxHHr18jUsHtxcDmPeKy44/Ss61TORudL2ev+PhhLuKSkeKoM
E+vPc66qfHH1+CwPgfLUYeQLrTtKzq2Vj3ttql+u40ZtuuuhHPWV7NPV5ptbjDELBQeA2QYRLSol
QfmttTIbiVG9gBWrOneaNmH2LPCV/zKjDBBmHUrz2WB7dg7IfxpsMp5kFFvBu0iMsdKg5CxmFhoe
t2+RGJvQ5PuVkcTdp5Bh7zswc5f7rUpJ+o9kQi/LdQk8zpt+j2k7Qohldje1mvLZcptlXc/9J19p
+rOqQd1NC+WzCe3lUBno56KuqnyOSzS74wpijRxN47BZYUEIurgEQiAvrRdpeq+1yK6+YaN7HKMQ
QI1ff4M4MLCrDJIY8VvXOIyzfu4yZ075ZKJ0jUjwSEXXbc7yQL30biwLa936uBBL4EoNl4tdeEvy
XsCuLp3pZBWbXqeUioURrzBbYW+G8OV9afQ5UFhlOMXhrey5dl+nhpqV3cuBNNNGMRWtYG+DVIJl
bqNC1dfkyJE3xN7zVwO4TCv8X07mRlQI2vbJQjUUjatuPiAvru3RaBq7JYtEZXUB86D/5dlz/6QG
Tr3rA/ddvzka8bGYi+9ZkBlnXj5LNTW8TzLTUrj+0ouG8iyj2Heetd73L3kZnSTosu+qYicH+6D1
VhTisO8VKZ3IsNtNHDn6Sl7Nnupp5+gYx6Hh29z0Gm4Fuu5RK/Zr66CaVFZq3EoWEKXD79x7D72W
BE8IpbnbUs+MGzUqquMkKlzspjcNYhc/oa2iw5Ck3SNmNcqmC6dpCwqpP2M6icSkmBInZFtAgbyg
mccn0oeA1/TsT363wrXlw27McFTH0Vw41baFed3vuzEDXGegeWX6EkV4f/RVB7Fbac5Jqye7soFZ
DGqpPcu+Umg+JFXabWQoB2YDO73fz4J3u50Kr1UeLbtHqGTpjl6WLFDgfGuArcgeDBVaH9koIAGO
0TZ7efAzxJkLS/02K0qzzwNnLJEB1Ju9Kg5yigzNvOU82bye/O4ceZ1xqr/+YfcqwR3FO/ST7vAe
gv0DDhpk6j/+X02tNuGQGcNXvc+zmyzQoHiJ9YQmDrJVIjY4LyK1PdeRE9/KvkgsKobKYoA6QLNB
lBCNENHZJZF7zHQsmBPssUCTB2xGbe30odXrqX7pw1LptfW/nzfo9U1rBTNSidQpLQDBi9AksSa3
xTIMzDjZy8KkDBNzjN+FcvQ6+XpuW/Qu5PHfJl/DoIFvHaaKv1RHzTm4RVGc3CnZZgLdIQ/k641l
hm/ghgRs+JjOXn6yHWNp6mr1vU4mXGZBQj3A09C3ZcImMnTNhH2BYSzisbd/Jjhh82n/tJNOWWTp
GO+QnG+WdolGoTum+XMw8chXwlHbyDAfnU8oyeUPuU4xDnTeHXJP2XOUFs0W4WCoBjKMZ/R98SY9
wrWcPhv5rzib8+chzfO9Ybrim82lYRpECLarDYRXRicTvccwrwGMqiPbCX4DeTE1i4Ib+RtcQtP7
VOA0/9B5eXVueusuC0JrbVlxdNsBrFvVo4PvX1r691EsMLJJFX3n5vgauYXxaKgYYNkR1luNFdcv
rvNdaZ3w+4cT/U77A/gPj8IPzwtSVFhOggWxpDbSR1+k2eCpqXh29tkeWYt8hhJp3jRhbE83Acqz
fYcwoW34+7CvHsIgMDcykv1U1pwaOVhGZQybhsw7MLDtMJjZ7QThFZMIs8iWjt5pC8efm1ujt8Yz
wqXlfWF3y6BOp7Psyouxv+kVFMpkKAdM3Xu06w7AoDjJgZxzaML5SUbygKdOCbmLrEoP5Hcd6/CW
nBk5sKLz5/UYA5VkkRkuaxVytQUY4csYgUpws+kJJF2AijgiI2HfW62AQ81L3XTclbyJL7e8vJWj
ttiYZr3HwQ0hWF5Lm9ibm5NJ0etyKBNTX5iplb4bQNW2OckzHHGGnJyX9nfN8O1l6ZXw4/qgozjl
JdW+fWthB82IjCn0uhjNuc6PsfQAfIuJyqjetap9/yEPIMNrH0IUMyi2g+wphHfaNWXQ6gFWf+Tp
FqGbhzsYIMrnIPZfTJ79Jxl1OPSZhfuEpWD2oDrhibKT8lnHFXuvqibCO8LPEJJStLFJtTYD6NQz
BJz8zLM6fmj4QMJEtR6VmEMVDsXCK+NqL/sQQ98UbTZt/Ljs94qvdHulmITYkO6WSI78HcvWdY4r
ZsuQbd9dSJJZ77Vxe9nEhSQvdqFfPkkYhQROyJaJqSGiUx5I86lksxeQSr7Os1BAXzRKPLM80MyT
FlnW0q5ZQaG6YZ7kQW0D65Sb5YNA9O6m2orwOuwT/4gkrhDneD8trtBvuLDj1Nk390lThyd5yMc6
uXOnexmQDSTtTGb5c9Hp820+DxlCVGKuE4nik6mRthWhx5dp77bxkSdOfB4RKU+LIb2XEcJOGfWL
SDyN4rM8ZCklrhl+FcuLv/vMMmQtX7rLLOnDY15PPxu/B8Nrl66M0FkwnmJlfhdRc7tETabroH39
d2M9pKgVqddsFZT2vLPCWN3JVjuM86Ul++BhojYzpAD0hXONI5xsjALvgLXtdDkeM7KtmfAUUVtG
CI2a961bTdPtmCGeprs+fDxl8u+6IZvXCqXOc4EyJKLYYfuUW8j9+QN1i7GPfsXsJ39Ywl2yHFsY
ABHaXmgERiy26oWT4JwAvaM7ZJXifrfD5i8fN7Dn3CtQci617KmAJYYsPmSk/7yg+Adz18ULV2Xz
yEMV9jrDH9CkCTIB+VA1zhMac6gRiRfzUHaIBw/oS8v09ajAVEWrJd3JV68czaLmdVTVUD+Uo9dz
5ahujbedXpQP/3b+9YRQB2Fs1bU+7fMKZcO8DfPFB0aA3QG5ZzOM6vklieXG3nAw9Qipl6gbnkr8
GTBytocnk017B9hVUfQTzovll9mN5t3oFKIiS0imEPu0wJh4SBLagQOUvmqrI6oYiF9ZBSLrVYrw
fushyRZiDoIX48bqdfsJnd2z3AhO7f+Qdh7LrSNZGn4iRMCbLb0VKcrfDeJaeO/x9PMhqRLV6qma
7pgNAukAiiISmef8ZvTR/gmqh7AzjE3lycXaQyHlSWq1SwBVauMZvr7R+mInV1n6ZkhA8wOWuUdd
S9W976DT46CU9ZxU5rOIcn90RTzgvSuae5g+TF1tp3/JulxawJi0jroNLRmtMrhTYdYgAYEQMNYb
nn1UScEetbqzf6jJeDF5KH/IWvHb8nvzTUOac+Yk7vgCa82f52jLPfUWJIzEUZsHJNaGRdEQpJCl
ul3aha+f0lRqVwCDEb4ucSPvG70+mJ1ubVSpd5AssTBFkrJ+a6EetLeLItsMJmRAJ8iCddPn1l0e
GtLStLHBUYEFkwLsmksaouUTBnb9WJUqe3k17Z6ZuBD6SnrlNbAkrNXyTvpmjeMrf0n5Ez/nI05R
1m+jS1bYuPg7RNLbTYHyNNJSaXwasqG4T/PiRx9qypvi6fKi8lCliSqIkAqShqI+6WtrXYJtW/Vo
07/5noHIme0/ds2p5+Hejs4QbnKo0jClKjQ00LL+qRfNDBH55vdQ2B7SCRgwBOitrlRD0vZ1kXpH
2zOSZSwX3kvUmc+dMza/pShcNY2ho9QRqpuBPc0806LmMnmprLRGbvcWaFYmRA83ktLPH6okZLr0
teSHUYwrJS/rPR4G8dyKcntP4n8yuecginiXV6xBDNTppjrFUpAYE6dyEnIqOl1PnWm4VmOsHAWf
LiM620GNU6mcxVtVchB37VBOdOVA3TUIy608UIuPAB5xeZf09Lfmv3WjP/5MeTHjnpXK92oxphsp
xEFKlzz1LPk2j15hFT8qr5yLMalt/2lUOXvKEwx1Gn56e0ODmS0pqQWE1+8JR+OuhoFgsmM2fAjE
6mM6aNMqRdSXzfgA8vO96lZPVhJ/MHp1rgopIsbRW1zjb+vERcQd+jZ+TVByn5uBbSwgC3mPTVtU
6JHYZ1UK/UdRZRr1riKZfEKM139EQymBQBnIa9EYGnYCnIxkgCg66kA8zlzrlhxW86pvl9Dr7rR4
rE9mLdUPtY+8bhwRxlJazHbwxF22U1QL6jSad6pTnQpEax/UxvvUrRlAWibOixZZwyYnTIeuNihe
FeeYQ48k0vUgikk08P8zjBRrIVM7u0rmncNgBzWXeKWokjrjmyY79XvdaPKgAwMolqKVVUa+/+f3
CXGGf12g2xBGbFCepFZ5OBXlq7lvgZPLmIWp+kT+k2QMkuwDvpmjvTaJu90X04t8dDBosuv30tR2
K01tomc9vdb7f+n57+NEz2q65scdPsYFkVSuuzKdRLxc0ilu05FecTD5bcFM2uZwJ2rEYQAUtZZC
hA+/NFQm9j3XQLFtJ/LCKfEpjQyYDFPKjQc8uzNKdyNK4qBXOBMzUZTI2/kdpk61jS+QYw9rP8Xv
F9wSHMDGOVlD4O4CLbwPMBI4iSpxJgWkaxoPF6hbA9GtcpUm3nAX4oqkJ6OK4jEL1iEp8oUZSUhx
w9AHvxnKe9YP0WxI1B8lcd7HQLF/j7XqP5VK262G1FV2ihsZdxjO+iCGcQzIs85ZEo2CvVUbFytP
8gcUO9dRYmYvJhr0B6MhNiiKPXhFZi2jXpV9mr8Mo4qko7Izs7y5k+I0WRCTUsHfZyaPeWdkd165
HBXUq+JKkrYsJeplm0CCXQ/j+N1Qs242RG29JDJtPzW5etFItv5MWlIofQYlBGiQuYk1Mun/Sw+i
m9midhV1DZFHWWHyR1JDTZIje+B8meRy8sy77BdEEfe3qr41dVOdY5jF+sa1So+tU24QvYmNcxdn
yi4kUrKEdGG8yrm08if/bUWK33vw6WWscDNriYZUdaxyHVG2JGIJPkF+CaljklayV1ZxoHoFcxpI
dre/QuRcv8GqYugPvezhpVSRRamRJmPRh7tGNHTqH0/R7wgzRz+Q1sJtDyjsi50X6ZxFafQ4tIGy
cPljznHg1KsU6PjR8JNh09dAWYag9fdub2SoKWb2kXBjvApLJAH4jyHKoJFQHjw8LVaswcejVgxw
I9RM23qyNLxGPe+AvHeImbvlsYd/MHmxDa+6WyF57fd0myauvkC56aObHBUGfijMYNKQcrXaeO8W
4b+RRM4fXu3Ri85XiIhC+eYhd7DExsE/1GFR3sVK5EJ+adQfCsojnmz+DGScx0esiUFGOequwgWa
D6sWLyh53iVmZP5M4vh3KnXlo1UU+f+19DW+MAuYqhxF01WFcJps6NDd/jX2WPeRYsVNNjyB1nEu
pf5saw0TL3IZO6N1YAzEUfGWBGE+Q9KsObVdgQOJqiCtQT1ifri9dEhNlvZcy/toKzYiohhUxuei
aEW7a18E+b0z2vHBVYJu5Zd9fonLCNMRoh1vWjLeBwKX69jb3LCKP5WZf9ewl3uRoHjOk05JtiR/
/tR1Je8luSJ50+TDN99KLxWKQQ/lVO8Dxl94ujZ8a3GwcrNTJxN6Fzv6LBoxNB4zTManN6uIC5Dg
6o+BilupGVt6vTYyVDELQwvXVtyysoQ4Tq7STsv3YLrVKQvQ0i0GCanHAknuu4Moux7mCF5vNGQl
+vBrg+hi5iZDREfUkvtlYvdPtW6eBZJQYA9huceHqQpH0Orez60YiQm7W0CqlI82suhLS542Q7KM
vKIT9L/qAOaq6hl/LLu4hK4tvSIoYKCgWCpnNIwt5n+FWNzH8MAFMyaG881dh5uGp/8pg/YyaoN3
anS321hBn54qaAWzzDPT17IM6pVtmclaKqv0FfWwt8bFdCEoxuDBgTYrqgcntTeIJyDxMw1KB3Z/
uoo6te7L9UuQbXR8n15xYjH3ZIlLjEwo9tLwAP/mFE6CQGnp3lmhUTx6XR3vsQ9oF6LeS70ToLri
UauHReqMykyOc3SMa5bgrOQPgMc/H251soWvD6pk2kx0uTWIIkjRbglnyVqkXTUsejWJ750idZYs
N2RelEG7RhmyOHgoMm4jloW7BOTCXuMB3Whh06ARkigr2WvhUoQjTnVJ2F/i2EGl2E6rp6jGXrFX
lOYV9a9oloSD9l11pxxwnv0u82o1RK7r416AZDZY1Jk2YCEYeYE3kzOSMJOSdeMFD1o7piEK3TrL
1Slj1lfkBXCoupenUmYHO5f57V60kdG5tmkTKf6jTeTk/n2cE5X+ou1S9coecPTABFTq+BuBwIQb
q+H67EPOmjjStWdJK72Lc6Cu/CKbBywEtizjvT8wFbcojAdvxEIUJoo+uoudWNvJSNusklC1HuyS
LHaANMvv0Jzz9Fu/SqWQZ6OaShdbwV2wZjGw6z3kkryC9WahxgMir94+wMHkWMmRtraI5M0IfHp/
gJwm+Ar+kfL6LSO5/GI1Ub7A4Go8aVY+bEZNzbea2+irCI+1PUopATaGlbLXSiU4ynURLwF9RS9o
7z2jA9D8BuWyaiLd/z5E6Hbk5uCfIUYw0xSpv/HKVru3/MhnW6waP6zuG0tm6AbYKXTHQNAUzD7v
9lN+spv4CqIBRND7ma4MPfoG2TiTB8M8t139VuZO/9raw7CyUgRt9QmIVWMCJzeS8zjEXXGA1xTM
5VoPXpssBK7Gz2Mjis5YHpvK6y6lW9f3XRY9qFMvJ9PiDYKMiNJMRYJ3RD4l/2dqdM0d+QS+ihwy
0g0kNQYDhm1JQCz/A2w1NHgyIjl1ElVWiuJ3iUcduQJtH0c9hAvPctZ6XjEzyPiRVUrTPEYox87k
su2+1V5+H/Lr8Ga5tIyiCL/KNMz3g9Z6P+pRgdjvBfqTPN5dFwZS9JOJ+hllY+0lr5Vx0ySpvxRF
x8FIUkLReH9t5c/C9sy8++d1uvlv7z5T0wgQqyD4Ue37N4a30o1QpM1CeuycVAHbhGXFUIztSe6S
aFehqr+CLpk94pFK6kxNrF85uECv5iG+9R3gNW6H6I5lAd2DPH3MCz/GiUAzb90TGUUqcekYguvu
2ne6NLKcaNW4NZawgtSdjg2Q+jje10R8f5e1suubLPpWV60+D+owPetRqW4y9h0bL1PCswdrdG5K
mfctgZHtsSgXg9oOHcisB6eBpvJMnWaC3EiCR8vDnWbKzvsIXj1GHcnfaQYRbR+lIUJi/KP0MQ6U
i/V/yMoAmfu6UYJxoqFhIAOnk5FW+QKjI3zj6sAJrUeN1O4iaoYof4kNdwbELFoDFKv2ttzBzRSn
ZUM6sp4O15ZUHxBZF+W4IhM5DvbcSwyQpOZ4FDgXAYcRZ18wMV+KXWdgiTbWpr6BLIU2UNO2LMBb
+8FSVBaddtvsFbwcD3VktssKaY0npEo8hGj5whPMuqzM+CUGJVLAICtsVrLGnl8MqiKPx9K3tScr
zlnqxydVzf1fTdctbbXiKSm8SRgXMAzsvu9WbY6vjoK/DVwW4yIPEbTYKDCPdahLG/iH8jaSI/9o
ABdADb6Tdo6vP+NsgMwnIJsDITpnDz40XEnJ2D2mcOJ4V3bDbwSJw1rnBwIeD7xHGz51EdqggVO+
DyIQjvffNIhta/ExaBBIgRKprjJWg+ugcLrTtG263slVpe5Rdk1SJACA1q3uJEsEVP3geay974ph
K4dOi8LdmIcOi12ijJXLWrbqe2+jTzHIQpOzmVEMzjUGibwUgq3B+JTHxqKTwW9KkmK+5u2fasK5
103dr0riKRvbCK2putDC7Ozp0WtiJS7yaHB1q0p9QcbQvRNV4iCKThKvCLyHhy/1eqWq8wbF+mU6
XKJGG/b+JIBIBgQy8XR2O4i6yGvzTZSiAqzbLfs2+SGNJsBx7BoHZYogI0ebzlQ7NQ9qa6pPonVo
ZONQOg9e2VdbNYm0l2jEOtDzzAe5t/z70u8e4okElumVs1GSyMT0AwsDqUEPKMvLdNMRf1+Ip1ax
h3TjDHZzLYrWxMy3rjKsjbz+Y0xbsx6g/oowjkkVRSlU8DZVrIub/dJwf8S0erCOYoHrK6vAkovj
dc2r2maNjW+rtguC0yxnItTdOjlEPa3yQVezVGOX6S2QK/APeegnD8YYfq4f2fX1qZE8TP2NJnHe
dPUQDyD8kxqObdT4S118oiDJtyz97UWntfLGHA3+AQkWwkld20eU5LMnqfaWYp85pE2+TYgPz7tI
bR6G3s/XON2GK5EodCOMDpJIdw4RX9lLGp5zWRmeQZ89XkEwYL20xahJ8oq1sYWVcyMdbQy7Fy7W
BK9GHZ3xhWh+t2G+M5PUeOuiPgQo7gQnDAPcrSNV1TrwHP0Sp5PwPViVXzX6+1H1J4Xr8JZmF4LB
eJp8nEjS15rPTSnohXD2uU9a1NabDLlPpBzAvkw5Iotw6/RzSitSRmqgeCvR2kKTxBX4h23N0oG9
usu/cw6VoL6LAys6NEYWoL1WWW9Ngi9xXCs/k6yRZ44SoTvNIgkgoGmv4qBznpK6fRQ9yiRgwxrE
T3UeF+vGToOtEjfFpZmCb6KHhfBEbrTDMWdOW9ST3kg5HToZMo3sJ8oCUwOc6SIzpBIHoXncWOFT
0gd3mhoXZ/HyySgxID+Ln/HUdivVmvep9DHOdfkh/vPb30ES+N/ePhPchsyPQqLu37WQNEOqJE/u
h8fR2ZWSgsVekIBJchy9XbRZaO4FMUKceY3LBkiH47QIKxdnQ5S4V02K7A/kFHj4xCb2+G7YZM/l
x8iKnKXJVIVWfh2uTDclKjxBiwXIOJw0buoMfaICwlqAqNHeZGZ9tnTnObUj9SRKstfPcE19jAKi
NoqZujvm7RITHct4g3H9ywIoh+MQWtLRiItIAsPsbnCkghhEf+/XbQX5r/lloFT7hkHihF1oh5dQ
a/DqLONzNHjdXRbCQg9sO7srHcvdhEpXbUt2pwl7yOXQFO1DjzPtIQ6ab8qotg9Dkaq4eLTeynTI
KuS86345ZjXT+O42kRJKm8Ktf+Bnrl0SPcn5Pjxt0SlO+V3haU/V3HrRB91dQwdO12aRN/e+mR9j
oLxvcaItRF5JrtElGrrMP1thcd9Jfrjt+8DcuylcFHHg9QlCMSuQW5t4QhOvqv3TqbxvydAEhfPq
Z9jY15pc7m1rqE+kxHiVNsGw1IweZ7jI1U8ls9O8cwt7hSk0yQdY26g2YX55sV35pAGD+64AmJll
eYYPhZXnbHiGVSbbL76Rtj9sO8hmRYeJNVYU4dosZWXODNC9OCYWl6Xutz896PClV2BE2GiPbao7
f4xWumdTvKnJzi8GC8bCEKnzulbqWZf49jrSMYzO+qrfmLa0c8csXSoDLPa4amcy6OoX5KX7VQsu
bnInZgee1ic1B79XATr80UTd2SbZ+puUEzEbCzsM17dXyAXVuxhYjGD70eEvWmA6jC20BYz5JvM+
cSgKWdlLERC+qSqSpHIeYF64zI1MOXbWAP+gy197Oz8XZpo/gsp9VBDYPyGiJD9lkvKceQomPGFe
HQejPEMEANKfTAaMzu9QbtKDHHgXB1731rMSLC3LINMPEgFoZzn6ZvKGqY6xzpvJsncqSoN5snO2
h6ba4pVk4tjoSWn6pkthsCjlxt+rTnMEpmmDf0ZFTDBofIezAs2mKPe9dTJ07/WiMSKISbhm6iLK
qI19k6wsXbTugN9xnJ6KOHxidVLdDX3IkzR2yg77ifZZtpmpgYYna4Ikv3jvdveJ3WrHvrc2Rqz7
OGeZSAJzdi8a5cHt7tvesnY5dj7kGOnRoZCwdQJ0ya7lYDIiGmBNztw+bZc5keVnljHNEug9r7Wp
aGqmg7OR0mxT9JlXgYP1eod8PPIvppbur6eW3rBNYsVlYwlCbeTxgrJVfHq7u7zzHZTsh3MxhMbJ
Tuo1u8+l7mi/MmwrsNCqf3S60Z7HOsFoJ7PLVRm8jSVA35CdztCE1Z9Of+hsq3vCPdU5FO4Id7iI
oVVEDSSSkCkdCT93I3cB3vU8zudEarAAms4sXTknTPp7USUa26xK1l2n4TU/9cD4LbmTlPJHREo4
qyzjsYzkdttVZjkXRSvwRiJv0fdQSs1HtIW7S9Jk83gq5RmMTTwSmmUv99JhnA6gyd7P4khr161v
fr9V3brd+jowikltcPePkZZZ7UHx/inc3N71RRVu7cZ1oIT2ySbQFe/YBUG19kstuiOVOKy0XCtO
o11aSydB2qPrvLPDm3mTJVmyR4+4xnxEdzYNwqIHDaXUlTrI46nHDGPpAv64NGOE9LTeyY95fI/H
C6gDe0zu0bUON61eltsQ353TEDQBca+4fFPd9CgXPOlRDLZASatvYdlo2DFpyVkj7boBSCVv2ryJ
MFdQodsRRd3iZBAiBSdNr4yuwDMKtzmTjQUG2eZvO08eFNYQ84qo4LnTpCXiIvkfHVKZz1z45rV8
QlwhsrORBs2mHOo7m0dpHal2t+4NsDKyhQtBbvrqi2xUP1QzCf+k5hGUJgILPMxnk9zzm+Vr+bxo
leqC3EuzKuI6O9h9uXdCcoKuJ1VnGEbNPK3IBBRZj29wGf+WfbZZTsqaxLT1dAW9MNuPI9YLKjiS
he90yqveDUdiIBj7IfTOlL2qZLP4HvgGbsG2XOwIU1qXtOp+w61goiRrz464Mu+Tqgn3WoChiZ20
w13iTNsXw/gRKrkHLaMeNopfN2vTY4mEZNF9A0r3pwNMbqakyXAZEr0DYV7KqzJtmxfCEyRI6BFM
C2e7yJJ7FVNWcADVRra8eGuNjrnFnCM78L+MMOGrzZOjF84i6Ca5qj50NoMaDIc0B47fB477aOh6
dbYw8YhgpnZaN9MK0r1eX8fHAAG+NRnkeinAXR7f5cLsgmIroF8NwuYgRewaUSugX1Vjzxo0TR9l
uU0vspsRMq2NvVHi4KvpbbdtGsVbjraSvkHE+E3WpT8XDtSOTPN/BdOca0TOLG+lfB6oxGEHRza3
LTYO676N0oundg7xyqb6aTolYp6N8lsiZVHIgfVUyPq4xIzqzR5wks0mA9JkOkCw72ZqyA/VNSUV
tzKlUhZjaeVLf3IvFR0dx8QiKcSi91aHshv8FoOJZbqK6BYbvXm2r9e+Xiw2lbUHqqHtxpdB8nCn
zvL0KHkEAOEHsn5utfjghM43K9KcY6Cxv/arh1HTgrk6qgjWOrDcS3dnObZyzCGozEf0tYGeIIrv
xJW6Tdt4OOXTIdikQ5Ku2BwHm5ydwkI3G/UFudPvWtn3f8jPjSCVWaiw28aDPplVtZMtO2LfTJf4
yu6kmIlal4z7nnlkIw9SuIgLU3kyQ8/auJGUItKY8rwq8StAmHgx2hULLjkfDqMLeiTRDGsVmlqP
HlCUrWx5sA5Z0TQtSkrNg5FZyUbU3Q5KZf/VpbJV4mr4i0DAmRQJq+rFrjpsMy09eG4RdV+0iYFv
muOzRQULAZ57HWojFAEICeB7EILsVKx0x6A+dqXGFpAI1UNCnmkGKbvfijol0cxZO+LUB4PrHGqB
9ZtcFC4Ic+w87YunsUoOVPm7LE02TXo27nQJpglGV8zuwxSaKKSOhWD0KlVB/NbJPoB14EATcNkm
AO7vQKW3CKBp5jzqbZySwNAbfkBCEiusg5z36RZnDp6HXJYWhTWqpPYc9zJY3cUzvSPcaA8HnFAi
wBI1a1cps3viaVCSJTzIJKWGNm6yaoJSWz6Z2RAee+IahELq8inKM/vOifRHfj8m9laweaCD/8UQ
tya1mBsVrGAXh90OCWBBEBcNYVG5d3X+UxRM35eXmdVFC8sqx3OENNZMU+oeZoI2nq91qH2s1dgG
ezF1EQ3sFtBIkdCAoQavPOyojZQF8KSR1jtWcWia+P0s1vJoiWykgcxXV9XkYelzPWUm4ncVy+0K
yXx0Ew0kJyUZaneiOO5RHPgZONsGppWGtsjRKE1eAEl4XxdSxOPPtMgK1rpXxh5xFL6ZrVEa1r2o
q+1sp0bVuMlCG3M1HWZXE5tk4XvU4OQUTZViuCPrpJ3lYTDmmut79z6feo0pdryR2FoWqjfCRhum
EMIJBOuiNWSd1zTITSfH943Y2FsLqe/ot78GLSPR2gz5yrEJ3OZBZO0qt2ItNp0pEfI510pRFoca
O8GiH1ZtE+DpZ8qkKHKYkJ0Uv7mRH33DTGBSRJHqZ+Z7PDdD13sAixIs9bB0T6bMjyKIvrO5IgE/
2UepjcGrZSqKQ+fgdj8zHKID8NpoUnvL3KXdQupi9axVl0CvIDbKJtIrLl8wkggoJ8tOGW9dU+3g
byiTs+xIPECPjHgRjJJ2Lw6FDyWQ1VazUjz5va6sm4aEjVps+7jUr/06RbkjoWceosxwVnk44cQt
Rd/VAZEWBw3rR8U3q0tX4X+LCO6jbrVLJ5Kl+2mh7jaV8qKBWD0QIHCvRSNPknk4dOEqUfMQL9wW
B4wc+f81Ekwxudjsp+2GGc4BXbfjWQvYMev9vYGSxnxw4nGNEZq9j0rp2Q+z6NLBkNSbsnr0hqF8
zEAj5Vqt3OWeVD46WmfMWzSqmWEp4sLirpWW0Ixbu3dGBqgK6pZ7l4bmL2UcwxcvCcttIPtkhBwv
ejFhyyx1fKg2ohVGBNqdvp6DXqEVmwlUbiPpQbZ1+cL7AxgL1b3Vwlv0M3NmstHcW9IIYLA1tI2h
YTKJiogJYyqqEGwCPQYP3HxKCCXgX2HLC+L6tA6yss4zXu9SZBmEWHz0O4GJLsVY1Wm9da7kzfI6
tgF0xtueON/UmRUeVlwjyHjRGrXE/vQBV3NRBKbFC2vo5ZXonHYx+c1eR85wuq/sRemybAiMXcf2
vbuwSGivRWetrdVF6dvutTU2qwZ9i6TYXMcGHYm3lpSQ+BOi0ZfmZFijNWY8G8Ny2lOL9P0qCcb8
YEd70CcBrlXzVpG7R0mx2sek7J9hUTnHTE/7TdFC3pS0vjs1NRJ0QevAHZIC81pXK9+LET21a1WL
WMGdTrLZlXN0bkN2zADN/Z3d2d1JXCMtgxjNkzRY22k/T6y0Y4kXWAvg0/He8yB+w3r7mRKc+p7n
PnYQmWacEtcINziP7ep6TM6NET01cuS9wEdWd/haoGztYEhbRnW9ItY+rEQr4IFqTo7Q2YnWTC8f
EnzIzl5ga8/N96pIvI3qZ/Ii74wSxRCzXFTwVtdVSJITTwtkkBwsao1laFh/ncbTqa4khTr/1OHT
qZ4omGIOhA884+JCwnw2+fMeHB0Yb+94zxq/tns3znaiJBmdfgq94SJK4ZgigZp2P0Wp5I+Gvh3g
TN8X/vNYoh1k9+ToxFXDetTwmh7LRWhK2mlw5feDLm0tqfNOt2oW/Pkudr0n0elWH+uNsvQHMsVf
GjIvlGeFC1vg1ll0IR7BXgcds+7jdm7LhtEoFeUJPvwq6OrhzR5NdzHWgJoHTE6Pskq4C+z0wkbr
Bf576c+DyQVFHPBVej+LNcPm8U55h1v4n4hW5eMszhJn2bcQSr40iM6itWsk71MrZB/sV8yuIipB
7PV61aqyZ3E1AtxrIBUTYBnGdIdc2PshZKmwi6eDOLs13PrdGr70+w+63C4/mjXINnH92zhRvPW5
3ek/6PLlUrexf/sp//Zut09w6/Ll8pU3AfO+NH+50+0ytw/z5TK3Lv/d9/G3l/nnO4lh4lMq7VCs
Gj+43P4EUX8r/u0t/rbLreHLF/HfX+r2Z3y51O0L+6/u9uUT/Fdj//l7+dtL/fMnRd6hZHWoZXME
QljaBdNjKA7/UP7URCqKUWlsv4+6ljHYzq5XuZavAz4N+1/vICrFpT6P+vtPdLvrrY9M3nlc3lo+
X+n/e382M2y9Oz1kdX674/Wq1/vc7vu59v973+sdP/8l4u41HAij6NrV7a63T/Wl7lb8+kH/doho
+PTRb5cQLfH0L/9SJxr+g7r/oMt/fykw9c1iwOFnpodDddf0vrUsQcTPRdFvJ8kAPa1A7tAKRsuY
y4XtLiS7ytR1XGHqV5UOK8qpWXTsBw9MHOCVAyT1cqdmeDYtRLPXLnU9do5gfmHQiap2dDAddVgF
5mqurtVBwwKVpNIc3h9u1UTUhV3b1cxN+LoJSzc4e0h6ilOjHyNpfjN6U633gbeqmxWc62ohKsdV
/N0NKmmrI/k8T5MkWpOTIh4lJ9kFVOZGL9L6DrGl9CIRfTkYTn0WbaIXjtzRyjHLfgEtPL2IbmqE
lZhPsGUnuqiuzBIpZWnKVUWHOM/AcOmhMrtd6D+8u2q3Z8tQXYKo/8udnQHlJdX94aUaEbjU7o4j
SKxhZqL9cRRlzCb9eR877823Bv2ji6lLdMl6umTd+zAxVhxEP+fjKkYR+atMh7yr5DBatDIkCyBO
xYEoISKlt/KnTpFtH0FfDutPY0Ce/tX9Uy3iirE97zW5Q6YPDX+s38y7VgmsO3EW413Rtmlz/FLP
gihYsD7lN/RlQF/7hzbyUGv46xqihzjkbG9RgTLb9a1OnPmx1W6gQf7+Ui8uklf2vsxHcycaRZUV
d6tEHrptAd4ezCR5QoycDL4ia56apXOtF42iXpzdDsDrzL0ojkIAT5zaJFPcMnwfK4ZVeuAuAq2s
8TxL+hUQgHYehKPqzNDXq86zQiFIgqmRxK8WCDVhO7NfhU5WnztPrs+lkls7q7UfRdWtHvmtRyOp
bfYadBWHBDjyytS9dj5MI0Xd9R7iSrdKcR/b8obrfUSDnI+vSVZWa0HTFWfoQN2/83W/UHcR4XPy
2bXtei44u4K9iywsaId64aDL6ZPD3cm1psXomhdJtZMKyeTcleTyX85rRSvlueju1mXb72tFNWde
1SaLKtTeudOR1Dg20Q3Y0beDlleIdRLNF1WfunxlXot2L8S8nKwol7h21SS3E8MFERv5glmAzj/G
acSsdQ2idBXb5t6fQBE4RMrfkgx1oMlJ49bDNxUF0eAumavbL6CfKAF8vhKV1uQWCv/VIACyyD6w
QWga7VPTI3M0RQB5Ui4BWVSEK/8SyEOQPcFXrm6vonm50JOe+tVkw679gFp0S1RPKqTj8up+UihY
BXUZLnyk3v05SMEUOEgSLjrXKe/zbijvRZ0y1TWQurEcIka7EmXR/OU6vRyeqsb1tq1ZdYdWNtqD
05EhnolyiAr93lbvsibr08W1geATeIDean74mNuQuFdb9Jc9HLo/rtCk4fu1vtT50/Vc9e5LtSkH
0lpS+/vmwyX003vl3UW0dMc5MQTl0xvm+tohBbi/9hHlTyOvL5nODeS5B+hpDsMPfVyJjGkSBy8d
vLB1OpnNiUP8cTYIU7lbWTS3XXQd8aVeFNlBt2uQ/69V19jjjMAnrCkHEnOiB9Lxdkjd6r2oe/Ws
ASZyEI2i/jq2hY0z98ZyXN6GEVV3F21eKPOr2q0O4RAaVIcYoK4FASBgpVhKVvWmDU3i7erU6g5p
mLIxDapiG45xsY2wk5cvnUHsQO7tdC76lFPHSFAVBgdkdEPWjTjknaiyfTWbsxjtkAepFDmZO6qJ
XnFvjRtec8oJMqt6EmcJPqDqGDTHW72KddshUQ20i+jqyIBqZ0qfG2uLjw3Fj8rbgbAefwmo70Ug
IWJ9bQ50B6nKj7uJ3tV0yz6T/oe2M1tuG1m69RMhAvNwy1EUSY225fYNwm53Y55nPP35kFSLstp7
//+JOOcGgcrMKtAyCaAyV65FSYarXT9AWOfNqW/My9Xe2fO0Ah2DLt4w64c5jao9eWr12esyiCoR
pP+pI+cRdtnww23zYV3T1P/gv8VGhjN/iB2crzWXSSv4lAONEgCq7yG49oZ0Uh7cGPA1DRd3ZUdk
JEE6vNoKGquKsUJhZ5lxmSzrDOGS1KtCd9UsnhoeM20jK9pjeCMhH6csa9NaG8H6zgzxFla1SXXH
Ge17MOv51m0gGua/zv5ph/SJaEn1PbRjeD2sJr2v6gTtX8QMdxZ9Lp8kVuhafo1V+9miTAP0QdFr
ZeVoPJKkZ6BB9YBmmIThAiNWDXjVxCvdBuJ1XIAO4pW5RUcdUvUM06vXPuusTerkq3rRkyJfTwa+
Aj91HYq3WpSoxJsVqMrUJoCmRoPl1+tWpp/SqEMx9V7Oro6rLVy8IDi0vR3TrSBxchhgY7446N34
OVPhm4eBIup1glziw0pyiQm2ExihWViCr9dOlw8F+qo5V8CaDMcst/YEHC+yx/gP+qCQg1H/CPgD
UCyMoBoeOu2PytIAWZXT81QM9OcpSUolPND+cHLVofip+ucgnVUEEPnCLtNl1bzN68NIvvd/t6o/
6nBjKAr6Prw8HqzBtfaa39OZDT5rBX9Yf4r0KHgJy/kQVGT7WzeePxVVsR4XYjT654o7vUM2Klii
aFrk3dlGY0a8XqJX/FNYUryyJF15w0m8kam+WzKfcgrFrOG2xU9KCikVBq8AQe90TyqE44fODe0d
Ylf2F2WO7uQ5fI1IAX4eysixdmFjQbpswk41rOrZqvbynjzHkXE0nXz94V2ZpkrewGdVNY5W/Op9
tYknaup3nmnk8bO6vKpT8LkxiuY5WeQbjTSFRcdsblt1UIa7tyFF0eAshzl3DjRHl2dbQc+OhYqb
RnOjJzl4ADzKBCyejOC20M+V2R6N3kQAJpuycZ91Q89Nlgkzv/8nJ0vb9aK/tS+gokMkplVvy7Zz
zhIy6f5wZ7vz/jpBt+fkhjsoXfUygVZma91Cn36JuVx3Tu7LoggvixjQO96HE4VP+RQOMHxk231r
JbFyADWdbsA2DTtzWX5W3HI9oorwrKQbNYbbteia4XkKan0dDQjfim0EcXsCFfXTW/hexVQVJlRB
mXp2FtMAOn2X1DZvkcuwZNP3ZFhfxSfhZkwfqZfRstOqvnk7Zf4fcIcMRy8IhuPkj6DQ5VQO3N4V
BV2Lt4CPUdWbR2Jk6BdtUK1kDNVZtNWtub+seY3Jinjy19fZsq5VT6+f47KEjMvM+aQOdbD/EGI3
Kk/UwPscWjVKKp1n3rq9EoEdnFVO5XAdi18ixe1AlfUaKWP7GnlxSSgFiWmtBfCMSJCsIWfXS6JN
oBjr315NItmjhrAOgkxU9Wa8dyAY3MSjlmxl2Hshtt4Y73t3dlYDHBS7Dw5/SH+G1FsOH+3FeBuW
mXas8zq1kVNhkdF91qdyuAv0oAWclDk7j53lI6T29cqv5+EgQzkknfukmn18klEVx9pjZ42bHAGh
+2IZeWYQPNKYeZ1SwcJx7jrrxp+aOVp7XQvLgJd912j/jtZwvMz8RHTI/mT6cuHRDIddE2XglKp6
DbxneKwdNXymEQBcpf8sByO2WxBEln+bLja3Aag6zwriLsuQan13nwf6bWV6rxP0HgiDhdCgmGhF
y7bO3EMbu8SDvc1PfeH8fY2nNRB4l4263RJQ9dW0DvpwupHh3JYdYDQ7WstQcVPjKS+/ZEn6ejVY
kSrSl7ZzMNI2AXVTGCRt3EW3DC7RmH9ZHGygWEexbLFFhQWI+Do2DwaNcnD1E+AvARIlQzkYkR2D
oymCzQfHdYh2i7kLLRuM4BdDc9HJmYwAqRSXYtMIj70F8HHTDs28owoPdb0bhY9q5K7iqcz+5ZW5
JpI8EpsabvAs82nu/zhfIkLIaS8R1yu8XV+c1zUABcPlCwjdg+p/Z4VweCU1Enorm+ads6u0Wzoz
AogErOHPuo2D23jBWK8kurMjZz2FxvgghxbW1HPpN9Dat9NDbtPkkcV+tpfPBMU0kgxWfbqMXMpo
jWKNq0T+HG9e+XTZb7wpKbF3c7tl7rD86XI1sW6oVQd0OKW03iRlfQtcEG4pALBPY7hOo6Xgv1gK
NfZu7TH/W1yXoNrvtmnlRtvrnGAo0tXUB6/riAMy4/+P61yvPf7Pn6frZ3VtWDCUVallnIpG3/ex
bh1a3+B9K+174zRVLMOrV2qcUtuIb0dagJGFNE5iGsR7iZHwiqacrdZ69JIsUyRS1pahMqIesakC
CJ/apJq2YhT35YoSPtKEtKX5ql5FbpS83qXLCZzPqjSN6QZNjC3qd5G5Jqlh3kZVZgHd5p7fBjzy
kJhg7Mn9XfzkciZ3W1Zte/P6XuOP0YEsn3LHDyS4d7vU3Y1Fa8B1/I9NXRzo39GZU+sXew7zDmLJ
SwgK5l973SoPMl9MMkHj67PhmwItyjJfHEOfuSdbn5RdnI30cwzlCaxEdZo1qzz9bigOCZlgtbbr
mdba/zlWVkqj4Ltjw4hW28+lYihrOTMBrVzO8sVWpgrif2/e/x6HHqwCKphkpptuP3BjyVAHxqvk
EYDZ5T1OTHKowz54J8OdAi1IfQPatiw4a05A8xn1ZdPMwDiPpgGAOX42FrOfdcntxF56LUOrovUe
jiQFAPNcvOgaSXiyQBCOLsG80V/WmHmneYid8DmgWemFQ8LP1uQ9BoULO0PvbV+UzlPj26hJXoc0
hxz6AEKTvdJ4F28AWdljbJvWCYrw8WGGJsWajO4ICdr04JscmkiBBbuK9I3Tl9y8xthOTrP7OkFm
ycE10stUGcn80UrirQOUZlO6VUqus5v2hRYZjyWNVtuuJE9mWhaSeovNV8x2XRZ2cwkRx8QCK5jZ
8ttSn/7qAku7JTVsPEJqeqvGoXrWutaN1sXLRK/YY7u4pq5Vzpo93rSG40UIaWfTbaLof18iTZq1
QKebxVquef0waQDXdwwspgTDfhR72nrtukLiY39Z6vphxC0fMHbSywe5Lle8aF7iHPJYDyBMYGNn
LDtLN1L6G6D+9G0pbOlXV6M2zeBuZb8o4WC+iYS0/hJzXeLquNquy6D2E69mfqdo3Y9fSKG90FCp
fGqLydoXnVnetFmdflJmOMsAPv75a8AYIXhRB6RlhApoUumTMSDyEjJANbSNjV1l74fmMpRg8Urw
dSjeD3MLG3h6C8Z6PXSWcc4S8ECj734F36r5t4EGXTpNPLB81aUykaaJzTO5XeMs0c3YbpLaGI5F
+3daWOZtCMXTkU5S/qsqBZ1KOkOLGhIxrOiYj0dSQuKdlhA5k0Pd0CR18Xwc21Fr3Nr9n0ia2fRF
L3GynIxJInW0Qle38RRA1x4kfUYbNAdj1kLlZqxI2M88R9a9VeXu32lqZkfQwCWpzyjLjg2IqHXi
+NpaJjVu6m2jrot4t8odxTyj1UzX+jDRAbgopC9DWKOmey/0UTFGFOvitdS+fpyRBjjTgPfCrrP4
2mXxvNKKyH/pOuBIWl9ML34VWSuvbfIX30F2sCgCDxWFRlkpFj27nUFHE2UD71ZDnfbSp23GsX8Z
akL1AA3Nu+HVK311/9u5aRpEa2dgS94u3Z9GBzzGqCONdwXPOdsL2wnlM1DsEzXD4xBUW7GNQC7n
zcW9TMn6QtvWywomDV1bT9PrrVsr5Q30Ke42oW33Dz2JvzS0GDyqfaXfD1mVrsSeZ725yVRg5N4C
6qX9mVcz7as/V+0tf4AGpZIs+YPutmbVBJ5/BxZwfiqV9lHsgZ5Vu9Q3LRJjXCRq2l1nAidq4dl8
ib4ZYTz+HOYAuQJua4992c43qJ9UN6qZBU9sB8HQ27n9M/qmt/CfSCT0ZtOjHUML8/pmDd8knU9o
Om6gsEjpgXqTnxcjrQbpdpqc9Awaz7nPK0VZK4HF0+ztLMhJlYoteju7ei9n8VicuxxyrCiwH0Pe
Xg98F407OdDEbt5ZsY9qI8qBqw8OGU6x/1iWmXuQ2GsEPO9kwiwwp30aPEHulz9rdRpvfRXYf9HQ
OBYrZbm2eif9sx3j9WxO47cAdbHtXCfvI5qlRPJfI4QnKo2jdRaFqIkGCg0fOVSbe9htMn5Fihre
+8uGowk9Z2OpcIJdRJRD2Zw4yzZE/H5Af4MSWUcPztBu4y0O8Xqpy48mrc+TUtY0hSx7mnfTlrWp
AY/Hpj63i9Su3pPwNSqvfJoAJh4GV9F341wqX8hgXSIMmn5W2QTxkB3TEpVTH9YWvnVUwL9TetaO
MOu2T/AoTndwn98YOR97rRZTsbMmfdhIrBwMNf0OhZ12lFHVRTM9lf0NfO7NA5vLdT/XlCV9xNxE
KLdtyMMVBtmRuWmnz46eb6QFGnpUtsPIqWyky9nVHW3l2rZ6pkFxnYZarzxH/jRtYd0vbDploMWV
Q2ir6q1iLQew5hl3EU7B1po6LQXdj4x7I5WCxSPhS0/7fzrNA0Qga9ph6XutpvExWu7XkH1Z1HBS
i209jQv5X7Pf5rurpOcM7hZ1vwqtwMm5EftH1U8JyWNjPKZTaK5mWDg2EiiO61JyFiTNPn5b6kNY
4t4rnpY10R7KFT3etJm1aVs7f7DKlI2mmcT7Wm/TTaNH7DTVlMb5TkVn1Kx/DGXm7fRenZEiQJ9a
tKvF1nr9vB6VsXkUx3+0qctcOvxoTb3GyJS0boZ1N43aRgqPV4LoS9nyXR0zRL1o5w/DZ6laXtwX
7uh/n1/Km6aBJN2Fc7orOnvXF91nN9pAfrmy9DE9D1Pfh9tEodXTyf81TJYu43wgQ5f27V5Gb6Ht
0otcL4c3u6woI7FLxFu82M1FIOktXi4pod43u4KAqVxYq+VQlL69bfp6Xl1tcrbwZ571woPGVmIs
F15C+vVf57XuQFOQRA5JFZzHIXG2RZW8j7mu2EK8tqca9RPlA/u2qqy7y99DhrBe0RbNH+D6L6LK
dgkTk5s7VAHepl6G4vlgI+P73Q/qaqXpg7ptWu5swi5QNsZPAPX9fQC0GAyrthIOgiaospNpwhMq
UTLJCXrYFxYq839Papvk/Foq0SINpW8zp92tTCY0pJBnXiWlPZ5lHCCPs+snSoliU5aY94F0XW+5
WzmX2eImJ6xRWST/BvbagHgo/suk8nZQ8sl4kMPc9s7GGZpge7XVtNdRQlSDVZarJttipNqHRThM
DmSr4VutyXnnow+D4yIcFtqJgRj1Nwl4Z+56bQedbbYW23UNcnLgnhrHuawhDjvXvLMe8Kq5XKp7
ux4ooHQ3z+bw0cE7x5+UXvvDdfHK42dQmh1fPk+/gUEJSphFtBVSw/rR0Av6rB3zvslRoUccsn5c
AsQkAXKInfcmCV0mAla2LhN/Xeu6/K9rTUX71Yti7dbVw5VjW82THGKtQPFe87tXXZu2gBRJnz3z
0Klp+9T3mffQZ+GSo0JLZgjQV/VVoi9jElfU4nPtNdqhHeehYCvzMfp6PZmhLuuLbTJH72FkfRl1
pfYSZeHLmETO4zjwulclRniQobTueLNzpAutOUsPTxZ7wWOsHWUgQSHM9PQymp+ipe9H7ET7+6QH
NVVbNIOtO6TzNlrDL0dmSAwdyK+Xui61XMohiYvsNh9Ga4vw0a/p81vWUOm8Og1cJvOWypbq57tA
DQFZgNN/CLP+rp7T6SgmOZSwOu2RvdYhcySMzCNc8jFxqgV4IFGc6rYazdhBSRjZ7RvZSiTyiJNT
OcDh6G9aTdNWsk0Rm2xL5Oxqu874YJMFTKp+K9Utum1IAyiQIfjC3pGG0SzqHGo1RYlhoROj3fWV
MKyY6q1l6VBk9ogL7hT6J3f1UiCdkzLb0WaQ7Kqlmnr1ToH+56iBoKGkF63pU3K2H2DyMhRvScnx
4r3C5AVOT5U2vMz94LgstXiTmW8y2oZkt+giQtPoy1zC1OVrMPq7vWZ98Tv9G4JM+b04u1ZfQZKn
f6qy2nua9HAv5jBDiM8Y6MMd9cj+MhZqc8jVMtmI1woaZRt4MXW05QI+2seXC1yWHJ0PF6CY+O4C
kdu4O6hMQb3S5tKerDBZMyTtIsPMAtA3afo6TfpbCDzdU+dP0aaxouhHRSPHrMN/ihCcuRv0wobU
okg+j0r9KAEAKB3ILgLj/joTecDwR6WxCfZ882s6Z9YOcRe+Vhas9emYwQ+zYFb6BexyPYgtR3gF
3tt8f7V7UT3sKoCS5LkQB/swVYaKgCmXufTpohf1tvD0FEd8mawuqMtVt+hTyMEuOhJVclrHQLDa
5XB1i22ag3AzDySCxPFxics6ZU2hmCz0xtBr+3Q9DF3f3PYl0KU3ewAa6WSMEO1t/jml5bCfm3cx
RRuN+6T1fvTBWNzBlayfa2UnA6ihkXm2eR2/2KtsL3axyFm7zBmSRj/zbnM1BwhKwmlHkfWXRd+t
d7X/smiAIFafN5HrrHU6p5Y9hWxALN+19+OYfLtsUaRwshw+7D9oFP6K6Bd42sUJvkzfRfFItvjX
WGdZrQqjb5cdkHgv+5m+GjYAmtxjbGQVKZ28fm5SGvhUZaYZJasceIQr59Nk05kOYc3fSNi5nzXu
n+TwNP80x3V91A2AkOgXGc/8zYdVqLTqT6W9F52vZY5V6a9zfE3xT00QIc2dFNNWG6b1lBXsislo
f2u5P696SFzu66aHzkMN2H2F2fytceB+gC9yWqcNXI7OMBUbKirxPdDj8WC7k7LXnaZ4dDWvYudD
H5bhQbe8kIdN0fAw9o3+9cMkra0V2FbN4rGt4T1wJ905mIM3ZahO8AJJf1Dt7BIrN74k9XiXTm76
Z2IkdFLy9vYEv2ZNjykRoaIaX+qhv5P82e8i3tb4jxE0sbnrnC7gjdsln+GlyB4E6NBtVapbX6yp
qWkACz8JoKIIVft2hGPrAnPISgOoJ2oYO2OEvaqDb3dfGnm/LgoTte0FCRHn0WVRmd9uZNEJtKQs
KhgKGjudy6KdNnXbGNESoMW8pqjO8BCoVX5C24AdCOJkl6GI1AtvrIaJ3AkMK8vrjtgXUx2r+UmW
eFtHTAh6rp1Y0fgzQ99vA3qk8QqSj+A023py3yxCel0Y5n92IYip1vO+TbPqb1I2WpcIq1X7VQhI
xwNpt7ObmAaqt3wqdADNfVGmGg5k5CbJn16NFjzYyFwqbF1kNkWbaqXD+bA8kAN7U4wz6bUpy+6z
Ei5R0TXvqngEUPVvR20r7CUWR0BG7TIj6T2+xYsjiEvzpBvwEJ9HUlVZ0ajN82t+ZzCcbDdSoBa9
u43fT+r3NnlBKTT7k0yfuo68ab7TwDedaGCHIuw1IO+jbZ0q4PmU2N1Pbbez1NY52pNvORvSJcku
hzoRlBEa8+KOFN05Rvx7oB9CrzKl9e6Q6jSxy78MmPXWAP3/0o0wfVztcONszTQJX34Tby92PfIK
kI0NXGQF9B5pUvMrXXKSMlbdoF5RNrYQtCN34ZXauDLtrEUytjJeGiovdUsSkuTAXVh35UpYNuFZ
gdJKge9QhqZt/vdJlWYCzsunM0mqAvrb5aDAUwm8EP2Mdv7HtjhiZMpQhBmAPan2doLduNTc6hQ3
0/QYLod8tLZNWcDuvozkAODfjBpeOheLl3XqfUetWEZQOsLHAbIPSeTgeDXFY50dh179Q0xysDuv
OLiq3l5mNlEdHvLa+guJnu4I9ycyRt2Y9IiDFt0aInSLGtNQkm9fjOKRSDm7hMvYDLK/8lRVwcsk
44ktk7at5n5YCdZSG+i+4b0cj4wlRs7kAEsavAXJ6WqGvhcAZ9l1rxPqBontalbvE91BykhpPYd7
sqLzl+tqfztVgbuJE2P61PQheVTLe9RVsFzhWMIeamvKUZzzoKo0VCK0Ll4X+qcbRKv9tXhdHjVn
e3K+01k8fbLggn5GDqCo67pbF7VyXw1wi0lkYdGdXU25epB19JqfTmMN01a8etMNtxr9rrBh8onA
ccQPsV7eyrISARISwj6lepJRlENEyZazOslq5Kw6SOyrCRotG71REz08S+vZhs2h/tmnmZWCRwRN
FEqkNwNf5IMBje6ZrmxuzXVQfqogx1ipA8psBX80n4RPgFxQs1GDeLzpghzAxZJTZTutraMorGDF
Y5jpRWisQDMkZx5K8LWUJs02iuls4jbW1qmf/RIYOogA+FW2U/MKFeClBKcsJTh/Kc2l5IC8fmzv
xCROu4HARvXMYScR4rA7iJxkvtiui2hWB0Y36+7ErjbKgCQNmln062unuqvymzL0H/1ZMaH+Ekqr
INMhstLgSJ39+M+MZznkKosnbDxO0YJJdjbawSsxwt1MuJxeQqGuzLddR1kKeeqN572ERTvdX1MA
k2LSFuBHyo0kDsQRNeaIEHZTb7jBGg/iSPWGmnehvUCQkd46RZFz4/P0vZl13l3ZomuQWRGCCv48
r9XaiV/awS1Wzpz53yu3uhsGEvKrcf5WsuHjr1q0dJD01V+JmX2xhiT/1in819K/PH1mP5Btwjxt
Hru+ICFgWtrZDcf5Zgqc7rZSvQFVXv1fVy5G8/2VreXKSljelVNBnqVIv1G0f3/lvku+xGWmruPc
7O/nKN9BYgYb92wqe7OYlO/GwPfc6xIdMuza3ULx753o+e9vqaNre2OI1YcEQrO101TlV6vpXhbQ
NvP/htqISuecfFc0RX0JeifZ6PzoH4LUV/b0b8e3URI357GN563lzcUnJ/QhjA5N7QdCGq8fQ+Nj
KH4Q/OgMkoAfPsY0e//6GJHpFr98jJoXm7PBe/K6G/k9VwPyFRQhsk9QwRaPRsttZRmZnsoBLF/u
TPmdmHjbajZeY3R7Gcr0cAarJMPWGC/T6et2mvUylcYAeswhRXZmM9r0RmghEK9lj2y1ACa01jN6
AtZzHyxJGESQjmKrg2BB/S5cV5AcP4Mwyh5t/3U6kmDUEyOLbILZqaeuNV8PzXKWAH+3lR506TKy
o34mt5IaJE4XD+Q8qPZo6kGFpXIjug6mRnaBEsh8gg0WTT31TzGjLopUzBIlOjUSlc/TdCor9ZH3
Fn8dlSV8mNNg1qd+YVCRg972Pe/HkEFH0D8erg6kEYhW36Knsd4WrX+DXGe3NsifHaR4lyZwX8Ew
4UKGCs5avHBeewcp/GX6jByvC72s7fvbC3BgHsJw5fuDuy8irTY2oveuLUY0Fdy9CLuLWLyciVeH
xW3VLt6qBTvTDS2q65CE3c+h8UkXltplNNnqJ6GwFd8yuvqWSPUt8td5CAxfIkujNmgkAxbmD9a0
TVo4lOQV8PI2KMYxKtEJWV4WpVQuh0u02Rp0+VKavx68SZm2U8nb7xDaN7GpGIAUoukbwK5NmXrJ
yxTVJa1+2IWbNok8mCyq9GJ3p4VhzPWnb4v9Gq/p5l+8vg3cw8i9jAtjuxzaRKdbZOgi0m3Yrt5g
icucdgbsILvFPM3Cu0DjwdW2A50WkzN+9Tw/2IxGpt9KdccpHuZ5al4+RA1OvNQWb1N28I8K/2md
YVO4cCPH3Lh5SIFzEWYdjGZ8rCb+S6Ws0evs2aS8NhqK85iaqvEMy85W4XmDZorVnZSU/Zoo1eip
xuucHtJEtOjYIPuSA00Pm6N429S6naCteAqC0JQ1xNwjLXoKM9aQJQ3yYOCRkmyVhUWCglUXPpdT
VUG/A1CpMqLwuYC4H7IWdz2PsM+uK6NH09D3nV1l2q/ehG21TBXT7+YvEeJ0aLDbWmjS0DtQO225
/FOaC4G5U5jViX9Kc+EsV62wPol3Xirj4qU6TnAIv/nVK78mGYaO/n7u74Llt8ZdLTkNxzxyxnVu
e8onJZj+dTaN+qtteDv7EKfEaLmPTT3umzwxjuHoQrqzfGnBQTxN5Tg9W31rHMtuSlE15MtZQ/dt
sHt5Z5cvs/9P/BDDBTr3xWCr29J2SBBBYnKcm1A/Tnprb5CEN1Ziuzp+NySXoFcrmXd1G/lsb9oQ
hewPDm1ZP+WJu2ldA4kvRQvv5ZAV6Sf6Vx0Qj/+Y5AxeN28Nb3y6LUQvU4xl3ECbYrtQoP0aHYWA
3VP7x9VsTEF0vULmFK9XcCywWwtrnLfWgzDdyoxrsK1kz8GQHRQFlk26l+JVlY3xrkXlEy05Vz+0
s1rdqUulVwkz76h2QAyWSi9P2uapIeeEzEKFbusSIY6sMQ8aPWSXSbQXd5sGcbNJm/075EjblZJ6
5R9tSTnS0rPwmPl9+YIe2cVeT6gUIUhkbqukrv4oeVfVtKJ4MnIftqJsAmm82PtlOh1QwXV6heTq
c2B3XxC5KDZo7yXPg0q6Rc7ENiy2abHJ2f+bOKUgvZCrcE2PY6itPWOGbn+5o1n7uZ/ar6YeTsdJ
BbMs1iTNtPU4cEcpQwP9im03Q4LtIcKjQJC3q5tY24vQxewYd5ZWqE9JNiYPUaP/FLNEuZGr7nPT
nL4uUarn7I0MPEyhmM+8a+ZHzeImQD3eehZbEYabkSbHR8MyrOcYoeaNA+p6LxEywZxIdy4CsM9i
Wyb0NuytlzyAqwcRIL5kC2t3+AJcuj74fa1vwyX15WC3Wuu9vWBb9G2J/519mFPUZyt/FY5hd5fk
g7tL9L7YFnmYfYbG0LhBl9Jbh36bfR7CmqZlJ3BWiscwnn2SEiX0mBKsGfD59NlwJ86kjOenBBKy
gFenAZ2tTRYU+ie9G6LHwWmHmz6xXZU0nN3eljws09WgBf7BNPaa1TT9T3EoBXRXx0wf29tLOLJ9
6M0gQgV6qoKFZS7HOzMqupd2Y4/m8KIqTYvg1JiuZBiU3cIwqSADu3hRJS0RV6CVRYbZiIJZYA3P
VKa9R7ezz2LmrwtDUQDIvUxqlnRRQcsQgrkRr6NN33xzandJyv7u+rglO5JOq4gMCVoA7x7D8rS9
Pnz9cbs09b4LEF8oCiw4Z2ReLs9qmaiTg44gQzqZsLuzh9SGXb9U2bJubJ+i2d+1XRjci6lTXfSO
w/qn+MR0nXS1/TqpHefqqHXDT4n/v50UdaDFYHvgo3WNS57UGe+9OADqUTaDUf2Y6uCoxLxtPud+
W3zKE/9vbXnrqpw6Wrm8TJ6hEzQuQ/vXoXivwWSsmvN1OCR0nGlpUG085eCbS2fxaLjzA6NA+oz7
344MJ89XQ2pXT0BC9LWVhfqjq2vTDlnp+gQRXH87NIjleI7b3JNfNjYKgInPc4WQxlRU9Q+3Cg+N
Bt52VQDnhp8AodDM+IHyTvjV1h19nVBuuyzZKwvto5O/LjnMAJa6wXpdkpbyU8B3N2qb4atS6D3U
jJxN9OCt0DkYvuYN15SzYbH9Nq4wZmhiPQhL12ObhTvRBvNJq5xtB4qLCuLkrQzrrkYoHK1NUQoT
zbAy053zm12kxWwSGDyMk5h3wbObIxu84sT0ef6skOq4nLx3/ZcYFcDPbT9Hxi7ojG4Tzo5/iDxv
+uogZ90NRfml0Yr4nMIQvRrR9fgqYVGUKAc4gtHZNJ1VqffeTZzo/j6kWXFDY7K5jYaS/+synbuN
UaTofsh4as0OWhHT3I6ICqELas9bQ3X2YJl++tYUHIS3HtBVey9nb/arSeyzpV3iheJeTNYCGBmx
81QNDmIXkzj/R/uH9fmOv/s8v64vn9MTRMfb2oNu7Ty62naaYpt8If859BDZTnp33+UJvO/V4FK6
yOMfteH4yRZsO/mfuoNkZJlwiTHmGKGX2EEVJuYu/e+lrpa35S7TYyh97TFDIXxRQzALa/kWNeXa
09x0JzbRTuhgPr0bUnVl9Dq82DxKDTPQDpRG1QtubHBTc2U1bnd2YJn/HFXG6wM4Ll/DLjCyJcxr
i+4Ma4j9OfknbG7Hf632a5hML/yA/2Kbb78xszFGgem+LS006Y3KeYyayHwE7TnQP8wXvVBPaQuz
hUQ2ptHe2LbhwpWosylZ4us5guowrOG6lZhJsexV3YCm06mxXGKWK8C+bL27grq5hKeDP5+gjXiQ
aFl29LhvGZfikNqMt6MDasX0lewmRQfzi1pSkvAdPzjLEKq/fZ210bOCIt1zNhmbaelxTVJDp+up
KVYynGfNuIGMWb140zEECDPm+Y14ZckQwY2zDJclpxROPlkyh14n7YL2bAU+tCiKR7IiXOuSN1kO
TZ0BE0cO7iS5lC4oZzTxomAnQy0Jh6OuolnUV2H+KaBu9Gyml1SKBNQVlM/X6U1TqWvP6bZaa6BS
GMTe41jRqqYvaqHl0EM74bQAjbse9od/Rwxue6xHHvUfIkBOkRZfSh6/WcNh/74ZIwN9eN5ZMn0L
EoeUim2YHOeFdr+PlZ0Q6V9sFz+k+pDsVzUssFauaHurMqlK6LCaUgerTo4MKZlchoKwEUxNOFgX
0xVT8zZJ0DoS9WaSkYS+TdRpRziFAa3UsV7cd2lyRH7QeQYa7Dw7uv6FNq76DEmsg2R55W7Jb49b
cbaO4p0nUlbt4hRTnqd3hZPqsNIyO4mseEtLfb2T6a7aaOxE6x+X2cskpDT2wPujBzGpbs9LFcTP
e/kEY+92xxA94JV4ZQ2dGlyu6v2jmIZSoYNocJIb+Qioa1e3lm6rAED++USQ/qD6pTyJpVUzVJ/m
H34c9QdJwDUQ5O7nqisvCbwhMto7HrSP4pQvGdVYRN/j8FG+YGHS0vbx6/QmK8tNaOvQN+eJe4h4
DoDddQ+tV2WfLD3OP2W8JxljMt4HlcF33NLNtaWHzY04QUjPNwZECWuZ8Dad+1UGievkbF27iO8M
41lAEzoPoQ2Q3hn2Hfjuk4qicj2M0Q9ocL/bHfo+EI14hyxEjdFJU+0bE8UvE6dScTdWDGgm3yhq
rB+sBYKvKdV0Q1lcW6AXzSN1YWvll3W6c2EtGJBB+tolkQHbaUoFI12UpBYpl8UOslZ/Z/81nprh
WffqsDvQujwCYU1AKiyZvw85wNKJyrURUdC4Ot4lC/8Pa9+1HLmuLPtFjKA3r+19q2VHemGMxtBb
EATIrz+JopaoNXv2OXEj7guCKBTAlmkSqMrKbCkS6AmwapYJnuF9X4FLQ4Q3qHiFN9dAlgXb42Db
Q8b2Bo4AxPxdlH4JPziRhxmmxp3k38fBcdJlHsSuog//FXrCTZeOYgdu1ZLkS2vQkk7TQrNP3aHp
TQRvOdS7wx5Fb+pkh+eSCxm/qNtTtzX1VQxW2KcEJw9sW/7TjV4VvQMF7aDo/urWqNUIyPzpps4x
02pkp5tq3GbzTWk13oNRuc8EgBMQJtt2Y5YdoQuWHwtDs7cDUAjXWFSAsVeG/8BDhK4b06lezSR+
TWJR/2pS6N1lnowXlgQEuo2rXzxoXgctLl+LpkwhjZN5D4OJL3OtxfkVAhUfd2kM+fUurp2ka+TB
WtAfvzWW/sEaA6VpcQRmizhivpihDTnRyvzNRpMUBYcfGZDYCPx1jtjbA0RiqoODlA2EeRz7gWwR
+9YJu78XBl4HgQPZ4XYEF9bsD+krQBqZjl1qa7S3qXnpuxGipZV95wzSPVhqs+oCu7ExsiFFGntk
VyTbJdCu/zZO4vFktJRnurYPkvn+zyrTTzpYTuYLzzUmS/DPxb98qjQYnpOueaM9Mu2WaaM89BCb
Z6G+J7sI/Gts+cA+5OMrjyA7MId3KQys7LYJsXPbjTZUeTCI5zqCUgWkIoxVgjwjJOfS8WKFTF+S
gxM8Z11jL+MSxeoti/IlG/VoMyaOfdGAuJ0aIzDjU8DsdV+ECG/RALkIyC0tS3zJNmTrUf+30p0k
gjAdZ9degC6kczK5qUqG319TaQhAsuGATePwDey5HiQqHe3AVdc0N00gvZca5DVHx4d6X6y0o41i
9JacgcJ/9LQSTFj1r3qwtDd14Wf1x4UBftyMQRDEMZBdLI3ceG78rlvFnNlXYUBbIGuT4oCEARgd
wjFY1yZUEVIjLJd5DfKdSMnTleqK+0B7A8iDvm4g6ZdK3Vj/dx9ypCZNwXYSK+95MbqKi+9l2QU4
blknOnL2VTzemdp4IhmyLDWHOzVGJ0waa038t6jD6efY/zYPfChguZf2WwtZhgWIj+KH2Ar9zeAD
YyNAY3g20yBZ84YZz5XGvxeVhJp5Ah487Op+gO7ZWkg1STP/mQTwrTyjoCcFs6amP49STpMgqzpN
aisEtAA30cI+OyaNoy3zUaRLxJyyYxRKkLTTSBemw8clDY2ZjgCKU4wHSyKBVqqyykpDIXhiQHgd
WmDJKQjBoKEVrL3X7LReVjWL34ZCXD0HtV6LXnzvmd/9QsnU79h3/Gcvt8DD7Ev7mnl6Bt0nFh/w
m63P2WCZa2b73oOZspckjLajyh9RI6ohALYmRt049XML6eLMkQeDMlBffD6HYz8eDtTrdCjOd0Mw
bgkSVEnolPctInoTQkjBh0DJ8ncbc8FAQaLU5Ex+8nMuoY5oPfL7r+s5LfboftadwL+B8hTd01Zz
hKW39UewpANzo4I0pQ1QYOW4oCpT6GjV0KQQ2k7r2TamwcXQ3hocuw+JH9Q4JeuaxO8wWk1dKQr3
OogiReVuEiBcAOKkRDU0ACa7cGE5Zbz94o3d8qod8v48OzueIvbO6ocvbhByT9bSKVpwgb+AICY4
s6p2rEWHeMA+sMKX2jTDy8BwblkBfr9xLTCQTS6ouRoXaRJqeLoMxQp4IogazM8naeY1yKzX9GDq
yG4P3L6UeVeshHKmkTBHBm6hMwAEUzY5//Hwo9UL0zJAtoiydMV26Cp6xMgsUZdJlzoRH85DZBRG
agPVB2yGmkIaeF/84t6o4hU5OomB8iCr9qy9aYvJNq1gDfWuhUybHS+KuoDchGHYd0k2Njsn6fJ9
aTnDdYQQJDTi0uZVQu7R0yLtly+anVuZ3lvnFXJJkwo3bXYiN8A8EvDhamHJaVKhu2d6Ithlt0OM
yJ0mhcC13QXpsDah0LcoVKWCqyoVqKlls0TQKjhbtjCAq1FHe3BtxKC/QukBCBk//HBqAnMJqxvg
zRHyWXxO1qtEbKGPBnljpHOuwAzLa5GJ5my6UKhnZuFCfAcUKHrSDocq0G/Uc5WJrsBbku+4q8oT
1FRahAZKLco2eg34nRe25ccqQZ53K5MjkpoYfpisSxsHTZmZICScb4XcEj4NEDQ7Wk0O6S5MU3Zh
IFVY+75I1vSNqtTXSk/KByi5mSfqtWHQncuGg/cPY9QEjS7WLhAX67QKPmyoXL2FleZP30VU1Zbn
erSu5E9fRZDHs3UUi2Y9LyRCdmdBtvhM6yA4DPqNwUsRZAKlSq34r4ws+c1E6t05PcS7WQjWerIz
1/GWRmuYxzYq5ZOZxttu8I3XXBhQsi7bYUtuGVLouYGDfTv25uG/LTuaWr1wBWi4aNkiFOXBIlhg
q3Frh6rBcF04Y7chFjLqpoitf+nGqkuUZXrbhOt5NBQISujl7wivhacemkIHluGnpK4dI1peuT4K
EdRo6iiOyLgGLlF19RTYQ6Zo+qmLlEFyzuoum7rRIPRzVGu/ppWQ8bikUfmdehFznEvf6c/eOI5P
Xcm6qwYdMRqLDSu+a/PgQmMSyMW7drDAGYA7glGjuWGDtQtBsPKUaKMGTNGwobGiN417F4SBNI87
vH0YumRJY/UYJY9u8bvGf95WpMC687DsH0RRZqDlyvujq8idABu2dqlp19DSAV/U5IJqmsZynBv1
0jI3gQFMjA11ewMY7jILLtSjSSU26AsECPojdWlJz+c3L0sfB0V7kvdtdq+pqG1Zx/YWG4wecjdx
vZeo3b+QC5Iy8QUaFPt5QlcwfYtCACAo1CLU8CJh0yJR0fR7C9DlBRgmAqSya3eRNgHQzLVtawtT
c2KIbLFgZfMxvKvzKrxDtWS+SyBvtNDJpzFRZlfW/EKj1JDzcCiDyL2bnLIWD5cW/wPTulkApiTd
yaLdPGm+V6luY6SgsA2y0lmh4AoYkiDSzaODX87nXqAQCdDa1P/y9pfJkK+5hyB43enblOf9zkW1
0EMUOz/jdCx+lHqAzIFXPRWgS/ubQ9Z6T8FQ1ZMDXrz9rh5w6FIr5Dgs3XvgkVkkLjTtSyOqz16u
WS8m24xhkbzUjWwuMomA01ZmXop4mwE4vkEyynqZJ310sVtPEckax+o4vRmlGeA7ksQVyvsgj/Sl
4SEAb3E/QOUXA616t9IVZN69Cw48iSWDFVkC08Q+J6uqbZiXUMNz7ACyrjlbO8xMn1iBrWDSRd3P
CrEqzbTt3wxprNob0lenQ1AjBz4bJ22O4yG23wejblFsp6aHELuZpo++3j4h5dGv0xy7/VZhIVyF
j2Ctjdelxy/U83SwKYxdxpbGYADfoUa5Lz5Gowjl8o1TATGlpn7OD3xZbvQADKYJKKwRC0AhfK9q
VHILtCr4gjwgb++DKwpngd4z9TcuHmk8BLfbyrSC8UgTczWxo+KWUT42eTIcPFVW0XR+eXHUFXUj
N8T3NOxPxgitbbBwgJ+xqcSJ3Mhj1KJq23GQxe4BPuJL3ykaZDwHbaoNCPO0WiSGLu6M3q8vwL5o
QLMideqKusL/Z63ESf+ZYUVZcAMhIDjMc/uHx3x2pJcTb5PgAhm0bRfjTb9szajfgEmvXc1bPTXB
FXl3JJMATd9G9y2ApBEeZakr38K83oN4R/tlOMYJwqXjKwOzwNJDvf8VvFnazuF6v0N5KVCbapLn
oG4x1Zv9KOPqOoZ2uciGMj7nqio1SwCPFpAEmnqfdoc5JVsVojiUFrgUZ5IZwEKh66NxD+yqenmg
gRz/Xusqt5HjN0MouXJ9ODdgSHvhv2th8JfIlBE4csGKFjSB9cLA/7VJDSE35ATW1o85ptvYL8YP
O8p3oimTG2+s+MEsLADjcx30VW2aPOSsak944rzS4BjH9RkU1edSuvnJGrJ8BWVcCCyqbsDxBlzQ
JTWhluIRpkYGmWHEg3CnEupx12TsnXdA4vKbPXjNJQd+dNH1gf4tbqW2qhqz3FM3Q8YC6pjiKTPU
EQw420UMZphvYdpIYCt0f+/FfnpE1am7xHZowTPGnsciis+6NgQg0AUMAEKy3Uqr/OhQqa5yY8pN
j5r4jHglNNGiFskwoLBWoLKJD9T9dDPUagCLgRuNQAVj+47KDjBs1dX3wEVMXUXMU70VQFpx/yKD
sjqhIs5dfXogJYESgFSIpas8wg6U8uQBTaLqe9R8rEEeGhTnwEUEjmQ8kPT7Dsm09digBkRWjXGP
UnrjPmfBpkWU8koeRZJaQBwEcoHoFHh2vdQdF3jaDHtyti3UZLOhBeYKU2lGq9ZEOLJd25UYi2Xt
ahvZO68mNLX2GeiYFp1ihnHGsD5SFyI11pPD2Uc3kkOySVCqvJINc3d1CcEwOqu7+Kl3rBLJig7y
NEpdOq3PznYnwiOCOumCslqd3YEqOC37TdL6GkDKBT8w2/KPOlBbU3YsC0HJJZFhpQlkp9RZO8hk
OwADNK00T/hzTUSKoEq4ymJse8wcQLe46LO7IMMbTY7erQlLmIAhOErTf5tNfepCEsEuxDLqcp4u
vbhgq1Trss3Ur6NRcZYn1n7qGyFevk1VXmiJqnCzu0FynA/VZODtpvVzlNiCpE4e8uRYRCI7Ybfz
0Yx+CrDPn/24qvtj0R7JTjO6MLBAo6oT1Yx18RTYfOxDCAZ7qKW0Qs1ckM1RA/jzV8sSoKj1TANC
VwijI40KpF2cFA+jMziPkgEmMyRXzjTnkSyWNu5BH8HvmDL1lt4s0pp7R/IokZFYtQxKaK3WuthR
oVSSNeCQoqkxpGQPKMYKFtRFSaxx+T/u5FkNv0sAcWmRhQ947qBSemyKY6eaRFro8yEugBkaiyNd
0XBlcwlyYkuCt/FzTkTuNE6e9ViDz+fPSxrX2r5ZQ0or2dp5lK1IN3xfqOqwGv8nK7PVxZkDgH92
8jxb5bppHaVb/WJhxk+G4B9NlNr8RDbXB7+eY+dHGhyVBwdbA+Jony40IlFBB0pn8KoV2m1OU429
Fx/1oXlln5XlNtIMZKI0FTVaB4pK5UU9cqWJY9xNE6eM1j9rzcv/ey2yf95xXsv85460slmW1hG1
2Hh84mHUZKi8JQSv/9nFccd8Sjs8VuZRbCe+dmkUCfE4N9uz7WjiLE0W7vFqO3RmCsQO2aZLHwCV
fWoYB7JRU7o16plVgzIDkJS+xB1OEODtYt7wpAF+76faS9011Xtp+S8+/hHeQQU9XQBPOl38a0gP
pfcMqYyDGi7VzP9jif/vPpAAQ5UX+LvXDnecUyNde0FED0Wcx5sWOrUTO4TlQdmlrnXn0uFHfjb9
x2Q0rZe/TQp9s53YIf5zkkxr6yWy7OQkShRf8kKTd9R0iZdDK3M5W0YE4u7cRG3Is1iJvuqKzbKs
ja2R4IzqCmP4MjXnSy1sqnBasjfA1aFLFZRQd1AxvbsmjI1tFoIIlmw2MpSLtvNKUIOW9bpHTf0+
9Fj+PGjjtmxMgFqVXbeyYLaLqPqwe2Bs2zfA1z07Fc6Qn/bZ/9/2qkH9GmWvpsSXyl6B8hKazMOU
LGtAW3viQfs458/y3my2vePL5Zw/E0hhIgqb+Js5Kcbt6DWPbHkk02SPl1WIijLKuY1amJ1iq36c
b83xwNk2TTws52XasP+6NA0MRj4tTQvpoHK+4665HA1UCDJ3RGAwByTlkteuu9RaVqAOQIaXaQRP
qGGPupanQtnIrzVDKCgCQbKlFaa5tMDnKgLsPihoUot+NtieTivNpnnNJsm2eN94RxoEDuw+dXJ+
6lHGv5KFhx232shMOw+8+OrBRmpWmXzwTO+qfABVl+rSdsUpI+TaRJgdyeb6IDgAKPxKg5ObWtdF
Knwz20rz97ysNvhfl6VJgYZgVipYhnMUtkG0bA9GaxqkpvtcNmQ4Kgw1dlWy05x93WFnR/sZPwIO
grq0n6Gu6/cChUhITcxdGkUtG74v2cmPcOrpUUG8DeX4PehwJIo8vT+BUBx7POp7ykhX1CRhCYnY
rN3S1BAs63htqCnUn1cIKxD8W317/4d9WvnLTYY8SBaeX4oNQhz9XnrRg2n3+psHIdYgdJIfBU/7
ZStT/wLB3+4EGg+UEw5V8N1ozuTgQJV4WXnglG9kXZ9L6IisaMDdWtCYeoeyc7NyG5GcgzgqLvEI
7AFSW8kP13zsa2P8bqEofQUd21Jtm8MtUsSIPTAId+KdO7wVus0WSWZFd2Xp2hcawBEAtRVqQEOJ
3TRQa+BfDk3UUcjm4BkxqBUdBYGSTNyTTXQOUHZDP9w3iAxurEgT1zCPzavR6jemNrUpUknUE50W
bzQw5kMRGCKPkeeZB0RV9lTUMhe6UBfqzs4B5OfTIPmTnZoBqaWDk7i7P+1qWbBDa4fK6HZf/JWd
bpCNWnxEQc40+Md0VO8if6yL6ePN9TbkBkhkeRzrfDsvawJTf059sWw0Js+ui4SOBCb/2od4XaPQ
LLlnWQDYbwXFBtkG5dKwjfrFYy3K+ESbv/k+UABClD+CDORJpct/c7tcZVnhQT/0HsmgFKeUnC3r
wAp/I3UGGHeevcvkJ2r0mieb82Ed49F4avSyOhrIrm5G38amEuQDi6jwux+WGS21MS9+g4P7mTuD
/RJoEsF9RN4vrqbr+8pG6b6HM9ktLf1+KTrdeBvsfi9cI/+te+OBD0HzBtAmBLrAfuhxtohFPz7o
ZpluQ7vJDo3Hsqvtx9HKCHrxBiT9dqiz/Jc+xN94ng7PvZADTp9GeQoMbp/wza7WXu9VLx5HOFC5
Wt24Tzw/PjZt4izrKOWgwHbYMfGN8aFjxgN4Opw3aDRDzSm0uxP0w+p70LS9kx0/DKIyfSPOJWjr
bi2LAaRO/JUWoLgOBJjRRSvK5NwYMQ77ltW/t87aTZPyB8A1kMlSDiZzhy1qKON1amblHYpfyrsq
RIEXAg414vVOcWdAe81f1AU+8ZhfyYQaLg2ZaRFY8UJq1S7SunQjFOgDf2rtZvp5skDYWBws9d6b
BkJUC4xhdUe92A2rc2HG53lSXuGtP8QJSDw/FyqRMF7hy5RuNIKIYEP9sTD5eLHBFoXf/iCyt1Hx
cdYZH45dsSgdRfk2Eb9NLflQ86Vfy2g8MmBdueEfIGGzcFyweFS5dZkwCyOkMRAcSDeEcYhKk51R
oPFMg2RyY+NsWv2HPwPCHWmyyDlqre8siY7CrtpvVWIb9yaCZqe/2Pum/GpPze6bk7MP/wYAoCWx
V+D/5lsQpua9jFBNNUWyyrBnH/yuSIKcPBfcoIRJoFK1AvwLXduBeyK07/CLqZ56SDLtOpRwb7rB
Mr6NePBG3Ivf8QoDfQrLtNPAnfEKlWofRBkoSFYzkdOtnqSaySoEhiK3nmaSgxOiCIxmWkBUXHkK
0XHvn5l0T90DRJFmOrGvf2MAH5EDdnqovYjWRdTa90CIpxv8MYKTyBLwDUO8emcxq0ZeILagFs51
6FFboFe1zOwHpIs2Q+2NEWoS4zU4uowfqY3KQiBm02dn1MUqMIV5rUSkbfux7w5u0w0n5NkhPu5V
zX2DxzzK8/ryFduIxzADuHcR34+8BWNY7dVKVcR+ZZpeLv/22UZu/cdni2r9y2dLNA0iu6r2i0q3
YsmKJbPi7jAVZ6kuUPPdgcq+mKndo46E7WuRZWKByCoo5Chc57des7YSMAZMRhdp27UvY22BNHaJ
U2vnbSTEzJaxDPFbJyOrEryjI+c0KhUvqZqS696GRRA792q5taRXHjRAQs7C5fJMV9TwtAJDWei6
q3mgacL3hOnhomg9ubHSyNr7Xh3f+4MqaRtA9QvkyQklnvULeQy2ZSK/aT2h+kcsocceHSQeJdac
1v8S458uyWmEE6UAvDRxNkLGOPaDjW5AcNfxfNSghPm6UbBiZrFuYXRABvaABT26DiDSdjZ+I7dQ
B82pU9eIwPU4ayRJ11065dZHqOVT0//mJvHN35aAIkLGyuNPbVFsUcqNvB6+eRvTicdtoboir5cp
dENesrLRD5npQnZcG/VX3ZG/hjTw75BollewaaNiXflbRuAuGfeQuVLLFrzckv+Qeh/LVogb78YC
le2g1gbD7sYHZmyJ7GKyp6MtdWs9TffTwVeNomIj+dJFLDPZp42OTHSD6lKfgKtR4vQLw+iddVAG
+skhtCteEr27QXnG3ccdoU5zjDrEafLR7E4oMgG9RAGi6hMEOkNzE9UoKq88KTY0To3mJd9Ttza3
sjQ5aljQJGXUnyvWVCjlzx0wyPiuXJAxqdiHj+VyvqwZQ/ZXedMA9yIJ/ksoLWQ1krfQWudnLkKA
CaEvtewqSDSKDGh+pO5xiZ1XtwHjW7fwEZqUCzK2aoSufCBl9lXjXWd7bZig/phGubUyagANJXYG
Dl7jR0ZfNHyF4nOX2fjO0WXsP9RWnkLhDHFzapCjygVCuv/0O/ALleD1J8uXmdQfs8SAZvmS1prn
QEgIoXjVmIVnrW2Zu/kF9GDdRgcX+KU2Quus8ydDwb2oITNdjbGwlm46lOsEOxUPZ5DQP41RsSSX
jGxDULbQ74nt9bxCm+hPOJ3EoOnzebnQoEp2CFRDV1HmdCWYFFwYcZ4L1mTtxtYGfFd5OZ4NpXM2
7MiHTLZT/TOblpz75EPdqiocezmPuIZXrQwXgpKtQMJIlMlHkyIa2aJeHv1c+g0Ih6Jfky2nEXJ3
Wq/a9IX2myKQX4KUWZJA5ScGeXoHNPsJZ8ev0cw/gps02XeiJy3RnoGCts6mBn5AYcUDlOKH9NwM
eQnuJa7dUIRmLpsuNhHjyaMFGCPLnzLK1gAplsB+JBCuccL4F0+b9ypyu2/tgLy95sb6PTY8Prgn
mY6/Y5Xt8dLqwYLToprfy9YuXq74PjglfhepGE7TpWZx7WC02FOVWYNKIjVCjSuAzBpAiydxGuwS
E0V7oMN4BfDyBrHO9sEf6+CEYsF2SXaNg3yxauPmmoXWeBc4EvsXNSEGVwAyRpVztFFf/OhXkNMV
evkUVWO7kGDkO1EzCK046aqZbdTlgrOlk5ubagQgXJTszNyoegqAgr1nfrjUzTYGrmXVumX+5Miu
ekLkFfDGmt+TY1TlF6Ck/Cv12rT9KctmmBaBXh1oVfMY30O1ZqUOtHgQiT1189EZV8AC2Vvqdn6N
9CAC3BvqDknIcBpr/ZWlbgqu0GSP7Ia1pFFk4rVDU4HegkZ9t0/OXYcdKo3q0myvCBncaBBb12RR
O4O+KzTNGsG2nLUoyGgPHTYHCCUVWXjG/1Z4pitN1N/Aly12plE548Jswh4B+AFM8EaBg2EBZWZ1
RU0EVYBDmKCZu3/zm6fRDHKhaXP3/32p+ZZ/LPXHJ5jv8YcfDXhM8H1vPIQxRJY1qIRUC7qcGxB/
OKvKquUCQgn5cR7wElDSN1XxzxTqz8O+WnHu0tWfN8g7ZCQNDyyH//sycfP5wegu9Ekm43xXMrpt
Y1cL1zZuI09wdlMfYp5C3cmFLmlKXacvUN5s9pqVVHcdpCEdpIJOpWLspKYeHKBAtLBeDqb1YRN0
lWYbDaJG50F9A4CN5mzT8gy1Ep9zaUaVAi0nPfM820cdtdtjjicR3XUeGECvI1yRXUo/xs6cx727
zuokWE53/FwYUSoUboPDW9C9c17ilNwY6WpaiibH/DX3RHydlsq5Ua/jRGsml0ALLhZIiLZgmOAH
l+v8MF15ef9x9RcbuUjf9nJ8sTGPmvLzara5apl5VRqYbQ1YQpepjW886N2C+7r3wE0Vg0mduqGT
BffchIS2yMxrrDwayKvt4s7plzTY2H5wXyHeUjRCP0+TBIdSIIp4EPkCRLTkrLz6lnUBTUrzsx6d
i+bq9U+be5fYw0UJix+m7OQlObiZAj3ce618IkA6wdAjhUVHJGCyzybyIHvRjFdUmS/0AQeC3Env
QKBn39Ik9S54IK2pR402gs05t7qf/RBlyPR1QOTVQcOWvhuCxcAromOb2+o837iv3edVlhofNrrq
c9t9jeMhX+hV4b1Oo9FWN4KHjPPs5jhOdgPvtXti3XgkE8QhslsHIP41xLMMqnkyWpJb399ikDHd
kRc1Xct2mVWJM/Vkkma3tqxeKq8Ek4ZamUySgbPC1cxoP9v6ymqXfqpnW3KhgZwXKLqoUMRDNloz
biAnGnV2tprvGnnc2mYSDNTzepGVm3vPkMBrGT4+cFqN/tF2uxtNox8JuIgGSqX1l9WNBjS86fQR
5h8hw4lSgP3rMpvKsL2TgRef5k/GvTBZGKBJRE0qfmHky9w2XGia6335qRozBIzUBF0VuVATjOAA
YQYzpp+KFvX6AKJ7RcGX8231rvR3WgPc+vyT9m2vHXRffJt/cQiQgvef5/v508nSCa5V9EprTX/D
QNYq6jpcp+5Y2wcwbAhVTCP2ngmRBK0q5PeUdY9mXmSPKSQbD56uA6Gr7NCzs7Squ4zYhwP86bNN
ByqjvV/U9hMH0R056a5pLDtXb8+J5WgrzamKBYcA30MvjWfRDeVZqJ5bB+MGWBEwJzeB8dC6sr3z
QXrV+ZnxQKbeALVXVETJkWyyj+pdkVT6cprgmNGDNDYh5waYOAHRw766T/e0ODhxswOiIsaCujQh
wD+L5hryRqZ+RCgxl327pcVRbVKcUqv8RYP0cbXEOCKFG12nu3eWANoscde0mO9l4qLb9YX8qQnS
9HuVecaJehLbw23omT3oRPADjZqMbkCqrGiQTBUkMhd2G8oDdbOxtnZegmAdudBHEKiM08cHMmge
NF6CZtR39AFA66EfIi5xlMSZSiQvemL1t9H2+F09ip+hCIJvkHYf1lAEHHaRRDfm2gqkW8BopkFw
qtsCCnyooP4GnkIblLhFd6z7BNA18zaZeyjw8aYBXwhiNMuPEzco1HYTTm/G5mdIfRz7sl58AepZ
KYOYuGHda/jYdRS+UP460st3znj1WCPJtuMMEj+I0gaPyoFS29gDvtvsTUOQ8z11AIDMhP07s/Jr
lw/mK0+7AXqgZnlzraTf+o0pD2HjZohTZDpYA235mA1Qxi0h0PlDTYdGqf07wXSvQDAY/6LhJrRy
/GvkOkoSVB154mtgtjAyFJ/lsXyGRgW4nGGf3YSqPs8DD2lEBNQmNxe19+SG6oiP1QblNq+WpD9C
IjqA5PEAmm+Ud2iLYvhZeDHQpYH5AtnhBqBEo9gx2WXPTW+fvNqI31HPky9rwKMv3DP1c2UMSK1Z
Q/L+OVPkEKOgmZUbAbZtWfpKS1MkiKIyf6arMnKz6Ur8xfY3v0g3dDw36/xLnk1zreEIZrDdl6ze
lGNzhgfNGd09pdemUQ9ZsrWjNSgz+czRkTOtkjdsR3aZ5otyRGL3Uvd1vXVBP/BiFvXEZ+XmvrHO
LL/dA4UEcd68mvissJeGPe1AoG0G2rPy9xEnQ5UaYArOUIFH2ayFuVbY+WXsBuDBbuLsv/TFMuWL
MOHhMcggOwKoTFZditFBwsUQKxpAnrC6JNAQtFbpKFfAUIXH2S0cnHgzRLm3lDaqOQWAGkde9P1j
LMxyDZYyuZm6I4jYbLfFRzK9/pELYwSBa36iQWqEB8IwFHXdqEerycz4WM02xMdqkaVFm56XHSJe
vpktiDML8kMn4RvthXpMz9kuDYp2SV1qEOQFMWfELnYTALCpPBgIxJa2khIh21/WmDzUhH+v8be7
WA20X+se3JPxYNcPWmYciZshhDrpLkOt1VqqLwU0+hIVixbXBqLdD7YYjzrEX9d4OHrHmEXxsvNH
+8SyynrWQZc+0dbxsjqAhbJeRUDNfSO3MG/sk6FHW9+sehTVu+/0jWEMwhUNYha3Tte7Yxf1/kqP
suSdF+eqsYK3PgPt6tiNyUEv8vJBTaTxNqugoWMCLmQlmbvPcqzjMtP9GSHgE8edeEe2VCx7O4jv
Mt8wIOY6gmXUqkaIKGcfvg4UWTjkGMuVgeRpD4ZecH/Y+krSlYWjqii5j3ABrqZRdWXF351OQsXd
R5mQakCKyaMtA6B363Q2krIcT6IO2wjw+3vjNsBz5tZ4SK0rvrTpjxF3w4q5CLrS3zKP+/QGZTml
wXXnBLrzloNrF2KK4s0cpb7kWSqgpReJXef22k5HpvMqUBK+RF5ufG2kPBGHdlCCvTOpxJve5JCD
RP2FJtLisUTpPUq3cRW1NWRD8Uh+1FL+YZtH6arUdbYWZQtmIBsPSpRoFAf6yKGb5ye3ab9Pn1j9
KG4Nsi/yKGK+g2JB+hQU9amqtOAxBeHTAU8U9S0Uw5uy5zreFmYc2wfXA1XKv+0jEhmLymDNDo8/
ecaGX55HxxXQh7arbWbWyaLRJUQIaMSLk3HRNU68rcQAXTMNOgh+oIJaqjvbvCwfdsC2tbdeNQzE
+shewEZdGphtFfPYpgnNfkkoN8K74Qx882w33BO+bbZrXjpudWCHFznRtM7KVoHV3pBbY+uS4+kR
aYZ5LTNHWyf/w9iXLceNa1v+yonz3IwGSJAEb/Tth0zmPCiVkizLLwzZLhOcwHn8+l7cqTqS7bpV
XVHBSIxMU0kS2HsN86fQGd8+Ud1ftQJYCvkcYCU3MX49e4nUwbqe3OKpqvR3C1HG71FZrxGI67/w
LEh84KfGcyslIns8r9c6dZ2lqSdjEciMHyUpIlCgmMo2InJY54R7qqKDO0eR6RPSFPByLSYY0QK8
uo7dFmzlmXBHIC6qgwAA/G8s54RATn725sevbs0Xc2rYNhY2HsmFMSQ7wQy8JcoEHuhdHQqY6fD4
e4C7QpqO/Vp4Kva5bWdnL2HyoKa8Xg2tbsH1Bl8cbp7fRZ39GPOueZQqajZBkGe7MLPhlDZPRj0m
C47rUW2/IrQf+4E7ad9lctxCQpAw6nTwtC5XgWubKyr2IO9dnbcOwrI3TpYBLj42D5MOQO1PomyH
nAYIhnB4uIczyFtd6Z6MIN5p5az+yrMisPCqnRunORXvasV8QBZ74wHRNVyFPgoLn7j/CVJXW+R6
TbzC4PIEIcXqXiEYc6ujIjUA3d5sraXhQgChE535BBp4txdmMWtTS4QPK1hDvBcdCCjiulqn2AqB
kJaOt0xmhXFYtX5y6ip8cO0mPXZjEixJ0dv5s77NrfSYW7M9EyLwK2j5pjAlLBa4bflX6G20wPyb
6cVtnRFaL/hDpHbUPTBZQXBoftSO6q1vp6BobJmtuioO8eo2QCILe8Ppi2Bw5hna8Rl2MW/1BMSA
RuatnvpPOg5WoTGBY9A0yVb0kVojyYG8npzwXESuHOo2IIUkabrlSdZ8ph6qicQmhjnfAoutbHmT
nm8MNmz+skzC88iXgSVjS29rOpCGU04N9zO6pG31sUitiPj3O7r+ZdT/1vrL2PfO3TxVKY12M4XT
vh+RdIUVenkYEAFY64pbDxqQMNgc6+l7HtwVQx/8YU3lD8uW8qlNOXaW4RAcgQKvbmParDBWegRT
ie43NopqExsqR+xpXgO184Knnw+pN1lLxl7fOdPvvOoCYhK7rIS5jwDzuneyGgbFY/vGxH7vB08G
rM277EmwmuF32lfQpsmsdWoDXBwlZXECCV6vAHsqP1Uu/0bURsP5hsdW8v19DIsm5RuB/dI6+GMS
aw0I43L9XvTqoVzDHlmtUzcMj/YI6pU9PBP6Pc87WNOpYDxLIfuj2WIjE5UBf62TWwdreGADXyBb
UAIhglsixwoTYWFRHMmGJpuL9lykVqsDt5NasVc0n6j1r8YmjkLmItMQUDX0GcsErCthQGuWgzyU
LcNSc67vKweCAWPzUrYyt360iSuv8KP1oXAbZvcqnAkMbXSEUrctvmlwiH3Iaog7o4Dr32i4yVOY
5tUKTlLTCZSvdO8UibOZity6WHFhLzvbUS+dqa9ZmosfIPYD3+i131X553BXtYBvdIkJIX+8K6CP
4CEU42VHu+kCoAeGT3T7U70ptLNxi+rmPuSNZnYBt/ugNYyR3g2JskI1G7tVEMOdYEj03sALAcMP
4wIFGyhRFUDtI7iyKO2oP1CxGfO3IlEP8Xb42Dr+XKTWmIEe9j+OzSdgdEqd+ZC2Pdq1q3fevMAC
GhGObLLM1InKdJi7BPmkd3HiRkeOxSfpGcRt/0dg5+ri9IO4sik5kxiCpXtrA9hovKZeYzb9AZZe
eMHa9taLqs3RQq8hRa955fqfuaBfceul68JZt7K2VohQAiA8VOw5sqANh/s6uNeqhh43Hv4ncGSQ
gwo6haBLb50mQMVhjlhb1yavm2XO9fA59qzXznOTP8yywfA5D2WnJbZKLPnueDBaHUKbwZAtxD0d
1tBG6UekSToenQJuvKZGIG4Lyi7h2TGP1Sst02iDIMFyXUirS/a0WPMEfoMgwxcrUvMiXa92CNKT
UeFVMSt/UX0ztKB2zPWil8v3rlQPm84ULwavXECwd9qANJM9u7AX11yqr1kAGrQLLbZznKr+LEGg
BtSgUV9jWAPYDNobphsFm59HJjyaLjqznjVWNidIMOkTVr36hB1IvLUH45O0ouhgxdE6NLPyIU3j
7uIkLgAtPZxBB8RcllXA2JZajc5ujmEov9xa2eh8r0H+OGBxhF2LIwxYXiJCRn3pAOG6td1r445K
Uek5/r//9b//7//5NvxX+Ed+AYw0zPW/dJtd8kg39X//22H//ldxq959/+9/C09a0rYFNCxsD+oj
jiPR/u31iiQ4evP/pRrojcGNyHwQdV4/NKYPA4Lse6yDENy0sETo1hNby5tVFcCkvzbJCBpu27rf
kTpH+lx/6wz/to8Ne5UcwFjZJLTC6m272wJqZqdnZ1LZRpKuHOxSxUKNZbS5uQwmUfNTGTziswIQ
5n2ZESd27CMbk8EgBMpEdAiT4GMddS6z1Gf4je9hTwz07HywdTacrPkwxE21zvHQgyLTn61p1X6G
mH62tTuGFbudORXwSLK7daGx1JkmgJsCW/z9pRfm75fecYSDX5ZtIwftiJ8vPeTxcqOvXeeh6aNx
iyRwCNQUn1aZMMqXKkHSZF5O9BN40KUU1YV6OOA8garNABP7616VDox9puSHeXo2y2xYQwuzYmNv
27V6SaPK9GMr6U8uLDEPZQGdjBG5qU8TRJ9xeZ3vc1foTwPjPXdlAZxGwnQ80m3Gq/GuVbG1F8LE
MxeUBvcffpee9evFEQxRX1wdAWiIYzv2zxenl0kpAZ3XD7dFulPY4OXn4hMyFPk9HGW7e1D1n+hx
GNXaWNMjj4pzL8C19P1YwKvYVN4rYsDtyrEzDdU0PJiUrmHWYNvNZ7OtTu68RsRL8apjlj/bRgHL
oKJH1zEXh9q9KCOvLgDar5Gwtx/yWU2/hLYt5A6S4EB1kAxLNk0B/UdqpQFVNKztWZcfUTO41laR
AG/PypYITsW7ydVQ7Q80KI9DAM0Mq0+qZR2ARaiaB3jX2w+/9BX8UjvmTsK545elPTnMma3t7edG
sp+buhDspB5BDyx/2ZGL6I+q97LHZj4gUlhUdgwBMBSyyOkWHaiH+8wr9KPZ8mpt8ClfUSuN7vv0
NjqHeO/dLd4oCpOtTNEkH8Tlu8adn8q8WVNDaTL1D78I4f30i7AZkxz/23DMdkFDdq35dvrwpMKT
xRwhJRM+2HhFwT6ODeeeQ16ZeIZR+Yl7tflKizBhdMMxtIPhbCgPSzSjghVknJzIVfbmEkvmsTd7
WPpYeUVRLJrZ7S0CCBDeO2UMc5mkPNAgaqDi/1h3myxkSbCpawmUzWjJdOv2Ez8wIfmBPokhscqF
jkagrZAoYlsh49178299bhWiajf/8Oz5+bE/X0wIQDmCOdIzIUTnOT9fzERVjKcZC67uUI9IxWbe
goO/cDEjwwPoO+OrLvX0S87sFa11qUdVKbD0etFD4RbCs0gjFhLc467Y1sgzzM/Zan66fjiAZHTq
Wni5oQNVw+MDQSeuEE4LJ72sEg55V5Nl99xLogUFW6iBZcZbA7IzEaIEkHU3RKuXcVFAyybw0nsH
OJe/vyqe+9tPzBIus11uQnKXCeuXq4IVlQh1kzpXBrvckzUbZkDaJAGEbXa5JU3U0IljfyjuI2dK
/Q/SyzkMDUgumeqgnwdirISUPEkrB+4IHNzgNH5dxQa0uLN6SVDA3IY8B6yQw4M9IwbjcOO2hfv8
3qt2gE5zGawb+zk0VAQxRDEiI9xSsZ3regmGkhqt3+qoXzGHmm6d535UN9YSS21hvFSzvPfCDSfx
gMcwfEXMMIZSl1PuqCUq4bEVVLDhotYPvT1R1zDIFd5Rteb8Exi/4OdUrGOznrbaBlBlrmf54OAZ
gaAiVFOw44dgvwQY35aLrvaGB3MmkBQgIiN1i53SXJrb+hEOSmmDsBwswlSoIe/c82AHc+/i3DYR
ZOanJjjIzP2c6ra5UlWOV5efIoexpiI18BQUKsZf//43Ytq/3Toe/DY8DnMBzxbYhc/tH55Do8fw
uhut8qoUn6PO+jmuq+ir7gE6DAaHXZD5iQDPAwAY+nrqawFFDOT3g5cCaaU1fFOhkuE60ePPI72q
Y9jAjEcvMyJwXKHF4vRxhZgU5GqpKKNppYp2euiUC1WRUK+j2RGvyI38BJlYQE3nInYYzVa6s8rN
XMwqiI+W0h62VATR6G1KKsIKeRUBaraSFn7lxAiKArNeRZPTfKBegy2OlVFV3YhDCFRNu1SA6naj
XtsZhCTgBMZv1Gu4zeV3gWV/oF4X4VCv2j5rb6eg84wg5gD3bSbui2m67b1jeuFd0oH/OoDE82K1
JpzCGcuOQCi4jzwsd4Eq+AtURZo1nqnBhrrFMfTPC+S6+kYC79RhB0H1jmhe36e1wgkR4Hk4TVu0
eYhQfHGsWzEBNwrrxrHs1CM01wXwOYjWVW69G2tkBEArcJdQv4i+Y/mkF9lUBk9JN5l+YAzpnQY2
dNvmnbmjmewGGcD3mXqWhVevGEBOhk9WFwxLE6ZxCE6DmyznA9XbVTOuattql9yZ3uqogfoNGGUx
Zt3mkNEGJlb1nQwRQdGizb5AAH5PzpBN3BzsYfJeAGJ0lrE7KvAnYJ/qNhXfDhEC9ty0LHwDmX2R
Ub2vA/0EMkNyx/A4vB+xMYLnBQyu7bx7RJ4rhJ1dmD/m2VTDJqDoNlR0yrTd1R2A41SECbN1qWu2
jlsrv0eEnfs5S92rWebpHSvdDR8H90pVQxQ0fmAG09qa60xR1nDuuHUP+lSfzULvKFgL0yCoG6bO
jgJGijJkc10zuMBGdwyEcCyWJKTbXgzN76PKRlAvr3dWUJU/OjN5teJJgvNaB0ts08Wl5Fa9EWlt
AA80Qa4BLM51EbX59a/mSZPdkBXlBgGLblV2sMTTUXEtZjYKYJBwSZ6JKNrIYdpYpxq3FOroYMM4
gPo6E55SMiqRkx/GzzLP/WnMx6c4AUFDlg5HrgU7dqxuBQgaOV6ks7ihnRY+iEXDvq+aChm4vuuT
Ux3n5bLmzLuHPqnaWLKI4DiTj8fERHQekET3wTGRKHByJb+CU7VKs1D8CFvv0DXIyNBwwAG8exGq
aANA07T++yeh9evbEqsGwSyGF4PDOccz5ecHIcJQZWMORgfDeI4Qax8gvUSUAchNXTzV8i2kwhAR
oboO3lGq6R6nxilheAOVfMct+H3caawH+jL7luNXCXCZeH7vAQx/iER1EG3dWWKFdFZaiKxi/9N5
KxJVaWcDW/oEC0cY4y7Dus5u6wgL6ONlK8bk3KrGvFADQwbk8veXgf+6Lp0vg82wbpj/cxzaYX94
H7jDAJy3ZO35DdPuejOTFLc8g/MxRLwQBrDMCXqZ7zd9Glq+GKzy14cBjShSgPzp7lcF9OyQKYuX
f/+VBf9lneNyyaXEX07i4SF+23mCacphNBjF59uCfgrcCkroYfQFMeF0DspDbSfZlF7ANn9W0zu+
4oBS/V4dQrfxVs2sNvoCq4333nXcuL4dlRoaTSsKc2auFz2ZNrRc8nQ1qhrCwUh5+Drh6mqE5dsn
GCEIv29B89AhF/44f3rvp2GR9w/bcdo/vEdCbLzTsQ0W2FhYjicYyj//nPtxGqJqspPtGIDqZS8t
mLJ0E6y2XSw0EUByr/3Uw1B3Jpz0bXIB6K369N4jMMSE/JA5LPowgGujCSpDNAywclIQmE7xzgEL
NFcPNsvKfT+3UpEOIRLBozOERyUYvKr+M173dgKeMOdfWX/4+9+AOUcXfv7n4uaVLlRChOm64GT9
/M8F1SIbkckKtzcOl1UsbxEZxPa9kxlqJC6hoVLNh2QKa+iAo74bNThtEKheJA5UHMO2gzAfcxG2
Dk1rM0LLWWG/AOruh/J7O3HCZPUPv2b8kaw5GvDhH2MzE/8Sz7NMRHiElL9GsRhcfXM3UvUmbROx
b2EXvgRSCAi23g4/R5kHCTwAz6VbgSkphmhB9UAAuWtoMSIBHWn12WN5CrMj2zlz5ByeMuRFqZvO
bX0IFcIuVMxtyFLXcc8g6hhhtTw0xR4Zs68AW8U/suKMRSPeSDq0kJEK5MssNbxEZLC9iiBt1hkr
y2OTdu4eSeR+01RiuoCbHfp4lJvP8zxdE0Q/pultHtOA0qODZGJRnHmo8AKBgmR3BtD+JMMk35u4
u/kcHmqhQBW2p8l4qqC7caZeVE3FsS2nLdjPr1RPVdRIh7ErA59j2b+8nYEq63nKmg/dotU63FDd
h5NJt9m0Y1wfPtRlnc6ODSt9uy/hN0lD6FQ2yF8bM62yj3XUx7CrfPZA6xCw+P1bw4oae0LJvA1W
WuUuZFBBTMEcg4sjBz9TptoH28+0j3FhIlyf8AAyea3RHaicyzxcNiGPsLodV2lQO3BVm5JxCQFl
vFGcJntwW+WeJhHcOUKhNFe1acAXdcNseIXYGfI3oTgYIvvx3qO32Q+IYLt4tIsE60WMRCLO3TUu
bJZpDm+eCMLpEC1o7RP1EGmZbBEbRwB6bqQ6KxErhK7U5XamzBvX2ThO/m2OCCveeIrv3GoT1QmU
4uZxZi31invcXd1myIPy3oK/5fukLp8iH0TPYkOziqkIzlEa7qXN7HwJOiAcKYpg3Kbsdp4mDMQR
1i3P1J3mGZDWXzQQ0txTMVBSzKwd4Drnr0CHMoSeRuqYRxoVytDYVgX+JvStqM4yQUdArvtM/SMR
QZwj4MqnazMOwRcrr6OjhDYcnjHd2lRCXCH0KK7WBCks+El4q8axlV4ORrKAY0t2T12AMbBAYYMb
aWSa+cqMRbPxOqgJ1+lr2qfpephEtBOGWXxKpwALEDd9BQKy9p0mNw9wHR2uRtd95WWQvAIXhaWE
bvhZhl5yh9Wps6AG7Qw/utI17qMgT45T3aQ+nQCR8YOc4Yx5N54h1QcZ+wF/CjpJGjzmhWdBfXVI
N2nRe5taGMVnWG8vR1YFazOtQS31kMYxmkMfl8g9tAgGLvF0iXc8cRk41rhkiDyyRTFErFwGeIgF
PNT31MqdqPMd7Pw3VFSGBzwTjFdvU1X4DZeI0Zyl17IHGGJE68BEII+Kpa7YHSiN21vfZgA/G1YB
+TqorW80m1u4xgYmu/YSu3D+YBqDuGbWgdpuNRpMiAyIt9tXlUaj99izwGpl/uZWiv0VRERAG6rx
0kQ89u07zzHRGMm6DX2PNmfiaAn99p17R94BTqxv33n+OayhbZCv6KypDQT75LrIpM8nmA/0vRFv
7m/f6+++Mw0aauO37xwmFQT7kXe7a/Sw7o3E3rSVtyuQmwMHrS0A7DA6LC3o45i2FWCryIkUkWtv
PWqRRg62ok5h63br2YDUEdsyhGvbjAuZ5+iBqF4HkXxOLAUjaapjkBdVR/p4qy06ky0AtQu0kfgq
wgvASh7iugSfo4LKG5Yg6QN4l+lDmcGRsvfuqQNAA9aKgUq1omLBEvOKwdSRhsABTPq96vWa6mqJ
ZHEbLWGFOu7yLl2+DcO8tWqAy2lL6G6bXfrAQru5G7mzee+RlWOLf2abb2mudmq8E66I7pZlURyo
Hw2twgF2bGyod1SnB9YfRxG/TOXU7qRVpj4iu/FGNIO9Z4nOTuFQYaU++IEudjLJYW/FdLZIVTH+
oaZ1qt36x5hO37CDNj/JHMmFuAo0MOEQvptqgY2l2YT3QwAdGd2Z2ReTS+SKMQiAWex0GvM1ti0I
8TdTdqUzD2Nu7+N4cHaQBtwU0oG8kDm5hyZWf1i9WSJNakDc0pH2KcJbYy2KkINNB8vsMSm9JQuA
eTDqVSkgzJECZfEqQ3aGhPac/kTURg64yDGAAioy8+9GG34r4ez62RlYshT9GDzU0Kf0YcPAQPuY
3s4NFn+x/+W8URvKe/AhQJtTqv8ElDAIzhyIgp/OB4tu8Pnyulh7YwEFc6ifrytogPhBCgsd3XEs
uMeOv4KYtwg6s37xalDtFVTjtgyxjE+ecPZlNs9aeXwpJxgdWUPH73SUIJdDIxGLDFQ5PgQeL/Yu
zKRXNCDTm8mM5RdQS1IY5PT1DjB9+Th5zoXaJydGTJeX/VkVCM+D3Qi/8/lMmRdC6Eu4j7jtmt3A
VLIuzSr4ElTr20BLdiuznfI9Z4hwweTv8+2LADW7MDQuXIINwclE/maZzxMCuLTPo1Z/mqQatyao
4OusaduXpBgX1MGwwM+Dd192gPhSefUkzKfoVLUN8naNVcMlBAbi6EAB06cGw67XHp6az620xEZC
qnSjksF4zgX+8vM5IXFX+pOSKVK4QPzAI7m8Xa4cxuoL4F3Cq2PAoSaYTYRpRBUD8YNA0kszOeFm
mIpqCxeS8dOUw2dlvtBJBl0FCGBmJ2cyPEDwYnMx4ZX0hGTVUznCwSMCnmCbhwlsw26Jb2S/bWgn
IJ7lIHU5C8FQAw/dB2OAOef8Nq2M2L4W80GmWNuVVmys6PUZeR0a5DflDPXthVpk0bTJofuzpEHU
qwN6d8Ry8kQlZ2g9uG70eA3nubnBMpfvwaBauEDFPKXCMO6TsDjwoAufBzfHxQHZ8xaLrCoOmBPL
hhW1OlmY+gZSdzsKPgJJ+iMtJDtTaZ7RBIriSc8zQp4OwuqIX9olzvsnWTxV8JsEKeQI7Kk8tnaH
1WlXDua2d9s7c24A1w0ksg/NxlBs8dB3dlMRw8MOuCx5DGzzz4+jcuCyMw3fQ/6lFyHEvtsuQxDM
s5KlclWzlHhHbkqLiWQJO8aN2UnrXINvcp0qpk5Wxu7eOmsDCb+hzfxb2US8EAzNsoHTzTxZreFD
yuL7NPLSK1LjCPgr74/WSdFmtjJbmU2NnxmdqBb5t7Zo+ApIdLYC3tmCEpcTP6eh4awyw8thbINi
2UOSPVBJcaTiYJlbYNCwisoD+0FPxSofdfIcqgqZjNnUCwvp5BluCXJTseCtNU6HxIdi07ij1o65
ryJX1R0NNcLVZDEwFtKyuCD48kTnybQo9/Slsnl+UMb/+ktRa4boI30pAwqfWCwk5SYYJ3YklOcN
7zkXNRLgiwA7mZtYAHW5yQh8QIaGRoAA+9zJJTGB94lunWjOaO5kZ9nkl024wpZ+CVhS/AAcyPRk
Ae2eNGAHU4n1OZZoUGOnkuTWzppYciulxXi0wry/UFvQeHfQ65J3VDJD9lBCWvJWAqryuR1cfqY2
HWZfubKjm2o4g8M8ciOiP91Owap0gXsjOJI2OARWq4X2RgBC5i8XtDk0C3gqD9Sq8Z5f8EwgT0Ot
8H/HPZUCaduG7MlxvXSZsVPjVMkOqbH8cXLceJMYjPtUDFPWnGQVfHaZE+FXDJ/ScITaGDWyBqfK
rdrb69rIH4eky9c6RoieWvvAyo71iCfabWwDnRSZPlLXTEOqHIF6LNznk6q271ZwfEiRfcdEHhQY
9kD/p1Vfn1ML1gJpknEf+fX6bJfw+QUoBx9jBYzFCMeG9a2yVB6ayppf4qwTO4QeRljCzXMwAEEy
K/tc9Wo3TMCoQxxRP3Cvz85lpM7M4EYOsOiEDRu3YCc0t9pR3RyCEYizICvzB6qD0dUXOzMBxJqr
Iq+Hafy8ERppgpGDtWDmNZ6+GD9wQKcCBXNHKtIIs1irpGNXquEKa73RTpM1takx6S8Ig9y6U49+
gOF1WyCSREWJsCeE+7vr5A5fIJXTHKm6MQBrxA+021MxrEsBphHoAlSkQ1+Zj1aTpic6kzeBXhHh
7QXKEr4oHZjtw3vDxw8lvfRiYCuLtd0KT5pyrZvc9Wlgl3Pj2v9x+9fWpTf5I8jmgOVhlim2zLsk
jTemGvUDdbc1ErMmm8y3ry9DgT2Q/ewl8Jtagi8KPn64hLMTlL1dy7ok7ozMNuT+vYo+JYO7BpJv
OFHpVgXDDaQNh2EDQu3bcOj8W4COj90SSgc7VQzuKhXgOYxAwV66WGa3Q1DL2XAh2HttDpmZrIbc
3TDot36W1/br1oWxn6eKyO+TkJ+Qz25OQAJmfjKk6luwozDzezsT3d+203i8mjNs/tJ8jSyX65dI
ER3aBtx8ckd/L5KIznsR1CHIz8ydQVNEZyy/n95baWwNWKZfeWzYSWSw7mqL/6CUsCMVJNqqytlQ
ShirttMII4Jrg1Uo9Qpi92nsoVccZr23vnkomfypa6Pm3hNeeZ9a6SdCwhRxKNduUXjrFq9OpGQX
owNaJUjG+eZdZys1quyosG1JkkgVQAH92YU0tpJBlT6kcIbV2OfJuHA9fYHuYbwjgNStjmBSztDU
/s3cDZ7fAIgUAxTQHSZx0SCkrCYByK4GcQa6f9YTtcJiDAbH8HVIkz5cDyHidIXRQ02Tmzk7qcRb
cWTHLtZ8GKF+cQmz4utoVsmeSlQvW/NtKNXRgTnG4I/YtN3ZFrSOI4hTH0a37h7tpK1XTanqdT8X
hcHdnROH0ZJacxF7d2Ul9tRIVUXX+Z7F+D2V4JcDed4xyw/wYP84G+PrKKycezhlN1cjObWm7u/5
bH/eZ0ihe0HDFtRGdU5owMYq6hEQmvtTnZecmqo1j12cnd8HOuPAFlT8ZaClbaTFMQh8sB5hiunt
TDQgznSwzU0p07PGOgGiCxwhrNDdGoY2Dzrond8+YYW/5m4A9FeD6BEiaYhSzCwEwAP6srOPVGoH
wz7AGOOVSnQA5H9cxnA631hZD6HuTobXDvHUeTBNE0SNMd/dkd/VCVS35xkbZdvHvjfU1VEASaUa
HpDTJ5P+STFkrX2hHAkJVFw+OsRVdUgtyzhRaezBox16/olKldt3xyqX0yZF5uwYhQqOkvMh+c8n
O/LaTZOUL9Qj5eVbDyqOabq0RRHDllA0kKAFCWiCZe3Cg1r2uS9T747NDdnckAuAWSEIC5p+3nt3
IBu/jQDb9cdUmKDr2OmumyEKFp/EvYD65WTW12yGKbh4tG/rAmEU6kB1/SwGZAALextU54a4d721
dk+OPSydxIwAltbiTIfeG2DDBg/ddQdDJWzo0aDkDHQe5xYB/uJgIaRG/agV4MLHDq5sW1LW0p4D
SxRHHkhYy+PQ2F9QA5XnViMIvwHzCf69gpeQ9nrz4f1TaIzKL+Y6I0SrSLyPre/9htw+wuzmq+r7
8gXBWaRD8Oc/I+9qXktkI6m+ggc9wmZ1sWVDVL4obJOyoXA+dS0WPJDgxJZ7rn8fruFSc6gAzb40
JhRrJvg4PWMjAQH0+VM119EnqqNW6td3lfq1VXr929i8Cqql1ytzY0wWSHKNgkgSlPj3AKCsqOq9
nj7lThOeWinqjWcn06NIg5MBk47v8wdAJnv6AFP4W41bwcn3ZkUe4C/Rxq3aGxW/pAH2EBH95ehj
7U0w65FjjwAJ/qbOfKAGazLV3vtzhMS/9HyjArkwbgHGw5p8Mx+aTS9L/og/pbHp01D7VExrII1t
hG0WVKyHBNs0rBTCKjLbpWWY676PY2CHMNQDwnFR4s47GI3FH2niKi4RWJ2LysHEnkasPUCEFzrB
o7xAYGxVKHM4ezM5KBlgEcrs0O/AekIqO2iE9QzFMEgaJlmx5F4qng1HI1pr6BI8t9J6ror6ZbSt
9BIi/vn4F4MMPjJf56Zz0rDVNow4wVrJD0OgLnHH+BF96Ccfbyxn61iOvc4MU29GYLwRH8fLl4pW
LbCzml++VGzgp7qcMlXej2Mq9mbqGUvIQI2fGUSTll1rZ0eEXLpnYNK0gGcC9VKFMEA384bPnoRo
LwSfsqPVGdSLBv9VL8sAF0RzRyEaknTPwjjRDEXTvp2Wir+cFr3qtM/XpdFzH/nD7Px+iC3owRXs
9F6TcbzHF8BkLavKLo7UAHcRfQb5vT0yCPt+1hnuZbxnnuAS5myzsbTXCTKfn7uq9tMZsxS7MDEI
i0YeYyjB3g0dLM9vYCaMDKo4eUrL5m0kD7LbSOqQ/mdkaWbWbSShnWAxeT/mzTaCV8VrrTcDBKt+
VHCiXJRF5zzZUOlY5V0fnarSSA6VMZhrz3byB0RakNtyO/GtndoFjUry8aVVU/TcIBjvA1Wmzkog
tcptxO9Agk2ucR2oZZil5deol1B5QOYsCfBGNYr68xR5JTRbanUHuchuJ6v8BYv+zC8HgVgUjJeg
9zTKL1hwAlPbRj9mo5MErLcXnXF3GeR2dOFNYG6lTJxtbnEkiYC/h01vP7wIJ4eNDd6t3AheWrwQ
Wm5756Dk+WMHCsGygEfIlnt5/siQqgLd05uWhVDFYz/27K6BWyLuu/yRetiD3IbTmF6oyqm8ehlL
qXbUfwo7e1NmPPWpFUH85gx5tHs6FVVJNfiw2mnvqdQoywPfCD4mNHcUVcbagacypGHxZZzQygGC
Lb5Q3yHPqnMW2WB8R4YFM50oe0To6tylOv9iRcBIC0j67Cspga2dQOqoef5lDEaoebYCPwp4eXwu
2FfqbnBgkwaJhT0Vocvg5k3/klttuYWzXr2maviY+o2IM3ApMnOXm6pc0aSdYe9z3IyPjm5AybPE
Dhiy5JrkAr49AuDu2u3gT5V3AV6FJd7ViCZfiwYoIzV2IHnpPlk6YdVuoeJlIEE6l/8/B9+mms/2
lxPwEC6gcZNDfWVWbGjA7IeexVPMIUbW8sJeUL3mw+QXYW/9P8rOazdyo2vXV0SAOZyyc7fUyhrJ
J8SMZ8xiDsV89fthyXYPjA8/sE8IViA7ssJab/jq1pbTb906P/+9m8ti6aSzTr6fE2UJThLxZ5J1
QSg9A7+EbrG/6TjvluhBv+t6IB5ctxHhsg6irA+GQwA3Y6eKbuOQhydQcKeKkfU2xG73LqzWvk5F
nJHG5GaD60Am7pE4TIfQJef/J2z2rW6WBCcANl1SIwj+sC3c5LBO1J8Raxn2U9Zplyho+gvkbn9v
JbX2lM4Ivgk43n84Q3811fVLhgzUmLQ/6xKLisnrRhRa8R6uo6C8evXcn5Cxno9pJLuHYtZQFcaK
5J0E0a8iHcRfsX50TIv30Rjmm5/7E240PHvaSjJL08Y4wAzoz51YcGsdSmeXoP35qq8DBbv36Yfm
SrSsiYnhFzkcM0uPjrPWxttOmtZbmXT+sW4IQqjiDKTsmGlZ+lXE5NQ6moHMvopjzFNaYH221avU
fsv1iWy5VZbMrxQ7J50outVXZ4909bHBSPGr1W3j7ugREfq6VlQe67xcYDW4Xlu7ZE/kbGD/uL4r
6D0FtnHa8NVaOBBJe19HhXJtDYI6OcaGNn+15kGkHeLB0L9alzyNDqTYIWOsd249EiFYgltfrY6B
07NjIjiubiUS3TroHTqqqsjcZhyWXiJbsF5bTuNyMJ0I05T1dY3BnA7Yt0HVmuVJ+nV3jObyDe+h
aQphWcp7deDn/fsstR48uUx3/+2hugkoryGJvPygirLGZLgUDqZJq31kYZv+fbB04Izq6IHJ1/IQ
R3GTfRMjfqoqVT91iKv0h5eALFUl1ehq6E/2xbhP1+tvXdOcWFSekgu71amzztRfzRJL09u9Jc6s
F184Z5lEzHiqW5TCuW3QytmqGxsFg0+YwB4vYFlfbi8WVdiPNFr1mLEh/+31oXBIRI7KdKf63l7M
M7OT48v67lbfx1pxRrv6Xb3y7d5JafobAmPG1z28l8gzoIqudivqoCU4rYgAl+x5ZZX9U53nwulC
VTaxyvj31CGVhn4LkgOWVmx1ABZ3X6eqa1fnWig6/PhUy/9xuy5PDmYUk1pYX3Je7+PGPbsiVbZn
zUdiJDB3RuqzNkMHNxiN4NTE/MtV0XUyj32TqO51J4jfWzzcVL0x+dapaXWWsYCvPgwJFcyVwJ1B
OdtvBdEAVZ8VwXRaxAQ5UN0cWx5yJOAKiYGwoDVIBahD3aXBXbseVLHrnGavRxDFVd3YNCSpyfHX
oW7qNpGp1LtPvc67z3K57QNruTAJ28TG1gY38oYdgS/mlaxkna06qhYjwbZx7S3Wa2/16iyIjL8v
U8Wva9vYOdsVmqs/mlwe5tnU7oA05L5d3KvDbCcIVq0HdabqEhJGW3DQ7eY/DUiNQ0Bcr1WdU204
zHpdnf9Tr3qoS0mTR/uW5fLXK/6vF1PXGm3wgwDiGpkj9JuP0bzXV3vEeT2A6/r7UCsDxRxaycmN
9V2rirc+oxXrGz3QxoMpvTR0DCfBULqNT15d5IdRxPl7EmVPilKyyCjlb9H93iMAjP5/94i0ptvO
S4c8bICCaNB3BK+6uLwzdW9nW3jt3qq8PEUc4Va+XdGaWX+0quYeekxxp+q/Onuz7m2HAkc7p++7
R7TmYbbYOHZMxE4C0n2td8SWqgqb2ekevyrrUh4A9K1CrtRV60G2ebJjj61v1W2+GgwP/5gMNe1F
X22cVm+nSZv1TZ5H/eZWl/rC877KlfJuujUZBnKqobpSVf7WrspSooXxn9v9z47T+g5UizqoO7qG
/3fdrchTx8Su+vhlgyPMPoOAtg3IuExhHc/1/YQbI5mdqtEvDdwU3RIUVUsfSbPfxl0Lt5Jfea8q
3dZdTUFmK91mLdqn1iifm0RnLDET7+QHGeGSsc2eTP9DtakaEKfp0SPyuLnVuQ4+HkkJm87InPZZ
gBV4rp5Vd3XIrYBlu+57X6+h6myhp4iGCHk0K388GoUOBqYo8nuCcfm9JPZxFKhANFFljPx3fY6q
RfUBy9mBxx7QcV57qwa4k8a+Giwkw4rcPFdONsjXqMDw12mwwgv8+KVwkunTKMCst07RkYduMKXL
YwASpZzPcwOpnoVj/IiQJgaNGgzMjK1zOBb2/BOi/QYSyhiHeT+CNbICMEs2ggJ50r9qEUm8wWqR
7vCQ3tbzLD1p67oL7lK1s6Z5eq0lYPLERVnf8LPT150wOiW4EiH42PP45UV5jZYCEdWuvliOSR7X
m/Oa7NA/ZXWmDjKR1dGWFmJPcXzv/nsgtAb3fWJYKxLfPOi+/FSNt/r/9F2mRqzYtv95j9ulIvOH
M558O3XvW706u9UttZ/cJchmr+/gP690q1NvJluQXvZxIfy3q1/ayaFxS4S2YkfeIwyLUb0XW/vJ
L+SuTRfw+8VT4EHk1KrOf61L87HGfulBJ5H6KntjCRevyy/DWASvS9TLLXEXj++AVluO7t5i+b8z
12KweukuGhAcdad0aA18Y8R31eggFfQc8biw5r5rM6fGhi3mUcd7nWO0ytmSgQLLoMrqFJn08Qyi
deV9TMFbEeHznU/jVZWgcr4UpT4+fJWETWDLnx6/Sq53LJZKf1KlICNC4qIbUFreN/Dn0IbHbnlQ
BxMg7K6MLB2IAnVlY//d0IKoxHLF93ed7vQuDP+1BVGVMGaEOt7u0KAT8JDG4lDmCWb0/94Zcnyw
Ky3QlwEmnNCdCnuH9pj72AG6ebQrLz3OtgezbKiBlqwHi6jIfYH1vBmxG2FVSl1vxQerXSaWp5RU
3zSxzbB1E+jq2Ps89pgmpdp0pyfzuC2IbP1Ahacx3B8tSntbPSvMO0urves8kFZTDQ1sc3w79c9h
dOBwLt0vCFn+YZZddS4wa0AE8HaaAs8+k9aVyyaNzercGS7eXZMWnbB0IOYModJ12vpVDMDAmeHb
E8G9+rVggXNoscLeqtYCcuF9OxbvBKPzbtOPS+j3iXyu16QqKjNL6Hi4OA5xgCkADClsRfpSP0sj
Wr4OWTn+XvyhLW6B0K8WX4gKwUtZz6KlEr8VVcN/6vK1X+2XWNCqS4yl2zG2OMcWONAkBBmPuRA7
T+gtrNgkfTKcFiZMI5sfcnBfg0m3XrN+so+ZZ0f7vB6ibxo0ggkozY9mQXK0HObumuqFdT+R7dw0
7VQ+TInQ5SGOYaKVoLzQwxijkyEzvCKlGT2a64FdU3MdVyJbSrh/BwaWRboccY2hUXVjiv5F+Do9
q3uog3ATQODxHloquDRhL3ibI2VoW/MfVl2jtEkiHVeoPj0kA4jwaHDENUXH4Vo1As1XGblEIije
GsRaLOwO6JOFCdOtQXOd5l4DuOk1Jcq5pfQ+rDhCa1m03sWFWPxt7H+4a3WEB9SpX4ODZAmaEARz
fDTguqKANWq4o7raHeRhezfGBYmftUHVqVbHYJuLWDt9gMM2GzQIQ61YvIegAyHue3byQ5/zZ9k0
2msNtOsoF9vc502pfZSOtlEdZhy2t32T2XfqyqgEqqOsV7AZeS4Mnfzu31YQnZMz22XWQ+o65gMR
yXEfFxoOIv/WqbM2Fc1mDWfs52Ae4BCyMxrmyeePybXq4LS5eQ2qV1WwKgaIsAD0d5oq76fXzn22
Y92d72wYfNvbVc16fWzVQyjnyDuoBvVWIrAPWPjEiMyvrtgeVHytl+J9xvP9YaiNOCShT8C5XeaD
10hvp7r5ESkC1w6Yd9fW/++rnCFp3nrMlzTLHB4RJxoeYSMg9WHhk0wm6e5W3yclieJl8dkO0k01
ZLmu3xFiPamLVD2fF9GHblxDXJ71QLabCPvou990R/9QojppcEB3wPulxRL5fsOv3z2pudshAF9n
xaI7SRyjjiCzrAenln9fzTf6AXr4Lyvuf3G7+P5L508pAHqrNI1wcHFKIgw9b9KAqqEbpocyz/St
mRuAgaV/PxuoqilFqnQwD7Ge+PeqpOrXKtUrWER0+Er8mmUF4M92xUs9m9GTVjwDEobysh4WLJm2
aTMle1UELrraKDfzoUkXhC39/k4a3fzgLAVClmTdN1CqlpNqTLxp3uPCXO5UK36306Uo8eFRrW2B
otcMjks1qiqYFkBt7flBlZyIGEMk7yK2N6W5Xf2m89VOYwBQus0BpG9U8eZX/WV0o8rT2kc2WrdR
nta6509wo435xfeR7TQ1jExZ8i4vGqweNhPT27yWVJVumu/IxOb3qr/kL3vAJp5ZZ+3hAyN6GoRN
AJ+bBZApENkAKWZio2MmV+yxWAJOjD51/jTrLqtHO7knL6VveUPjE7J2JgvbkHHzaWqHGnClmW3m
YsZvTxtwCeg/4s4JHrOzy2Dz5MHtzueZbGteeAeb6Pre9wJ3b1f5R53WGiB9V9sI0pNH0rEnhICT
pyBicDfgKP7hE+i2OxSaDdO20Liwp6s60xzgRk2NgKPp8rOm2lhg316vosfBhvgTszShWCJnTMmj
HuF2LCN761cmUdxsRZIfvelpDtYVUYC0b8zrI4ExV2fLbJfNm5nA8kY+48zzP4XA2P6skNh7rnUr
PsV+8RkM8XeRxsEhSozgmEUasS22w8ySCf+i5c1J5vzgrmgGX06ntK35rOjn+Ak2xbYTzshJPdYw
EfcC2YMsAn3eGK+9ZfwRGKYf6iDCtnYfEe3UvLC1SBDpM8CfMe43w8jTQ5SgxHOqw7YLzRD9MQh0
5M/JE4bmIiAAkYjYAXr2IJ7Wk9yS6diNY8+8rOfpZQK2GIqqu+8Jx8dE7H9mTonEbGN1u7gymn3d
aUU42gBMzXzYoCsJ0Cn5NNx++d41/QH/wpNcnAerbvVLIMG2MjkNuyBpy9BI5r+i/ntbor7M3vcX
Uth8F/ITlcFDGpTfhgIwiVn3UHGrZxO0Wji2mMub2re4zDZO2zCtNB32Y8L+npcf6H7tLb6ZMsA0
b/LkL51lwtax32EDNGcgx+xOMHsJ7XQgZKBp48ZcyhyAlfOHmZgLgG/WlEFSiQ0dPiGT7uqSCXYu
MJtq6uyauCCrl5i8nZPhUTBV/QG06HdtLMvXPvqrQUL3AAntTSM6yjphudYTAaQiWQWnppzJY/G2
umFewWPySZYGVSbCC0Akx195GrdXY7YwQ8tf+2Ew3izvPICg3GiReDXghWwrlA22E2MAEU/7hL34
1V6mcyV0nLiy4jp2eD4ZUGR2S8aPQaJ3OCTgSc9JfAqabueZmCdGVYtFjj0+9UbSsvjsmkPiIjo4
DP0j0I+t3c4jKGT7bFS+FupJUoC061+8pSJhOVfLto/K9izS8dT2YHORWiI1C3xd6/XjOMIxq+wS
4Cu4LmTryfYnHhYqNWmirsctbsCVIYncq+8Bc8Y1R/SNe+j6BO3MRN+4ICAF0gvHZYHHYGMBFBpR
aZzZlvubsddYukftiRh2aDfdDIpDP6eBgB/eNIm5a+ZGnvsM4fQHddrAe8vD39oWU6eirNzhIPX+
VNUEukBHcpW6i6Gav24Q4xGURmZYTMt4gOxRwna22xCr9wkdjUWeRZCYe6fXH3Szbs4AyReesMTH
LoX98VbOgEx6c/7FXOVCk1mCJylWNXlWBiGzX3x2TcQVyngT1R4eVLn/8xk/p8/UZwM3e00SluYP
0/VeRNSHJjm9UwxXdeelw5+15OcRwfJY2y4CvjXazWTgq3IVyR6ChzbPEvSDMV51xWuZLM0u7wEi
t/2vwkOzBKCuh2xqXe8WLfEfhjY6FYuvvUQI/EZzcjGs/q10umqPcslnV+bazoskPx7Cjqj/DPe6
KwZS+CSqDVm9yGT4I27tDiXDxD1kLgmVeuz30dCWG95vdimK6RAkfCFFjWaLWTjDfVPxZRm5eC1G
8vpmw9YlEocsLfYLAeWjK+RdUVRI+2TV21jrG7F6w+BTiU0UnmlkNLN9V0V3bY2qRMbDqBvDYx0Z
H4npEaqR7UVnv7Hpl2HYwVx0zpqpCWL2mX3KBSIXbdf8JYyqCvGktvT2L1R60nCyU6zJZY5havzU
lZZxRKG3jXtniwJy5ckXPRfvja0nYWBNbH394pp4brxvrRF94RhsahsUJ9NgkZD52UfXBkvYZ/68
8eRd3eWh785uKIISw/ei9vcV6Z5rD2SxjWV3LZ2eaC5yJIipwcPqhI4mpezfiOmnoRicD6uKYWQR
cnoQenAcczRPfHmutPlX4KF/5QSfzlhg/2mNp5LMU5gI0sVMztNmdoDzVWbgbwhDT0d2XjnZNdRs
8qK5pGPHGOxP9h7zDDPsV6dPKzfeIXRPYFfbO3v2g21aD3hnZJBTxZhe1GEQTnohO3rJi9aFOuwW
wHiHFz+DYEFkKSxcLey79q/Uct6dcf6zNTtyYIl9Bxj7UsNC9GbiiLbrN1t0EL5JzEZ3Xpm/Iivu
XCem+7Br8/ZYx7J4LGZweFrSP4l+Ce2+yHcFi7qtCTELUawUhy9jBEtbuJvewFm5MYWFIJCfHdvC
j++wpYlQ+7GSyxIUzilipXYWSWac09GCoZmUy6VKs/FYIoJ8BzTcOhhCzPdDUsQsZqG1Ao9p9sOI
MSK5JmNXp5n3WHRxsovb+6aH1mMLl2QqBpBoZ7AkLht8DhPEfzcrCnLTZTp5cxtIvCOE8+paAXaB
i2jepDwOmovfQJn6bx1J+03rOT1q+wkawz0wIGvGkgmJfP3b0rBzMpqh+tAacqJB1k2n2rGdLZRX
GXYMlx+TA9MngdfyAa24A5wM9gGcKq5/vbA+mMBwVoSq9TG5fY+Hr9Dx1nTwzyAu8hEjiBIyrI8f
xNPZsGXN8GEE0RAWoKQ+AgcpJGfx24+4YohAx7D5gEI2IaqNxFusWWcMB80r+pMBAQkv2qpiKhbz
WmqwiKbkY+myegMvyQbTHXf7xp6YZG37nLjsiaPYHq4dIq5XyWe9TH67B3DGXpkJaFsHBVTL3HPu
WWsTUQoetaXVXruMr2y0N4PLu0RiKEPKexrRSEYUpo+tNQqKmg/QKGC/MQ567mQbGxfI+F7XNYlx
ivzuDzkpZrRB4PhXL+R05v2AnsgWpJC7wQ3LCgfDyh8aZ/TCWWTWLiMEHFrOcDCrLMCTPB33S30d
smY+9jKNrgufRUvdOzCLb3kSiUcCqX2IJhVTVqvpD0iho+hXLo+uPTNhV+28IZAAug7lbhJT7GT1
Ie03kBm6vbWaoPZluoERnz24Y1+dggWnVaQd8WCplz+qvsJnpFoODa58u7kO3gEHb/t2TCG+8PxH
C4jfufEFH8UFG4LhcLeA1vbcXZQlcRjlBFpliw6O4HSfplCGRITGlzHmj66WXc116I5zAldu0bfb
Hu1QDR02Jm4B8YGAAFqskbPpg8IL9aIiEcn00KWR+zzWAUF1p9jL3qrDsSKoUQWxv80wgAslmeWd
TGp3O/vtcEaow71PhZHyp1vALUjCZYbNgFqyhH7wqvSutBpAutbdjDTdbnDm9AK3ozmw8Hd4Zw/o
pjVHA8UMocno0vGoIg5V/2l7S48Rm3COA1I0SZISQp49Y9d1UXWoYpFv7PRNukbzGM+TGRJR+4PR
mwzzKOZz6YTDPNRhImPtwa1lf53cSQtL0vX3Uoxig2YzH1wPzgnWG2VFmCfr2kei3YAbeoA/VYsC
ZelgoO0ZBsr0aF6GiNL6upFdoTfu+UtM106SbcRGMTjHkY9jauHfI+R+GGItDwdff7AJ6Owsd55D
o9POXVC9CeF6d2Wn/WonfqjJMax7u27KnZyzn9ICv9MiKo5zzmPVt+ldPoxTqKWzF064DHTM+6hC
MK3obnHGyDvazRHuQWKAKd1HEaZrSHcIT/tlT/Z4sSPgW1OdbJJ+cjZS8D/pa7M4a2KAAmoRGJ2n
6uTPA84gftXcoTl21Vu2VBZQEQtLRBPLDcCyrMhE4V7aKcDRZWLxZLSDPECy3SWTBmWtEcuxcHIJ
tLJ+7WT1pOkA3hDYlgdPyk9D5ObGag2bJyzn4Qvsh6WfYMkt8cmPcS1aY6L9kGQ75KBZwcfGvNXZ
fdRBIs5wlHSyV8sfUlpg5VgWbHko4FDgs75Zpgn3oT74zKPSDjtvINaBTNOUow0t3QdSpdN1AmSI
ZpHc53787iFWs5sCEzdTke+WKXbZDA98QcMg9m4c6Tvh5e8YAk3bhpDZDslVfZcnoAkrLUZoxazv
ygk9LBkxRRWubYUeknB7LR28TVek3UZEyYEYXH7OkN51ddO9sMa/w+yyQ8Y8fbQMQzvUPEhhND/m
ADjGIhVPkv1s7JBotnzyJgJeSddIdqx6a7LSZ2dXW/F0KGrX2KYAbELhIyebPsRicljeyGFTgJDc
Ol72lATi4jp+u+uQyCVvXej7ATrecfH0AMYvIieM4VBphqzY9wi/L71bIeeV4sWAnvo+mvWd9Pw2
hK6c76PAYSSJRLxD5enTQHdn1/RyfDEKwkIF7JvGNLH6CgI8Sy2Ev5oonbaYP77wU/nEWPzvhD/z
vdBwupitrZeDkYkJyoHW91ocTVoE7cyoAOYzifeE+Aw8140GNhBQe9duBpYU+8ZBwbxBCQJ0eNU9
NzkULotEYEDOv51A0OeTPYc6K2m7xxqM8ecHMgvjRaT5kxY1y2bQjeheSOvTtcnDL0N9TvtMnMqZ
4drWgHNVZDNq7+Kxy4R6esF7d2vgQrdpGgNFpCqCOheBU8rkuTNLQF5TjqZj3IQRAqsHXWPPMjRO
+3VwFlAQdlVgjeQ6T1GQLXs4mphhZBBS+0Vjpz4VKUCAoDlhedmfp1EMZ3V2O8Su3Z+LFOgUnBpm
ao9wO/j2w1zm/oEftz5buV6fXeJd+26prjNiv2ckkZZzWrBpC+AlbdTd/I5kQJ9Ph4YEIzI0F6IX
fkio/yqMoD1nTfne+gUBlNIe2+OSFGyRA1jNfj4jS9zP59Hq0TL3JF64rlEUoeOgzmKW9mnQVkO8
+jDNS3lmFinZBE3RzumrdzcBFdANccX9CbVIfHYLu9poSZWwl/KjszqwfGUdmmRXh7D7PtL09rz0
LXpZo3NoGQ7PrZ6BXUxYloZNW72mWfen7Mr+67tSZ+prShYH7fM5WnyUX3pxiFY3SrXPUGf+Wlyt
+fi9t21dTrxpDu4UjWc3foPUVDPQ7Qyk/tldkJUNvPTdKuPS2Ei9yU5dt5BwX7bGmD0ZWpDiZs8H
I/nmIEOJEgQreCmjaMMgtb6B5mGo5DXTGC6Q0N0k2RwVYaJH0WHJm+MoG4QVSlwR0+Q0dvASNRZr
wGAn66zeAWIe5IW95Y20XY1fheUvG3UqjaRm+xtZYdIBokQqBPr3a1UGbK1Gm3gNhlRngA7mWcAx
39QePLbmh7/kP4i7+HyzERpyg+n47I4p44GFDWoiTuq3qs2pOrfrQRXVwUbMg7/5+lP+r+YII/rf
eo9eIPfzKAgulgejHjeYLX+yOek30kYVbudqNgIjZXYcmiIgqUOHuMb/u/JTxNLnsA1a8JnCa4Dc
cRhA/O3nnwJPCTKAk6F1d1HeJ6dcK5Bzf+ixCdz3yfBURvVdxjhwRiUbh7S6+I6cXEygXELT6vGY
XcwHiTY84XDN33lZq4UAo0knxOnyHDVFydi9FHtjjJ88smJR8YLv+lur+9ZhWMMEuuMU5ylGJrJt
zctsYG1zgIjgvfQtz3Aw+OAli+o1UDRI7AfKGCLlMJ60ys14dPz5KmYE2RxPk6yaiDMGiDc0Q36O
dIEud6exrIKMdeGrOaEFoznhQtY51CZAWr5lhlkQ2y8oHpV1nZ2DavnJj40/DaDVkz2WeGuaabdN
SJGZYxdcR7FYB4LKNayxTcoWYuu0snrQC0iNA9uojcjrNOzzuHpwUjLOCFkh2l8eINovW7IwAb0Q
fLYmlG3xuDH9JfsA9d9eojK1N1gil1upLc1dhnCGZVTae80wu/em1j/l+BI94Z1JTtpZuj+nTBy8
pcN7vrNfPE9UBx6B8hgRR3+vygjFhFT73kd2vUGedgAxKvKrprPvkcGwq/NEfI/r5I1I0gYHbvtz
iMUTgqjer0IQT2NeMEvNfcgjli9lnDZhq2PbZkv3B5F5n1gAY5Snd/2RYMkzqUE4Ln0D0YpoybaK
ZXYyUZzfeoW9HFExXQ4LqYMtKE1ru2id3LF83Fb1mB70Zo13BESkSiKtnejdK0B/7ArF8FzCJ7HS
KvmMtNqFCU4ywXzJar1aySvJTrfc5VmO+mcnjY9y7BrUySFMku0nD4NXS+qnATpAY7lFczl7EmlW
QG7NZgapXTcX+aUp6vHirNG7GajvaLXNMRha7Q3r650ILEKqMPa2UZ/vpjiN30AK/hAYTd3bram9
WrqjYZ+hjzu/L0A2OlWyz9vJ/2yJX7eBD7ZeRvOFwGe8zW3klAYyyEcU+bc+Su7fZTBaGy/zjAd2
ANaprRN5kHDPXhK7g/VOJvxXi3ywE6Q/WwyJWU8b1lNQ5fXqPWIfA2sQT1YTEdrQRPlnXv9CViAh
R5rU4dK6wQto42gfJx6E4WbBY2vJlgdCDD9nszsts+heRtn5Tz3CFkkJnhmj6faAEjjDkcp/57zZ
s8p5Z+TS8vBW/mpWPVWlKquD6n67+lb3P2+hmt0lUuM8YmXaKSbyCftjNTX+Oq1G7I5VWZ2p+WZI
dDqp8m+nt/Zbd1WnDv+pU/dRdbPRlVtLr6eQvV2O9ltZ1kyq66nusYQhnPpPrTXYLAjW9lwDsrvD
j+3v8telX0cxkwbUHG0fZ6I5q0O9TrOjXSE+psq2nP8po17NKnJI76rZjJ8dQ+dx8AtrA4goflZ1
deEyuqf2eFB16qDDTdeTMbr7qirc7DFmGLtd1OHceLJR8/+qUw2lXFryO6vW8Xrzr7pUk6FhDPrp
VseOc4OYvfVQ2bmxS/w6Pjg1UuOV1jhXvbb1a1QECVPf1H1vfeO9AIj8YuradF4iUexcDIieqnlh
+xTPIRJv1WcC4uKQYgB5JDECaxl2IiZ7W8MMhu3Q5sRSovLerQZ5Z6f5wWeOveDkyRJpyfITzLFD
xpb/UiLZekDc5a1sc+8K/VDfaWy7GFZi937sppQVvn6fTd0ZMZTignuvwFIHIDcoqmVnBYaL6UmB
fly1fBcespN80cELAf37smv1T/TWyq0Y3XKnL8Yj6eaeLWaPTGOVTRuJuuHBbisyPTqCTIYJUY6l
9zYbBv2t8UYAo122simIJOX4Q2FBFVsfaf3Tkr1kpwygsY+d92W0620Bd+45TxApqKfqB7H8+aKq
2tjsr0FenFRJHSAKx3sJ9Xur+qu6rjffAmdo71RpSKqFDNN033VzAE6tE9uqyMbnUkQlNNhk3Gnx
OD6ruqRisQs46qpKAa6cl6QpfiFD83eHZUKqmqgkGJT1HupQmH8loyOe1G2CeklOOtaF4a3D0GP3
YGttflJ1Dc/tXadF10CSw5+rLXqJ8aOxFDomntm89/x4DU8wbKu62EmeipIMqqpyqgHUbV79qcZ1
VZWMy7zRa8M8qGI6y+p5Jir+dYcSC2wToJLCvCqQK3DQx7ROvWMqGV+RbPkHdPvVRS6sz43o263+
v/0I8ZfAIS1zr+536zgYyctENo6dTTFuUHCq7pEMtE/WtOrnNMkUqjp1GCq9uu/WQ5xqwDnNeVk1
n6Dm/Ntw62xki3esTf3xVqXO5jyq7m91flr80oOW1U+bBKHfyvS+MkkZC8x6v85uda7WASJog7Pq
oZFh+upWxk1+1EzAMJ2J6nha25ih6EX3FhMI2kWsGfaqaIiqwA2hh3ftOfJNRNEK8lljhWvnZBTF
MRUCUPVaHEVf4xgMzgSpJvZewn2zghx8W2UTYV6LNkn1oylB7ndj775NZTsehcaKTbXmk8yOXVvP
29iGKz90rneOWhYlbkZ0TtcMgUha7r56Q8kWLBDvquQURvay5glUKfEj99WyHVSSuuJJVVV9zGqi
qJc7VQQxZW/wcPxs0HnYmlMTvDrJoCEJlmg7Jwj8V4Ol0VEvWdSpYoXUC/prLHJUZ4vh4hEGw0U1
RiA6Xr+Z/K2HzThbPFd1/aivN806lrtdEJR3qiO2xKzp5h5nJIwLQ1U3MvPshESFKmB/HyT1AImG
KW9SE5uam3zTiwh3rmmcboAusrFcczl6udwLb8jBfsbJoUQt5DUen+q6LfaBhjF0Pq66l6P7QpDA
Iflr9LsKVNablg1Ep3L9Wx9nzO5zWbw5xjSzzmeUwzQmZy1ueZclge6Mjmj+NmgTyZYg+n+MndeS
pDi0rp+ICLy5TZ9Z3vZ03xBt8d7z9Ptj5eyhos7MiX2jQEJQWRghrfWbd+SgseAYEX/2OvMotaoc
6lfHODM6RnsbL0sHVNDF0XUP+laCFHXuh2/NSCQrrUhJQaPRT1oeONuQnMAS5XO2PUiXfZSa3YEw
1hIbc5nOZy9TZ+RbU8+Ck6fvEB91H+3FD0YKPT0ZpvJg5PWXTlew4nGr6YEfjQxHMRKvTlm7KAa0
yJjk8TawS6iGOhqCqGYV39u8f/T9Sn3FyVAQN5va9PyXjLhWUjFXV5WK6zNpoIuWQrbCZY5hF+Zd
kAfptUkb/eiiGP1z3KQ/S9s1Tg02FvehhT7cxBT3Jquyv5h7Nz9dM7zvx0z7jc3GIfEai8XSQzPN
GybkOTnstgUuYSUbD3HlL8GCvw7zehPgjfFmxs05Asj7U8sQhlMeU2xMnnW7uEGZNz8UGnHaXInz
vTvEJUnv6AuTvurYuxAZwtYL0adP2kezL2oCAXb0sw6/q8FsH71GW9D5ububVGKEeRwWGGe7BG1V
kLH2rD/N8ZC/Dl28sAvT8CLVtEJvFNDELcx7+9HvJvJQ3VDB1TDGx6g2F35Z3BxABcenpkIjxFLy
E3ZPmDikdn0i6FfvzYVWzsrceGbqz5+fyUGSoNgBgtrHCol+klrpJtbbiOCNvTH1J1wHn4OZEchg
qD0Evl7g9p2D+lK08k13WjRrs/zJYrX21s+u9tQ2+kH2IX3q3XR4aG9G+1fH4Pxmho73kpXI82OR
8dZbxoSLNibMy74RIThizbiaLjUVvcXnqidyv9R6ksXPOU68UkMPuHxuvOQQ+qX11hYVZrt5dpR9
nWepT45fn6610qye2mE+m2qiImuhn5Iqne+zpWjV4WaOW51wDbWya/pD7yo2Wka6fT/qmsOad8o2
RHTQDJBGY9kTW3xjpim7yfTavlcHjb3+1M57M4p6BGuXuuySggQmNk/9vVSup8qqxiKpWhBGzYbw
NPQZYckmxDDNteoQwhDKYVItlj9AEsDm6AX2TNYCOBHVsdXpPbvqfO7C6fValT1aXfaXyErus7T/
yyzi4pwR8brv++rvAgVMZ4+vXLX9tGNQvfFO56esfVvD0YxNM2rVBgA50iLLWaKWYNCoxwgGmH7w
YCTueAh7yJRaqgYPvEmQBOx+nm4XDyNpk34u1kAPUnUr8xHGHVGG5fi1fa4a5ItqW0GXMaiZyvna
Lpz8EMYpRR63OQBjKJZDWpJEXtoik9ETIaAAOIfdvmZW/lb6VXgvNc+b/AVaiSP5snNoY+WoDHbM
QjrvXlU71+9sfD9AjLSAXuhRAUtlcfwilbAmx4Re/XwrVa0FygEZLz1KtZzy+OwPHsjh5UhkPLOH
eYiuf1iabGvaRnUaPEvNygZCrAOaKFKN8H7f2+YSiF4OD22rvMDFsDdSTXXHeqyh4EpNfl8b6KfU
zupH+e3ZgvMarVjBT3P53QuwaNK1ci/VEnN5Hs0ctxv5bXaGDFKMENRSk7NFfv+YloR4SSyTWrO0
XN0qVVNfbJIFBJKnirHaLJqTapMZCjD/fHPGYtrEQeB8B0B8U7OFJx3vU2PNf4hbvE9EQr+WHXQR
kvLhCz7ffOqZGm7w6CzvQXCkp7Kw/UtrzOGN7yvRiTxkfioQ8XzQs/g9RZ7tVzs5z+aEX7vjlr/y
rLCxXE7Gi1ZiauzGoG+I/US/ziTiGyL4LAy0wI3v0zGPQeIEwQ0p0mM8zq/2nBsb5DiBb5SpfdfO
XTFvskrj8eZN7dPsQQrFttMHoqFIZPvfHRQet30CA90dKvJpQdUDuAJ6DodORWOzg8XiteMNYPn5
XDfVD2wzlbOlZdOr1VU8duOjhh/8O75rP/PZ3ZKgR7m79A+hHf6uuix5iOII3drUUQ7Q9NX30oo1
Jq3tQXN1+y20j6TE0i/GPA8HQ4nivaukN4Hi/WS6rl7MOvptRsWPbgxN0juVc9JAjJJlczHOQmhs
rOMUBSbID15oJN8GkkTpZLlAkSqSlQ4vdlKN3k4PSS9VAAGei+JIRD4m5YfpeZvHmL+gTkyWQPtS
zYF3sjwynwDf030VIo9pOoCVBrDwTdP7t9Y3F9b3/ZBrz4baXCCiVxuyUMFBLYiIWchdEngZifeq
zM1rx3gYx286jifGU9Ha7mnKOuQPRwDK9ZY4o3LSFPJqcJqqA9x5HXkQ37j8BOqh3qdEwHboK9m7
3M4XH9n5zOcRiU07+Fplbv0y63y0adIfHBL3gLudkIgphWKO4e3oxT+nHNPFcUA7F6vFPzM0mLLV
PdwAg2Zr9WH7RPJWO1qVFV4CKycqH5XuLshV4x3k54/Biss/JiqY5IJ+R11XQf4OCdYXJeIQQ9tt
VETqzjj3Dc9qoUWPFSgVqUlRWa12gDhPcGzpIYVf6iBdRu/Gh6zyjIyKBuwvPoGN2Md4MTz0mqm+
TKRW955OrluqFkKK91mMFvyyswdd+DIYkLFHu7+VJgP2wdGJ7GrXuIn24vVGC8oTANFSkybNsBB8
a9PkIgcsX5+zwZeZuUt0KjR/Ufssu5fJB9JqRuWT1PCkCvap62Ohs+wcWdmQr24vUvN0rXuJlBSE
gIMkvbTpeIScey+3YdFwgBRMSg68GtiLLgcErjLtkypRQSPQg1l1/NjpZB+WncpSjAOBPwXSwFl6
EOoeLn6BCtR6ysBNL4ivJtffnEVDsY286WWKCXdMlqa/ND7WaHkdXtIs5EtXtPEfu7XRlWbu9OyE
9nM6/CrxxH0lprmdDGvEmiQ3Xsux/BkmCE3IPkK06hZxSu8EYtR8tTX8DJXeG/bSNzf04FJhU7OV
vYNKpgf7devom49870vAMPWUXbyQGQRUtOhZCsRRin2V+MU++adNn6JsE1Qe4t22Hj1PwQjKy/fQ
/jaPaRgZL27RGS/JrDDog2k5SzVWvO6szcBDpIs22MYLH7DJyaJr/7whjTyi0nqyl8OroD4Ad/cR
RIfbVimd8yxFEjeMds0wnp0gdp5btNHvx1iBZq4DQCvMAHY0jjRH6UxEMHxCS441jd/mW1C/zZ4L
NO4BNv99vrr7U2SKv4fZDzAK25RnuHQ6FndNd61KW2vWu1rjeyY1TEyL41wBsLtWdZ+j5uzoA9x4
kKbRmEnndbGKrUcVvEjbNPsXLefFkFrdKv2pteqCHvxRKXp7eigBh9xdm2BB4mg1eBvDyaNHx+U1
b9HOsifd3JDbJVNsDMGzFJ4aHtXCmO+lNvpucx/V7rHQ0yjZzs0SBa4rZyN7i4ivfGrphM6aJD6s
bYaX/PZUlY9eXzZPWgSr7LeDt+jYqM9S8Byh4NGTrV7bfHN4qyN1vEXRR33uAz++rTX7r7VDwjoF
5Y2mOa5tLnZl7Xg9adMPCFYgI7S1Rnu61aP4sR297J5vYHZPCv3SQ4K4SA2jTFvdyKaXhs9aa7bn
D21ymNUUP+rWD3ZaWWWAfHLnSQq3JkroQAiAoU5bqSqAdMnF1MMugaP6Usd++eInJeE1L46O0pZF
ObHKGIh5mBfldqp8dcOz75+ls2ng0VqgUmyYwH9KFTuslGF2H3RR/VLP5XNLoPAOvdf6pUgQuTVD
xd+q0EHxehhunM7suQDsDIFP7UikgpTS7PpFner4oYnds+yUJnzGNIL3jXfWpqG8n8zxxq7Dnvs5
GG+NOZQXb6w7UEFTkN3VQbnPy72iDuWuaZx6p1nBDPDIbw6mYjh3fQJFI+79ZLEf2+Pj9qUx/AI+
fH/rl/2d1QcotofkpOAl/PC7+GCFCB4kFiudghmAV2rVaYzsX7Obg2Crz2ofwJxQQjDdaq/vWuYg
24bZR+7hL6RnmxmU8HaMFIikPl9zyfaBj4Fdb4JBV5XhAmLiTaud6BjwQSDArQJJB6Tc9/qNOqM1
12qKQXIBdpKrHNNRf2fdxWADemFXGup91qVnzKiV26orocf2g3vOeghwhvEWN0PM8s9lnQzaM+tD
92XOLO0ykdEm3tESTDSKTZZPLZypjTripIs6MenbCTcAr+yTTTvzjWQxfKf2T1rYeI+LCN8EicGe
KhPeY2Dcmk2sHhSMUTZF9D7P8ysZoV3UauWhsFv3ps9wgyEQwOZaTAMK8LZR3SBa9gWExYgLXdsf
SifEx1XX/fs+/8VpwgtyK8YG3edh65gGmdtC0W4z5qqZNapPRsqZhyqbbywEZ4MQkEimYLmY6HDy
puTUaEN9qTu/3mMfOewaxwluU7eed2qrfwlG/ANATHX7YIaioc7lkwX846nSzTcljqpThlrjLTKJ
4Er4puzTxmlvy6IgSqIP8LdmfxtUU38LkODU1QgytnWyzevy6GWjd86NqdqlzBtYWpnhxsBNa1v3
3cmqFkRg0Gl7c7CTAwDhH0g1fV/MRE8mWfItV6vfAofrtqizEcHjubEbBbhe0rY3GiU6CcC10JJg
xd4ZfO0NG7aN+qNK9AlenVnfDAANzsoS8DCaJ5lRa8u0mikKj1FHHiQNEWbJEyQjoqFV3/Tse28r
92kKzxdxlG0aP4Fe/jO7RnUh/6byJUxqNNfUy1RU2rMJw8PksSfda9dDAv7GqbZGHka3XV4Fl2Bk
hpFpvL9TiC9P2pXI7Q3L01tmhKycHk0KJ3rDqJcJZkIM1a7q+hja0w/XVN3b0U3aLaHANiQUegU7
4K1Gbsl2zkEf4ggRQKbRckzLinqJlHyBCJBvhzj61WQlLtmReeJb3icgVpC3qg9c0D91ikXMSBie
7AOmHG1lPRIY0Tcx6LKdHzcvntvAMXMb3N9UoziHNeNgrJjbeeibbdkRE6jzRzRN1ds+irTbdikc
E8NKBxJmmm9CPfD3ZgdSL9R0ViiK0zH2Ws0+SBJ3CyjrEBXBL4XMA0oMEYpChDJ+9tZQvrfImvPR
PnU5NnaOC6dJD8iBqCP0VI/p8V3QAOSZn1iRtFvynlVp3mNrnm1wA3hLYzXkzzvWAqHeTZCLH0aP
AHutdxNZ4eAZYRU+n20FQslXO3D4Znw7grzcYJvFrIJFYZeocHjMluD1nAYH21vUZ6v+V+D6GQJl
BvBGV08BMZg5wEP/GM5YNeoQ5jedBpWp/T1AGoyA/e4bDzhfbTtEnZ2NmbfqFqHpYq8WHQjlTsGA
RVMV5CPRiwkCn8RC6b5M1fQ8hnZzS6gx287dhCha1j7AXn4m0txsLPTkz96kgwLVfevs2O5F8Xvv
oiS+e7EWnE4Vd98b17stI4ZZs1EYxtKqOs0oLGGh+m0AiHqsuu4b3gcGnGA72CtlMt0NeBXdOgSP
i4VAHKT6S+q4N+AfJmbZo88VHL6NrNqJbgTAl+J4rxudv2kKSBRZXBGoaAOTrFtpnSq3KjZWYrdH
oOsFoDjPAnTDx+AAmfni5CSl9ALNLaRjX0qrc4nyFNouieNjObXmsa8r76/Ue4XL1Kmt/3O26x2c
d76l3gKRUX5GRr/NrSy46GOAP2KlNjtW6t6pB3h2tMCBgjshJaX4LN46CPeOVRD0UM0dc8Y7b7SG
x3RAo8ihhphMsm/N4DXPFPtmLaqhcK5Vm5n/2a6hiGHzdW/5zB29wQLH6GYAPSvPO/iB721DD/U1
jaFvy5J5o6sBr6JvGjdzHZM2ZfbxK831fR4k00WdkW9CKOpJi4Pf1uIQBVXnFt1ieRhZnfEhXopF
PMfMR+1WNev2aejb6b6Nl5GbmlcG7VMdMdWt6vRYBo4ablOH2wgm7Ky0rD+6PmXmYUXvSaqjc2gW
j5Yx2ocxj1h/L4Xv3s1eBw+t1eJ90z2lTpNcQpYHl9R3op1RQACAjR3dWLb5pAcG7A1v5InC7nEA
cUV8L94PSv00Y1BJYI/FWbcInGnZSTBg9pKRhioMLNG0Fq8rEJj/FEpHvqhH27TwsMswQiS1/BKk
xph5LWEW/BocZM+XRIAy63vdx9YVwy04EpiBenCsgx401hQMEytOn2MJjdwiKH3mQS1uGnN6VMN5
hNrh27sRVZrttFSRKZi2vcnNMlMXoJkTpvBKOqQnZw10kWcWNyAyTsMEIwW40n1ndk9Ki/9TbsbJ
TsdEc94KZi5cCPwW+LO9M0w5nILZvR9TTWMq2GUPHqm5S9xU7zNwoze8NkAbFt/DIUrf1ByXGK/9
5RY+D7dECZwlVFDPOiudlAfK8VztToqJTxgAK0/Z+dIbDXDs1UopFcCePkiBqc7Ni5wG18rXqA7y
cxaXDNlj5+ww7AYeQkoBEFwxbwsU0yKnsHkv7K3JkHc3aFB6a4AC+K8Nh6Th7yE54t/FBFhPyRy+
h0jBIT56mLCW2znOCMF9wRsB0N4lGncX/d9U2aZ9/Yd1TXvTDtmxHms+k6ACEwdLazWBJNTC46zr
sxN+LfLS+IKEPIqc47OeBNYpHZTnmSDAQm9Vj5W5GA/E39TOOMXeGJKt33nx7J3DyLqPSaVtUx1Z
pVbNEf4zQIzbN66pT7daGr+OKqvUsAqQUQyhDC8mTZWPrk3S8PeAAr1fFSCCrO4ONglvsFylfRWO
SKc/3eBoL8B2XaSxlYmFgMk4rS24+jztm12R2t4jLADnQZ1eZxB8jwZgBDsPmkMVJ19KJgbIV0ZA
K0uSqVKdUz1jzldmADQV5Zh0bsj8yUiBv1i7POiMbVUW/Ql2RPHamXVzGmGLbKWqJ04D3ri28AtV
mjumy/w/bWfv9DL4NdnKdCzidL5B+OOxnwF7m66dPARIuTwEjVaTGUYK0+mddG/VdnUsoYEbAewM
JUFiLuPnLUwNd0Aq2AlJMhbBxpnHbM8q+sEgzsEovsuyhy4ELPY9t18xLWvP2YKZKRdcXQjC4mw6
D9GCG62NST0DjAgXJKkUkx69K4rh7+N/mqRdumfLa1dfyoDr6rXQ6TZZkVIK0LPRQU5rdRXs/MOE
I+TJCl/jBqSA/zI2QXoIoPParQG3aBhfECpH3RDPu6uuhmCEBDeUmSwY3NhByXsR3JAdnZ9Ckhx/
TG4TXMBlWfOeySq/RDbljbYquGQn2UxmIkiwsPj3hroA7eu2OgpCpXKcFkghc9nsUvTArYMGrwd/
kyjaEkegNQCLtSer8tVR8l2iBjjk/jL7ARTzcuGa5YyyteITbS1R571AFaVxnLMpO0nPyGm5Msgi
Bn8f3y4nkV5aqE4b28nSnfzKBK1pErAIny2ufsegUY+iMOJ4W0juwxkM589uuX+jGTmnHDVqyQFL
kcj1l82YJTIpLYzvpJpl1TEsFR3/meU35eA+A7wzTvIn5WfgvBxG1YA4SV/tvbL8JcelYwDHfLmN
1zssjYKXyn2yLtZCGl3bxlLvjkit4MkE6OOK/ZWnAdotGepxSse9qtffBQ8sxQCMuqvh1xFPRXIk
qwYbM6LKSRnj3WYvSe8rzitUg289zMW914TcURsJ0UObNC9y7+3EfRiI+xzm2mBYt4YIvT2m7qS3
ikvqsPxrQzTb1psGdlgHQt0EO7ldcjdkq8TjM9nIpjwFVqj75JW7jVf0+QVfRw/0mWwuBUQEng3l
WOH1ztgyJDNABGDOWA1jBPphU452cKQAiewa+eW6Oac9aCg7OsnfG5uGGHWzi9vkyzzqF7ly16sE
tXRTWOm0k2stVyVpC9b/rYb4yoIBkHsiR8iWtF0fB6lLYaQ4hjRdCEQT0cehe5Ybf3005dKsT4Ps
qYl8biow7Du5FPIj9b7m+rRBoW+JoDPLtaof7WIbgtzl9fqaudPPAK+MQ8ZsgKfuRavyFqZteMhn
iM6tPj3ry9Ahn+0stp3jHMwggbHj26jQOVHCbdATspK8+H/+8IffIJvYXkF210P92vN691CTwaG0
N/SdDAHyfe+QGz/ZALLG5xQu7/XiXuEUH96aD6CKz1fQII1XRLAm5+ZghLk272M3/KZ0mbpfrzCD
4EV3XCjd6+Ci9o8ZJpYH+S29Xz2k9qwe0Gjs522ThbftoCvAPJZxaHmt5UjZ+s82rytnhAPCZCdP
Qh+nB6YwLF2WB0EfkXYy4Vivj8/Swa5mOpj6dkCC7SRP8NhZw2nKLZYl1T53BoyP3AVc+Z9/1y7S
sx+CFfZyA7jCAkhZn705vnP1BcBoFHa9yNswvC3DsjxJUl3bCqI/y4hk6bOz951qALOSPjqBwhgp
/aVY39YPj+h1U/bPlTecvMbcypNwPQRbgaPy3jYkCGQsZMHeHFHoPq9v+PosS5tUg+UpVPv+0ADS
O4ZOdJB9pjzs0mM9/vMjKHW5a7J1PUbq181P+6X6qe362JaVbf899GArR4I/Nc8BXLlNCjymSAG5
9TYI5+XDoXsQTQOdheqkH/ChIE/PvEDu+GDrGIM6D/ncPjnMDVgf3upELGa1wGM7ecoBpQx1d2Mt
WNV5LJ/ywe0OpjkzlWh0dacGBbGbHoGZDQneg/AOpnyxizTnod4FUfngYF683nj5q1K9vk5rXRrX
x+TTIcWQtqce+0F5GKWol+FatvQE+pIZw3mSqy8nKcAzTmBWeOx6H1r9Vt4SWO20yuaH1sE1/sot
RJRk3TLhGryHVPfVFi5FyAXrYiU9EweHGhIv+IYx0d+iHrg7MiZ7ucZSyG2Pl+kJQrmskaf0Rz7p
Fy82soM6jzeJWSJQ5nUnGWQ0Ru0Wzm6Jeu4uLILrF8Bof0HKz85yQrnzssVI3y5sGDsafs2D94hZ
nHvFLPuJ/eLjeXbI5YlYBwNVU50zx62/T29HbddPEO/Xq1hmDiNpsnxmMjezdr4FXUhIJfAC/gKX
bDAT95AflS7k1qCcGOiijJq1v+qYyWQLvG51nFznPAHMIZ97hB6JRnFkbzMcw66zq+sqKtKCgpyb
rl0HYbjU97WRGAc5v/wu347Gc6s/zEbeHlTTeJK7ut5a2cq77mdsTNFmLAqU/qGQ/71AWwcORb79
Ur9O7FieljjSsHwA47/XMjuHnd/mwx2C7OYJaFp1EdbOEHXVhWfhTxlm2fX+yp1Yx5j1xvCB/p1C
zzQnr95ZEKSRxXAMHE4KXgKXEXyHQuC+5JLJnZHHOlCJPVrAg/0C35B/BnPpsI7o6528PtDLeL9e
hHWvbEmX//+pmKuNsJfu1qFefoxUr3PxtS5b18Y5wvaDCS3CDDLRVTr7pOKxKF3kz16nXLKJwyav
2nWTvPbfsPrrh1J+54dZxvXYMne3wAJuSQhij8GHXuavJEcIXctrMhfIwWyDyfyG1grx5LBPTkUT
hupeul83/eULGgEG6YL0Oo+TJ1VmdGuxtk1zRspBQylSAya2TMLk31mLK0pS6h/mstdfX84jTJy7
sUDXrWe7AZ5+sMlSzVv0eguSUD9c+SFmfdFdXT3LtEwmdbIlxfXUy7RQqiSC0LwOIICsnaXLWpWt
tVhv49q2/o1Px0b5W4dQB2MYY6YMnB1AgPwkdXnzuOIJy/hl//XHz6VWbCJlUD9MI+UWXp+8+XsA
0f4sj2uEki6g6eUehF2H5IY8Kf++KUdfhypAOc3JLdPdZypIAFNkXcJ94oQIwUP2rjvWNaDskGLt
J9XB/zlodX6+/vrlSb6SPdZ35jqfuT7M0urpeUf+5J/3TrauvWTzc10Oup71Q6/Pf+DzUYpGYqO1
X7UZqVkZV9bZgxz7b21rF9l7nWfL5lrI/VirsiXH/edZPyxnpLd0/PSn/q3t01k//aVgGfAxmqu7
EEbf8orj4Uyuopqva1V54aUglAI5ExoRi/clzLYWa9uc4QkK/Y4+VWuwee0kw62cfO36YY9s+mYA
QogU/PWJlpdF3pP1ZVlfqv9sWw+T9076/Vvb//VU/pwv5P4iBu037lwc2pjWLnNh+XCtxXUlu9Y/
xCr+rfuntut6Yjnt9S/IeT71uf6FIfFuNWX4o3ZeuJWhQdagsrV+o2UMWauytU7I1s6f2j5VpZ/f
IxjQ/9RqJBGSwobIx8tJ7p3prTzC101plfpMKJtldVZlB90rXtbhHTAVtPG1rswLjVzqMvIzFwqI
KFmZ5V5DR35gtfNWhgei/0iyNigD/01Xuw4atkoMQUaXopwhYSL+tvu34XZ9FBxZ9K991sdgbfv0
uEhV9o5BkxKycGF6Deps7jpHT+etrH8TAAaEi5LxNWiH6HB94+WirMV1WF3rcrn+syo71ldXqgGB
lL+Hb6l/OoO0zVkCdkJLeI3Wwf46sb7ul/uzHtngVcLiLTtbBEaMJULyYeW4dpNjpZCJwVqVrU/9
ZBBd2z7847Ln0yGDVyn72bgDFfhYQ6XANUB6ECk3NJAcy4erxBGvfZGhy8+SLDvJlSmTPs9Os+ps
msyxTvKyr3f0+u5/CGZ+mCqsXWVLbm9U9ET0rp2uQa7cQfTEiCNkUnS0sofZK0nHoOaiTffyil7j
lPIEjLMeN3/Ji/x3VKtWgz3W2aROGpKDeZ6dEySCYYlDWpOibshWbta6bwUK+mehtSkX3WFntjAg
Y0BeIx+WrgVHU/dvhLNtkQCIVLRr5KrKfakzqEx6VbyWMTwT4ZPryw2eW0R32ms889Pll4v64RZd
l67Xqy5rFtm8vuYRycnZM6e9XGX5s2shP2CtyoX91HZd1cmez2TOtafsXv8lPQz1rY213gYbQ6zi
gtx/74p4PBoIAe51GLNUoZ4hQFqc8Zlkr6WTOzMcZHqWvZ4HzFNPEryb6uAl0rKjtpxDTersrgzq
diO95i4bT8pcmju1zwDpDUOxaSJedSm8zDW3tgfAUwNTdJsm7kGNQivfIxmE4TIr+z1RSVDDk3Nu
9KB5gJNFrhnRWIjnmYN7Uazepv74uiDanwNkYJ/h39Q7VONGVDmoSluG4FGWkJ6oR1QgYrtKn2PP
QVnQ7O6mGC0EB9jCQSe3f/Qsf35Mq+YnfMdTb2rl+5ibuGql/re8ZEpe4wN/8QMVpHjWvPbebH33
iNaT2fUDEg5aizrOMGyCpq6/1DOYXpbk5ZuupvYWRR3gVRGyXWqx2AKYhJLn3KrQb1LVXYVEMMpQ
JThujBir+3HZQygJM4EBR4Ew0Y5NYZf385RU97IlRVYUDrpneY6wMEF4q4iDXVkhP+RPw1eT5Nmx
VRcpv0ytDOxIUOLYLQHgjeuzcouLGNVrFcKn4WMkqqJguGuzAkyQ1w6sh5vCvYDUIL3mEWxvUf2a
+il6HJYCokv06KvJN2Q1lbM0lRkm3eguospVIHxmWGRrnOCxQQ37USUT+pgqmradxjFgBcGO2PaA
VqU21zLHUhQP2c00DN29lnTew7wUdQZsz+bZgl1Nj3VHqGfpVisdXNEGsjPmhNncOOrowvi/pySa
76810Bwo/zo8c+vxVWR5D6jMRNsqbDfonhp7R7PM3TQ1ORpvgOkLQzMvtgPUGVirttNtPWk3WMEj
g4EDeOmF5W0F1e62WYq1yvN5TApiqAPSRjbctFK/5LOZGlvNNLSLFMUU/G9j0VfKdvJguXthSrAZ
UYPX3gcw6tpj/zUZ8r8MUungwqH7826Z8JlBJoJWKCpUYvr5N+nOL2Ge6F+nJgGtgCDOazBmwK7R
wXqYNXLJ1pRYN5Wb9xe9j9tTmsbFPbdAg/Lfqs/NqPBwZal5pxr9a41q0J0bJQ+DXTVQX5X6Oe5J
HDmIPe6lKjtIhb4hv57v63HTY9yxmZbusZZiyheD5VqOI4NNk6NAu2XM2H042Mq/Oels3sip6sbU
7h0vPEEOw6kzQxbtwAen2q2/oA2SP2E4J9fz1sbcPjRdu89VZG22PhbLfZC9YFQ4E7QvGtbKtnkD
0aJ5hnve3xM6PksNo932GdM6yFDZiFjT0kPaHKP8fFDivqouely4BgLUhvZDxGLZVGDQ3aKf1t/W
A2HlMkXtRHY4KFmckcFMQLNxKXRTaY+IbWpbqcrlyVJ1+VQ5YMKW62OPI0CXapnoxUd7/HP9d9Ik
9492UcM5W64fqtMg8rLJw5+eZ2YcTJRTZFOKKphhuK91edrGFgnJD42yW/Z0kDt2wwPAGRB4wbAB
14WlQlkxKOn1X3UdhKfeHgI03sPqW1keZH88hPUh1VFtqmbFIWCtuLiFEw88N0EU3HZLMSTonriG
f/ywo+9T7GTeA9+O91AY4ptyzPAwXArZkjaTVTaWDTaKarEWNfgN/kdHOeTaez26GzEH/L8ckroD
+ApVO34+TdsViNw+jfelSjRw++nXSW/5I1NR6s1t2i48CtKOptXCgEWR8i5aihyBiTupTr6PYmHk
D5DX1Zjg+rK7VFEu36ydZAsHvRs+fB15ZA6OXaIqYVl5eGJMinJx3i2g+ChLyd5Ph0pV/nCL6ujJ
QQj8eqj8tQ9HZLq570oAGp93LL9qKmPIjk9zYf+VYk8Kcml205t2qtIbd4wAnGgob3YZeUaVbMU+
KULtRS3D4dbV6x95qKkvg12oL3pY33cMsPfkpmG6IDrI16830P9y6la/sYGWvLsZpyKZU96lqBm8
R5XyBT5y8CA7zTK484vYfpR9IIX3KYS653zpOdbvyaCZr5ofFW9acpYufHOyF7VpoF/eh3U63faB
lt6NS4G4nz5szKRm027mDWM2aLylKn0gmpLI8d3fajLgXuoSu4S5lL5nXo2Otma0W6kafTOcDFxT
d6VpoYi/sa2uf8bGCukia9T3EYTK96bHFkGFr3dc+JXvQMHKnZ355mnEMvOxtMdXIDTdV6v8PruN
+8VS3PaSlRHSSbbefW1mgBSqY+WPiOigpRv2fwLHbr8C2dJ3c4yLuN34rxrgMzRs2wG8J1tx2O5n
rGHhC/9vE7TIv3d+atMtB1RsNt+Wg1fv8WsrUZhzitdMsexLk3YTmtt98arDmH7G+n0jOxVgbK8g
ML7A5FXvpMn2G/IL7lAepTqiJnHWvCnZSrWOXfNxJksnNTljN6h3KlpvOozom2CawSUUVmjc1GjF
QIuufVTY7PyOoHvc7cDiIeuJtOy+8gfnInv61vf2pjZYPHe4ncw+Iw+CMdF7r1b9Fo5PdJGqE6k2
MIWov5GqjRERPpC6fyvVWZm+u3zz76U29dkj43X+P4yd13LjTNZsnwgRMAV3S4JONBJbXjcItdSC
R8G7p/8XoG9GPRNzIs4NgjA0ggiwau/MlXdGjL7HH4J9GPXKNc0a9Rz52IhDn7iqPi/vEPpswE50
18JtHpO4UY+IFfqrrjdcKjFU+TJxTssBy3a4iNtCqbLLsmlZCChHkYWBoWp1Alcl6bGZFVyXw2Ps
aHe5uNa13DqtUxJYWG3AmBdHa7TlMWoxy82w4OKoqCzqtnTAzKqjF7sd0HErqm9DzSYKfDQfIISl
r6pZuhu4mcV+WcWjg6Rel0+FGEBSGh1agvkwrRv9FUw/VDX5QLqy2iAUL9NXVNTZDju+vdXpfbxa
pnHMHcW8F2Fmn4vERGAxH9aM6p8RteSBnzbtzLBOI42IR868mLTUX1PBq9Hv/mvbzyHLI1Np/pSd
ru3+1/P1BgFMa8W31TDVl0EpkUtLB/Qdqi7BL9GfXPUfxdBbT7U9wAfKdXnKQsOCbFymKOL66bkr
nety6GCkpyoy3JeqzlXPqWLznBYuASxVBS0FLuwjdqQPBfjVJpZrB9nQSS24qJwhfm81BGKm4dS3
rmiDG8Wyk12Uhuo9VJVqtby8Pb2ohVt/tPSNkBGJGA7jaOyp2RZQdwvz6lowx7ncbcCWWr5KskpC
xoVRdSq4p56sIvQ6X49vKuDk/+z4PmbZXfxsxUeC+BmMv6dOgRp7y/4Q3eNpebXYdtholdgJS1sc
vleX3bqrJcOWSzv6PjLQ9KspEnOnWj3e7Z+XMG1xtJCX39ihqWxSTerEUvX23kTveyDrpj5phrC3
VpKNdyM5Ll7XqPUjV6OK9Mex3xg7X2HzKF+1++D0CUPSQZrb673VSPGBJxFYpOA+z7ePizZLbEwq
wbSpyrK6xHpT7YVR9jeR05ik+/oFsQStDR8LsSo3PpyZegEWy+/81zgYHpNIKH8UlJbfb5TlGqg4
aX6Oaf8eKor9oll1Bu1Ym+5DCzY4Q5TgFgu1s8tmqLiq+OmxS2NzRzkgvXWwAqFxrk3qZ9zILH8K
X7kBv2E+VD71gBxk1EmMsBmEJ4Ej/mSQkfW2ewiI5qibX12LZhlOcf3gNswJ267UbtFttMhzSFjC
d2V7FNd8f6/rBhlUgz0jDdSUtDitzY7LI9uuaAGCQDi3CVgX8mt+aXbvPuSp+6KNsXIWnetyDsD3
VmFa3SyrrQF5Lrfj9qDHHWAqjXHZoS2QusnacR8DDOmrsg/Vc1cW/mNUTa+6GeiXZW2aFeC2bt4u
h7qafYw0079b1sIu2DVpkf4SUvcf/YleojTr+8Kw7Ud/N/iZ/RrzU7lrBrXZ2U0fvEl9V/WV9Vag
yCIyp6z2fdDLF2Lu1p0ZOb+YR54IeZCXyleA5weYN9ou1Fbf2+YdkaTjTLLu7GQZdsCORi4iwGtG
ZPxZ4g5NYGqhHbSPPwfURmV4pdWa255IwUs7L/hijF5NNrK3rC47aNjKSz2RtkVk9RGxE+8ctCXq
BgJHV9Tu5MWYFxYo3qOjGOfcLqdfVAFe2iIa38ZoFno0+DngQIHcS/WXeOrHt6GKzPUwb4/m7f95
vANy6ed43/F5HeRp6zpwAL796/V/tv+/Xv8/j1/eVy97nNuu2IjcjNc9E/Zr0Y/VVbeFvrPmbeAy
quuyI2fy+71tOQRQZH0t5m3/9Vx+OcFZKe4u1vlNXBbm7LZ0y1rd8s3I/tmmEh/t5mL7c9iyc4hd
d1VV+A2C4lbJGhPDJJ6vQav6YGNzrXsdHBsvGzR5uywGwf9Ldk/6SqvLjR4m6ikoMeJxk1pWILSr
p2ZeLKuWoWC6/17PSq9jugbr8V97l+0/q8szlm2w7Y55hKDtZ9P3K/2sp9z0psG5LThd7x3xHxDJ
3NcEPxNfqiI/uD5eUn2wf41W574bAOioFrr9rek4BI4m8FZkqkZ0X3ETYzw+1IWyNXR3eobI0O9a
XnUBnj5hyzos7xFmyPm6sjHPJGG7F7/VaHTNr014xa3OWXtEN2KSOmAYW71uhhu9CmF2z4E7S6LO
d7iOGUrMuUy+lh3LooPVvXEQWeFE7+yDSEUBXKfxr5mdKFcA0a2n711ixJJpguliwI4BQm6LFUMQ
fDHxUO2UMut2TP7A4htfpWjeQIz0z1FMEnzSNt1tVHfaXo2b7OAPqbiEgU4mhlJMT2mYfiE6zL54
ckgc/I0iBHQson+v5MnsjKENLqWs66ucF4bK8DCU4BLnAwx9tiLVSDbMprhoKb54kMnqpndle1mO
Xw4j4GlDaORIABpwmmTOZEcyT5Zsl1wDYB3kqtXpHdAhAiJMgtGMVh225KBVFzNok12JteacZJgq
jEFMJ9tBWYw73jraWR8dJCjjoysi80DZQ96449TfZOUwHBQ1Ko6ZIQn28bvolNQ+iKfedk5JMZL1
WlEkidrE38ZNo5LAoFZbx5UDRlegywCgujv6E8Umje326kN7ghuMdpA7Dmqgsuvup5aoH8Kdh4fI
BI/cilXXhhSlAqk+1vSg1+GgGk+D48Dyhnv6TPZMtyqjcTj75FCBoM5TrxzDCBIW/Dh+mzB8+On0
O6mdjU8e2Qvd6xquTTR77afoHi3pV2Sp028lMX5T+MVebgYUygNH32YNP85+L3bd/ApOTH4HOrCC
iIeBCZU1AulEYvJbokvUW/HuojVgCpj1R9iow11FkPpM45+ArlVn1xxbUMhcAcyMin1Wa4BkgPcN
lxhaC4PyYZ8LJXrwFde+2Bpu2iUIPhQdljvT7/dd2o8vwmLupGnBgyO5UrQxl2AD1OElQgC4CYq+
2y/P0uPkUBm9dpPbWu9RS5Q3OIJipqqzMth0CeTwm9X3JjECRFwOWR79tdGa9ywb/3vPz+FDtvAJ
eYOf11m2laWDD40G3jojMfBiFg1Rjo3SPrUEWN4MvpqBr+CUZPC2qVv2OD3mVYh27mZsJDmX86ou
RkxLwpSHZdVPK22FOzFeEfKASc6ymRTMCz0PyXsqxFgcBzcpSbDg0bL4OWZ5tGwjaZyjax2JUp+j
xvr/eN4EMKrAoP4fr72s/vXWNjkCB0ZCq7+2/Txlef8hKqabLH2pxzB84J7rr2Rsmwfdx1vR5ca9
6tr+zuhDZT3l/JttV8Z3Vin3y9ryJGG4902buWfTVPagi6aL29ZYCpu8ee4Gu1wZvR28N4HygKHI
/RSats0dbgdwwNeBlusRBwDlbbP4i2LGLXSQ+HcZVTE/O3XzMsfdrxOzLc7UuY8qEPczRoHynGtl
uAVnOq0SoZbnnx3LXgZY/xwniOSRjb1W2yckMiQ3z6+wPGU58Ge1swZ7ZfcVPct/v8l/vbQyJPiF
dP8pRaMKMHN+k58XWFbTXt3T/IpvPKdX7FM7BAQQER1K4ovShVhIdPtOQHK8S6357qtJFAYidL63
4fQlUil19jalgrOtElwSq6D+v1fnbSR19+doXizbkGBqG3LR6ILMe392LMct28pKzbaiJxVgWW0s
I99EYGG8Nh4p75fV7wjjgivV6lULRuxvXTE+2QWT9mqs/ft8yjsPqVh31dsYGqY9ZLeOAVQlBuJ2
Hs2u30tUtRAcIzT7xFYdzNSFCTLfxXtbjS55qpbbjLnunQprl4oB1evUrBQK6zJ75NOFa2reznNi
QUAxJyHeyBR98evU+ihM/0alkBlAwsHXlFQJQ+lHWTQW+D6KDDQ02q9hdE9+nssPo47fFUGVmrsl
AnpUQ6bZkYYlQC2YID2zKesf/aqvYZozgVj2DnZYHMMMK+CyNyfC8+R3U71a9sZpmJF5CVNu2Ts2
VnqpFPGWzK9ExyO/TavyftkXC4eaE6AlxuTRbdGoyiUmSYjHgTlFt8ujZaFmweukq+XhZ9PyiDTU
0IvJ8fl+1s9e1c7sXUwjarVss+sQ3KRT4zsFDrr+Oe7nfdQ+O9dCWjf+pHPsFJNKhRPpfkjcghaR
T/NES7Wj67TaUcVHhWc90nbpBCpm2bEsBgdq0FqZj6kUZSy3P8/RfOWjmArIdv9+mb8OMe0YD9ny
4j+v1hHTse7ssfC+X3fZ7acxb/HXkZOlKGvisIRnWC5GsPnllb7CIoiD9a8nLju+33L5gGGm+ltX
iKfvbcbyCX7efHQTvoK+3aqHOmy8//k3/Rz9z+tqn1kAt+H7M8xnYXn014edP9z3Z1r2fL9pW2S3
MWBXrOI7s3HUo5wPWw7wRUWZZ3m47FkW43L6l4fCaUE39L9dOkJnpe23jDaIUxvqc51E5boiwCKI
sJoFdf5uynqEoYemsVMPVuhPO9tt/yDLHb0UsKIafXR6QnSksMijcOGDuX17CNPms8p8d8uY6eiA
MI1KPfI0a5xRtu6HpRCRHbcrpeJGDmhWgMN3XGqMNelWTpU8Mc/cY8J7FHXnrjouO7ge40Pll4iL
20ctGHgxbH4QsZNLp9YnO8Z/WaJ6oqCzSaluSaG/h7I/KXQ9R0kk4giCoZgbflKh6ZDg993jI2aa
6ibHSNGuVZMod2rMlLcgz+iu9I+CsQjxcvOmfuiwSaXJ+XubRojLapJ9dvh5VkAlz8sqkEvkpip3
yw48aO/NhOOqbDqsnNN9Xd7XqejvegZCjV3BQs+ZkvcTkhHgZTEfJHhUCkJWSMgh9qBsbcgOzbAa
sJoKF72hmV46bSABbF6MqX+tenz8mTzaQW+i+mchqRav8ZgNW13CGlu25RAYdhMpaxRM/7WtnRhI
gDTVdyUpetIx/dtsXoCjcAu7vGsscE1pAxdnYAxzN82LKDWKvTPa42pZ5Q5i3MXQKDAM1d+bfrbX
lniOzMa4WTY5SqnDJRsm4kJruVm2LQtD93XaRDAbl0P+2gExzxjr7zdeNpu6pL87yvywvPGyzQ/7
leU2hteMFR3r+UMuO6NEzY+mBYBw3mRSVr/YtuL1QRhfZbGRGILvGk2LrvTMv4ao9A+9ZpwBkaen
gbCqu2XhTLD+wVqZ259t6djlhLhB5k9UJVawNPoGmdftTWIm5h3FfvP7uW1kbSbpk34UNjUpWg6T
Nj8lY2gyC2f3vU5CUrmtZCrW6HzZHxamfpwHz3Ht3E4uo4NuKukVla24c91EuTWjYzCvGFH8z2Iw
q9eWquXNKNJ5Wojfh/Q/hBk/xw0JlKN04ta7vJCtSovsiuiOwLv2UsjR+/5GTUUUoDVuVlCR61tZ
ZcFVUCS76rG8L/xgOC6HLQuGZPqKWKBiv6wux2pQ1j2zRDm+PGvZhqMixZKQnJnDDWtXDdy7NDfc
O7jc041htG+BX0EJmbfrdtaRJBWv/NjB+b8cBgHzQOc+PC9HMPK7UyPNOEYT3z85Rs1eCVzrDrOo
fUeCWLnRQocsg2Gy75YdWgPcUy1oziyryw6AKeJSpgwYSd5QIMeGDa1kw1h3EfffpDNPP8eG1E4J
M6vtXaqX8dYZUUyAswyvBW4Ij3iWZGPYkNHWdlP6W8M1IIfDb7mCeo6uoqnxhhoJ9YOBeqhjpIQK
zVkmy4Kxy0RaFmme+jQw2igC4vAUwkL8mdTnAx7+59G8Cl/vOW/I8iNbw0V/N0er+IRD3yyPiGvO
6F/fNLNLqJ0ljMujZdEvQsl5waQW4eSyEXRtu3N1Ot5DDPBFjg/ht/Bq1nmrDLurF1WfKLM0zGJn
48PPgjEyVodlPVtcD53InsVsPGpnJ001fwSyiXAeWYv/yCwBu0GDpCgAd/dmWehlM0wEHFUzf+Pf
D/XU/YgSHQZGnYN9XHZ33YRDdHkYg50B+Z/EtDkA59O0g7L3fcackQiSBM5I7Fi0EJez+L0b2Mtx
rsrsYJ8Qd4DDDPuC2CijoWCxa/+Mrfj0oUWkstwNxH95pnYfkOt4I9vuxea0HiPiwLaNJt7CUbib
YVbVJryMdI/ccbLN8vf+nO3l0fIfoIcVbkTAuVJISTuqre5VSSD2DUFtN5Yhi4PFJCEp42qlqO2u
F9Zjyl9tmgMOfUwdKv9hvgJaxZjcAUg/KaYXV5iYZ1NaPiuu7fmftTzKgDZsSrAg/O522k0N2SIo
LRpdRgGJL0mH018nBosy581yaxCKtrZWlMyn3k/BrQzND5GFysYwT7Kvhps6tPrvhSGi4cbX5zOX
jW+Zppc3WH7LGzcvgY4vD3PH7bTN8nCJXl0eLYvE9kvUTi40jFk7L+c4lsIoMegw6PifX6zCtfND
lAECmD2i85+5LJY/+Ge1zQzIMhq5mf7sYZpmjeJyOuTiOV0eNhMFrzyzR+/nP7N8T39Wl0eu1hNv
hYGXm7eEE8jCmGV/PwuzFeGuFeYxmbX3y/dgWUTzak+LYztF9WnZVPgm4Q6Bw2hkiTXolkQDS+n4
/3ZS/kq1uiJ91MjxgM2use+Hdqv3hwTIFyZ5zunMhygFMQbLYlmNIyjEWqR8VQwp+yPBkM1qqu2O
VBQlHo62Iz2DmK5GDuMqyIjWDcmn9lSnZBajq/6O2s+nmw4PWjGDdRmPkBsrCZzDSj/SOt/oWYdv
NDlnsgxXMMpolE5FeLLQwpwDv13Tb69X/ZhdMo2fiNwtTc+FsnpUy2bNLaOghU5lsSjbA7iBeWo7
qVfc9/p+6kkQshwyae3npmryraAJg4q97chiqYNt1BBEKfKV0mX0R5AJevzgctOIb4WuWetRG5WN
rzTEwnT6FvY/eLrp0RDpIS8K6ndEEkW1eC37kszCMd2CX4o2JkY/2bSnMKjUFT+OOJNDKb0aQ0bY
ngC/oieJaekqKq3XIKaogpdqDZQt2vblnBHdGKhwKVHQnF5Phd6Tb+zUXgGionaoNXbDV21zYpzO
JSqF50+dewrGJF5HBGz5eazCNSWiNNIoV3cq4Fsjho5PaGbZfcU+jmwVJdV6mExn58O6UYpm3+gh
JwEOXSQszrQI8YrXvUAX0z+5zly6JAiS8Vj9afPTPd9bNA12jG0d8mRnKCNGYAW9f9srO0YU05r+
4xuD53DjjPj3C8VKYBMh03Emxp4Cb44DHg35Jn94kLvjPnGuAwikPR1P9YSYlvQMhwQGNecfXeDS
xTPfBgCDncBRydpqBcwpXE+h8tX4ZMtUw3n+Bumx1ZzTcPpjsnOd1/xQlkyyFdu/SL39KDPoSDqX
6FrrO8Kaxp5+Y2iTmKPGwqMgepJJTQKuhU8MB7eXUk4wBKbwKVHTtdXMSBFYy6tBb559fi88KK8r
cpnJB81o4Ti8l1W6EUyIqVujyhkhepnntlS2WVD71xHi+lQ6v4uUVL1ADd7HTtk2DhPBXuu8eQDY
WUZ4RCu3Nd3wU4HDupID2cTaML24JQULCpCa8scmIhGukREdDI1KnhurV4gLztoYU88Pu4dRc7YE
4SIfCZFiKUKl28oMSUk+klJrt1M5tN4YpsVWcZ5CJc9XZpz5myrNqc90+da0FHmaQl6wb6gMRpp2
GwxxA5pyPLTqOzP/cO2Odrdpq/s6Iaq1Iq+Lev7GcotXrenAswBIcgxCj5vuCUWuAewoDtekeGYr
RoPaeoK/unIJTF0145CtYjvcm0JRVx3ILisWT4DESoFIEsxXyvioVL08Jn3FgRiqau1eMwKTfeNz
4HbvflBWQJ3kZzy9THoCfC0NPxDnZl6tPxKh+Nihl6TrAi21P7ogU+feRjO0jketbRhbm5IZImDL
178o34AwsV7j3rzIgaZ96p6EzmGZ1p8NldE/9/R405E63BT1yZ9aAmTzcUc8r0W6bB7ux98kZ1Ov
fkjy9k1rCZRXm/FOxIz822nG9UoKgUSj0+gT3KFzIJMtmmHAhgHfiXUlW4Bg8XvHSVpVBaHAiqEc
ioFBVii0ct3sOPeql9oU/IkUOBrFtspM/0q2YbOhtROvh9J+tIbMM/KWG4EChjZNX8i4Tz3NpeFd
V020quvsGb0oJseGOfSQROQlod60KoKE55xYlNHDplbSJ2D+V9Bpzqp+7iwIdGWU4LvvD06kf0ol
+cwi/aMuDcICK8j8KnMoKty7vG/HrZPRLIg0tOxOio4oHIMXjSrokAH760d5r8blpZwLVfk4N2L/
GLVN9ELPBw6RytadWMG9qzaDYs125+K2C+NVJC2qJbNQtwyGg9T4UcjQCFnA+2C9cNe0gnWsHaos
urURYqyKVF6yRH5lhn0oS+u9jph4DeIudNLME2q6R6hCPchvyGvpfXz1Tn/TkGYWgKr2ShTom9aI
IfL0XeJZCmn0utKMK8XMB883lA8HslHodwjRI2MjCJXSG9vajUP1QMwbbehM7KgC7MyJSmaYP+aD
uhWkem+d0EI/jGYlMvmaKfLFVWV8062D0JkZYr86I4Q2nj6NU5N68Gcewmr6kIP1rMvx2llrPbPK
rRUM5wk0Z2JBnqvJn9Qs6yzBWDuyhjModTpqoj4kvo9M29r1keI5EVn3r2NUvLlB+mAV7Wmw0DSq
/VPYpPsaDU4y8J2Im3oLkg00TXcKAQciaAOMVqWmlxTMwJXKMyquT6jyZrova9lTxB1hxsGHBhpA
dkVgvo3N8EY2dbayU+WxdgDZNJH+WmfJRw9OzyiHV/xlf5Dtoos1dlMXHVqRPYzYyNepKn8VLfDy
CA5Tl6Co5nzcC0LEdpI2AJo/g9pRPe1oQAJTqw9B217JNCJD0KE+3jf2n1rUoCn4hSVjm6j3XID8
BaC8UkRP5KWag21KT3qTXxPQPCtt6s2NcN3dYLmH16wG0Adt6CAHs4G3nyCWH5FHhORoksZ+JBRD
XvANI+GzwabrXJGFT2WHqnBjfqhZc0rU/qXlQzH1e44QYUD6TJ/cSjly57tHXFas2tbm1AcXjWR6
aeq7Ju73g/S39b7u823NaeEmwcyf3uGworcXMf7vQQHbxSWiSrVvyFNTa4LFBveUSFifrZHQT8m3
fcTV2zv+nzQlQjlBn5YP1bPVNifdbe5aJ12T53AtmuDNzJg3YiEjuqFPX2089fBJZbemNUPKgyD6
c+K7QUcAbHzOsKHSekY0w8YxVATG7U4wzzi4zJZldiF6tGIcEKnUqrhc2meroag8pc6wgsNzm8ZD
vSptiICqQHBkZMGDtNI/RTNUq6xJe690WxIjMR1WoXroVPeXbTCIHEPI2XnQHY2aUXbR+m9tw3U3
tfrWAuZt193ZoHoHOSXxQNxZSko3tPRBiaKdArn7DIMQoVNACc2gdlh1BifZ5jQSeTJxQ9cyr9Vt
F8O/46y6uM+87L7OYER1iaJudQNmQ11FvwiAb3zY9vzAMZK8up/q0LYnDRAZszFz7/jNgyJGsJtu
+yYaSOOjEqF7ad+q2t0GHUjROiKj2E1cL6VEUNHgSBHGe7mqcPEwCCtFvC4DKgKtqmZUrJN9NnXO
gZDJZzsC3sMveNsVn1rD2HjsuTwlfJ04OglFkjDXw1CM+bqU0S+N24+HOwlVE/k9U1Segkh+ETIa
roTW0lYyHv3aIagk/61BrnOmCpeERiKYHznkc+bnNiiPFoPFoMkvnUvTkHwRUFdnDERPjLWfHJoW
azOYsyL04WM0mQEkTjdcHJefGmv0EqedEwb5NbcIkIprOKrlc6KXXB392qom9dbssoHBeJqshMMY
zErRbQTRV0c9uzmaciZkmQO8t6F/NGW/0XRzYGBFaEZkw3aw2julH4pDpCR3RsCAnEzaXDfznUFl
qiynngFt2O0waRu1lXkUhB6tMPgN3wp2aoJmL9RKrgC+NMoXRb/3SCYH3zIGkoEbupWXrABjBuJe
rFLUtvvJDCqvhojp9vE6nsxz1bpoU9s/pnJD1PIpIpg1pwgN8BHtXVJssDLexZ0QWzUvX4Es3LT5
BPFZzojmt1IQXD24GmZ9GT4WwmYkhAbKoUiwKtWAcaeMwEwiQc+dHaIlk2hIu1/HFuYea8QVYr7H
LQjIrh/JbLf0rTDGB121TmXMFRhyhhNBqARdyT+m7Xde2kAczjahZu0ia3ibhhuUM48pitQVuSDl
JtM4T0SJX3BiIBuZmK9beJWacS7Bm88KZL5Z27aGHvKi10dF21oEHq1cU7kXUmw7ALfzTUqu4KBi
hRoRUO9muhzpHwk3NsU4gg587ULjt24p49bXO2DJWEghGjI9TVPwdowITZdvv1TwDjAwITYxxL/C
GL+JQhhJifFlWE2+sgbK/SbUJO6blBBN8IK6eo0cVYcqZ3sJKacrxeVbYpv6OwWXP2QoF8cuoWut
07gfiSpKdO0XwL7MQyqDgdLQPDWR5vyETUSN2NN1GvtOshMmXFptGPa21jmMA+JiDWquhp7SvMRa
CY66OSoR3zZZiVWdFo9xmmNHsm4AY3qTZPzcNy6pvhQpVlYa7noSx6F2ThcLCXshPkfN/SiyKfYQ
shV8Tdurnfevdt1/QBLdT+O4tnTtTQ6RCS25B9GL+cIfKhM+SZ+v6YOohbjvEvva1g62jDg7d05L
A6VUaWS7r7HZkGifGQ9+86sVKqhuGKIkiJG4o9q+N4T5OTXFSWgWl27QkOdEH6NS7duCWUcn894L
I/WOwJFHvSMV023zbRCOv0Lf7NAC2lcaKgS4xD7M5unFcX85loJIRJ9ZfFkzrJsmZoDNABN8XeDF
uvRGKLbEnK+6qqXfEO6UIj/n6SPYPJdmp7/nO7muitDYDLHGTKzTOFSP8o2iW8bauakDgJ0U/dAu
kA3utmhOcnvTl+qLkqa0Wlp95w8w9wafMLwUDFppt+ugaz7CEum9aRwYX9R5ygCjt1cmo0pmX/2t
mhwYSZtQh1NSqiJ3rcnO4m3IQ0hdZe2jzc1LQ1s7Tvw52uFLSJ9yHNtsrXSwAWNXHw/2+CxFlG58
fZcKGtI5PlQ8qMHGIgdGivYlyYO5Qs3M34/5r7lWteYHgV5JpVFpJa9O2cWYSEcreRwGfr1NUr23
Rc+Qo7Ma2oQ17eGQkGjXdmEofxY+GRlJWFyaINwaBIls3XE4Fon+O1Uw7IYx5PeZN1Q2HyiSHmmI
y62CRmVVcsVvXMVmbuhyKfV9fcnHrQsFeBwpt6PnKj0/CaCzSWyBJU6ElK5WXOP9S31qIVH0Kf30
pNoKUPO4IFnIN2k9RfU+BLCxQrRkryqpf/YG2Kn0UbPsfBdI7c3WlL09DdRPXNQ8RvEpJahTeN2f
8GbeGVH321IPLxPIYci+SbImDRYKwXRbhUS43g38mnIpYjjM35HEIP3uvsi3vPguEcsR9yiNoPOs
s59cbTiOFTASOHNkyRvVbVeJ95x/FkiUa5S4+k6ZI5fDYjylpgr1PcrbbRQxT1MZ+xdF/8Q1igwE
Uf18O7Q2VTDueB5d8DYAfBseiBV6TDRd8UjA2j1hJPVXfemjHvp0h+fSMZ6pbT/YWctoE2GqOaE4
I7oa68QxTVymqdyifIMBL9cmIltqvWWFvOZVtfS3UkNLlaGZoGD7S3LyVnlvXJU0oWQojJeOvqUW
9J1H+s/MU3GDU2iKh2Cy9lrKAF0EhPJxd2IEAGmPOayjw24tWwOhMSRhClZ3bhhciz/ceH06Pz3O
yiHsrqlgpmZV+GninlgUob6EFUENoy7Jg+ofAJCmWzRcd7HdnWgrYPRT0otIg8ZjEnjqZ3LraNxr
70HuvNtt/VSrfDET84nsi3vdyj0RkFNIBDAUcIJkx5u64mrB1oVCfF8b6kvbmL8Vu6OujNKtNsiu
i1WKMTG///YUGTgmukPZXpISDjg3AGRwM7xZe/XnyaujBKcJUiFI7VOiWxOFu/qjKIdtaStPKZHE
Kzs0+nUvGXirJmoGn28Lo5g2ly5WcaGuTJHeSL/5nQssFGE7AaVE/lS193YqjkZm1WtdaRlT5cjv
VQDVQ6wonpjzeVtX22AFJ4o+lh9hFu4BV9xUUbhVE/MzdCrqVBVdQJJUiVKMdvpYXBKLQNGqTA9F
R2RqqxYbVOHviVYjF9VJ6DajTZzQeI4b9G9+DjjY3PARjm14a0c5IuH+lCsafCdLC1eYHv3e+OU3
WCh8/2vKlQedKKHBkuGDkrzBTMzNSV8rgYoaq9cvI+wxz2i0D7ttDrob3cuezjoOwM/Gn092mL6N
Wvec5PiqSVuAfiX5m6P+Mib9WcbI8/zgnSHEO8Gq4cqW3dYsxre2mH15Kj/kSuaiCJwk7HEdtR1j
87lSOezo4oWeMVKaVSOdAHidakL45pokUiR1fspS4pSk+StzekEHXXmdgv6kliCk3fyscwsXtrNr
pHTWWQ/kLm82UR+9RGkl1l+lWXyYRvrbLwq0lrq8ZtAaGzvj5mJVpC2ZDXi845T3G5/8eFROeLW1
4ojP6F5XOsTpOH9xWezHHixhSDZoHKsU9dq849uI5nwShqfSU4XBFeAFyfu1um6mISYpMUq2U2Af
cVC+W6J8S6fptoPzRVvNOnOFPFsJtDal9dxcosF0gp1exWu7bxEcK6RFxdMF89L/0XUey40j7Zq+
lROzRwy8mZiYBUnQiKRI+VJtEFJJBW8y4XH18wCqbvXfZ2aDIBIJkJTAROb3uhtca6edsAzfwt6A
549GHmW2dnV+Xd2kdnsyHXDRhwY+uC0m63ypyvDuB4fijUM9ZWUwo+MuLs5G9tya6YYA1auMmh9R
BwQ+34LTSMQUxBJ1G9rcKOgnbqcs2FER/xE4zS2V20uAUT6rBHRomdB8UoiOmZk/NJH+mg+2yUIv
YlqLnsr1cHkyGx6MRfywUAVClaIMxeNqz2rsgVDtH1WT/GL1+4gKtDlgm0+m8hRs0L38sKqTrIJX
pgfwMSKmKAGF+pMCkCM1wlba0Up9N9f3sIwo6yWjwZRBhORDKqfSqZRb1povQ05td2qdLXnZxaa0
7J41/eBt8wkrmsnM0n0hz0WpABBwAd9NlV+se1cjWggzDtz9MCnoJnMsKwnJCgc3vOninkUjzglg
+8q6Sixii0drN9a5dqNkIFgCJQJIhMNCzY1U5Bnabhw9cUAeF6/kSAbToBn5vTLWmMY7ab1bdr/a
sKFP+F3WWbBxkHBgxF/pPKsawsadvCTLYE5/Gn64ZowZNwEWtjOMa+GNh9JBko7I6adNHVkz4Z86
Rqvs+T7bSWOi2poBlT5M7FnaPE+ZrHcdM3TZ8wzrJAXIuHkgX/itbbJZ2cXTZ1L6g6l13s4Jfjtk
dq7HTHuDR8azpobulqhmSM5x9qq0GKqWBlN7u9c+g8LlR8MMOw+CdyMx2zUlIneDbYDpGZg4qwXf
yWZYcsVN3M9Ttkg5Rg4cvsD5FXn6r66Gvj0yCAdtcMCJGYN0KlaNp794Kabf1rYalbOY3y6eERjD
hj7V43zvuc/452F7WJAsMRXrbkxOk2rf59WlSsxulWT9QxGCPmeue5CVSUnTuaQ6anLH/ZCDhYl/
KK6jld0lM3TgKTllw0EeTTXs17U0+EV4pMCjKrshH6PYiFAMYPjNhsl1z8/aOBSdSaCOxeptb4SR
idkEzA7VxpFAcyo8UVPDwaExlH5iVReZdD+GfA5aHJJuFxj57z6e6nOD00ZIeVu1WCkboccDdjTA
BwzD9yL1Rzw6Zy/8rdcGmKwkD81lwVnFbsHwmDzk/XNgxLgLuazRotAIV0isV0ODl8NQDmvXS1g7
O1a/AlPdJbGqvaQeozXesaxuKbEMOflQWnw0W6ovdmfessZ+tNX8pc7dzFekGUO0CH/gMYKE3dV3
qJnUNUQPhsGZdOgQO0TlkCJVu57Lnn6nI1bX+R/rM9o6KQRDWmm6I8iUs/SjARa2VV37bULJn/eU
KoMOcAULFSTuIO59M7CGU8hdcovMXae2raFo6h61DENA1cDypSsraFUUrKzqI00E3i9Fv89G6sxa
ZnkH3Tw0edOuxhBgqp4oPjlO+tZS5ONpUyqrAtJDnZXRIUy6eQKtv1pIXFZUK0PsTgZ5VfMcYEW3
3ssZegp+Ciosay1VmLs2p5qaJTRZeRMiDWyZjNwFNndlUVLsbFV0J91th75uDUel8r3CwiV9BPaw
58SaVlDxi6e2By/jhsEZId3JCJcKpnerQabtnSAzfVMTbzQb8h+py59DS6yzlrrNgKOG1lPWZC5V
HZJO4PjBEyESZrAWbayem17d5swpV6ODcjqeSCw31YtXmcbOVFuxxSHyMInEWdlp4Uc6gS1TyMMh
DM362FNvT10I7kk6PNsFJFO1eQI14/9fTFB/qMgGcZ3cZCVlddat+NQmNtEr3RYvBlwkRBGfGgf8
VEiK9pUxKIhi8YPMvNyfGoOHcV//wKLHL6x5/lkijZu6g5UykmZx+VzYk7F39BI2s1mON2Y9Y0IS
Og3xG3D4nFQyr83IE0e74ZsRt4XSmwiwawqB/NBYZtnWc57JfO1oRbDGcqWAy4nqtUrWRLYVGEDN
P8lLNvAW6chP2MiktTZNc85TECfLTF4am79toDX2PolTCEz87JH5PEubbyws3hI9EZWY0GZYA5Kx
3e7F8iyIxWl+wupzOIblnUoJhTuqWAX8V/worbH7riXLPd5bq8YtQSMdqDOzLAesx7fdqlwnYbc3
WbgTL5wTsdqaxQ6w2MAjZut15zIivAWt7Jtqm819rgd+l4wvRo/qsnO6pzpA6wkNSO4KgmgYopvL
EE90Un6bpARR1gnfK8NuN47b3oRgqBQOPR1jlHCkbG5XH/g38ycak2untgrh0y4KmM4ldqNAmCAq
+LQ6FTqdsJGWhM2CO9kKsFvjh4TqvzqbY8NwMxT6AaOScmJaYXHPmZX2MYTWm6r/7obpA+sZwi0w
CrfEdaptFWecgDp08Ib5Fmebur1VMxQUQIa419SITKh7KH1324Mx26T4JFHn15Hy6knT9VtNErgW
p+UZ5M/xs8klHc8E0wH2WqsaMx3WOYh7mbGyrt1h7GOu8cRINzy2D4kRjDd2oIJtsPQxCyg5TlgO
WwUveHjID42SqVvpXvG4YGKojs/doO2nWqUqPMinpgMRsftmrYdFvR56T2OimE18+vAc1c1rZgOR
Gb/1Lr66rPZZBPNU7LoBqhHLgXYAgI48hTn7XqIbv4TkkSglYdaEO236WvmQZfdqhOR6ZcE5beFW
mu1H71LQrxJK8LArHxuKAuS9efj+FjbFD+OpC1geJrg3+Ah03pRZvRY543FwiC7Ik+ROMSvc862R
W26qylUJFWWjdaz5nNkTv66KT9Xo35tOZcZi93uNsWc3m273ZfYOd4P0StxPwXtZGeuOvOcbJdxV
UUL5xcp2ERa4kA03qZLsc5VAZxkYV1F7yU1Zc28bYhPyR16NlQc9EBBcE57lR03f31aub8Ce3biD
SdpG+zaO5YUnbMIs2FiZFfI5WRbwQKrtmMyC3YZ1B6FtEOSn6iNBZMVSIXnQVS9YR4LSa1RaMa8o
nGRh2V4KG2Wu8otae/9TCfegryrWTuZtVwOzTUPxy3FmbxaTpZGsIdZ1/Fc0ddqF3lRf4nljUX3L
YdLeLE12JogyovJQpTbftp4jaIJhn0N/hJOrM5YSrO4qHi7+shs3lWAcDirtMWnjhPtAfamxl9ho
uu6sQ2Pv2ra1MSfvJYwjE5UbNe2yzntfBixk8h4dRLKSQykOYqgfO6eadnpixH4ns9sByhjYMeic
ITOx48dDsLHbpvgID2C1IHFM4RhjUeljU0F12Ddk3d52lXufFfxBiylb5ZUmbxuvqcjw3ro89N0K
T5YGeAPXsYsMRor8lBmbaHjvWw0XcQdYPmm1Z8OGWVjVPyuBkwuKLqZCue9J55KDiG2qyazXTFr9
AOlgB8SKZ84ctNF/JnLcBHbXEF94k8p22GL8DXMxuPWm8BzarFVYlm1TvYrWvZJSj9H6G438ASY5
wydDLuZRjnvVDHkn2pQyjB0+ZyP4p8lzKcRBWirj74H84CQwtNvYMrpNU+ThVslIRhCa+9ux4Gjm
zfPQdMHKxAZ57Yzq2qlHxmdj+jAHdy8NYrKT347NDTrl2S8xoK1VnYa5n0KIUTGGx96onmQKmaLh
5tLrR3QcR0/C8AmDyA9iiYtHq68cz/w1K06YiONOUnu6sQ5056TDvM7AX/wutA8elJ8bhIpP2hwz
HlYKaHvJH8AxP+oMsSU6opLi63YIXExtkuzRs8GpdYeMIrxAbuxyvHQG6IFlBq/RFQYKo8o66Ce/
1aHud/I8tmm2g5ZxGLvgQlwI0hdqEak2QNVxuGY4ji95YX3KaTibZnthloptcXRMA3pwdyoQgupt
arbc3fPsDBzlYieRyXS2zqmcGHthNQdtIAc9Hx6UcdLOLVwgHR7wtoz3uWSK23jGp54a7aqw6xel
bCbqXCkPA/5uOspMAelJutGxAUuj5vamm01z0giLTSJ33CpN423qqVx7ZsTdEt9lODOsQ8b6Uu6w
VTrAmeRRnqo6+v7qZ2YTJxYMBonTymdotW+pmb43Mpq4+/VdL/i/mDHhheStb+2p/hkaFCGTZJbT
JyBoBhlPeumGaxOLMioMILYWf+ZOdluIT4ywN0mTPPH/v3feZSW9TUi9gDItRf/aU1dKz7LKCj+H
erivdeezypoXd6wfQCGCtZ4o+OQ7BGd5OEqJgOWAqc3sHXBUhdRg24SSTeSBu2rzSbDkV0GdncA4
YpT2rgW9uxYFPLEZzSoa5Pms1LINsTuHbrAxf7gZjXHn8AsqwnKXM3AHtvLDaOPfmJsVVJ7FsCtV
aG3I3yP5WTj1CzlTVKOL8iLMrRbw5GRMx13Z2+dmh/tx8a6nLtz0wW/dGEqdalbkMqA7reb4GWWE
YBdoH47+CaDp+tHknQcoaZtCwxoB6nUsVDi9XnQzWJO2SuLoXJUKqZVGfrJRq6WFyHfNaKk+tDmL
2UW/bgt7p/VDiNtYJYhgEfc6F8ZhjZ9/at5IFqUhik7SHSOE155oGOF3Y5V8RqWYTaeag1EofG9S
OU2bKg7TWxZhcwba2D9rU+QdqWysh5rscdeKNX9wiseoklejJQgCm2o+Rrzpc7iuLtVy9N7W2U5Z
Cgng8nU8qgRXGekJT7076N+Y/g0ViNUAiDEQ7gRzaicapfL76tJMqnYs8m7bF0q4ESmTsqrel4XG
vJWacFzE/PeGwnej6RznDEBBJApfrZqb0CW4PVSJXYBxpHlK7XuZgly5+5EN0pddzRSgCa+KxqS/
L8qPEEBPJIRReqESb5RRf7MbcTHVZp972eg3GvPdrElt6kEGYqEMR5agvzah8V6Zx9Bg1CQn0AEO
++3BcShNC5l7532SkfJG8csU7jMIym4gBg5Ny9FgURqFTCOGUL8gWLlEvXqJ+xa2h3aowizfapQH
7Ny+Dro3U3mYjlaCIMURrmsl9Zd6iB9hWDIdxYfKajqEGoV9W0zGQ2Ak9yZjytZ12l0qp51XaTcB
T3LEouu2BCAjmtJPEqqRJHYmsVzpYjA20CjZc0MmOxW8mDqnao6WOy6j3dhpW6dpmJVQbPTILFhV
SnYyB/kRJN1HWoNVJNNKE/eZaFt+NEj+gvKHHtkf8WB9tl2JX7++MdSs2mF+D142YqwgWLXb0Tsl
WQD7qpAUz5SLUU6PkeU8J86wV3XjICKmqkqjn7DfQe5hwtFpeSBatduuTr81U/GFWvHAwBqi88yt
JXjCqv27LLANTN9NwySHLT1Q1L2zHSpxWVO+TIG3keNk7qJGe/LIYRXCe43amREfRyelh0gB0Y4U
iHw4WTm5p6VOgTt3n1Rc3NqgvGB41MG86h5ERy2mCRHDlo59RjhGoF1Q3ecIGVbeNJ6K1tvEk0WK
El1ATE4GPinArO7WcuW9YeVvsiarTFEdvPYhpKndo2dSXjY8ZAWW+9A3GhM2a8OQCwKNRwI0XPMp
JaATuQn2YpYh3wq13SiwVAWpoUOsX2zNITMU38CEmntbBfv5kQcu8DIVqbUyowJtOlKfQFh3wqhv
LTm4a7BGlt2E1q0UYVyz1q79Ak5P78J8HJqj3oIGh8ApUvmFkwNRj9RWV73EQRJequ7wr+3By7NM
Y13qHCjBMzbGWsVzbdq1Wvucq5TAcEWaFek7BWF37dlMSpgo9qhVZhgQP6kY2wk1HCkOMPsN6p/C
1batNE+t4+CHUpEMmTJmY2jhlBQ02+bcV2Zz1sq4PVOAmID1emUPfaRf1Uo1HPLarO4TU0nvWVbP
r5eGskb/iE8Rj007wAsyiEJtLS213v05TEdl6HxiDcVlaYIOAA5hma/fF0n6MGEcdwffmurqnjqM
uIcu9lCpmHcsTQbxrrfCU/dfHeZeGQGmWz5ttPm+EIV0VPq9rhyWfpCth7tBEF8/X3XZoC3ZRwgq
ga35ZEtbbdfNGoadhY3LX21Z7K41TH0uSw+8u0bYLgkFbSvtL+bQ/dmwtrtzzaK/+Ve7ydwAK50e
QOuv/pqwcbEwT+Ck+u13c0a02m0Iw2i56NKelSPRU5F1ZS2yrXQRXBMyPR9FAHGqrPrmZtm1vTKd
M+AmPx6S9tGTYXbUBbXEIuxbnhyNe0cGwjpDftOsC2c49yqD73LqKL16HULWOyy7SeYlO4QN5ubr
wmHQn8gqpGg2v63McJ1Lta+uy1u5XvUC6mKel3fqYyIbp8ANKUjQvW9Fvmc5rayX3Rjl6bn39Kdc
KHwOVb0YQqsflutonEkpQ4rTciGrgNQnCi/YLkebxFqPcHpR1WTl3bKxMiG3qeSnhVVWFK1bu8Tr
os/r9XIYRnN5xxvGe0kGM6P43CePpwjWFaDW93XSehxYDxQ7ihT6tmmM+EKJPdqW/ZBdgeBn5kBV
3WFR52zKMO7uUyw1NzWuCg+jFPY6QH3zyNxLrsPezp4bqm/87qz+JZrws3Myy/lRDFaxypS2/GnK
6pNQWeSSsnhxuyT/NVQFssHE+CgmiOyZW/5uBmYUOZgKCEe57tSKgWNSr8HAjGYlT1SroOTmuNCY
dgL9gGhipjsdvadyF4GFfAJEHI1mEh+ZdO4cGP7vcZ+8ukUk31TWBMzeau9VB7tdpUk2buMqJBrF
08QdYfL4amYOQ9AcuLy0hWmFpHJSmPx0QtwtB7RQcxgkgspfdpcDMqY4lISZwnSHS331q8LBt6GY
bZbdZr5A6eiu3w0ujnp/vwdZzyX0aXA0qxdltJ6ko24VQ8OFeO6zXN8DE9wNwuq+PupyoKiDdlfU
YFpLl+X6g6LC8+8i8P5SwGdDkb6fupS4SCDQC2lB+b4VVkIkaBWd+ZkpfqMMyQMmBvFaalbzM8+U
W92q+hCM+G5yg+i3yK03CN7eS2/rLhHIDbLZ3smoqnjiqBSlcXT03t2yeO34/ec6uLjR/eiD7odV
YuUSWT7qAf5BUzrdFU5lvw62Xq7DsJ/uPS0ut56dY7eT190N7H53R2pzcCHWtN4YIlWfYRQmGCZF
V6Gm98Wk67dGlWO0YNg90ARYYJtG4pYbB6AoLNPblKXTzsBr4ZymZrZrBS4pWQHAlaf9eE4to9kZ
BayCwgT8b00tP2vtqO9wtgnPmqfbO34ozilNEQKUDLj8ym4KSCe7Cmn/3rCS6I7ZCFM6zbF/hdkN
vhL2R8M6fFU34Xi/dI2tSaEq81fXoav/1dVA5nyvkvG96xqL0bdNH2BPJSeyz3Z9gLcpbsuUM5Y2
Cp67TlR95PfEhW4qqYL6Bf1drtckKyfB5Ovx1N8tG+JlnbWBncR22dXmflqHEjc0KmtXMbQR3J1Q
y8bVJzzosRi+zosSisquHsgbQPCPiTQ/jKqo9MP1vzaVh+0NOiVWg+6+JEUFjmWPGBhdwp2Bq/AG
0s7gL2196QZ3zO7h6OO4CSZEv6XN6Y1NP2LPtOz1UZDfYlG2X/aWC6FP8/YJ6XnQmbnGsrFMKyC4
md/Qdxt8TgmUa+uH9u9+4B8bHWu7y9JUeW6BpZvcl5II9SHLmo2q97ArKKA0WyUx+d8RBxn5qBHR
YypTSi1Lry8OjwWIAHMjtcl0/bVfC4kBH3Xcr57LLsb5lJrmzfcllgOlFTYXG0gdz2kXG5i+vmjB
qO6Xwn2hZHwIbsz/T2No2epe0SjxLycuHZfNcgAdKnDwfPI0VdDHU88+hPMCVETSuO2o/1zCXEBr
wTXwJ1XDGpDHKq96hVGFNaHHKVsAR8MpPgu99O7iEOGNJ6inL+254z1g96E+ePN0VwhkMUrU0r8o
j2WFK5Q1kjYdjIXwl/Y2YkXUt9ULKI6DOdFAvGoCdJlbRM5qUa8ca4e7abW8bEaSS4uhw8rcUo5L
k0xSji77Xy+X1u/jnYdwLcuV3/9qX3b/1WbprnbIRer3LjVUcq/GY6SPfzaqWt/FLd91MuGL55Fj
/dASxAdqlVY/Ae0+LLOy3xSneG40rTmYtmHuXC2JfC83cP3AA/7ZLDXgMxQehe4ynoYavkwyi19I
vCTUmAETVobi18Z4dHHZCsbE2MAKZ/wrhttRiPxzrDD1bGv9R2jVKgzS0mXF3is3/cte1zpsRVWg
+5XaG+E+yAuW1g3SLlfP3ypPeyWfXLnHMLs8Fjo2g7EzQUgY2q3Iq+ylUwHRRiXTtgoSrp92sOYC
ud++dDKsbjQhs62KQOxQtmH+7I7jgWJk8ab1RonqKQiOedQl94EZ/l7ebtJd/oNiKC9OmXe3QQjK
MMwnzJ8DBiWYVgI3sLBDc4ed5HuCJel52RjF0J6F2UKvtVwsDhRW6QKC5NnQY3NYLX3Qcs4voWmj
gTOPf3b/vsTSPa+qlzzPyv33pTMDWrCpdI3fCqQBwzAd8G3xbpe9IkWA5nTY3i+7iYTFAj310Lv1
rQMg2BxqKiCww9R4XQpFvowduGpSmOLVmcCt4yGr38osf4Hm0f8iovncMh/9rDsbSVYRkmBfTqvS
RSawUljIz+VoL0Tfkg8wZNzQnOX2OTrxBp3ybC5XOgKHOV2rVjHR0rtl9/tAmik5OcjwLDvK3Zf4
WemIETcwpD65diS8bV1B8e0Huz5ERnuz7C2bpYs191t2xawuMvuQelnj3MWDqhwKF11XjkqdVXqH
iYKO+GoTz4eXPlIJ1HWWUROVlkUfHqu/WNIrN1+n6Fq2lnpoXb4683+61UiWsKTl3CEY4iJ/v8fX
+X2QS+4s3qOGUnAcqqbfrht42Pdhmhf3wbzkiFUJV+fvNrdum01KCQzqDpZwKFf0q1Rd9yT0RJ7Q
srywJrYeVWRV+I3Z16p2sJRN4JM73Iin5aCFq/0GHki1Vyt4gk1nVLvCge+aNUb4FAel41cd5gh6
MqCjQt5JeE6H1G3I7ccpg2XjlaHyuQVfCz6LjimpIRvrMedaPgTZ9DRYRrSpkgwBEUyBB6qZ/sC1
roZlWA+TDCicOjorTER2rM0xdTfMJlktRx0DpHNsnOAEPI/BaBxnt1Vty1sHxhoQuozfhZPfyCKx
nqVROWgqQuxApjx+qRQKCHMH5z/PBEutKaq70Tt8ka8zbUasdTXW+hVsiYq7I7LHPkOhhIFnfJcE
Ab5RWlMCkWTOrh9t/ZjwjIAOk7cg2kl5YnxrdmOuOrcmfx/fSVPjrsyIv4tVxXkcZssi/HhXQpju
rm6DaVzlcwZD64zaGagzo3CJ69bcVMDgP1fz5qtfI82SbAvlzxnLkWYcSUjuzYAIQsTtYNw+jMT2
3jba6KGy8ayIMXrzl91lQwfTsdt7ZvazCgjjoe8OSxsdNJNyIBWQ/hB4rUkybRce7SKT5z7qcz/N
s+ZZj5Nfy79aM37HVh99JNyrFNNHgi7mc1ysio7mfE7mUFOQiVk/T8YMH/TBp1l8nVN4mbbS3fzP
OcKGl5JmxRFJlXfUmtE7AnmCb/U6gIRIinCb8myQpGFzqFgO/fslk2Bjo7TxNhtE3hJSYKLjI1V3
VfPtcXkmR30MMWFYWarLtpgbvjdNFhMADOv1cUJI67cDiet1PBinstBTP7YS5QWR/KXnLvyw4u5q
1r3xgm6hABav/1vXIG8vy9TVjIZr5cV/uv7rquakkrFeipQy4psuC+NJDWT1GHb/2Im7N62z9a8j
mvePI/8+p/KqflfLABLKJDqSxWt14BmL4h9AVDX95WWqYQgQz5vKS3CYdC8qvl1Hmc7rteVlgQet
Qqbqf7Yu+zjDy5vJoGTtjcpNYYVHJCPmLgMqvgGVV26WdoTvFE+XRi0fXHyR596Afl6xWnq1ttZa
+6VDvbQuL5eNcC2wMqdNVhXOGX/6L0dGLfzZejI6jozz15Cfxj4bKMxpuSiuQaEV1+UVs9DnBjD1
5rt9CEJt7xoA98up/9kXtumfvg3evSs8Dlpsh93wvGwsjD65j3LTd0SOd0nTov1eXn73qUfgjn/3
WQ7bqoVZS0ewTAzNMHxUMH8/FkWjUp+eX+oKjK/l1bKpQ55d0JOi1Xdbp7ujOH/vp/aUbpMcH7Pl
ZCSOODX96zqUKwFp6tpmuHLByP5xDSZOzroYBxV+TYVWC7u+zouvGBkU11CNiqvIRgeNeGBsvFHP
/3lg33QY+H23VobhbEBajc1y4rLBWrm41ns591wa6h5+mM2UY4dOIydp5mUCbjwThiBWyy5SpnJX
GzgtLbu6iWRUQat5WnZjO97wgNQfK0/Xr2luPi7NfYx3a2OSIZeMxfhSa0C9LCGcw3JUsdQLSZrT
HUHZ5kNdTF+X9jKzPfZJW+GnxEkgHqOPrxDr0fljaRlugqWlGLc9uUovekAyyX//tOb8aZmGRVuQ
pOHl+9Mul0z5tHmNQbNApb9bnNBzHhfbpgzhRc9m6V/u6LOf+veuqCOUaB4UmuXocmAaMkb2ZT9T
i9dMy4r9sjfm4shQicQn03wvYa6LLDCOr3i7DZuaerY/1M4IlSnK1wFGBbclUyGikwIL+EFin7X0
/jrRMSK408Kdcz3iq6XU8RW+WcjSor9Lyb84YSB/bJXBfVF13n70BlRHnncVXfpUz82Fh85GpsDp
TZu6L0NjJGsK8fFpOdrYCZkYY/ocarCnG5OInaFX3BeJaGxbyGTYLmfpek85sk2SW0/JvOcpOS1v
6SqdesLpFQRwfqsgSQByZaHslt0xHV8ncmfxsKqrxzoM/OUtvQZsTJtIvm67TH82UY2lsXtuMgPE
Q1URFxNkdSYp2zn3wgJ7STQ7gBdqPoxjZmI39PfhQYHD8H3KNE0jgygW+xaPVsNCdRJ1D2HUdg8E
LVE6zCCHBiG7WN4QINOPb989tDZ46hMjOy/9ST2pd0aH0HLZlfMFZxR3vtZyTi9za42niLfzDGvX
tKO8DAV6eyYAUO2lwq9VxSSzNezwI7pro678IMMphycYzlkDJmrbqXER+vfJk2XX756hFB9poEN/
scUPQ7eE3+BMeKIaaZ+rSRNkIHnOz0QRm6WrcMH59F5176eMbLhRjXmSWLK/nyqvWy3vZyNSzDpb
vAUVVEVFDEzGlNQ61ogq/TK23ReIA+ela5Por52rokHUbY0PRUVn+Q5l0Iu1wzrqr++Qsob6+g5l
zpxq+Q4S1dBTXIh36LvdNhCpuc3UdNpDDsg3OsYeT8tuJ9Nio0eq/mQ29Z+jkxca/9hVU13sAY3y
LWpncBJDSZ5VctI36qjKW8jw/UFoab3HNhkfUSXONg6+eT/GsXuBAm3+dutjnSnTZyMYJjAhTxCU
c/bkBfK2pp5Zthgu9Ebx1uci2uGXlWN/l/XVicockVHzq3/ttpg8EzNsNmvWAfQWoh9RRxADHTS5
fZtphh8MSnwCNnLXGXVXf2kXrg4XCKFzcTKs0i+bnsiIsOUMw4sJfvEG9+sC/cFwTFK1tDlez3HU
k2nCBZ33RBLC4inl+HWwk5HmS9nhSDAfWLosR71OL48ACLjoJwBUOIFtMxlaZ5P65tmeN8tulPX2
cSJcctlb2pceWg5+BOjj4ExdJEjf53P7koyjyMq3Eak368WAHaXrU4XR/0McQpisNXgWixG6M9VP
tuemD8Dp0Vd7lTnrVtPrn7htoDbvPnAb5xkG/eUurMxgH2IdtHOjrHhIe0CORlG7D6NX1xhAt28q
rk0bbBy1W6xTSUBrs3g7CKV+lqr2FMq0x1KHoKyx8F6shAyVRHPSU1uJngwQY8S1fwyvrDEQYxfh
HbLy/mTojX1nzRtTh7dolXdjEtuzo1h7hoJ5RP8H11KaqTzoE9OK7/5tXcdbtWHJtrQtp3URLPwx
bvPdsrscUGP5iW29dfPdzYFJ5dRlfkG8ad9lIqgvbqesvzvgLMPULBl/fV+mNhyxayZEfctJy4G2
jYdNmkUBkgsutLRpTTEQdh3nh2W3KwN7W8QVbAiVbBwvtF5clnTH3oMEsOzW4xj5ONWo+2XXScun
BrjripgqeEChvq2b1nqpxhABm3evDYl5BrrAgj9Uf0PDUneJrFjSLG3LJo6L+oTmCtkyfdWpNLbB
JKtD0xWvcIGRnnuBvtFUN7nvx8K6mvp7S20B4QxxFQdszJC8zgdLWab3qhmrGxV0yF/avg4E1asx
6tpx2cNK0bp6xfvSfWmJLU09MGn953WSrFRhRTSKL52uQ0ja1K8hGqqva7C4gK4tplfEL+5aeiDT
CdC/Ng9AMX6vD997QfC1t4xVAy4X38e6/9j7+7xlkPu753IemFP/oPdg1fMA+HfPr/ebj82GO/+P
87whhP0Y9oewH9Mzysb0bKXBfZuP3R47lvT83b68+moTA4BZD7OB7t/NhWSkXy379dT9ykKI+eQz
nIPcKs/Lq2VTixFPFT1rCRD760CgqfHwj33TifelGuY3SU8O5ddlvq/Q1croa8ns3Tdff9ks12JS
0K3+x3/9z//zv38N/yv8LK9lNoZl8V+oFa8lflr1/+XszJYjN7Ys+ytlem7cxuBwAGateogAYuZM
5sAXGEUyMY+O+et7gdK9UqZkUlm9ZHJmMAJwP37O3mv//JM0fvqv+tcPH99+/slB3ehJT7impeuY
SG1D8vnXl/ukjPhq4/+UeheH6VR7r3pq2vJ5Cif8CuvRa/DbptOfbHTdTzMGNN7+OKzRF/OmG1Nm
OMWRXnwN15I5XsvoYi2osZk9erT+TtlHrV2aw8AGg7z240s+/nGLxt2WLXrfZqMlo0ehQkhAvovS
TFy3i239+k+xGNeCpfXEbJjnGlqSuEaVX+81I+o3v3/dxyeYuRGgWSUgk+uEpqhdHprSHa/sspiu
Pt6y/vPW+hWQU0rKOHSnMUeTq9A0jl3SV3d1gpQ2FPMf3vNK/WjH3rz7+2fe9n585h1hSSlcz7Zc
x7Rc9/tnPrFndHxR4ry1xLheSbOorsdez69Jt1jfxr2tmG+sH2kCeyaZDNnGBDpk/ee3D6etBzaw
UeGVxnDTL4RuA7yZ1J2XOC0IBT42hdJGTqoPMa6+f79f9+1rk7c96TPxpwa5/k3CNPyTbn7Ks65/
sjBN3WdouT8+6vZdemWEWAw/3s0NhiqTpQHPX7/HxnsQRLlqMe/39ie0Fvl2ccr8/PHZssr+8POn
+g8/X7P049i3GC1Dg9TTMOyAdajhiu7z3z/RnvWnJ1oaOte5I1wDy5cQ3z/RvVu6FKxR+U5HZIQX
w/P38QxHhceTaoOywNgHLe/jOf7902MFFlWV5enXr4tVj1MYjugpFkt7oa2DHzbjgivk3BOauX5w
cFf98MebYSjWNx3zt6+qbfk+NNRdTVR7R5hVVjC43fLSdZtZ0Q9fCIjZ6YXZH/tCuI92aNx+fL7g
lEPH3KxxcobyugVvvFWDu7yEKnuc6DE/sgb88ANz5Af3umchNNxOOdzSxZ5uB8eJL/1YX328ByRw
vv3t48MtOc8Q+Ia6DDeDBfkRmYvlh+L3L+FbO1H++q2mJlp/oT45VCkqjxh0CAj7ZLrXw+ZxngyD
gLeBXpLbrX9LpH1xnGDubf2rDv3/gFhI/vqunJPrEg/rg+USEpRUdkFgKt/9Vz91/fbWgoXwcWn8
3++WP/WxHL5W9dwmUdz98O5/79+r65fiXf2/9bv+81X//f27fNNvP9R/6V6+eycou6Sb7/r3dr5/
V33e/Xv1Xb/yf/rJ/3r/+CmPc/3+808vYK/ojpKpmrx2P/32qXW1ZrlwuXj/s76vv+G3T69/ws8/
fU7Ua1VCKv2L73p/Ud3PP2mu/JeLM9w2bNI1HNfTWfDH949Peea/XJcpp+cJC6+ctPlUCbks/vkn
4fxLdy2TG4jPmI5j8TAUJpv1U+a/hGc5umdLYequxyP89zPw2/7z6zP+1/uR8f3Nymro2Y5t6SZr
44pHtH7Yj0xDjyl5YnkG7tbiCuymG/wutlG2B7uZwIJVQ3xtl7TKDIbBZVRP21Kfg8SxdAbv49Uf
nr6/2B4N/bu149eHwz2qc1nSIJUGf/cft8eMJ6U268JGTmW6/lzHNUFBr8Ps1Dd6+ULPCKCNy0lG
GxhDe2N++vvf//0e8duvF5JnF4CS65rrw/vD7uxBb2F45AgiRcOvKAf6B3sKD7JDHTrqaENG2RX+
UONGs4dk//e/+2Pr/700+PjlXCpcK7YNy+BP62YbkyXQZ8zVsmK0X6pwzvbIMRgJQb5L28R81NLo
vBSbrHKWk5amb/S8TuRUF+dUCQQRCqVYxI6/BZi9/MOibth/fmG4Vpn8uRjFPefHumUEdTzreBLP
eag4t6jmK9qletc0ocFxN8ExpjAlRiLywa25vpYU+7yPch8V+0MOMAYvGEliHBz//kkT6679w5PG
3YCmw5aGK931fv3jKzZVyMGcKRHneAjFPmpCWlRdDX4w9L7pWRY9AYrcWyaSnnQRo6/ywT7liGHo
EHSY2w8qFebBIh8YowmTZxrvO00HX0ooSHqjGyfPI2Bi6tsHOugQFxxwBJJAAnKGpzcZt/Kur76S
QOgcvEzg/UNhGSdR9Sw770lLTXGPq+KWmyy78gxMIF1q3Ek93eWRWZ96j2UuCr+pUrR3IVw5LLau
dYxT56smzbUh5l3+/tkyvq8+10tM6txWUndRtjjC/KEGSg0Cu/MoFOekqrCbh4poPNtYh3og7jFB
I9KaGibXJPni7G1fK5TS2//tAzEMVh6DO50b6ocbDa2YnsfzLOAtd+Op1+MrUhKs+6Wf9rXZPcxL
todcoM4ixFSKwhjm5vT490/Gn68cqRvCRWPt6Lar2+b3V07S1S0q2V6c6cV+08yDcEqMuxDEQcvd
igTStVn/0/L259WW3ylNY30d6MqYP1yt+pAKpzNXaoVuH6YW3a6mzIcqcm+rsCC1xNOXc2Gn12Zn
5Jtsca50kW/alTqCOv4fbh1zXdq/v3Wkbq3SWwQRvBA/FsQunp1h0eCjV1kHzmqk/EIMAP1xqyOg
vNfd+dV2kLkXpQMwMhmH3TKUV8ZUkdK84Dyw4hr3SYfHRc22fRoBaweezO8tELDHak6xb7ZZeHQ7
sjVbNe/o925tY1gt8UP/D+cq888rt9QF+5i+Lp7C/PHK5kABYENm4jyKGZ3FUoc3ZE/DhJviYj+l
OgYQz73UGsZXTKXimCu7D8JZPltV3dwTnbsZa30EW5eVSNgBPVgjQZkVGY7HfrTOWNC065zWd4hj
hGEDI0e9z2asDpGzyx28353M6KbXTGFShC//sPw6f/FS4Yn1BLYAm0baD7dLlnsgQjM8BKCEmsOk
1VihdR7uWPbVGZF8T5Ed/P3tYazX/4+Xh5SWaxsOZYj54/0x1Sg3W6cBn297E4L1aL6tk5YwWyaJ
nk1/naTpeB/nlnv++Mc1t0K+IcAu/mFT/mHvYaMXQvd0/FtUKISQ/vhI6rirSIRk/NeF4BVgJD+A
1skx30RrvFky7c0x1XeMmuSG+te6MhWT1wiIwME1Fej6HGl61EYPJf7Lf9i07e9X1PWxOS7VGKUi
t7Sw1hruj/tPnS04AQ2gT41XrExDhturOiMbCpuNwiMroU+LLY/tSnfAshld79cwSG7WfSUaczMw
G0ffRIOlnUcbn4qckpUoYu0MdJlZaHvAmbmMy9J2DtPoBh5VGeluapU18I3pbIuNOYfniWnnZWow
xHppY1y7iaQX3bkesQPhnQ58r45cD8m+DTC1jnaK0ASoLzpBA2vdl8VFwowKJk+LsZDyCNfukph+
mlYB+gvvIKJavx0PiVFV57+/zngJv7/SbEpfhz2cG9fTLUtS/X3/HJYk5QoOaIJYT1QsypZPZKUu
+NmktpNlcWNN4cim3TNQ1Dp6ozz2bSUJH6RCg7YY0lc9pSn7SKPj8kkwzm7ANs2nwpqRZeDfyrvZ
PCXdmGItFs+FKI5LCnc4JkMS0NRkneZUWifPkXfTqCf7PMsS9EpwGw0SczOcDKfSVel+RK3akP28
LaLB5MV2FGdT7Aj0C9PtggkbNikNk9Ov4QNiTTD4eH9Kc8tXEBs3egtsZVs7Lg30pd1aSx0fYZgM
uJgsoppjC1xS0nqncTqEPUmF5bjswpyIV3OMSvjZ2KwoD7iERuilGHK2y+weWDeSO9lZ2r6xUjJf
ys95nQ1HxqT3hLTcs67Fh7UsavOBJNIpmPNYPcQmNpiBeUbgNdq0rSVO+cx2SL8uxG3HGnpDVlrl
Q32NA6nX45H6f9+ksboUCHY3tR05QUZUFXZm5V26CA5n5QHrVLY5nbAew0ZYiClxkIb7eqFx3FfG
Nm3ML44OTyGBb7y1hulFsQk/5PlzWqZfLMb1i5EEBlAU3xmS6aLEWG2XUf9M3kR07A37pe/6PKhV
CrtodcRVRshk18lLYPFQC7pisE67ChgcTmZ82PZwTSiRvMIXjXOsGs5lqyCie87DGC0euMtw10DB
2Xsc9U/zMj9hqBsvuLsPpq3HR72Q7yU9wJ2KvSbI6YhvLFpeO2H0qe/EGMOGAdyG3icHK1fxc1bO
NwIgCiFWwz0tKB/1BoV8h1omG7JLmJdw6m3EHA36JMr4+FEwurgDakRobUThURQtkeiyOyZuk+Nb
y7/h5IjuEUB9C3UUTqOdFcEQ56BvkR/4ys4X2tyfsprsh4q1BoljfI3+et6Yi+t+GWuwW2l51aSA
ksJY1HsKVdI7QwdUZ46OBRNW+9iTmOjR5uu1cGu5aJrdImawHE+Ea8qtBaQkWGqdIHou6yNc1Hbb
AZcL3PrabBZsdLm9HLjWLL9qe+oZg9fGYqSyiU3AmKRUwIuNQHJ8XOFtqQdkfHGl0uULjCb85iWt
OsPwePNwD208b6luR7e6ZiUz/ZqpzD4ieAUvlz6fYCMavlK/aNwaT6H1NS3Hey9LzAsgXOgtnKT3
dQyQcywHCIs5ZP65eVDkJ0diDG872THJV+B00oKgZPme0KYK7KJtd7CujK2XDRWt64UZnAMrOE1j
DKspmUlp8yKsCcGB8uqDinI6QemGBcO7Hhh33fIHVpueTKNjaIYvwgvnc1dU3zTkyVcRqlXYxZa7
1XlVMUD3yWPEUGcqk5MyYHCK8IGgeq4KSJlvHcagIb6vTKVvapfCW2DouyHexF9kUZwY0ltb2Xzz
RkODCqleVL56Dx2CGfrllwgZ6ansZxXYmQVJIGm/JPoxB2b3WVXtc2KEZBrDPsBgAqg/jIQ/o/K8
CqHtjKNjnWzFL5xQqW27hiVwaWgAZH0OGb6dMeTxaulYQDeeHuvb0tHSC1rMT7SR0SDANNq2udqy
EFSvBSXFZuVvAOytb2tIhcfBzS4E8IVXmP0wUy/lgz7F4Q4v3HHQlufYhgOVNjBMDM3Jjw1C8LAZ
nlvoCn2h9l6pnC1nozbCODxueUrlJXGNA/F/V6lH79Vi0o8jeCc7QDjCblNuu0oFreo4hlam8Vg6
h6hzosfesIaNnRdPrUinC4y28FMjxHtEOim+kznjGM0jGcreustrjJxgGbxPeP7oDYesSKmTI5yN
cQmzWZeHBGsaylosjWHzeaJCA6EStYe276dLMXiPMVAl7reBtFhD3Ggx1AhREG6AV3ljQWN5jC6T
PlBdC13BwiD7tfIgwkUNroQ02iGR0zZEtRyVarTj0BkEjDGFRaB7CRX9a225agd33H0czkpOxjsT
78kmbVtIrIabVPu2Lx1oOktOvfiwKOCB0ySao8fqdAcSsavKKWB+ap+Byd4i9+cpM8th9XwDDEvV
I80xh9gntwqazHsOC1ndk+EDfxr6dSDHEQ6JOVmfB2EMOyz1NMJZnKwlY4cw1fsyq8gHjjgcSySN
G43TENygpg/KCswKWK04FnNQ4ezkIjHvIg20vLQ5S3jEonHrZnbgyE4EdZk/OtqU0xq+zAPuDa9q
eh9+RjSf+6XmtFhPt8qFKyXqaBur0L7UpvbktYbYhNow0cSP7P1ElLfPjJQ9v3VIpu9ZU2QLGIxA
m9OkO9aNOWbQSh1I6s3ofWnU/GXIk/YwFaLfk4HzVWsos6NZLNvQKGSgI5L1y0YPD9kCmKNeDxeu
GNXbnJoRC2SinzOyumCP0DVq0CMWCl2qq9nWpYmdu042BFUqA3N1V087jFKXAc3vHXU4yAn8k4EX
2ru8RomWKwHMw2irE2SU2pnKkxZzfrHmwNYXawdJEE5xCbt3Ry8+GONMHsd54nRpdYQoaRDkF0Pf
TcAdtAnPldlN02VoU/IfU5TLkokodVDF6V/Qv0GpgznL1U72NNXnZDARFS/DeGId1kuOxB6zC87j
w+jLCju44cmbtoLWjBYLjLSIu+PMbOBsDjkt6vatMa35OQFkmXcIZRnHX02K0PEs7a9ViJApNDIP
l7V3nTYEI6RwUvA+W2AxO1peJr1UNn8z3XUTzt8MfBt1cuYeQJhPuNjhTbvKbH3NE+YmtYpwV5By
doXIxjBROmiMYdbfmDZxv0eompCu/TVHJ3RJQ0/f0skT/mKmNsj8Aehk0ZoXMJNW0ZFTUs42ALyS
BOReZgj9u35vSeVxv0OSaXNtx85oBOOCc7tzv8XVMB6VK56HUr7VNRJd7umgDNOOCAf9l0yj3W6S
uOWP2nA7FJ29A0jA9W96u7q12iBslwvpLtelxKweie6rqXlHuEbQHTA8GZjtbOPZ8kzuLhPGezil
e2NK2DsE7XU8MGIovvRVFh+GDOqoDk8cgcP9VEzTLkSGjQMxfpbyvDbDptiK9w6RP5xSvk0lEOnB
LH7BA/7ZVtnR0eVOJpPn11URUcTZO3ifEaM/9TBxywYkPiTbsX5Wbp3tkUUswVwMoMyn7gjqFN6d
KP12BlgTxsaVaFoYPKm60kwXn3a5K3sDd/jjMEIKaifrk8v/s8HLNnbzsz1lcpfE09G1m2iDI2Pm
ta5e9GJ+Id780M/GKx5pAyl5rOcPwzxGPhZlnNu1AHrxCUEuCLzM87aJrSzcum8miuitymBAgYHG
ygvCfOLFqISixPaYhCI+g3M+2dfzEFeAtLqawjizt1atCIFKyRBqm2VL8oXAg1/eDXoDjIOhp2Gh
HbU0w3drHNYzhMEl3cRtkgWx01yaieCiLEWWpkZo5GXeUP1K/Lx9RTaNUP6YVNdVimi4G3YOwTY8
Fd1DXy/ZJm+gqPqel4S+LiAcKWOl+GHeiroh3w3LdDDkTN071Jw9Img+dr1m5arDbJJrO0A40wYA
jfWae8EIPtxgIBIbI+3abTNh8EoAV3Loq7pkpJbNY8DIsDvkctNk15qVfe0z/bmIC3cnJBjgDiqV
ZZc3mtPu+1AHc+yxoHNS86kRwc+rpPddYWzgt75z4j2IMu6CVoSlP7TiExvDLbXom1hkxZrEzh05
tU/dOfqwo+5cLQG2qsTOau0G+TdQALS1gVXiTSIvbUeFDkcvOxYVKo0euggdexKJmvfZ5ohhVdme
ZfNzG45kh9JKsq2CsjKCeFxF5gOj8dZHLe9tFqc6ixQzbWFlD5wqTsuaJOnUJBjxQBl/IrmB830g
LjnxU2XBWFagDfKeTJQwe0ND9D5ONnuGpTs7Naf7eXIek7BB09nEbARpGODItXwZRRfdsJqd1ZlE
4rjInDjj3xV1dp24431NEcz60QnOlN7roLFUDqtKn7FPtPOmjXS116mRvjXYD9YosKkDDRlb6w2P
JIkxPY3zguCktkkGvzF3k5eBSpBk8lSMA4nk4VrrCCgx+l+s8nbJYyIoPPLfMieINLkdF2IWcUxW
foGeaFNVv+TaDHaE4e8hM9+yYQR6UWHEzuEAOkAfSElXF5gsm7Ezvg4mnmDEApeIQnCb5cOhdODL
Cbt2WGmn+POy7xp17QIch4PjRdtcqDvklvCpw5qgUg/feshfoXSC/QYgQBo/bhl2majb60LmnNad
u3LAJyphHWx0Iz/Z8qvdGiv1t5pu0I2EqQlzKWVcmQ4EVo4OzzGXrsvzn12bQ4T43+A4LmhWBaIQ
J3clAg7GLwlYdk9txDS9oLpnq0dZCEaR3aW3vA1JG52izreJ/tVbgR4b7DMqjXskEC25rxZ6kjmG
gxvJS9qyu8LfJxzP+WwZDHkbkhwYrppAxB05vLT2F4JF3jQvozzpTusWZhJU5EdKnJWVEEWRtBZp
KMYlaftlG+sE2Gh9dhJjTJh29KnU629GxPLcg2BMR4/jsO1uOze/jtjlQrOIt3gFb7UOqYuVZ3BU
k/SAixJ/sO7do1T281USSgt0fIi8yiD3bcZS6tElspamDWx3BYtpWYpIKT+AR8rIs5y9beiJZzqe
OqwXiIKMC7BqDuR6GBFgLELL9F2vlZqfQyzbNugWiFNLzD18rHcAFcaVlNUFvlV6ImauMn3P2elD
KzemXsnAxed6zc9Jrz/eyqcyvY6j4taa4+X4+8dVR8SLtpCaKGSVcKLS3Y1hcl98vPvxD4eSGufH
iqOsSdHe9iJF5auAWiF6hwtmWRlkqIroriYcCa7mY+3Hx2aI33EJ9Lma2ugaP9Mh0pV+cpo4uv74
x/7PWxI7zHaKZnCakftkjfKLyK3h0OPSI7wJgfkxjrQLMx/edcYGPobNJQSl0jOYEzSJGdRJDg1p
V9V9vSGJqTiQMQYRMp0BNTsDsBstA0lU6M+civH6kGGz8+oSyiYvISFZSVG/qTItyMgglE+FA+7s
g1dy/nEqke1qjcBdfNYg5UHdzIr9W5fOiT9pKNWuR1ywpbV9taJREamloOAxtPQUr74jtTeUtXgn
Y0KMI/pjNtsMifUPaRrd9Hms70UVwxUxbmjKRFs8qs3WI3pqs2FKm+2S1AT2MsyPqrFe5kRJUs/S
b/3KbJWi4QZae4xrHoDWkGZs06Xe0hKlkY4E+6jEEt+7xnBRphXf4rfIDLhEI6TFKaEjaik5XNaV
coRYw86NdswqU+usRQThuJFCB5RxGqwWVWxperjnqSYZxyXXDnJ1eYPIdrkGg1Pt2aTIzrO4ecI0
0e7t3jgIc4QrFDfmEYOKfc6L5W22KsyH1XLlmF18cd1GO6AMpC6YQ+8G2GRpqxZEguMdWkoL2JuG
82DYbCZYOwa8tFlxVnZxo2ybzTrKx0NazMUhy8ia1oGn7p3So6KBp2bFTXQieTY9gr0kM9MleqJb
iAJRcbJvzaG6BURCtJZTbZ3CI5YM3bljjp+J0yRTFEPHBRnMg2yaGztJs0vVwgtsoMeMNeRy1+Qh
E1ZAJDBQlL1sbktdOQHhb8adHd9nudsQLJZEnwdVXLu1gfWsBno10XSTiePXjY1/yQTnyd3ylWjr
/IDdatlgZ9K2zpxjuXaeUqdjeR+n5YrfBY672kHshQ3RJ+1Dnh5zU1RnpMWv7WqsFhDCoBO4Na1A
dlfTnp69wfmEyR/qVmsUZ/70eF8X5hBMU3SqRutEoQqA1RWSE4qQ56ksdw6H24yEqKtxvjUXy+Fu
HCMcCKGHKk8SraSMcMtEEHSL3c73NeV9F/XNuYoqYrYKyM74eA8AZ7WL25QP3pztPK1qdq5cYRpd
Xlyqgv4JyJMAHHX0Gb7Ei+aaCUw3934eRXtBcPEExxbF5WSCv6RHd6oXQjXge94blnXkuO36VQPQ
4ePwCZkhQjIqr+gURbe9wmlalCELtRU1+4L+4VWtD/pVLlLsdXpebZjHYg9VOoa8jw9+fM1Y2sOV
+1BibNSEVHex0OOHESnaLmEGvBpoCopTeLozgR134IuAbqUEFFdIkRq/hyB1qcCvIYqy5g1K73Ig
/JxJAMoruiNltHfcR6PW2hMA/GtrIe2rKoGx4HvuDuMoHz3CMw4NSkvfqUjJpS26r8fGWzkCNFNS
g7kWMv1jnXJ8zkNzpcU463V8Hy/GF336ko5hDyIqUVsBq0vp8NDRPa0wnklDAEfCuVVSerJg6ZxD
kYADHuJu5NGyyJkFWZohlZ2bHMYUf3tRxW+JBcCQCFb8cVeM8+EIJhBZC+H5fXvjcSDbjNOck8GT
xa+WRFa+aNoMQIYcq1h6pFFq5kmYvTzq0ad66MH9rf9wH92DHHlFYL5Gl08Nyy6tlsWlR9+P9Ow/
3qqmtYdfp8QKg3yjd9pF1Vnn0I9rISRU3ZEzdbnNs5K7tDQB6Y+nAR8b1dhpMVRyHoZ1KMe5H1qR
3VeaP7go3kayAWVEgCIJtSkHDPonrnWRJfeGztKsR9q0QxqHKTN24MHl+VG1HELMWT7Mo3xVkWNv
waCt66vxODaTvR+M+m5sgYRPLNfBZE83SRrRkxo2cah4mq0hBUiB6gkKKJlI1sjpv09PsaWo8SzS
yOL+vWjEdHRgEGvkqbGYL9KXhX3McPWTb1V9s9tMO7P6H+jCEX3TizXyc5/UHPlmaY17GK5EutTe
U704yV0CgNcFxdeLRp6qmUc82RrJizgpNxzJNojRQHNImKR14WGP0lKqrDKtNkUVWoeV5EDwCSAE
Tn91Ais2bibYom1+RaMpC4CMURzSitjomffJGjTzPObaA2bXtQOCLTSSJK/Q3HejLmJO5pEZQ4PK
y9tnYjzmIwCz/WjkLFEDF3c6h5hMBPZLu9ksCjRhn6/0LRj385g1iFpog83mfOLYucGHsdxaxpEk
K7Wny7+PpLivGWlBSOlBKfQIS/pqY3eJF/RQ2mmDyHhfaMwx7BoAETWJjr1/azgLjU3N+poYpr7X
MK52oi2O+WT4DG+hetZQXbvI3cZFLQPyumjNQS/h6NRKylD6i07EeQfo65tOk6jIHVq4zdrymYou
iOsXJ4OSCh1qIXv6QPzprRHV3R7lDOGwpXudFACZKzMmhEHrCUsYCarHQ0I8ZxrURGYGNENALSWF
Hy96dR5kz9/mxlR1JftNLd8bUfQ7x8vuLM7ZHHxS3JfVZ8nGsIP4xoUuDqEdfi08nXhpg+gcmgMR
BrxlBd2taQ0wgGAAEkXCuZofxjAFw4xv19XdQOrhzqh/UTTDD9IbD1VMAHQh7yMx5H5nhm+t1N7t
CCz2EOIVp/B7TtDzbDSP4lrkjNIah3NQEjsnvanFjgXiKTaKB910oyCS4dexICAnHVy8jy1dglGh
a8hY9vctwGq/K5xDrsN8L61PYRTBOyaQpLbmeltKN8K7lBh+5SWsCpxW4wS+dhYyTLWITdAaqPDl
lAcL53alLPMak/anLraYeGTtfdr2r8vUcSkCnKdaaBg7mclYn0H3wEdbdm5KUyTpg0X/srQJLfyk
afjxBPPWELcWj3BirZK+ExXZmQO8nMZXr15bHEyk/RHESdoCdiT7gjJ95cLoeybC7Hj5hDjLmC8G
LYqV6vOEzy0Hdpx/siWJJwmVFaQPimavXiEKJFT6WS7vFk08zzrpSgipzRMidwjfogqAqbZb+s6j
P4eAC6W1Xt7aNzuddb8lLCWQs7D3NKdpeRhnGNzWnuEra/zcvCER4/Zw1ZseKtOfumncdClESSCG
u2zFRpMXgteNAhzEkTqSTtaMy5NWVHfe4u6JZ+8Oqhv1U1MPTVCLGWmtfk7XQpLmFyG5ScKMlK42
g7iJwJ/ISB8mjvDnkYBrtHP+TOlN/ltKTSpJP0FZk/osq/ZWk4042UnLFYSzwom67glspn0j42El
Ikd3piLwyh4zsgRdBqvAA0A75KwJoVane1NjnjzqFPGFmAdI7rQ0YFrv+uKI0BIvVrMvPfupdN0X
CWT24M7Oock656au+o1Hn54M8DaFYc3BojA5Phkqv0mW4Vz01vRQMDKEW9s9LsTPnmNRuhegsNRX
wh8tL9wvvfD2tUOhVIO2oOVkcQ42OR2BQuBabIJKScb5M6HVzA24/nrjKQ/HKVCwwsusPmmDiB7s
JXnvNfI5OTSXRHlP1zYMpf1skg6l18UrznyOGKlSB0tzCZWJTaC5lv7JjMgZ7Uj+MctMHeqErMuM
hInCmm5LCq5TDHNGCO9ztQ47QjN6tqbqczG2xobhWnSgKn01K/6aauiHrVsUjIyWRZGr6ZTYzTrM
Z9K41aNahw2BA5cKsDskwI2NISByLtmVHgHgwDtIo629rUerifQ9rD7Y5LrNwC96tKPyrXL6VwFx
ak94DrZY6V6wDB7IX8iPrQvkuAIAm5NTvgeeMQZASjhHDnSekYDjAYvr6ABlRCewFgh42QNvxbCo
6Fn1xh5dzC/Mo4kiT5s7l7V4b7mgVmbZ1FtdtegPIcBsUjlfg+Iizo7M+aCle5nYNROuSdxFRrGX
FidRqDeIF1rfTljdekHxM4cF1ZZozCDySOSpZ2PfJ959D4PwFEa4N6LJlQHC1K1qCiAOI1TWmVgj
p4mCQSOnEGoLY0nm4UZcmBsvYtMN49nZWYn5NRx45WLEETk8VXQG2ZGguZQMIYaiNHQzu8uPy8DV
HqKrn1q6kNTQdAR9lapD2GjxyQoq0ukI2NukE2idugcRolOKVExutjq61GBYyAdrVhNZr0nraJeR
sTP1tt8OC/Iob5H12YvTc+aAFBraL61TAK5bZ4NCh7prh+m3OSGhsx6tXyY70w+9u5wEORP0XaLI
79S8Jw0kv7QrkRuMOeHxSRwdNS3THsKGRGRomAlASNrRxY0Eq7Et39dAn2iqxaXqJukjURGbUkP/
SXQKXM1dyat0Q662D+qazRv1zFbE7UHrMQ5N8PGDePQAxQAOVdhiY1lzhcYdZSFoAfIDOvQVpCAi
zSEZBLevVbn9Mc04UGkciyKTkbiGTmlLb5wDghMnOxjphzZyRGC2mXdyaRjfIqJ61FGlbarEvM5H
oe3cjgouBZe4N0j9kV/MqSDOilrlArqVn5h+5ZTtsrt6+i5s7W+NWxpB6iIZNEBBJ6TbtXGybhtk
69XeeGIDvR5ygMgcS8GsD8xHDXUx27bd5gCBznFfXwbZXg1N2O2saj6LocINA5aTOA/DoXMANLtD
S06qzjT4coDK6kQqZvOaDdJEmidn5lYhWump1vt6F4cj/XJdnRcVm36FLsO3B3u57nnm0NN0J+Hw
q2s1QNzw3MUP54ihWtLDHKsPkdkdLK/BndNoxpaGBGkXNWfXtCVy0iFhjAsb2dWqmsdOyARlJvY7
NYoqmFNnvh1tnaKT/NTA7f8/d+exHLmyZdkvwjMoh5iGDoSiJpMTGJmZF1orB76+F8B8lXlvd9ez
mtYEFgKhEBDu5+y9dnVGtdBuc3O6U6y82RrMwtY6zGxQpG2+dhszu9alNu57khlWtW7LTRu3TEFx
SnhJ/xKvrUbVISopMf4etdnZEgVJ2NsEXFbGTjcpu4+STk7Z0zNxsv4Bg07wmLn6KanZbhWBdR6k
iXUpO0zk/WvE5lurAYjRciKFJHBPg3SfxRR/al14YFzYcemN/1wsj/V/f2J5jNyEiiuCIcmmSZSt
WdKMBr7vRYFeeODDwhSxDTeXB5cFRPd4DbgBAHSd1/sCiaYPsMSL9bj2lEkjAm65//tB0Ni1V3Ht
Shlpc3NZs/HZz8KWJntm28y/B84WKz+ZgfPzu2X5dPILLpMJ8alzvY7vBLnr3zdVGFdHvAdcQPLS
+72o+hHC8O/79sg4NLLi70ocVl7Fz/MmoT7Uw1jtTFGIvaI3++W53yuolW8xbS2ddUNL5uvbasHU
QC6ef+KyCOdbdoeNvopihvVW62W6ZDFv9oHDP82SkUBEv/Boqz5WCXkLYr7nJmj3LDCmy3PLQ4ND
eGMTmI9EzkGvERAuCUgsjhEV1pYi/JTtC2OMDr1Pm7XKgg9rEj+WlyfzP1OaTr3X8qeGTBRblwyO
FRfJw6Ky+9/qvBHCReD7/zferCnZ/1XUefTxp/Pm61W/jDeaZv4L9wwacxc+iBAmmtpfxhsoZf/C
mqeSxWlppi5spOH/Nt7o/1I1hw67puoIO3UVBfcv442h/0vMIiLbUR0kn46r/U+MN/8QLAuoLJbG
ONCxcMoYJueIv4seW3KGywqxCBo/w91qyPHLVprnHlTqPkB2/FyYMidlPUL0EQlO1bWAxddG5T7y
O3L+iuwpU9PvQUYNXrrhzjfya2SFG8oEMc79W6a6ioez8j3iGrRnJt0fpWseEDE9D3CJb7i35c1t
Hes/yMrFrGH/rRtefhhyXUxLqPqZJCwO2D88NGYOiNmFNHENdCPbg8pe6635fTJrcWB+mxMVZ4cb
LevifV4jOeu6xjnXg9SuiLd+tuHE4ED2t8Iq5YVxWX6Ay8AUSafSVpPZrA51d8f1nuBnc0gOmiQU
p4ajf/Ed/0efDNEBDegDIz/tiQC3eo2Tv9/6cdmfiO1q95aa/9UW4XCqLQc7B31YJa+wK1OYodM2
MChpYb5LUlLnMRXxsFKDQxsOdz5l3A11eeO5kxAbXdsMT+FWAJw/5qOjPMLXNRguMg5Cahz9h21q
/V3//bVNLduiMY1dS/2/fElmZIeO5Y6EAU6gLfuOEYTbmx3RM3bw1AfqWpTAQxaCjxExrsnL+L0t
hh+OGTT7iKvoCVMM/OZEvfV9ZxxaJA3b3OoRSsCTm0FpMSHfD8T9rdjQ+rPrOhXzHfFGyEdPicti
gs/F7UQRaxuYDtXKAZh7HqnDU1IgMgytedIVom9k6oqANiyJ4ZhdtaaEeFsJsGscdBplBye99RBB
1W5uU1QaKbmjPmhPBqOL3J3unNDKXsZAbHo7GzatKMML5WfagJ1nl+Tz0ddqQXGKB5gr0yEG3fei
t1c4K9XZMNJH5rGD93sBdkhCwweY+sfJ5u5rZ/7Txa393W0w/x84MlGk67bFMYxR7+8Hrw1Jc1DK
tLnm4jMJpuLkJDWToT5mVBfCTo59nWKgKayL7E2GmXg8rVn3qRO7URE0rueCUZCpnqOWtneo0M/e
uFWlvvz333MWn/95KNqabWuOjTaEcwyLebf641AUKnb8Enz8VdWVxoMHfmF2JrYiHKJNN1ruf/i4
xWTxz89z8WDYJtY9F9vA3z+vZP+n3RgW102jaOFN0X5WLa4IRdHBB6PIuo4tEWhgZd3HigNqNQsi
4LwUJ1dt0UCa6oP9QF8yeGkNNTtC0+R0Zn/GVYeAKFJeGEj0qL39cl/4KiNtl3i+YgJjWOo26F7V
t/6DX+cfbn2hsvV0FesDIQD0F7ma/P0H0aFnZpFn4FdN4x3NRHiywyXpU6s5XVFADqxE3doYcLdN
XypnBozpqSZWdUe99iGK9GDTq+G21XiRMXI2bErtblnQ6/ip5eCkjIhDcNSmZDOoEzGrtOsZt4B/
7GrO7Bq/Dl/SsBs6Kot+hcbdIW0tysi9nKBL02YiTaSp7fTKPI7s8Sm2X13q6Osw9EbND69a3BF2
QngJfvV2vWQq9X3Z7IJycFa+SORFGahOti6SJQ3ttmaXxlppur/aRg2vSo30g2AGc9NFkUbTjPyj
EsHgIbDShgFeTlXFbPPrf7/fir97s5btbs+XR8NydXNmJvx9u6tWJ3IhAK2PtMF9qSMNFcO9I+q3
IVQ48fYxyXa1M0DkGX8kmhP/NJi/6nExfFSJDa4/Ma1bqMTqEbpov29123+IR4Ue2LwuNEcM9eOP
rkuuZmIcpW7F73HhwD10xvCWYEyDUZYBKhcpZ6LcMj9MzZ/xEA9EdIhNihR4O/aTvdar8S4us+EM
FrvbCPR2xyDXHgcditCoV+YhnBwqn5WaHyCGUTw0JS5BEsQUBd+9nOs0JuDDayAoW/j1tz6R5S01
yvrFtO8X/JfTiPaiav/B3KPj2GQT/u1YNUyDM4KF01UzuarMVrU/zg2oH6F7hq1xQY8drSst1U6u
02kntZFqRXy7tk8nyzksTywL6UC+XxNIpp1qWi6Uyf/rNZqvfC+nsv7joT9WETYSrNXy5r/frW8o
IPf2WG6+3nd52k9jPuKPNScLgk8eOeaGPcUgUopvqQCvOio6IU3LF/q99tdHLl8wxE24w0/08vWY
sXyD3x8+ugl/BgRA9QisZ/P//E2/1/71vtqPLHAQGSzfYd4Ky63fH7/c/fpOy82vD+3K7BZTWqn7
bi9aRz0V8+uXFXyzdnCjzfeXZ5bFuGz+5abJIZtU15Br/F7rKc74TXBWDP9EB8E9iE2EquzS01dY
9S4twFgpZ55qh3eVcewLE+2/JrJodmP7PCrDX31BeFOXGOfYnP5SZWtt+jF6apPwI5XMx8NEfpaZ
KjZxR0zMYDvJWspT56rls9/Z17jR6QQ3FkmdQP91am27QmA+6NRtVGvBvsszAPI0UTqMBTtoNGgV
fYNuFBKlsq1zVIIMEyCEXREHFYAH7geFy3lAMlGU6oSpEJVI1zpaT62voMM1VwF1DBi4dcHEVj4O
OafRDpQXVF7a5mr8k9EZbQRlovcZoVW0182gW6+No1+t6EcVkwaa2PElmlmngdPuEgvrWq/fOjxZ
2yQeSEZq83KdWS2tz07ZZxwGm9x1KOIaxQPsXi5IFo5Hp38303cHMvlG0NtfRWg5hNGYFLsBRQAi
X/WFi+nGgcKUWZD1FXqcSVJiqKysbROF9K9N7W2CELRyDC8x7GtAyeSktGoGmnjcOsLtDrVVbxvg
DGfUj5T/i+QtgXYaNoCAtFT+iEX5qDP53xSW/hAH9YW6oAMYLHuYApMN3ODscGlNpb2n5P6Tj0+e
phK8ZFoxedd/t6XcAIGmEKql7Rb9jnEzzPekLddM0Y09siIFkRslBCJyJCWSvRNY2qlQOTPS+EjH
iATfg1JZpzq0SAZyu1PSKZB0Q/BWsUPtMqFE1OMSnWL5ParSh8zOlYuO4Qz5pHFAtbwLNEU9jnbV
bBTJDpY7aLH99px1FMPh+B5lSE4b6uoInf9BiwWX9xA5pRj3FlFqx66KoVwlOVu6pYEOuUlfES8Q
EDUdM7oh3khP7Getos8+ERK5Inc+I8JpTXmg29oTUEKm8eS69/oRAbi+ygZlXE+6/MseEi+VL6bA
Tl90O6RC/ZZU0gdSveqzI2yvUBHXFEM1tyW6baz3nwZ0jlQhA1yJHlqu86s+0c55lTz2uOnisgHa
TMtMGxBrmunBV7QTAQ4vkgLGbSjJDw5ngVnT39WVRbwqMz36bY80jHSClyxrG9Qlzhu926Kp7rGE
a8PFDtxdX5mB5/oUAOP8CbbfXnUiWGPFHHCpmuTdRGm1GmVOthd1CPBm6Y/J7B3CgNthi40ND0+w
LnNbMOrur10G79oc1HNAXCserHSvjtZVUKVFa4mVwQkpHCekbw/auMtj+7NXghsnLDq+TfIyt1SY
2ZXjge6ZN8KUx3WielmgC0wrxBAQFHhvIkzg0IqRpnxkFvwag8HGjtr1jtl666lo2RwrGK/9kx2n
N4MWsMoJcTUOBMlOEwVO8psGytzxtWtM1L0IEFexaJ6qnvmghpZOsclClTaHsszLwzQr/omQeWaw
BcjefR6sIN7laUELrMFArlff2IcqvBeOczCSrFqJrCS0aZhQUlbim+Kw/aToUdBiSNiZGFYw1qQq
AcugvYt6a6ckfeMXf9QZoa64bOeHXtWjta5UwAVc5+fQVKTKiiaHfmCfmA59ijRbF/OWJvR02pqO
8qIgb6BLgDqHlgFTMZx3U+uuzWmP1Oci6dQQN0rM80imZFzQrFUXkzwoSyRHYjPFZnyfOoQZ6mNz
16gx5VDz2MFMn20/9d6yYD6SRJKs/NZ1d1NPynRLUm3XJu9JjyCNDdkQ1IYJ7jVE8S2TDgWyjea0
lmT9ul17HcUd1h79KGn3reKSnKdhokcdWvftROqJMTJpbDP3VI8lbSyXMDMVFyAsUdKOtW5lo7w/
9behd/RTVq5ttxWPkZruSfWgcA4eD+ktFH+9zh5zn+xzvyWznHnRgbCPfK8J8Lv9We+ISE1y4wn/
7dn2+YenNjxi9nTWaLWSTRNNj/hmcbSQM7PWC03ueuODA6wHOhE9J5w412Pd6CsazPuQUfWURPm6
HExtI5OA3nk8i8HzzVij1qtj7tZ2+QJR/WFFyNY3mKOI+4iryt1YWyuG9VZX8hpy6iwz0qp8nT64
TXu1IJW3y4RD3zlNdkOC5hrXDm7zBlOqIkcgYQ4Gucg9DuTAbDrDeNSUNKSAg9YGl0q4GYv2if6b
wsgGNGamVPbObd1T65dUNvPqjtC3x7ifDkURXtTe/9nlyU+ta0KQYZLgqCmDtijfVMTT9HpUjjtz
IKi9DAW9GWj+2DI35oA6IUB12or8ldYvJ2l28lVPCgBc3FUTiuoYZufGrXecYKLSML8PkXsYR197
04XSb13VHE594CrXvCnQWc1rLIvlbgKp8KZaoTz5uNe2y8vm12tsmO9OwGf306Q8tEhbD2UP0jxI
gvgpatW/lvdoiHPBaNu9gisPd2am6t7g2soNxUS+nub3yJ37HoXaJ0Gc0aYQWnglYb05px3dd8Ot
lW99Vm+X97InjI+I8Jx7XZHFkalYtu8y4rzjMEcxSNSlrZT1Dz3TThY0oDfFRHOOnK44U3YZLooa
0mlUu+xdsYLdsiqbPl11SUB5JOxHZm9Dcgynqb6vTXbdr3frL7gK0++6rQzrFFM+nBqn9ZwQmKhG
qeXZL903MX8uvIBL79vh29ipzVaqQXgeulZcCCdqNqXpju/Egm8Hzap+SDIIVmNXdY8MeU6SWTPA
LlzY2E21e7VDFLWsppqvBgaIT1yNczJzXt/GQGpY+dqKxnQdvRBT9LKsKSbzGpPE9toFRJJFtiS8
QWmCa0ikLqYNze2V9zwrkLeJ+ocTAJJRLSN+pEut7Mnh0A92ayn3tCRRM82/xQw5ZNS8+ZSFa2IR
csJbZxeuZ6EU3vVq3TKDd/BtsaqWVndcrqpXLIvGluNgOFVJVV+FPcSbQtXrj6IgFnZeFZcOiLSi
EA9l4qcHqzCRm3cR7gADP8iyisto1wkdtHsicteORrKwa1jJSVFSYv6cQrz4bvi4rIqa9WFADvpS
VKqzraHZnzL2O8TBpMxnVmd+tIhqvjako+BmI5PiQfOn5uAEYXnQhlZ98Iu+//rgAW5F2Tnuqgt4
D9Fg6ui0kS6/WpnXdpQjqu6s+D6Yr8qU6h8wRcjOReZ/LtKivRJURdLavEJOQLthzhHPkAAUpfbP
vaKEhIzAdfRHIwd6z/xy0D4zC42EiQH6MpqDcekLLdws75CtySJKv6sWeK4UpNnFt+wG5KWVbYim
tD9p9n99lRoTdtfa7sWBfHXRyq7ZZEjfNnZjpGe/PyxrMeQjMZbPuhZSMfBpsoLqxs7HqDws38fy
aZblY6Rek9Rsz25DD26gWf/Ro+75+kI4qGb8qX8dSy0+q5XtbvJWOO82f9ayBnUIHM5wCG+cPMUp
HHVUmIT0vDey+frVwh2yNZNO7ZYynT5hAEFexxnvW8heubxHUwfRmg0U3gWOyKCkcGqaJ/ffrKhg
VTYtRGLENa7f3CWB4XhTirl9NNPwWz52u+W3+NAuVjqOjyhWQKAZ1eT1Ue5u2ZnGt1gS9zi/T6sI
bYXeNrkXY115Addcwk2V+I1w9uPyPiHQP5qOtbxvdDJ1RkRZO5Ki9FeGByTs8C+SRdGtaEK79xN6
pCPCb7mD3rbudLt4KbRgLeQkPyIncTcChc6pEoX+ICr1Oyp9+cHBg4/Ex5LvhIz21ZCShj2/QNUx
Qqq2eE51wz+oFhMbP9SHd605LS/UBUbMlrqGx/U83RoqxgXLyZ+XJ8vCCSmgltZ1gLpzlSWWiuVd
idx7GAa1e4rrxjoKwra2RRKNH7QIdc6FH62ss12nhsXRpdv4rFPgW76+arUDPoJsZq368qalkVgt
b9j38r0VdvLYNYbhRYUTb5fHczroKWKeb+VI0teUx4hQpdBfJts8LF+RPlmwGYJRO8eoS+5EgHVo
eaWVOLNgOiUCMCYSox85V389QVIn8M/wzZGtts8VokzhbiZvKuF/y1v2Mhw3zgSyidalf9/OihjX
YpKmOI17V+YaWOSm0ggriYzz1A4kQM+/XUJmoMwzvRSQdg+1Ju1dLN3pW0lYLFljOGbn8Y9l+slW
ljV0idjMHjtH+fb1reYYHhQpw02NhHlxFPoCyxNNOF2TwM6fe1QQx9ZNmOPKLvloITvP/3yHFnML
yh//YYqRryAE5hzpxcPX1iF3Zk0qUMO53LevImwwEc27Ra11zwOF0UdbG1JPGqhZlh+RKiedC/27
E1TdzjBydhlZWM9OHTE95UcqGq31ZRfrMIzdlt1udJga6vFe1cPvEj7QQ0C2uYfHkpgbhgSt79h4
58CtQmIoj3VsvWP5Lw+ZIapLEaKC1nKj3yMasy9EttMOt8eJM2HPVbV7cFVRHGMUqKsBtLKnmdp+
UEnLql14EIz8nFvcTg8jQSSXwm22pNC7+5wZLJeYT2tMlDuyiIiWHlBv9c1A/La0RozsyrvtlLRn
8Lgxs3OK58Jxj1E8yFXmV4Yne+dQ58wBFyq7bTCrDsxOx5VD423S+0clNd8pYxzS2BEvnT7n7ulw
VDur1XehzTHaiFJuw56+/NQm1cmvbBR88yLI9Bi1MpYs/rTcs53IJklkvimFyLyu10HJQet2EAB5
vx//53rLysvC0LJfr5WdidiUNvrysuUNljWmvuYzlpu/H+Q07q4LW5joWmNE+6i8SHzvkRGaaJl6
paFcANvhwnsVawmnZtsn+Utu4whGP6etQ6Wd9oXTvkThW0aHiwFxhuXM6kuv6czSq+ZF0uHOiUrS
HUZSmzzNbwZvaCM2rqpshIPQ02ET7VLrw0YRdFRcrQWzBsh0MotyFq50XARkvHX6m22i0F5W6Mek
hWLX0nufF8ut5KRSnDoYUn8ErwD9IWy8Vv1ZKGCgV2FUIiWYFyNAgklguqAbo+/cARkspGFY0/1b
1KDcRlCc6ERsN3YzbE1R3TLbONtB3eyXzcNR1mz1ZEAqndSQd0BxreKqf15+HNXR0kN0nKnlXHIs
Jq81P0mHKU4KM5UdSKxnrS9576Z9UuNQ4jXlBe0sJa80VZ2wyeP20goCx+fHlmdJeSS40ig3YTci
wpMU6W0yKvLc3jBQQK1rrJcvFoJxAT3FLI5cK37xRJI5f9qe4dhTk/Cw0Sh3Yeb320Lvr2YMRKBj
aglkZ6thGfIcp2u8cjQarwi48Ba5ijnP6tCgJGGyoXolvvaPr3cXNdKM5XOzSHPXsUSCFOIz0Pz4
gP8iOUxalyNFQxmPvh/aLF1rqHGUHOIoVVZispW1hUZw3bf1fQf6Za+GNFLjLgXM1NhnSxlrYpkJ
PZn13DRESlfZTfXwEpnRzi4q8ggD1/WYLJqtiLxQRZmBb7r26l5ShOwRYwhHEmk+9/bKsuD8G+vj
VgsNy1Ok/31omh+x7Wdrp6tnKo5xNfu8BJtk3dKpCja6HF76+YgEHZZ5jVL9ulXTOaPErwz5rg1N
UuGIPTnktfEyRa518dOz5XT2HR6S8ITbifFhXDrHjje5NEPfE0NLlnRdKczTY2FuYzuKN5EWdXvf
rg9Nh5Vi5eu4u/pk3EM9w4nXa91Viab4GEz9CyEP06klseGUN0T0Ag5MNtEYWBdhwSOPDRTjY0fq
A01Ie+ejkff6TjM8X7Yrd4QZTSgQU2MuDWtyb4w9aoL85nRiB/vGPwWQy9RZ16uCmZjhJ0nhxluS
vAugAen0oORUGfmc0qs7arYJOHaPnEmb+gpe6XTQtEOZpTp0I/cytqUNCQXpS7LId7qqSPeNAS2D
KbK3LDLcvm6jkmRZ6GdnPoGFMae734tE0fL1UIDHVW3le5BEz6rrtGsGYL6nFN2LFRK+l0iaDRRE
bLVqPFXhkLf7d+Ek2m6U+l1o6JVnN4IpuBMfQoOJzrZi5M9xjX0f7AEbSNdQ+RvY72fc0+8FMMN+
NdXYkRAVf/ph5q7wwOTI+Jyv7z/M4iTZp8YKTATpYbMGaFlQcuq8yH7BHyuPJLO3XtvGN7g8sBlm
tdDyEBSMX7d6F2iMb4uXSeEATCU+lVWgcRhG80IfDWWr2vItSOiJU60B4B2pHIkB9s3Ox/uHuwBj
y7KfkwBaczZU3LH3hGKs22AC3+wk40lk8pzEBZ4z3WdwBJTEq1K3+1osd1U0LCkKBZ5RKZ9bxVAc
MTiha5oXmYE32MdpzSUk9FFTsSiDPt1mpBWskGQZa7gA16JXSWDmLB/6fIVl4aj2r1v+f93izYCT
VfTy8S0OXmtpg7fcMmdm1++7yy21tDdZbKHtq6zCWxagq7iuVNlzYAJ6CDVARssiqziP+bPY7Pdj
DiSFFWYrc63MCjMsq1wMsHevQscuV5wOnruACFd/wgrlzC9NZpFXiOtpLbJKrhXTlmhbmUlqZXnS
XOLXVjJDckjXjdIoILSTrg6UoWmB6qAPiheznyjUmOq93xKIkfllccJFEq7akfNFMPdglRaKaFrP
jVK21bKwGK2vChUjxbIhOrAEFPFnR/u8Vyw/J6k5hnym66pyyA2n28ko+VA7EZ9Av22qURsO3Xye
Wk5bHUfnpqBmSCPEv6O8hntjQischIP0hGlKD6GLTzdgIMlqclXUxFlwTJpmzRSJk3Zmc6jpuZr9
uu/iwwzAgB6h5sHmoqq2NjNjnVUuVqg636bQbjxqBezsnW4QzGcHOVLO7imd1WrjfKwsp4Pl1j8e
Cyx2RLclCEJnv+jawt2WqA0u8ZTFKLdr1K9Fkp/pFeLM1pxipYQERE1qgHsyU1u6u0zG9MJ8SnJ8
OKokKEVa+q5jmvtBDyYjlxn7gZtgWMyIITgOlQKuBHV3J0mQmeqAx4ngtOwpORuoeDy0iLtIhtW7
m+mXiBbrUyZqeXJ68hRI/ZjJhsTYu9ccjUFhKL0XuzQE0WVPXI2I3LICrdmPUTDehqqEUNMq+cZ3
wJmv0HdV2wZz3ApVQkgtVhdnTRR7Ip3Cu2xIMoS5etZuwiygpBzP0xVbXFG8DPc6Fd6tdCp106fD
cA8Zj2mUBksmRFeoTwpo/zqnSmwZdz5mxrXu0rqpo3BlU3x5g6jaEvE5n61jSU7zjBbT0ImtNAyu
O0tPk7NdBhPdGUff9FngPqV9/KNW/fKy3KMWzxCw4KSSxvghGleYrzI31ySMa++dqVhbw9RQX+jk
GgIM2i6P22VPF0HHpGYZSf1SAyorilg8uEPxrR4D3AuJQU2paq2DPiKA0SfxVGJuezXp8x/LSEs3
XZA3r4U2iY0McppC87NOos44TkwCpZvvSO4ZzVWqhcpRLbg2oyCvX23L9xjOu5+VqfF/GGjUMwAQ
KkEKlHIQUg/yob0mVtzcloXRlNFOZwh7jCsSixgnah+tUiMeyMRT0PkdEwMGHrDTxruOdjtzj5eq
VZwXY2yiAzEfFxopeJ+KUL8L5lsj8RfbMJLFAUE5h45oE4Zz5ngfprWyhks8rkHHFRu0Xy2bGn24
TONx1ccqMrdy8j174gyUkrF0JMZJPzR5+jOriQ7s8rJ8cfuE3kbUUGwzJ2WjG4jOoBz3O8YN7QrM
UPTZB4/AyQgkwnghnchrZAK8wwqqJ+Si6ZFU3nqNgot6snptGkXwJTABxJoFid5sJmR/sr2EaTrH
mKf+Ko0TLoXEq9zjHOoARxb+TyNps23TICXaak13HOqqfKlpcHRBkZI3HiP6ksbVcvMHOlP6E6DC
9ol4uNSOsTSMbXysZdfccn6FZeNyao02Py9HOjlNAESx9460ukZew7/GpS4H+JHO0bL1Zbmn2Yj2
FLWic2MTUmEE4dog5+12gPxkvtoyJWazyD4Hlzqb38cBMnb5rZLleKYtSu1bGPbRdoR+L+bF1E9n
EVNHz1QzYcZic/6r2MncOG3v0D4hfMYUp9X1sIl8a7w3xFQe+5Bum28k8NoQi+T4bU+6z9jT73Pj
TadYuQqluraxrnw6uFoUn+yfOu++obsiQ7gBrOmDUH+CK34nrMp5D+ZSAqXKkrSDqpuN3tauTIRK
62McvzspiAQgl9/ggKKISkOssA4+nFItmp1iju1jm0Ex7Kop+i6DCNiMbf1U4komO6XH8MHwzPGK
st1yIgu/IYAMdtBYM2/oVPe+G2PmRfJ1iWuphBrRQORCoM/pVcKvft1dnqXDSZNUMFQsGr96tCQn
Zzmab6bRgHv0AyQr892qlm99raG404e/GsBTV8LpIfS46W1EDHDCHsUA16QCLKwsuVG1BIZaB/RK
o5G6CeVd1fruZrTvkXiAPfRpBNAlGSEyOPYDgKq5DVNUK9OYhqd8L0Rg/qW2/WdBM/k1z8d+g3gn
u6UBo6TIJfkmqyP6OGMSvw1RvUObGD+bkfymgkNfcXw4H3rj3JNjVf0crILWzMwgm4oDxR8Y1w0e
ZlHOrJwipURKQs0qGYPGG4FMPPkTvvOYEQFUgUnfBDPr0JA98TSp9i2NguloTk17MSd7o1lx+UIm
np3F5nNvWcNjxjGfG2Z7ixR4ncroaEd2IlgCAoxaTYLapmvg0IymJU5l3z4WhL9qFUSh2JjeUyxR
Bs5r5jVNGz00CtnwdYcBK5jK/pXXvCU18cstSM5bTasYiw1eHigXlEBgSXCMms7rVEhnhQGQMBPr
zaDDD7RRVtAdjAr7Knj4He68joJpeDAoJR0oM0VrYQ3mIe9zdb6+Flulhb625J0vYeV0hZkw9rpc
m4nfbokqtR/r0XRXTZFbXorhHexeYXst8WpHqkfTniDdS5yo4beQjJnVlCqfoYbHuY8lc9dgVDYj
Z+TvjfxhyoEe7GCUF0MxC0Jqeu3axN2LVHTsxEUmznHXvNe1BncgKEvPn+ubllOLD+ebLMpg37QC
S7Smpye3zbSHnIvnirNpysiXoNNpsj/iUoPdgI/WsvDRTpjRjhCxYUPFcbxvJgpzTlG1x14Yziqu
XWZncFf2tEW4iKnBeEYqQ10hKuw93a/iYnbuBJoGrhgi7S394vJhhnjh1Sn09a9/EML3xgj0J5xw
cgNlEVQj7DTUyMpeDGF6dIp5q6gGtoLIOKpJWp5Knz6upjUzBEhirpfKVWthB873hAU3h2tKc2lA
+RTWlBNc7acbYUfGjwR0Zi00E4e86WwDwmSZRtgfA5JYgtEYiq3tPKyubUsjo6qm50YivIAPaH5z
++c8jMezBbgbQWWjXMhyyUDgN7OUSCVob/r3oi72ttL9pJNxN8Q+wkLFYGgRTfKkFOM5DTUS9JTR
PinI51ZhHru3MencG0fliPhbw/aAZuunFKm6jklrOdCmih/T7Dgn8Xj1CMkkUJVHUJ3shU1DhdTS
p2uRJ5jbmIo1Envf5LfhDiDltNOBeqyWyXSTde3JT/XjMDTuY6opCGBImewyZA/Scpsrpyi7cDBT
Ma0q51+I/km5VD4DrGrYxsNzpo7dheKFc21a0JeYecVLDa0ic8dpJX2tPNI0LjdTBTcqynltKyro
vLiLE3V4jZhPgbqaw5KGfCv9qgTdJouPKKzyjRkPBK80IyO0jAYCvya9mOXQr1rqC55CxC+E+/w7
Fd4bqcD6/ZAEzi6hPLYpG1y8HWZ6yAGAxFqr8fAhNi/Q3LH14CDL5sOkb/ICK3El75NRfGLWtOYp
/HCPxD47mQztZwpbtAkKbJV9Pf9y/zkwcGzN7K/v/jyiVOSBUAWdNEUTlPK9YVQ2qJe+/3S4sFid
G26pF6XIg7ToDm8u/Xtf2WA+754VP95mTRFxqfOpKE1FsMaPDHwmT+L/w92ZLEeOZFn2V/oHUIJZ
ga2NsNk4O30DoYe7Y55VMX19HVhkdWZGSmVKb3uDoJF0BgwG6PDeveeenc56sQVdFjfR5pu5BB0C
eEmDyB/DXU7vgxZ+91UMNIFUW/ymRkNXzRDFefBYLZlu8tx4ALmAZFSB4/XDurQYsGfXyU+4xqeV
siJx0EBqBJ1nYMYdFHKxWRtmApNGK7Bje1OLKv8gSosSC/X6UhLiQzHX/0HW3Y5oouKlFumtFZ2+
sXvXJ42JSO2auM3TVCURufaRuzcq+qmmopfl9p8FsA+at0VOwKWx73zJHJZE34AgD5xwiOpb21RG
3V2Is9rmOo6TVWP15R2+oFpzCvSfDLZCvO1HvlckZ4m+IXqq02wBWAz5lgKW8Vw0qf7MA9yOq0zS
GbWB30ygSR5S8aKM262WdMTQzj34OT9eoAF6v2f+QBalzPZkNbI91QmzPMmLhwgB/p4VR7gCApBv
dcKy1xk/ObXe2J7YK181F01WKIe3EdBCkykgJ9NUbkob7uOcxmDv82V26z5j2aT3UTnNSc+Az8Zm
dvWyXDLD2fGFyhehJLken7M839uFBHOehLi7Cu0eRrOxGnseZegh7gdIfWK21buMdkmeFFfpWflV
w2F4kE5M0CrfKjIQjXNhrs06n661mb1GiS5ee514UrACH33Suk9J89GP+5HSyXOaVBSAXYyCPRjL
bW1nW6+iTiKMQMaLD66eN73VlvsIStC6cDD7pvV3y6Xjm1bOd8dVzXNKsOOqKwr3h94Y8OWi6CWb
hLm2JDaaKPmeYgffNY5bBjKS44dEl5SWo78uCjvHd2p3L5nDDUv7I/D8qHPJzowo/RUWDN+wfOFq
LBEIMj6hhFlF0w94kmx3re9jBEokHcMwgCU5HpMkg3HKOqdq4W+xlmm/JLLiXid6FO6KeVLxOGP8
4Eqkkxo/MJ4QL4ueggaTGD9YsyCkDNtnRZqUWUcZXAU+zaFs/S2YuzZwKGAstYMIeiwHcsf5u0Dx
N34kiZCU4vVxyCjtTiap6EkxfgwFYihCO1P4SjHeFtfHgqNhRI5VfumIstvCiYTZBa4vyGWsH7MQ
8FIBMuQ7laq7tMJvmqMF7MV7llYMBali++op2Gbld3NiuEtVBG3d9fDQ0c5BkAJfsyTQmox7P+WT
nbJXOdOo8dkJ9I22YpYyrmGtFVTsbfbqSfEKeA1OC9XaNEK6LdnQ+JkG9EV1w9qr2/oEM4mNSqSj
IR/AYIBfZVAwjMvUsc2sctGwNtFSsCqzwz3Jvm0c8idF3PMl7f1z5BLGbCo8/HNBw1lD1CIE0cyy
boqjTuHb73jQMtjjNgFlF+HRo6KI6T97HWSDPPreWQKSMByzY85yBI1oFb7PI1ibdzb5Je6WvLwh
MNn2UKDO8d6A4XmL4iZ7c+Jk0xv6cGnMpRtYdMatjWxxwOn7zWhjmF2dPBF11Rws5ZZvojSOJQEu
NGTwguMyhbnopcmPcTpK8PVAfV5JgB1eTXCTGI9/0sKSF82Juid2wOBFQz/E4Eq+ZVHA+WeSbi5i
oPGqAzJHm6VoQej4YiEyJ0FWQUtj8MgDKf2WBQYHt8sojlnjCWdQcXayNg1YAxmncRwpn1UO7eFB
d15jKW9RaRdfvulZiL8QpJDOUFsACHuVVZ/kD9LAEc4viza7W/qABMmh3Q2EIRAtmB7JeTQulKn0
S0Gr5YIcTx6HVjtL8JElZalP0S+MIxkn4KHCD0lNOKCDR7mP7Ts153vSYmNqrOI1lKZ6Am2wcoqS
Lj3r0EJv9S+leejtNHrGCn7GaqRreiDdi5JRU1jvumdh4J40yv+ZY77DZGWIm0T+MhQGpXpIF8mc
v4kamU6vkpnta1fvaGrbO+p6LZA+gmZ776UQ9QWm2JailXMcK4pkUzsFicNIB+0uZPWmEwNhUtW5
jb0esSfoPtyusm+Pb8Ux1uay6usAgAo1Q2bNPNEBUuI9WMt6oKqJzPI8mc4fNiWtNeHBH0Uzj8dQ
NcM9saPxDp8m2vlYAOncKEREdJNTx0P3P+r5Ozu+K1alBiu9ygL6MZCJEF4GdN8tKh8LFdFsbgIJ
hPRMqF3YtZ4l9QwcjdqbUHI3d45N+B9hR9aSeO2qBPq+WT+7JLLsSq3akGvnUNrKaYpMFCdLiqoB
TFh/j7fR3Gh59Qa7modvLu4NzpQtPAnGWM94g+XbBFGUsWAwiGZElh3QFVuYGkm4rcI5AroFSOxx
SPzWP2blXBSMU/VXUWju6XHQOokYAl8gJReffGmpU0aomhfE/saTAKcb6AlOZPByoDVb9qEIIBJW
7aNng4Snd9DKp3Q5NKCoNBsFkgDhKemqbgzjFA969mmUSBunCWaFO83GUbJaodRtpag4tRTNjYpW
VpGWAb1oYwu2zVm3Y23ekhYsBW4/GfQaZcNp0IZ9B3l021JJxcBTesdyiL2dkTQvyhXeiZK2R3xb
DPg8nSESgXhfgeGuzolWzi9d+mov425kJN7+gcZAGsJGvpPmmjSNnwDbw5sNlZFQCYgQTo5Yw/W6
IkClDhxmUcGUX11YRJepf4hBJ3UbEh7MUH+zeiUvYYb0KmtM7aAZ0fM0a+I6Vsp9nSTPe4JR7M99
dR9PM0xJRrEZDZxsv/tNP3+OLntQJ7RASy8vEYic3WpGI06JYKVXZXw0R8O+weJpkJfO9rp06m9W
J637MPwcBkPdZwidm75CDaQowV7YS0KVERV2qilnd+o3Gw91iWPH4Udqj5BHB10/mIm686DRyTf1
fhMq9KJuG4q9sdyqcQULCk/EceibbhtCTFgB97FP4+MwXqn6NEdJa5XwEOQ8AXrbo5uZ+rUYErlp
h/K9MAcAm6VnfbrNHBSz5T41LsaBqjpUleX+tKMIXbFKx2fY+WdWB34wJGDg0ypL32gH+tdkkZMT
hHx0iH9Ze2Dynkk0Q6lNTS+z4mOxMIfTcAW7Ay2kVat9OY30+M3yZ9JEbHmS7pqnA3zcKO4PBgWV
I273lWWb/jO66XRtZLEdPF4i9ur/TLOYPeNMXgeatb611pnHs2Jp+gU1c7WlUuquMefrl+qBtRtM
RvSUKdGwIvDQ6rPQzOTZFF33UrFE1iLzs3R1/S1xuRQR+QF/fvX4ntZ7EB8Kay+khnwS09WLlfsX
yij95zxR4qqnHmEToNUSWtPCuGXIMNAgYUZVtBCj6TuFUVi57fiSNECJ+jzDAOAiWFZD0YK2IEA9
zWfiUbreebM9xJpT5cpvvCUaY0lakSPivbVRBLZMVfvYmakv6vKuZuwntFnYtsvQnddOPHo/Fpes
mQoU2nGUH3IdzZNeIt6hGhe+2h3aaTN2jyLOx6ulYzaLk25xDgCZwWTbHsF7ApHY5ZYNeTzvyw1w
8/BLOiSIqNr91qeO2FXS/TkIKr+GylG+EBC2beC3PFNCBiczl9knwsWPiOYkyVb8iYHd+IHsBVAv
vhY9MX4ityeOHAFq4lCjpFWQN2P88jiQk4L9ZvbF0RyKZjMLf94MtUjOj0OiaHA0sfX1qODG6CwN
DchKrdQvkyHy0ER3yegVZNqoAvIWAPMhp9mGEFO5ObRtRacNebWBCzIhOa6e4dqgxCLLnUCzLZRW
mMUId9jg2RS2pZB7PdWoP9mas3fpfQUOZd911tLGa2KfLRCdycD7gQfNf5IUuNZd7hV72gHdliHN
WlcOBWUyy5ylPNzYg/lnkNj/r6AE0zIW0+r/Tkq4/hr+zyeE0H/kJPztH/0NlCCM//IcwySc1DYA
IngCEsHfQAnC/y/h6rbuMr4Y/MfkR/8DSnAAJVBN13VXYIx1BaFO3d8SSnUSSn3L8Q1L95wl2en/
BZRg/MWoaIOot2ySAq3Fdu25f02HMnq36XU9qg7c5ZjH9Vw+h4RZpApymCrmzYxmdz0hQ16yFB03
iwJC6L3NP1y0+5++yH9yfP+FavA4C5APlKM9rsW/hOX1na7NjWeUh5IpZVc74UvvFxemXuPqzMBB
pqK9tEABe4wzNA21LX2i3yzASUiD64LvAsXhvz8l8y9QgOWUICyYpsBvbRJX+pfYrJYinKg9vTyY
U92zAcdioyu0XHkufhYy1e85j2xTdXJvWdEP28E3pxyocZR8YN0i7y2F2KpyINwAry1/gEmFwYHs
eSZSZBisO2qL/bCoJI9uHTqbCmmLNnTBYDKmadH49u/f0V8SUJ3lHTm64G4jqg33+CPs8x88qY3G
yFt1bXnQfWqPlkDj4cVYbyBCgs2EXoEfMNmjFDEDo7b3WaFWoPCIoqjP3li+UqQ1b6XpfTCr+//B
MfvXELrHuXGjW7ZrLQ/Jcr//o19WdjJtB0/gJIqG53AAvkeE5aHS3WkfoThddT4xApNFLioummPu
0CJmFXDIsUbQy8rmW6HdIn36j+f1Lzema/AQclb2Ep9GiNo/n1eqaywaUf8FdnZoJD5IS1cxrX52
Z7VRnqVD4HUs/e1slDDrouG9xhKxgcU00pWYjUvRx//hxvyre9tmCCEQzzOBuPBZEpH3z6c0dQZO
9nDsAys1BoTRoXZyF9Kk6WkXP0+o5YeXDMj3UzPk6Wu5BFSzKYBq7iY7apsj3KYaLgoSUoipADZ7
moDHyYK0Uc36R4uyStDJvyCCQKxE6YMeuP3qEmZ9dnv9aCt7VxppS1LlDT0n1kKtclZzbc6bZNS2
k4dXtg+nH5UCSulp/rjrqupsdwKQSN0dIOVT7pImyKJF/JAaoO860uFbbVdRVWP1t/Gm6XdCltlW
j7GtjvTGN8Iu6cyoke4E2xDEGDMc2HKgb2V6r//+KTHtf31OhGPguTd47glGNO2/XOCy8D06YVIF
5oAGmTLf1YrCU1P6/slMrZbOdwRru/H6+xiOV5r7M1N0Wd4xwtw1NcYrdAwIEJnpT37f/moL0O5T
wwWa1M8hrnjvUxOSPjhDHgzFH3WTJvsEnBHX1wRQTY6ui8XiM5TkL8aev85HKExVaIrjYNr3zDNf
/YllZ9wJHWEMh8dXmR9FSILUvUc6sbbiCX/sgol4HPLYvxqhh1KJTLetclFvduUzH6O65kTWBI9G
Tw9c5ikOb+NKKCKLCmOvZ7PxOoNsybo2vvlpDXoXVQ2sL3YRBFa4ZpWvHVmk+0VvgFuKkCCn6ppd
HFXlAQDtwbbn7CL9OruYzo9JmUTJjUZ0MSGj7+YZmQwT3AYgQbrj4U7WGFayIJ46m75JtEnP0Ekk
SkHOXjY5LgtIyIXJwrJIPyYoCiyxBQIlY57Y/VK1R3xuatN0JdDi7jkYB/u69TbGEvU7xE17eDTS
cn0kDKuqjQMTe7rBKdyvBnuqToanppXLAvMMEBCF6cJ8gdJ37nLgLmAjg6wLv8q+f/PQ+h8fn5GL
6mbN+s6AW99BdbP0T4d1FuordrfjQIkgldUBS8wVeVu5FSRYnplVD34jkichvRPGaOscG1nyRJxS
8qQjkEHd1Fwtgn/2mtYYL+RMhYzMXrl2R2ocphudnZr3SJFqug4ad4sJtZMIFrr1IqVWH9nNk+8m
6aGyWjodtfyeLGCgbiQiefJVt6agzzbHgd0iMETiMIDdqhH04PX4F11aYWd7OXSTbgXhEF9JysXu
b7CjjyuDYdYbn9OhJCnJMZLbSMF/l/Z2jZ9Mx9PntjnNfmu+V1Sp7iHEtyRJk0Mzqa+xbRCFFNp4
7wHL+Fl2mpW0EMCO1rOtN9otQXP+eGXZ+mtJMeDoGhXdrqlcuXVH9zufDzjMxWIzFzcHEtABmVmM
aYiXhGd5f/4gc3gfsifO8/E9BF6LxRHwU2FW8/nxy5avJxvHK+2tXyTerhBoeOuoi57a5QDOHi0q
2U+rx8upYTBtrXi82K27f3zL1ktk7INx7KyCDYvvxXvTzKhrl/HiwbN1yEi29vw46KlzjPNpxkjN
b8SergKMRSGinIugjXx/HCRQNhrX0x+PV0XrzVfe3mZk4YgorCdMEhfky+Mw4tshQ7fcgfUnjEjJ
kdyPVAcJRKBXm5NlN49NfffzhZI9+vIlKsWWCXY+a3V5TInneEcZKZDydwO52/3GqKL3ugTSGzti
CtDJyVXlYuyWqga/6HcaFmHiu0glQNm0tOG8pl8n7KkSpKaS6kihw/ywcWEbTodtrCrEwbDJyVGN
LTYNsOW8Uv4d93EuTMz+FjlNK9rk0ztdo5PtUq6PwUG6BE+UZdQTrGrAuvMXWIKfk4gO6J/nYquR
t+OoIT+ADUEbNkiHXAfnrFp27pQ4231m58Y2EjNsZMJ1Vz7F2D2ckRmAsj6iGMqMg14nv02GNtIh
BpuRCxxpjspt05qeuzb2M8R+rPrlpiChnjpc8V1aCuMkg29ALWlVtsq7VpqMN1oIKl/v2TvVKYrJ
yXxLpTutGLqauxuXTwu7KcTsvx0inyC0RQbq0/Pa5Dl9v9CjfhYnkLCWq5mjTDrMJfgxx7QOdUa8
Q5J+OErJuw5HIm2WHv4yPs25Z71O3Mtt983TtfqJmepaoOk4YbUoaTuPL8Idkr1yTiOLiD31PXRu
vu1CLF9opMP4fdlQ72yqF4rI0zVErkNF6vvGnn0f7j4mMTudA0SDDYWHeN3zBz6jfH4hgsc+P2Jx
y3KJPyRtXh9hdup+ooEuXMcGaAM/hrjO53fH4YjHLBJ3Uc+02vRQbJdNKnIdETg55lzNILGDpfC+
RCm7sj2Agrw1eMyF12xGAt4RLpbgBDTjB9mICLt8ta3RXa6HJZA57SnyjUidzqOF+T/2hjObX8so
56uhCCGtUu1jpgvuk88xQLAJvCTPAiupr7OCUM2GjHDjpiRoFNzqPEy7OIMZWS1ShTF81S3sK5nu
vGTRtIEJrK+4HbV37I6E6o3V3le92ExOBEyreWqd1DiGXYKhtR5r/vdEG+jSY2Lt5xNtQPysWM2Z
CIz8pheee/SJFE1gLYDuHw6Uu51jjfByW0fMrFNd+ed4WQeQVT5Kpz1CDXWOFFnoVkXA3P/Qab1t
9KFOA0vVFzI8q6vu/4oHqz+GofWNRQ2Aeaf9RQkG8gke04Mm/ZuhLHF0prkFSQaeKqJwFShhjc9A
6Y0TJhWmY0/i9YDxsNdxo92xNharB5in6rz6EzzaO+w3h5BZQv3o2IO3ynF5gnSyDraK2iPmBxgb
9d7rclwqSQ/2tnGvTb+lWBKtcDJDqaLmWWbu3Uhpm2qEoOE1OCCKnVYSEcFGoBdZeSJs0Q9y8pqk
a1Ir/1JFBFPrUKhXzoQ9WqpEv/hFtp8jugGx/9r3BPDAa0oOlhyZ/T07DvD6fzZLOJ3MCCjinU1a
K2826brIwZPiNFJ32vipCpEN9OtG9VbgW80tb3sSCTtCJLT6QOm/D/rxV+uU1WWoYCHNYfu7nj1r
NURM4DBD1sXcHIy0gSQLzSLIK8x4TGrl1ubDI+SFKDQ3QggeZ0Jsuo6hUIXjh9kvXtWJt5AlBSJm
rdIOJgz8x9+QYViuy9Jo9txBNJ0s1LhzStyuGUn6RxSaBrRDIxT+NeOKvxty91zQlglp2J3znhjN
uXUyVFCCNmJtbiQugNT9ldvJfCdAzEyEOJjS9/YtCSy5PXlHVSsTz49HA5JaxapfotX8Pn9Vw0Zp
DZKXum1O5IoJxFOvrTLAQrcEZ6rqAyUXySeJ/2oqxHrJDPl+gNDA6Vgrxg00O66XvqlJ/93SriXu
SaTP+CE4ucn66okmXVPMqncGOcj4o4AnpLKvT2RJWa85mo6NVBlTk0xpewnjtaeWH2jxSHt+ealU
P56ZWbjEvXeKJXMU6WzjiyqKQ6b5274Z3ItXQiKsXQfS9+SGkJhScyPMrPhmxOEdvHj/yxJEu3X6
xWvrcW3a6HXbonRPoFWck98ptdV78ziyjXt8JyHS4+SZ8Bia2cq2aZ5AB3n8pH78K1WfWjJEVnYh
4nVeknXcKtwHSicdknyR4eSKCYgA9tat3Zq81MKfPuKq3TDU+i5xiu8tGzJgAEl0fnz1OKCbINtQ
J1nYiSoNIrtuaycfTQCBdvbx8Stdkh1Heoz7cfZ/C2nS1dQnKCepdXTJOfnzgCIU3y3w4U3S4xwW
bL+mrlylOGRRoWLh/NQxOO80/WqwpcONfh9z173Tv1wNVVg/67npBA0VnJXWT/Xz43vKAQITEd2y
72pLYymNmm+e4vaZvMS1J2Vzf7yCcGYcXY/UjMfLKIBZLXfcxiWdtSKhIeLUpAO01hPSJOtpynDR
ZXmbrON5UquWasuhIdkKk5YxXgkDOivSRV4i/h9MG8/CAKRSTU0R2Dang5ytOSMLezMgW5wN6R08
exAbW6cdBxXAeJaUU59jEt7sjhOE5GHvqkFnB2ZSITbwdyNL4fGBLWHWImC7UZ09xt+14zuQ9jXt
ZnTYAKZZ14/DXM1Ewy2vBUaGlbBrGiJAmVI2SCcEih4yhRxQP0W0o61Fz5aCRjtbo3eq45F0ExZ2
ahhnQlI4VFDkCOT7v68BpSFFi0ayxrjOTJkTscoGYS+ugQa/we3bOGTpqv4oeIhOrMsx4tAiLooa
3/PYpuD0onY/ds3VpG+3MxPnm6aT8pEL6BysGw5j6aZbAGCg0aMCLkj+DV/Xj7DVoxMRGgFOdZe/
lpx7DBd8sNGTPqRXf06uLQp67JuvrPCCFOPVmHCqk2HztwuDIRILPM064iYHbQUJ9XsDV55WdPqh
EeFhIM5bp2ny6pZsvVrrYLFGw49N9I9ELtkW/h8QFb7ELILB69+0Ml7Y5p+FTsiES4TGOnqNa4Sm
PeyVfTlqi0WFOJmBjFujIzfKlgTN+x/xMsPkNrx9tA86WRh1E5ikRtFmMNv4npVuCLqeFa5JEqRR
RlBFBmr5+QQGzJ4Og+g2XYPJp9O/KvXMOj/cEk7Y0aRkVWO0wjikwPfXDqwQoqoz1HEaHleXZ6ox
ErQo4FF1T/2yNaF2rpN90ResV7rwPkyaJYcSd0zICt2jBXqg1LZGprBBvoDLdRkuH4fCASISuwCb
/F/dzPtErokeyT0YntTp2DpPboKZVLbZQmmpV1oJldmz9d3QEyKf0UDYkLZDU1l71pYI26rpBXyq
/MfoKxbxS3mn8NZN5r3rpk8kp4sYoelIKKWjSq4MAlZo6VlLXDfN3J7tUFUYv0nwWNUDSZSzxryt
GSwEMO1+ZZ9WWhf3Wi9oSDVjsVsqyCX4nZ8MHDeGoXhVW6Z/87TIWZU05gKLHO/BGW2SBh1zZ4y+
8x651tVvnEOVSER8ULKOZQ6LVvdj6831628kfOdAVNgCkwROapk/pGez6U5dU4unTCyrr5I07rKq
P/hILloevrcNBrakbb5cRWRATsdw3w0OWR494uQkJtyOlsczm/bsZAsDSFduUTATFp6j3Af7ZCK+
IJhw10ntvWf4KRN27elEk6aumb68sG43kBbJ72jDOJC55u9n/dkHw16TEt2Jun5KyEfEFgPvKHOR
4gjBptxFUGVM8HDC4tznNR019aYbUj+D5aw33MIde6GGi4juzH7ozoCibJy8bdaGpvcH35HfSwpH
q8HDh2rSwWPcY/xy9JuVG+IeU6AuNffupYfenvSvWqdROEfCPqW5PwWpXn5vWEvts9570mf3gnI3
Qb5GCiMiAXIket+hl9vLbf4K610EWkJGFVXq5lY1yYsg5UKbsUjyqfXIGqgnAWAXW+yEWy+tCppv
s3uiZ6atDmLEa2T0AhDgMm9EGvzbybEOLBSwyUfDJus4e+SIT55LMmeVlsT8Te/YbYcNQWwDLkuC
gLy4rdZzgqXKGLInQ8NwWY5RdTSQC2MDWScm/bmuCxGcc08jg25ufdVdMw3jK/z6dZKR+7BCwkG2
R94EQ9eY65Bg8xW1iUFmOA6qedhE9WgdDVUxbxaiwmw4v3mOR9ue0vW8fnyJC37xJYcWqLT6u6ew
fIz6a1X6Oy0b7IJRCB3Cn/bOmj1lTaJI3vzwZpgki7ZgZg1IVKfpYI58aA3MfjXGSXxwF8t1bY7V
ESslHrDl5eNAXz4hDfB/+3FYY/b7+28Pwu920xC/eCa8p3pYN737KTIsEp2dm+4WURfhS2UW9E3h
B+3yC4vxcgYiwWwyYddpiQSKAbs/DkiMMYj+jNmDWwREsFg7hzCgDrlWsPS6qZpujUr6pzKszxmt
7mNZLKkfdfE1FejlNKvzuO2VdpzNW1f4ip2m5m1F1pKe4cbDLorS+TlsipJW+1yg4ImexL5FD/GS
iP6tRQu0/7u5eETJOrateYLnurH2ZC6IFySu6QqywYc+FthDwql6nQUJwxEw0n44EO6THQfLm67x
lJCPIAhryBAgRH5ucGlycgNinfx6reaDU1QypvIw26FGRVsWS6wEAeaeBenKB0A/MnBBLzv61fyT
Dxuffq85B5v4J2wFxFEn9fTNHKR/HeLZ2ue+W7NRXKfJzGzcdhU7wMlGSwH7Mc6prKg8qm4OunOP
7IZTo8q9z5280fTS57fgo1ljbBB3sjW9OfvmkqFNrBHFhjCBgdbRL0MQWl4tTPDvtU9WvWCNcMhl
1D/5Gip62g/yD7xMezGT5TlL+wUyeLXnESiDkPht0BvhqSSK+QviEe5wD27dWMQIRuEGL5uAbc1i
/CuqqfEoYIdQjT77KH5yw0T8KmJkAUQfm4wxtxyv6LmMoL+1+hQ0duf+IAwQnwRMrJXQKaRDEHn2
0T0dekWRlw212FQRgDRTGywUsGjWVejP+7lk6Jis3GJuIUXNpzBJBDewjGbcU+Lojh0eqJWMlXuN
mogs27zCfeAq7Sxash0nPOMbNvu/raYL2FC6Bxc9ECL18pZB+Hyl2LYo4ZniEaCfHHZwWPril1bi
2FheiYZ2HOg+cZX0eDGvziiPbSW39lS+xuwR1qliFxy1RbJG1VHtbei9bjilmO8q7WlEw4Pc4JK2
FfOQ5v7RgoQ4ON/LUcqrwkA4jhqoOt081VbNhQEcexjSUdu1MB8uQ1tcvLRMzphZSZHTxxPdyerA
mAmENFVPZuF+ZTZLYjsvNtWS05TqHQa5mEnKwJTSuOpZdUzGHaYfqK/zz64p+oAYc1SeFFdX9K3K
navTwG0JR0pbWCJiTLqL5WXDJh0Q2WgzmJRsagOlps84lizRh9a4PspSvmPtaRu5z4b+1Vh2vSur
iilMet9g4oFcqGPrmCcwKiYSOpVpco+NUB+giL4TNlNiWxxe+LSmA4JD9kBZP+9KE+iy8CbSk4Qy
91mkzzuDG4whIidqy1/PGdXhruL3Y6v98KVAwEgbqZl0hXRanilzOufR+BSquD3SRYFHg7t0I1SX
CB4KmymtHbpx70yfkz9c/dKHA5HJrcPlPU5J+S2fPeBrpLenZupey2n4iNDO3VUTnsUCGgeFkq2R
JzIATO7NrwkjzEyXNKWou0GY4daiYwMCLtnNC8hAJup5dhEdes7Pxhq3pWOm8HYwtVqpPW07q1x2
6iAGGs1jfVxs1WAJqIJOtBkH+Yc+TMAQoCVtOsTWQR9ULfZnYqPUBfYe/peISpo2X6BlOntraq2N
XuOSeVQOFnn1JpRNjCSpDFoxlIc+Q86TeI0RTBmXw7bta1J44rN9IzW3cEKJuaxvj1OfvUSjmVxJ
wyRRRRobt7Ex0E6+A7qgri4wgw2fXaRvmm6gYe6MJzaeMQW9QSl9P3eLV0/V9QejPatwJImzlZbf
5XyYkuSoLDu5uhq9ZhZJaLehBOlk4bISEnSe7ugss8WMrxEDrfFHzeg+OBQDxna+eHZoBDi6sp3B
JmQxSXJfzFw/FrbuKSYF6KQqSJSj3+wbsw3XxuJKEva0YeDhH9XS2eCs9ns6Kql5GkPY1FaOTzBP
tWOpnpPRU9/6Sf+moHuCtpvLfWzwEds54Jy6neNDpGLIY/Tnp4LWmJG6xEyLviapSu+vLoksdc3C
L5X2eY5qcfBHTO1GGuPRMBsoLqa/zevQIqqvi7gJtezJ409sEm9E1WSlISiPvSJmuh9FkLD/PyEJ
ApzpT+6pYs0YSgpHWW8SM+hFzQUpjzqOMVXTRaCbxO67XtgqYKx6p1WB9KqssGOPy9LCaGn4msgM
N5nJ3Wd6dQHIAr3aKIdky+yACFlFGYWT0Nj3TL1HOzHnI+r+fm8nxNqxoDhbyyEhRZToH3UiftzZ
1TrBBYq21DFxaTZjPH4doAfuQ4BfG605UUktTpFVEuM5aL/zkLC9ToX1q2UDpdGybO94n7ozOa+d
1rqvM0V/OaC+0nt5EbnRnh0VBmLAiGzMZPpwRciAYp8IQRdvd4OBt/ckFlIKZ6cix02FZMzD1gaz
oDGa8oSvjQ1iAXM9ZckX6wj1cxwI48aMkl9u2uQ7mB/20dVz7+DL9yKC85CQHrR2RQZU0mVip9xq
8iUklfmYZHW9DSlZrFxSjo+c4HgsHxAJvzN2IxnlARbdyQbjFfWHlLpQOzRhG4CCa8hrckbIN6O5
ckgU2c5mGAGsRTp8jVEB79Cq0ZIo5ZtpJQO+6BBP81DSYspLa7gg2Qc4oI5ZJ25tQwowWmEM2Muw
k/MEo0PJAjGiK61YqzfSK69iaVMTB9FdSCs1IycOvJQRPi0R9SCSzW7x8pVItF9Zxab7v7k7r93I
sW3L/kqj31mg2ZsGuPcCHQxvJKVsSi+EpFTSe8+v70FmnlJWHtfntYECi+EoZgTN3mvNOWYGEnrf
J5Czdadbd1XCc152MfOuPhMAvrMZxhLiMQAEmeLkAAeCmQJ8/gxXz650jIesSrhNClXdYOWLuHP7
5qVvhmjfp+olBtnh1BilnD5G4waLas91D7KUo5kUY1Oskvn0GlhYG1U7de5aLbxkTaU+e8aUrYPe
BOs5aTeQOFtMIG2BBiUGARSW2U5UuXIs1OQFVyJ4xd45FZnEZ2EKOCJZAoOkOFqq4d9XjXYKybI9
+bLV10FkoWA27PcxENVu9Mh9VwL9FNA3eoYVuZ7MxlxVDEmvtML3LqSrw64ldkBQQDl2DPXQvGpv
cV+SKpjSPWAQmmF9YGyrVPQ2dSo7u87QJeSA2rmPMmc3q8J7xq7nIaGe0KX6UdOq8rpU82tK9Js4
1otXhOcf0m/fJanBe8+px/uC8jSlhXuIm4T2NhSXluNhOTI8tdgJhhyboknQd6epd0Aoznnuhxzx
dfwgqlJ1bcoZuzoT1ZeMmekY4PRUjbFxS0pl9KFeuqAh74v7xopmfHX2I+2eBjgx7Bn9nI6525bK
FtM+2p1uG9a3XZyKQ5lTqYgGfA1dlQ+PBC9+KDUmqyhJ1B3jTP2BxHCwhBPRqctFmIg2m+scYzo5
NO89spRLWtWkZ3Yl7peMzmYV6cquVSx5mWrrMchBtWaqIy6QaB7j8gt2N//OxPdz76Dpx/UIMT+I
HGQCM7tI9EWhUhZgdXlsIGv6sTaNME6Wh+S0IrMKQ4d7HRTyJoycgyEgXLr4HEtoWyyyrH/SqjhZ
D0gwEMAXx9Yq6Nyrifq3VZIHQMOA9ppnZctCzlMxpNs56ZasqUQ3kBjdUADnlCeV0Dayoy0pJlMu
sSDt/ljPQhz9fmVEIBKV5ODNxLKs134uIKNjlTHLk9aUUPON9hvIgHITTRA/kVxM2bGZiSXLmhbn
JBw45lNkzYFf3YwM+bE6zKvhzBEpLa5GQS3TNX3lgtQJSGPTvFgefi4kaXkbsp4pkcy8oWUDywZ/
bOrP5yoCoifiN/cpE7DJTSAdbCTkp+Vt8fLcsoF4iSNbduG3DcYF4izEjI8lNdJjbvb8EJ+hYvn8
pB8oE7VmXGxZZxA2nGT4iDsm+fTuYGjNa58PvUBhoOo3jJX+8vzy9f/23OfDz88btHmwS/+5ZfjP
MPLsrGVozw8YfP6Ky2MF/D+g6do/cvCTm4ntnPinShyTPjABCMkUQYYDtruHjce8dHmDIt7IBy4O
gzUU9clZ0E3zdq0p4+hY/gQI1IzOMFCnZU0LbLh8UfP++dTyvD2/bVmrHRtkigUs8s/NLc//2Cb2
9BQmHfq5JW+NCl5zjOb4tWVtWSwvEDWvECbUCggedw7Nz0NTBFRwOzPZOAqnVTITghgXrXRigQ/L
zxwsh9vnzwqUuZtPquVMAhBTHpdFN68JcwTUN4XBBnjccCyLbDjqlOcp6vHwc7E8lwYTM0OFqnkM
mpkwFVIGl38I8eUpgFAWIxamjR9XGFAngJtO1CF1Qi+QSBrI6Fyq1axrCiCdxCS6mCQJjCHlPkcl
ASC1doYjUWzZ90RRVJi7zR2MjIFbtLlNy/JbGgYPWpbdGjElWDJcR1r5K0rnymryNWQHI95H7IG2
ZIqvxRqhpKgLaB0+YCy+hlBob/Ux/mY7zHdohD+YmNmNtJk7i5zTSpY/2aNx6ACRuSTY+zugnRfB
4bZCBXaJfRKOqYI+6qW8bvTIP/vC3wbTXGwOvbMH7gYAUYgYd2WN9Ru1OHrlNEZXCMDiwuOXYYOo
CGZS3rhp4DCkYymobuKqT+Cj41M0D8jJL54A8G60l2Fur7ZNuqrN6Br82UmMNUR489Q1JT3SdlzL
un0SSXVDxQwa94Om+vDJR/u9kE+NmZpu3jjQuuJ3rtZrmoD8e/xwFykkOUfl+A6NZaWIlJ+bxqw9
EublF/JB761XRd2pcyzJYDXvdkOfZXQsZaVr9Au8Op7cFLSJCAiYYCirhHP8oQTIiT+KIGpP3Sxs
ON8LX0qoFUw9Em2l6cMhR2wR0bnpUuaWHuYzUAGuPzKUz3CdWoVVuM7aSPAK0c2hIGPbOvTm7iAa
TDboUSamblqD1MG+SxJzpRl8czUzsaOndwfFh+ZEXyHYFuBoNpmjPefmTneYZhkpQ/yi8rZ1530J
myuYZ0S3prErHKjnNuOaNcDBjjltUtvRmuEXjUCT5qCh7TzENquhLFs6VlQldT28OJVxNza6A0mw
aV20EbeUqLCVU4opxhBFcci8Ciuwi2UDWJ+cdPKWM5KCje9as24m6qRRTYObAf4B/4tcaZq+9yYS
oGoj2E0dUThmq74xgag5ZXWtWnNs4w4liGFNXX41bL2meBobI6MmHb6FRT+u0ESvUUh6m0lakP1x
UI+W/AY3dy1BBcYKtNSG77itIAF7eoq3IUu9XTWIvUDk5aood7aqUsYAAJvhAYysvh2IttkwStZ3
GdTwdVXm3T7y8fqKoBH3w1igSlKz00SA7YrgYnk/ZVr9ha76dpqnDctTfgw/s+21WzUbFe5C0tnU
JEzrsI8v6dSAqokgE0VQ2ih469bBl4N1r7RBSQfdU7f0FRF0Su9+QF18cJgkrvIy4wQ1QovigdSQ
+widLHlGnKLIvggTm1cALTqHoYLSx2PEg0t/66DxQ9eCXsmgjUZlAgsuTLroqivgNdR+d78smuE4
DLV6F2EY89hSVBrfSttwmGN5/b0lSAuPiI5QoukjCcP2qId9eBPOpsk+3RqFp3OtSpy9ZU3zaUIm
hk8KeyCMMyZogKCyO5WTpEfQtGBbrFujMazbQQvJaJ+6G7XV78qseg/U1OGlkVo1+ORrnLf4j1Wt
P9habHDVwPdU5dpAbmBVbFIH+pSojSvSTHZdnjUnhN+vjHfibUQZkbrfgFMww3BjRY9pEdmM/vuK
+JyBo6C/R+jRrPSu71ea7TB0KhgW4msqTVtcpD6KS4YvmYCACeyzMpqcyZF0qWInlP0tN/QD7Sw0
8aXs5gBd0x82lKvqVa48gYkxL0Zjnwd0V/tpKgFzpoCKcUoU+CghQiPGCzbowz/GBLQpjKm7hvJ8
4DXpg9mfxgmMhQxMrivxU6qN/dlzxuISKdrtoropK6qSRO8c/anadyZ//l8ri7XZMfBLJpSwbVRX
liFxc2imqv9utZg6PXJCyyj2RGrF+76j6U0sjrJCM/hgI1q8G9K6WlfTuJWzuGMwm/Df7IL+d24P
9oELqqpJDU6havwmZ3e8oGkjBP17nNau7bX6teVzBVB6nNDcyJ4TnfE5goBiC5QxuMLo6ToQ/V2l
yDu3xtOLMs4PTrPYVO209Lqz/fuG5vKB6ap6NatAl2rUv/7ilry/374421JV3BPo8AWq978q3nEz
JEaUD3xxTmNuEqnZB7/zrjQDdBjiBbGTnZ2vh047dOYY7Jg2xc+TsddE/Bb249mrhfM6bApiV95M
XX3MKeZQ/JEfCFQkSN+KITDVmJs6l+TaAOw9/pv9x8fz+w9PtiQuAtvBlCcXwfkvxosR4yjUTzPn
UjeHkwnsuSF+Va5MFU22UT2gysiAUNYkIiXW184MuTyIS9Q48IDg9W3Q9oPveJNxVO0n0/7qzBWQ
MiqeOfNuoqEodkOR926dBnLXROJKNMCAl3/E/6/OLZzpRK79c+PW/0le317T1199Wz8+8tO2ZYs/
bIczxHRsXegaJ+6fti3b/oNOMOFuOHlMjeVnvq2BbQs+vOXYqiFMonwwFf20bRnqH7ouDMeZj2IM
HP9Zvu3f2bbYDGYZdkPV5xjdeR9+9ctEWqFziRbKvkkbZ6sDtnHJfTwpYY9j1qdgWmT7usQH61MZ
Bm80p0d1wGR++c5u/oFv6/frybwbdGJnY5tBcOoSWfnLkT2h+ySpD4hWWdBV47Jrk67SvoF++eZA
U/JLgqTCulA2bQxzA30QI6GZIvNvduP3E4zdcLisYag1HAxO8re0Pax3EQ2rmdlfwRPyEpFsRo2U
HQJwjc4CYJR/jU3vhvPqazIy8wFY5RYaDb4pyxQGsF131Yfo6P7NbgnxW0TokvxHErFUcVtphqXO
398v388Q17LUrIqqZoeIPVWxw4qovNbywD6nZCuvhkEM6zwIlGM16QiIsNlQjNAF2h4K36uuM4EK
m8Lcea1/7GaFqDYk1RkNQTwjims9m/bSSW/6XBdnAME/F0lhVetA9sQVjfa4yfpcorgNhmvumpA7
lPGJpmtBSRxZApG2+QVsGPWHXP1A9GcexRfp35aUplxnQD9jNhlgk145+Fr23fFsUGUGsRUlmCKw
CXurJB9YS+oNCCVEw1XcXNS0/tYhTZGIBF3+2dlFjaY7O2e8rIzvHkAUo45yVK4byz96Xd/s4D/k
63jsoCsjbwGaBASa6YaxLZXyyoq+OWN8A/QpOFF7oLpWwig1ygTfB0MOz++ird22OF6ck6ow+KMB
dU64IG81dJ4rae0RI/ZnxCywFIMM5hBx5fFoi63OPd+DGRbMeHp2K06/j6WaHpQCiIkROB/N/IPM
hdk+fEoldrShQcQ4+WQ/mZG/jqd5MlKLo2MbTA8be9d3mrcrx/AjSxWfUAWTAVX5ne7CDZ2sm9JA
+iQ8Btxd+SW6y9AG9FZaUefIKhfu8LrCBXod1yOGhZA2SAcd35ejK42ica2qO/up2NVKoKzMdkJV
K8TWqPQbxKl7K4vRMTnyTgMWNXN46LYG0c7vKlJEodjJtH+wdQQTpEtC4BxooBZD+WZqKkKHG22y
XtDOK5gvmQ4o+PmdAa5BoQ0Meg31SzM0V1acfGhiFCRU0VetUiI6a2NAodEjUcysZ624C7UUEiSB
JteR+ubPWtdYri1AOmpA4meqDurOiPuPIY9dSR2TaatDrkTKRDmi8La1bCq+XjZc2lGr0dW2xo0g
657MloCjgns7pSY4I6n5PvqaZCbO1C0f+++JqQs3htC1SqCLoC1gklK3ZbrTEpSGRuhb60gUBPR6
NBlIklpjbJdcAvRq7yTGMUdpSwaXaPG0sECyJZmDzqvq3Bn9XKRNQMJbFCLkml8A7fg2hsm0WYoq
xRBcm34tt591FnoEeoKLhDLMsmja7GHGRf3yluV5mKFQgefF52eX5z4fLmsVySDMtSVtMZDrmQ4l
zu0H8YSe3NwszxGekR2XNaFPFq3r5EkPMuItfxQQQ5HXp883aj1FlLyyYGvM9cVlkTtaQJ7V/JhD
hkIVXymsgBkyvnzwx5M/lsu7QqLsVlNviB8fqv7c0vLqZLa20a+Wj/6yJ6MKI9EbNZwpYPtFqZFZ
M3/wc99sXyGm7sffWZ4dl51fNg8PhR1bVstld7mEZG6EKFCYhMpJBHM0Hjm8FA5Pxdfe6GuTIC04
eXAOj8R8lDgHQMJ187iPKV3fQ3cZCfSqIPgdg4HZm4De0V7jZYweYRueMxBwWZ91X6xyehQGCb4I
OIskp7MmqVh4BQLrZGzTvTHVBH8Zg4r6hJqa5s/AiKrae6p/K5DjbmTI7LZDDo1+cEVD8JrgcGc/
lg3oYhtAS9a+YBPZWC28SrOuxDpwkmwl/QJsmi2ugmz0zln2wgj/MhR2vG6ikTwrFCmYZoqPpgNP
jg0L9HVICKTO3C6UEbYWVbtzMjXcIW2/guyP9wFYoujG6Z5Mzp2n1O+1NW6mUOibKusHYF55zOW5
/JIR/YNYEWxDEQjY+HiFV8Cj5Fq1RhQNY4H0YkqQVmsHjzI7lwNEK3VA5DERCO0qJoWoCkdkP2FK
PmQwXWMc+yg5f5/L9toMWkbDijFtm2+xBfjGDNHNVGYWrfVgaDdtM9+0HMzV2BU2le1vbYTZ23KV
D2qzRcgxBweHI6qe4WFEH0wCoQ6yVLHFihsc0jJ5Y00+nurRwygn5TZsv1V9+iGm6Y0orQepVLBx
O/SIuuLsYV/PIvuwuM4SEkSBb+C9YMZ0Et8Z7znk6Y2U+ksUXMGYoJzsXusBybyFMt41LKKSSDKK
6XHTWsIxBddnrrdwAZAxFCB8LR28NmUi6TClHbmiqU/brV3XyY0NjYVaGKF7tGa+h3l3TEuCa6vy
m2YX/Xb00RvSPRqCr6Gjwx+zouBglfDmLQI4+9B4MlusiaGOiVGic0vKYY+z4A7vR7XrRLoztNBc
4QV+09PywxwgWxdhCX16EoBUnQTwZXHSTNqP0LVcxMtXE4pRNET1StJBXvUD6hcVIgpxde1KL41t
bRkHgkT3o9TRIY07hhh7dVIpD8D+M7HdILZmvClmAo2e41vUkTh1w8YfA9wQDWEzOaOZAxaLCR8k
2bU+dGIPr1bTvzAJn9bCp4WBHARqHdXwAIQoYLrYSvGUyPMErDwm5wdyPKiWvLo3JUz9W1vIDUlF
t6lH3U6p9NcKgpMRZOlGKewAXE7wlYq/a6qIDlQMhhunuGZuNvBL5CeDDN508NzYKWE2KWRBkZZ6
QzoU595025nG7Zh2X3vPsF3LHga8uxG0YH9Go9ww8sN549fuhHBDwaqH9WO4rTSRbs0SVChEuO+O
DSXNR4eQGx13y5R2GxM3O1VfhpKWc+AU7ySbkt1jlSDCWpsOZMhdLA7vekf3Ebl1xhoQjXUxjeJ6
iHDDcfuhjTdAb/Op/gwHNW2Oemrf2FZ5U5taCBMfRM0YP6M0vqjCeqxiLk1OynGIbctGfI796QbD
FV/0aH/xqnpDlsZ9bncA+0OEt5WfDLOJ+9byqNeiGsO64rebwZLchKuxXstc3xdW9xSpnWTqT/dr
rsV3AaZMVJ8NPmFIjeHZNNOj5a+J/A33wTCezQZxIHqGc4bWa5i6llT3W30KdAID8Z/7XvFSGDFS
A6E9Rg3K7F4Y9xaWqlDjV/RIa1ST+xFniz2or+PgEl3woATmMRYk3zGkDaL8zgeIvKKtjlTY/pb1
6VNeYHlQw71zGltcjyg8AziyTnJlJQnafQg/6VVSmgYoUhBUyyvLcz9e1hKTsZRJunFe3JfcZPZJ
p39d3uUVs4WrHZo5erS+UhjE7HSVw6bBV8U/RlO2VCSzK7o+eHQHaJpBOl7phdw0Oly4pCQaNTZn
tdtkJmiVC85GffLXFo32lVp6aHdiZCa2+t3ad3k5nlG3WkBzs9tKeIe0qC3KYjoSMo2RXo6BdmvR
5kCmipt34pZG43i4aMo97h/+hfOe0EWeNiYyS66qFl8fDMSNY9BprKYOOA1kKTX87jdTdj3MyScD
XoKV6LrXPqg6V48hesmcbHF4qt6ltUbjAuUgnvh/DlSg0ZsUbYj+Qexj4CrK8KIUCDFm5LBmeBii
B/uQqvlNHYYm8VMUBLEsYY9vr+w0DjeqUXxXUBXGljEcp8a/hoVkcNNrKEiSNGJ5SXJ5U1E+85Ec
kr150POuPfayuoheg0o7qF9koqsHK63TczGm68AGMaD5s1N8/hGLNI22fhLQGNdzoBK1RpOo7Dy3
kN1hrCyiJ0J6GIN5akXpHJqyaK/ius+ucPaTnhuDUA7wR47lW5j7R0N4DXYcco6dASlr24/IMGxB
y5WGZhp/D0z2kcagUXdzL4ojK57kzFWLLxrAJ4bg8qnMuO7LWt1ruBTyxnq2Jb8KnNKCud/YXekV
JaJY3XNfGulMZtdJrHmQ6asKNHRGOMVUkoeGgr/UxnENObY8QQg4ZDRZsPezcPT+A6E40l+VA92c
HtGAk7Gwj3qfyVDDyEVY8eiijm6uwO+9Of7Q70PPjhFW5uuUbvjB06dvdj7cSOfNxJds5P1xWXTz
mpJbo+Yuq3VLeLC7vGT4rc1NihldUKItmju881oUmDnotz8fL08KOJLAO+fXg+V1JvI/3/8Pn6Sk
t47JHlnhCO3dRats1uNP1XI4J5P804fLm6s/Jc6fn10+9vlwWfvclC1GrlUJ0aHLlpcNcP2WCg6j
JUpFUZEeLGufi3/6HNZz8mD+0edKLvwhxfa1J/CLfG7K0iPkHZ+PPzNcfmzr80+FNKh+vlMEJ4Ks
EHAYq0a1oh+798vrwPEcbbNsNLaxRPzy95bttW37UtmjvmGo1KhuPneF41JyoV5WyWNAg6I/JJPK
qMCLrgMlSxh4GsmTKdMdFDftuldqLCrxWLs6U7xD5EPtzGJ42Zlle+uyJfc39lMMC+DCBstfVRNH
NWFmq8AknLISeXoZWwsTSpPWW9JIkotNmXxLghFMq/lh52vJJVSClFmrHLY9zu6zVhuPkSoFXium
0on0ABwmvSzWptnuw6zSDhTKjbOVQEpTqzsL8VUgon2LEuocBWFyLuY0FdXgHqYFpjv1dXewK/U6
InEZXp0cq/PI7q18VQ+QpOytZsqByx4fmIhP5y5TpvOyZlfk7ii5w512fkGbF0ijj/WsqK/L8Ofb
wPhO6O1GysEazNrM2JUFezLJ5zA1swsQXtiII3OCOlZLfDQemLNJ26j4QCsDaSZeFv9Mr8MnjTs9
1JEvgZSU2irohblOroRCXDwzlSN2VOOExDLhxsZ3xAaZznN7AWt/5mo6nKWf3pe6tLgu847KV/pz
rNDKGWNf39SJSR3IKlKm6QkVhiF8tPSquEy2nTB2Qx/hiOw9cHDzeC0daaeGNRaQWzKp8qR0zR49
YEZwqIkyBgPjzhzCV68c8m0ThV8h0YU7385xwCQ2Mt15bVkYFMjPaC4mV08y5ksy3FL7UdC/nrsp
1nOSHXgr6hKCxtqUjKXZvImjwDxJQ9tnsH7Xo2a9O0znz5asqiPew40yP2rnI4X5BXVKYXbcqf72
XGBRWhkQwXf9bZEx6iVgRwB04+3LGtRsmBcSTFar6SMDx+bc9q25R69onJ2+MXZxFD1NpDoWa6Ll
sNWcrfml5XWzL4yz3eyrOY0qwLJEzbbf+Go+HWTBjHLMG7I00ZZaUsGtxUly1mE9n5e1xLdtJmBh
hji+uITp2WrCeh+2knxrQyrECyXl09Tq2LF7bIMlXdwlwWbJrTGs5rkydg4ywe3yrA/GaG3iw3Kx
ckVna866Wd75uQCAGZntPYXOeNuOZAkaXeoQxsKdOJy/9yAVDU5PvsNmPuiXhdbi35yAwXBvLZgI
Erw0zZl1y0IJ/S5nBMTjH6uKgvSRWXuGsHR6XF5ApRmd8qiFBPzLG5fVZWvL68tDS0UaYcSG9uPP
fL7w+VeX5z4fwuw38PUz5P187vOPFkaN2KR9MiJkBKsqCGGU/LnrhW8yBRDOrCL92/59/sXP3SuX
PUfgmdPNN6W7vNJzcDkC9Pzn+5a133bvt4fLW37bjc+voGvC96QtL6Aq050v4P8PEEEUWcR3cWud
7T5o6dc1zVqkYXaDGk3ujcL4SsdMuYoqPcO6S3mSUTrWLzuQFycgZ90iIQBk5slQh3e1UuC6xA5n
QyXbdSYTDZeqrp8pPt74cjL3jOqDsZmu/egJHBH58IGxgeHzrjPO3YBZhRHRMNMVuY2anrNT+NRj
C9UgMVzWwYud7UIA0St7grfbz85XhMjqLm3IzjN1bSda+9nLRhXAbfKVILIStTJHSm8MOCFsS6eF
hgzRqhkOSuxHW0W78fGpYmfLXkgfsJ+64LUg2gCyp4b6lWATPP5KhWGp4zpLuhi+SyZP7mR3aDIh
QQYKt+Wpn/qzgBEJAs94b0X9jsZJHOZKBxJJRFHNECF+7Z5rz75JkeRsFeH6QVyfIu2JeZo8JWOy
mfgtN1zPUfLkSBgVu89PJcAdpAjOnYeGwM2jkStRatMAGFAMj/6Jcb+38s1iO3k1UydHvMnCQbyp
9gd0Z/GtnseSCnqQ0i2sYnjRuQQsW18PFU9ledNTDR5cTdThbmrxLui1+taX9UujzrqGkYnFJEh1
Kr5OkfTv0jre0bhEBVU1l77n9p+L6KYrdZIjq+FaocfajRR0OJURuu2nARCvHUKbbMzqi0pzsorD
YtN2Cm6PxOtPckK/F14rZCrsIpVgKdgj58EmoRazSEABui2umpcIn+m5xwt43zjhsaF8CW0BHkGb
ecC+M1IWAzJv0agSMSlapkt5KqCE1HiEu0LeapG/zSoUWl2O5FjptYuneruoSDGgZKi6Ei+wT2XY
f+iZP+5YwCMbk3GPMgYwZoYuDQrftPNSXcHG19arTvrKgQFJvkFTuImZEm9U0tLciGyabSC6ckWN
TPlSjMFVa/eQQTPoBB1AcFe2hb7Px+i7COz4GruOA/yinSttBkW+foeVuN06sA22UNflpk36N2Z9
CGlNYrZsqR/K1D7Emtn8aMv9R73a+zzlv/+aP/OOX5LAnqD5n//6y6NL+F7ldf69+Zfv2n3kV6/p
R/37m/6y5fp/lpf9j3z92rz+5cEGQHozfmk/qvH2o2Y4t+zFz3f+v774vz6WrdyPxcd//+9XFHnZ
OqybKnxv/tLBdSQNtn/R9K3i14w4mL//zN+6vs4fdA8F+EEHst5fur6O+MPUTIdKL7RMaUsHEcJP
WKdh/iHVmaeoOWA0FyLnn11fA44nJTfHnpukaMvs/wTWqcNF+KuUQNPYHFdHaWmalILO318bimjf
6A1inDpAkrZdg7vR2k9rhOzyMRFWeGj10N/0pninoGrVrgng9AAzj9zsEgkdevQ9NYw720yfaycJ
yLqwkU7mTA+g1T2AHL3kaQ9LZWqHDc4EkyTgZA2tqFXHYRPpabeOPAgXXWs9+WOEK0+JgM3Wa2SG
9rEhqmWU1nRhxh0NWyWlE5Noo9zqOriMECNMEWtvdA89rGtnNQs7N6AjBAAGUTTYAKxdufUd0L95
V1O67nWx1tsouGb4vifX3FsToVm4hUMDKhpUCc5Lp6QgBup5JoDcMbgRmaPDEOa6lL4cqiJ4KAqU
jXZpj2u47Jzqk7hK7Xy6icJIw3g8qev6S2D2zRkkPT0qKwWgncfOPk/wh9EsDPOIcBapuGHvFG6u
R8O1zK8dshUZtLbRxlERx+iwI4F+eIPrt/lHJq0PD7rGrqzyr84IqDIFlnbqJwRIkwShlqFcT8gc
utK6uj/khKE6HvXiigAirjWmHkFujsbHPtXvUgW7UJYGT85URhtCIAQkVHR3ptFU26n/7iXDdVN5
N4TOMZVSY3UnOlqDYQdNukrTfdyG4sRIcCVL1bm2HJKrprrgrqYDFBPak0dOOfd/lepS7G09P9xW
plluPdlt01LJt8Lp1F3eywuSm61d+rvIsY9dzrQIPeQsK2BszA3H32kxumM1g9FOk250fencFzKT
q7KCy4UmgdIf1KKpz15yNb5FrX+wiLCobGyR+JAZcCiWtaobyr4TgMfDSLqQ7pdHJ4rRspoBXJvZ
sK7snbLwH+poRzt1rfvZe1Q2LrEdt0zKMpsQnDajyxjJ4SVgcOomQD76lOzGVGUeSnzWaBbavkFA
ozKcQQnYxZvG0b4pZfhAHjrdk/sqsfOjlaT8uzTrVQzRs7BHaAHYtolSzF+tLsFR2sOh92zyUkNF
ARHi6xeSc2KqbZ53UglrRStO9DUJgRYUG5Se4lktwo9Jp2qt09kG/Sa2PZ7jRrhpkqAAnJoOTgbc
+j71Xzv8O4cYRA3KSMb549fI0Pf4P3ej3qyJnmL8UfvUZLF3GsqHnAL1th7kexeihCL2Zh9l9Tdq
tTjrkzHgC9W/1D3q1qAzNo95ZOPdZK9XrQ2SQSX/e2jNmyo2SBB2IZng47IIxSzj6NSJnj59lOdr
L3iPSS5cEYLF9YNOdKkbLyKSEahPOGo54XsaTjgLa8K6knThSkbPfXaLzJ+w+qkzd0Q1PAZttM5M
/KgDJ3SgJ4+FKp4Z/blB1ZyA3tDIofuibnrSGvg35T0lstC+jTjjGts+y1C/8iorWumyg5LkzPXt
rkXb21c7PTbWiq0cusT6IuD/CB8IXNlG+0EQPTrUGpGZVbhCB/mONDFajSmxB/QdNmMS3vtK0K0h
DVx8J8pXKWkIa+JaYXx0cQtyrP9OdwpAQAJ8tlUBqZJYp1TR0VbES50EqOSq6uA9l+bQB3j5UU9E
Ldk2IYWGgdGG1sjvHvKXlZ4M3sm/BaKA9sArlTuhHy3d+pZkDFzTKBJwrBJOnSZ1c18EGxg3sesg
VU69BN9G1WwGxweyjoGAewCHOYLDFSx56YaT9dyjaRsGxtWclP2h8CH70Kq4RDb+vxT32NrgADW6
4eLr0KnGwgldZvwIU2A6rtIJcqaJz5hrWQioIhxeehqKa6Ce9MGtNxFeKll9iyXQOD+mFmEV2Tqv
k3RbBYzS+dXQcybbtI2uKdsn2zEGlkctvFqnWAP39ixMqFUyQzMSg+eQqT7G4lYNSniGsomHOvb2
cUJbLfmWDxYAth6BvW/f6BTCCLhT1bUT65BKEgtMY9sRwuDYp7b3b/UmV2iRKB31B91VJcBP5TKq
jDgNXDluyDTBLzQTCT220dGsk91AGuxIpSP16gvYGDLroMCvbVTB28GIlF0zjhsyYCFtFgHG1wAg
DRYPf9uU6aNHvBQ3s4F6Yx2iJu5xVOEeprsDWQpmCSjgKtnqjCxfBy3R90OWc4tVbXXjNNl1NxTP
YWjZc4XgaijzcjPUw1fmG+phaL8qTVaDM1JneLDCEDKbXBwZtis1rLJhTDCNL05cDLgoU1+beRc7
6VEArkmEXDn08Id4R8QJTaWKyXhiyEcbrGNpUkMoO/KzIpn6a00StBx5yDvpx+Jjhv4KcGnXJ7G/
7mfdve7Hr+hOHqK8Yi5u7ymz2usW/QRV/01n4FRk/raHsiZo7iBANru9TVbSSgzlddZNyUY6R9/A
/ijmPhVOA781w6NnG/uKvIZ9XOBqQ+C8HjTnsTODh9Cxtz5ZxqHp7LBrks9YdOcqCtnV1ueXpVSO
U1ZWVO7psnrcVTtY2ib8DL6dpNv0/5e78+hum0m39X+5c/RCDoM7IQlGJcuyLWuCZTkgZxTSrz9P
lfyZbvfX55we3jvBAgiSokiEqvfd+9ntR6ZU9c6V2ToNQuhNQ0LGFtMayWXmucoXkJzgZwY+o8aF
BBNIqh3TkQG8NnS3Lp22Io+Wd0vpvsQtqTDdPJ3W1AguDmSSmcK9ZBrAduFEruEGGo1IyFR1b9Kl
HG56B42SjuAOt89uSlugFzsgY5cq8phdNvaPwILdaCx7dAD9BwC0RIHXXHNpfgEoqndgZnUwa8m9
uY7FrXHpJbaidGbcGlK+mgr35DNq8iHq7lIR0F8lemn4VKJa3XZOTUd2gpaLzSCaifsz0LWEmrc8
OPcCY+guN9oX/P4EvpJoakwaydxczHZZ16ybAZVOLvKUPlW9myLRcW2xXzsZN1fomKK1ut8uRXNg
2u3u1mcgDi9LbZc3OhPemtHbpSiXfs/ULb44efACBa/ZtyZNC26NT5mmBVtP3rVhxrcnX9eDcybn
XRG53l7cRzur7J9pMOuHxAaCahBTJeInuunJXi+/my3YvmxxECr0p2gqvthEEu/6hjspCied6xEX
qz7ts6Onr8C9gnemGcxbp2AkmNrLpyW12p3XD/OmQpxFA61HYq3DjuYMo9E5mKes0zg8hBER4od+
wkxIzQta0ssBA4XZkICuqKOT761gL9aVMVPAtYtRoNiM/mm2+NXzBd4EUJhkM5bWLhhTcdP0a7oj
L7PcddjYd3EUHEUAVrO0wMdD0/xS5ATMkDq2hzpwx31pDr3aWohAdQeOSA5QypufTHvjruJpRPi1
jfpJvy08pqWZtx8BQNITN5/xYjSQHOEsyqBcNebKcV8vk89XnRHXMUfnXsuaHWlkhlOII9zJm8by
stPkcgtcdCAXayJ19QmZPAbt/MyxUtj2OXaeJtQiQM8TDWBrWPhIrf64Fs0Ri8BjkuLXhWkOM6df
dwA0N10/nIRhfYJBuyAGgPyQVRFReJbLUALmmja23m7CgH8sBucAPw17Nj/mtpzJOQNeW5xcSAP5
+kywJGd2BkPFnLvxFvLXi1G2r4KE3F1Xxa/pKkJzpBFqZFSMZmDbWE9n+rhxQASQ4wGFHn8Yfext
SMGuQw8B3GaZqG3ZbSKHbTbDTYaakT1/HuvJupt+QFn6siTuvq2t29JEwpGSzLNJhPUMV/kocnwO
djag70kpj88UltrUP7d1sAVd3ndZs+8nDP+mMdHtFkLfgXx59NqZ8kPZkcnkYQ7t56d8bCCYNy0y
psGuwm72LWYdbbDtdIotuM4f+5rLu6Nl73FnArwd0JegcW/32Mq+pLp+XzFYkXfDOPeCbapy7l2a
O9XJ++Z7cejoQP2ov3CedLRjJ/3kFuOlLr+tSaBtnLHxNq7vX5i56pBjTxhWSVuCzZjW/VfGSi+M
9KoZT39d2yJE5EsQnk4U0iL6cJjpkZuxQc56HG0GtwbzqjnuxiSYHXdEveewjko0BDrTlp0HNSBG
yZ4Zwr0VEfG50xR9Xd2p3i/cc4RXWWGFbm/b9+TM+NrOiIp6Y+3zZPT29IXL7ZKQ+ANM4N62YSCs
5Pl0DqW2vNYuOSfgqbPM+4TW9DbOhk9+QrsnH7OXsscYl2nNrUWDZVO27rhxnGpE/DddiIENZFrz
rZYE4oTtjMPDn3DPk1FtdSv0I+tHYRXv8SSjCTFu/aRgihiMrhRihkWu38f9Xiff+mBH/Q2hNExj
Oos6pemeRtoPGPROWo6iym+tjzGkr00rpvrgYorecA9dmYWB0r+45j3cHG6Funm2qtml6gpNj6Lp
Lna0r0iv9IGhbNWPNu2dsglrDuS9HUW7TuuBhGqv2WTQfndc4p1r7nAg9NMtkx0jFHCT9ybhZXY4
MJkfluTsF7W96VtMhQxquZ9LmFfCQGybx/nOBwmzaavcYrbqZ1tupz+wrEh8/D4ziAarczCYdFI+
owH7ZOjR8B6HHjYr1BJZcyyIMdlm8Qev4pfL0wh6E1P2amFu0j4ChR2xrY0rF/7IBaS1bEy9+WLk
ZrJ10zzYuz2jrAx7f2YLe1vU+VPgjTdQfbpjLewnLUhobHWA8pONLfSnLLM2/QwqqxVdvU+MhADC
FH1OuaJJ9tuPsK/hVy5DE8ap86r1zgcAwfzs5nPglIjMs477HsMoyOxOYlTUlrN0R0lx2bc5gVYF
WpEcaYSEkeIHQkSbG9N2rD8PPZrxOtXHvTm9TGlSX2ouBWnl+4csMd+j+yEFyG6ekFSNupmGKZYV
hggPOunuOyhL3PPy3UyIfUhSZUKF92sVJ58y4sdusIzcrjAhN9wvZ+NHoHUvMeBcUH57u1tblEAT
dtt+Ckm2BE5mCLpe7kJ8OOcwjTzuIbmBaZ/2MOpj2lzcouL+ocpfpmEpbsypp1QPntHTp2+i+mFO
QbCrKWQD/hHbiH7P1pkm4LFau51dG3xfRH4Cdrl95QJnKeNs3PT1HQDpCBT9tEnASZ1z0wI4amgb
Tfi3ejqHzN60kCwqzlDffyxg3kkl6rYcmFX6rc70dBHTcRHurgbQM9jOyjWVGlUPe8jz9Sdzaj1C
rNdPJbFMWh5ty4yLSx0Zt3k5mMeBEY+b4UscJ437aEzToPObOyyHOTdU5k1WUd0ajmYfBh/paDfr
H5sx+NBZnGnu8NFt/XVPP/TrVINQdMlLWuwW4wwjBwFahSbCHDrE6ZVN+TTqXKLSgKrFKDg3y+z9
nLQTXizKMtusiN8X6GiZiy23Q0tpaGiWicNJNwnBTp+JI+sfjQRnRVZNX1bnMPVZc/Is69m15u0t
vp336Zo8rQSe8ItyAUtxRg3KqC74rd9W1XZWfssFuQwaduVjq61hQ7/mrBaG6x9czjlQNDxEmx1b
v1GhlLejB5P69FJ6+ilKquBsFui2I6Hfj6mOkroUp760EWNKh7iz+GiE1epU+BJ4yahLJhd3uTiq
yaSPuX9fxDPaLrcf3yUTwOR2+lFZALoSw+3C2Ewees/8KPqO6Cp/rEgeYegwjotkcTlfJ+3BTRzx
OhXNqQV7BpLAqS50l120ky6psMUkXQbA9koBolRrCRahffEV6dEJ6BQFCwfAmG84Id90FRolsl/D
zO/l6YosLqdJ8l73Enuj69ODFXm32oS8m/ms2JE/ewIwRhHISJnS6UfC65bHSKtnBieIFkgzQiT3
lUsR0jvLvbX98kyS14s7TXc13e1drenbLo/vTO/SpfYHUHGwpVOhb2r0QWXDoQ2gO0wCc93q+ktq
cGkvxUjQduH3m8U3HwsMRLvBaz5ze7gY+nBuswz2VEaLgXSUm6ipGNFpuX3oGiPYeYV/lw/uZ+RR
z01QPrZN01MNGr8KIEawDy5pXepb2zXEgZQRepRjQRp3IcHODU5hd5dz0OoPIiB/ZSHtzyMNjvos
YeqV0Wyatr/zZGqDU1TvVy1kSPZudLT8UA+DRpl1fC4xaHhWBKapLAHj0c0oUok6sfYdKeC5cvgD
Bo0OcZGTK2rd2ZZ5syxau3cw952nwBo2s6CtqCuYxK+FJSkTlnyKKR8Dd9/jGpirLZnT9XmayxGK
nfZVcRHRpN33HEoIsQrzjA/lQ1/6r+lI1aTti363FlC81MkBgKg+2/iOuMhIHoRwz1g4rPNwpj/e
QGJA2y3DqKy5fbYksmNaA3qMjCEbJBHrsuttXBzqk2szTvUUoBu1EmOlEMJHHegLwX0i7fGQxhZG
ifylttd3XcaQ33fAPqpFmcfIla7bBj+UnrnJSX1EtViqGcXn2/lsHm3K6aeamdFgZeQax7tOokOy
IEcIPM6ut+9I14l7oN/QuSjmMNtsT4P/SZ2MlkdFy6RJacv/Xb0lAvK/3l3+bYsQ3BN64FJcWv5I
oVUlUgz+Y8cTAHDU96C2qySAhWAuj44lXoPRJN+Y8snU8+s6ojtESZvCihCo2OfVluoZC3HYxCdi
MhZPZzsYTlOaDwdNsifUJ1VXEbVZdxY8TDlv6uRVTX30ziqeW+5W3GJEfw5MgbhwxAvu2MOxiurQ
97j8JmJi2Egs7NBH9n52MuTSc1nGQPKlcUELkHGQtPNIp6I6j2SWQiAbYZMPXBPKIGiOwDwpSzl0
6ctZO1jo4ycY5/pFl/GRRgd0dpyTKQy6fDrrMZyDocPdUCqQCsZfGCfy7yCLZC5ToFQTBqIGT/P6
s6ORf6f15tHVbFffUlxcGrIomrdLcp6YQI2q/m5Y1E+IBh51IKNRKVmLUAS+idvUpjri9FT7sUKl
DJcKEgOVFQrMvl4c304Vdb7IhekuXDAbD5qkpLeIBoDhJpMX+4AXgwfuvV2TZoIj34rIBq7AZAiL
gV4a2nl9apY2YYbhfC9jVB9l4dzRgQz2MFMhF8uFhYIvdAZOec8r2Gxan2Pemr1tFnTUjSKQJl7B
1YZETsCSFsHpFWL7IsJglqUX5OsNFHZmPepkVItGHs9qLUmBsBDavUNEnxe04CHoxC1kHLVY5aHx
VbiCu6yCqsYSryrcD3qVDSf1O5iFX/38Rajm+Kb2VRsdpoJu+tpOqGWZ6q03vT0gQ4+zjiiw9QOA
M2/npOX9ovnWrS4XbZrshWYuoPuTj7rDlI6m8899RqcdnMxFiDjXzg0x6TCyNT30GyZM4HkIGvKp
dBVIUdUTMD70F9NFgC33GeV007vRj8keuGa0GvgpMkX0fMThPsUjWTsICg7YxDrCraoSA7R1JDSj
P/ZUQw1YSVygIie5bR1qEM4sgnBCTHEz1xATi/E9tQUquB2DJFN+aB0S5a7R1hHHnG7eJtJZoOGu
3Gr2+hosgtujJW4GGL5jXx3ztbwlH4XyRWVUt9HyoxZGgnynp4ZEwQ3lzJKfUjKi/djV99nA7Hma
SJghicE0brlkmrdjJzzgcDQU7Ly4SXLSVEWroRoYiz053QAife1zi3eqF4DAtbq8+FHlo3rqImja
s4MGAB6nMZcvNMfRBOvFs2jXKUSAgg5r8r+mXflQ5jVVh37MDqJljK3fpD4osMRNbwBLNhdciXyZ
AN52rtFnTE9w5ZBJBPwd52t5uS68GfIiGF5jV6GIGj13TzbWOwq3OnL2pS0uWPq3tVgHxiDxCLuK
Wx0inp2zmObZ7zWToRBrdmaGGilKRyTk5cVa/eJt4fkUOQOHwZnwvpM3nWKfLMM0qGEPLDH0LsAd
UOZZg/lgvq1ddyR9Q1BAVJlbWEoFljSeokNp2NDvB9f56w3Uu6gn20b6sae+vm91zT2TvOSezToD
Hq5WA8/Qjoud7NANTOdO36pHr4tuqr23F1WdlNM5gEeM0WKINnvnahh0FDXyTkKd/BxHun+eCR/a
w2Y7dtGyA9TJ1YaDc2rxXo3d8EpxxeYNjHxbTodgipJLs3DGBI0Vcivgd+HyGFskcXDjPDVcVSep
BSs1GxNMMblbL86ni7Gg78mmedeXDCbB759sk+saYWj13uEqQMy48dVJdE7v/lM6FN+prmxrd3i2
6pbTyx/2ou6fUvBolGmDT1PuR1vCdzd8j0fKreIOfM63ogE5MntFsrUmMAZxF8LrIy6QGubZyosX
QyZ9T9QxqKSNLulfGDm+zjpeF4uvrOj6r4FHz9sfwmC2nrLg2V4ojKeOTWa0vXzglm0iECG9eZmo
dNVoQ/EbbXw3o3JCvtJQesTC2oc2SZ8SvQCFNfgOkh4/nOvyU9Fn+8gyqTxagpusdQbE52z6HrDF
4FBuq7IHv0/OUZHIDlvyNJYvaUl6Qgy1e9Fq4G3lfW1q+q4pI7wt8mSvQx03M9fB5mRUM9WhlsHC
mmyNDJtX51XNHWG44OhdzvpoPBNPMVxkWVaO+i2k9CTJ0fzyjm6bPVgg0bAOcStdi+GVO8O09837
QpvP9PEf5no+TFny3JLUsQmKp4HGKQcWZwxovKl66jzoQlGax9u15gjgSnkIghkcUTyTN4f4d+XN
RqqLCNP5jkCX9k1NxRgvSBfqvX3xuChCpnFMsMBrs9yVuUlj/6kf0m4HPO8BJa5MUo/Cjgnu1myx
h+or5JAo+jwYlClh2KA6Ps0+RrQy/UJK6MYrE0Jc2ruippujPWhmc47ok7hB8Y6gi0FCgoaounON
YGOk3imZg2+jV93hXKalMKZfEG6E0mTWEKHjksHmYwzKeysM6goLDEG4WtDBfIk3JfGTk0CuTM3A
Hw8GJT9yhjZ2gETfNm8oBCIX9PXbKRoPYmL4aekhXYgbyue2Od8VPzRzPKY9v6rTfZ0b4KYVefdT
fOnN+GPnGu8N9yaCrtNZd3mJxpz63/t5orhGA/nUzkF2WTQX1gmAjM06knvE2W6QTf7XQlg4ixaf
a2mZZC/kBFcbIPYVjpgVgbJZfjKdiFRXZJZU+pOEznqywShAiFUVt5zjgFz9Pnsn2mPgM3qD/tqd
9YrT3u2CSQ7O2O57j5DHmlH3RIgMvj4xbzMqjGKyW+ZwXHmnOLc+Jww7NsWwcKVkrGbJeSa1Cn7M
gWrpuZMLM5koSzWQkzWzJ78n9u4EaIDUMtszLOXubATMY1O38ikoMFxTC8/z3vXl2u2bgdLxJpWD
ucW3gL/386u76tm2KJnEeHLGgVLs6EfecpBBEcgJatJuIsbfaifBlX1ZvPHwDDldwd/NCI0Us2Fb
Umrelm2G9CTFUJpxrlSJuWxaG+eRB7RokxtgQDVX54eXyDRUDojWADVyCQ62I557kzoYeUXTrFd0
dN0JGwiLkinPWX+x5Hh7WLX3fsV/Umnylqee1JU0DBJEZYk0L/TSnsBkDZu6Wp0zyfrqQkOC93o/
/mROA/9OmXaMFh35HytEm+CrQTyPKoOgQUtc5pjBnilKSvFyhIoWvuWuUTOfuW5XhnPSp3g4BMNE
t/f652Eid2cae3S6ZRw9B0CZ2/7WbSN3oxhx6jG1phaaWd/UnPqMj4L5zFDFO84eYWfF+tkiaoWZ
a/XRGYnG4F5gUIKjyFRXHk26GhtsJcSz3uO7sUbZLGT46wpwt5QCxTn2rHWzpA5NINfgbiQX8coJ
G2vzoaI2fFYLJyGAINKy46D+w36VcWsMeagEZOQBxhplLCNL97A1PxTw/IxwLnAH47nsdk2nc50W
o8YBwFibuRfTjdSNw77nisoqDxaSozcNwXslQfuPxHr/D2nsIJ9bhPP+e5GdjMS+/T6nX+vfZXY/
X/ZTZ4eEDVCK7TpWYOkuTR64GT9DsQ09+IfuWJ4dACiyPdNl1186O0++SLc9XvVTTPdLZ2f8g/AQ
KmIWVwbdRIv3n+js/CD4Z5mdHuBjNVD5YQhG9OfYf4Q/c/4XK94oQjDh1TOZ4dppNWI95MV8kymj
jDrkE+W0cYOeIrIHJUlDN5SkfRu2ifPVLpGTWs5NPXHB6FGZvS3gYc/A5Xw71MrlpcTyxaQMonJQ
Uf3gr7Ba+cGIyESuigjJhFpTi9yL2q2WBxGVISZXtZyJNVb70JZi2itQpVoYCm6pVpvAq05piXfr
L9BkIMuCnlyoNbUQpQXk2tDkDR7c4ion2IpOWiOS5BI4ASodVqgkoBpgqSqj/i/QwHVTrQWM8pNo
WY/qCh3Ly7Qlp3nXhSNswNe2c8FV8vPKpS5fqdycNEeDstvfqIfIxZ63VDtS0hpktWZUl2pXG5lh
jHX9WECg2UejReXDljWdt1VPmMTrzY+OcpWpy57CjqqF2kQASKWRKXoHE3JCfVRh6yGkmMQGLZsv
HjwpHIL+xqEPszbjNwrBD5ogksQFGYO1pbyl9HnfgW7bM7c5+EzlN56GwZeImuFQwA+ga3vA74Op
zy+fBB2MDZ6iu8nIHfCdbag3WfxAb6Qdusta5T9TXgRMaoJhjC9Rjvfe0lJgefZIdyLn4sWML6Si
X3CbpP3Z1yeFxlS/Tea2mLAGFAzg1eyP6veL1zXd573td8ODXYMERWjM7QzeWkQnFGx1rbvfh7qC
2xIBntP0jgwAuQZW9+fa9TEL8wt3jV971HOum9fXqceABtKeaZnS00psjtfn/Q9v8+du9baUn6Fx
qNW3/TluYW5N17+Jb4YPd92+/r3//LGuoahD1QGVifwu1KLsuAtdN6+PIQZcD5oT7Gtvrx69fi1v
X8F1+4/danOuMtme6Qf0K/wtBkXNgfCTcyFPl1SeX2pR/drM8Y1xNv7aVru7KoOeqV6j9rw96fpK
wv8Oy0AkHRWsFlzDv77tH49d/zw5w/y9P3arzetzrp+mGpDTaEBMduopasffPe/6fvA1g32XB8hp
/vpU15deH7v+b9fH8t68R6y6cITL78R0vQ81UoF9IsHMxL5wXezrDs0zAJtzZ2qCif0fq6ZPuYrB
/X0mDGNPX7vXQ92Ija2rxRAZ5Xtc3+2PTfVeuSdrumoPlgJGYurpS5TZCCagCcu/93evU4+9vVg9
R32Qt3e4bl9f/cdjdTmbp5yyB1yrZDw30YsdTiWlxMFlLJsGxYyEUm6nhTuDh/lj1YF+zhEmR7x/
7moQi1jpYZC117eS6wIVfJum9DB6ec1XVdlO3RJ+e1KsqrNqn6rMXp+qNoVrkyGUO3eZRG4XcnGt
pr/FKRlaJ/br0r9TO9Tz1BoaCsaq12314uvm9W0mCR1Wm4nuBACIEIit8tshZWo8qzW1cGryqugS
VjKn8q8dQ+/s0hyGiqoFc4VmmPdr8XePDTn3yC7ekJD5s3qp1lQxU63hheeYVBXO2JiPjT0acKPw
zTOnASoEhNbfG1XKpIc3+O3Jb6vqUU0d1sPq7zPC0o9IJ6azWogRVmDZMEO+WpWVI/lqVVY7jJxG
GzDXT3o3jycdv+xZLUwaxABiMtMPHfSks/yqrJ6KQtNT4In1dgpnn+xS27CkYoyLE6pXcZ5sbgrX
hXosqZ1XvaJ7rNIjZpkjocIkKob5hwr1Vi/BR7kcN6s1ipCUt+rmtAjfOU9yYczDgsoMo4EO+XUb
jcBbYnt97CJ0DItkFavfXP2+i/yRi2jFKK4epOfHqiP50AXhyHHK6y0TqQNSDcIz5GxGfRPqi4mQ
LttG5R0iICXnQATwu+Va4nQ/1xZX1GEuqFaWACKpnshqtrlSGt2ocrbqOZlJTZPERuTtL6QMmTMM
jNlep/d8UWh+LJKjOlnMdxw6JHQhspg5IACVPAGqT2Ok3iATC85wcbQw9TXU176EIFfrxp+1KVTd
FFuN3t56KnKUp7pAbw9euy1qN/Me+ieNCenBqmdmUWpb7bou3h5Ub6IeLArNRcU63L695crIcBdE
NC1R5L33DbCzszas9Dvl1PjarZjTFkzrhC6xPLoGCnXV6VOLa+Ovt6DVModjJKZeeX3OoOmyNafe
81ef8Pqczm1tNNo6WRyy8aUWqyLrq1WOMnpg18bDn/sBb9CyxcS6++M56on/i8fUU97+inpJlE7f
4oDqotq6Lq7/6jhPzobiYbBV/9QfDdE/NtU/mtOJWN+R1sRP+mthyJvQdRPIU31GPkWy3RBJMx/k
P3VrwcjF3ez6RLVGHZT72vU1191vb5sWVnX840EP7oZ0Sf/Tn1XP+bePuYzht8Ry7V0d/arZcaSr
BU183urPVbUNLuznk/7c3TsyteDf7//tTf986m/bb6u/vfds0tJCognlSP7pf9mvnrqmdX3qjW+/
/Y2/X/37v3T90PliPC1Bk+1/+wRq9fqU395C7flzWz3428vf9v/2cRA72z3zLlqk5m+L4tdmWWcI
HDXSHOVD18evL/BsqGbNWrxcH4rswTybTlGiGparao8oCC1UazVJR+cyPahYDbVQpT8Vq5Ej3cIc
K0uB6kG1uxgadGbXZ6o1+D/GbikIv86uu+kAoFxU+397O1MWGc2pIc9Drar9b39JbWfd+rQ2QbGH
+gWq4vpytfbbe14/knp3tZuf+xFu3QAPddZQxpsf1blyPSPUpk3QaHV8Oy/cMWv08PosvWw8AocY
hXA7pRA5dkyHEzUCmuQk+brwqyHZBpXQt3jtbG5FgUH2AsqLtwWNPApJartccwcFidwVfO+Ek55J
0eQuU8gD15bDs1mO2a6b5bzPsjOKq+qwyN567+OcdmQFYbG0kP7E90XY3+Cfo6trkcfW8c4x3scl
hdRajM8epd5L2pPkOBj2C7koAc4DzmE83y8YvYPBKsM/oH3XKf2adgl2Gm4zmqgyVHjmDr0MA9wE
IYZrcTN3B2+btxTUyac6AJz4AKETEeZ8oW+713UGYRwwRlcW+MFxWmvIXLscwzi3bTV3VaUItVZi
zghb18YJNI3GG4X5/9s6m4k7/r+vs712X/r8yz9V2d5e9LPKFjj/sAxi3RzoDC6wE/l+v6psNlU2
j3aB5xueJX2pf1XZbFmas0xfd63AtX3bYlcPdDT5v/+HMthf5t2fcGB8v1iKMfP+HSzY9P4sq8Ff
w2gOBZkIJtfho/2ze7WwhKYvUUJa5GgPM4nexGXdqp9elZ3U2nXxnz+mDqq3LJ3//m06O9H2dVwL
6IqIj+naybJX3bo0U9Ur6eRLRiN+gqY8dVHxLipQZxUB3QHPnA4tLcScEeZTMn2s/do8VevkYZDh
5fDXP6OQPPFeQNIQ4JMy1H2ijeahsm2YIdtfhIDUQUjk7ADls1wxEgQ3b1ZrXA/YTJ8iMHWNQL3c
lQvdU4v8zWRb9q14cBoa+13tx9upq4moqMbbIhs/+lV3KorOvQ2yjoYXaMZzM6FOtzptn0T4DJta
D40O1Ly+xDqGYdJ13S/ThO3XjuZoJ73sDbKWswO6kYRD7XPp4nyBLG2cqHltFmF9M3Dcl2h3Kv7O
RsDK29szTlQGBLeB5pPXXtsDugNP3Ot1NO6HlDBJl1mFvWT0UQymWP3ey8C7YulskVNWH80sPvau
I062NqKwSOxdPFXvcx0hKpd6sYty/GXOsEl8ZMCw2z7G/FCh59PTirBbWZN/nKsx3xkA9zaNozl7
8Jx3FfqLTYDbo0rn4lAtOCGnYD/6tIBsqrrkSMRgYPyPQczIrXZ9xOzdU+W6jAkClHe6PtwuqT7j
hiweuqSlTjns17JiaG4Fn8bMeL+6tbO37ebQe+W7tfFxFLT91qY6t6WVJguAJLsFHRddjRnQnGu3
fmadrJbUCurauDTbJZxmjoOUizGqMEBPU0Pviji/yarpZuqERNMJRTOPHjjx6i1GY0yZOPoqAwOk
ftMXs4+Mmp5T3gR08tttjoZvbqoQl++XEQhmWDUJEB6mtMDkop2hf63HEem180XzyAEHbdnssFxt
li5vb/yRRFGKp8PGyDsoLOT6DGnd3Ddl4O4qny6nbyQtSmf7fp0r91w64uJZaF/LwTqJlCblOPl1
GLv1x6r2miPmYkKBR6gH5GWe3NIKkZ0zUGlxF67O47zQV49ppzKttZEEIH+ykBo3bVeSw4dJGzpf
vBU1he7S1TPY98ldCdRjQzTj0XBRCfJRk53Req9FV74mrSAOFb37aHuPGaICXdfIbHROomrc0HUW
Sjz2l4reM5iQ1AlHc8GA55z6Zf2WjXMUWsM7m+4zCRxECOSF/w4fFWqt4iVPcspB8+tajJ+Tue2O
Tg5vDIvqF5/OJVn1ABgt6wN+TtjaE78VsmgH+xA949cZFLK8vm587rb8aPbWG6vboJ1mqXEmeQEZ
ksY08lDNUQMyPf1BbOgjl8dwDeLsUNMEDbGcbzXXJUYugTQ0hbawnswKi3JeRZRUqVJK9eDbwgM1
Xdqf0nIRuyw1H7LOfZcPWoBdP2m3Tr+i1xW+fiZ2PIu09AHUD7dqpA4EVVyYkApQj/YZCQPGrWzO
Md34hB2L28zKn4ZSfAU5vLe1dc8FABHHo1YLsoQw8tCJubR0Odb0E/1fpFUDgMmsJYt76QtMYkW3
S+nVmWLvWEyXgCYvIJQmuC7WN5r89q1VzndzGnFomO1RkFwUEwqKgCfdYBTzjh71qK2Xf1g03BVY
LAjPDJzb2PNfvVafbjrnOPt5dtSj3qO57T/WKSiquMB0j9A8dMQKF8a6R7mOaWmEugGmADWxQwfT
XvvlXTpO1X3UOluU642OGQb3/WdM7+eywZECHmnZQDJnEEuOM1a1aVP6BP74K1Tf9XtTOkd3FAQg
zV4Vmrb90mAS78Vtt4RZSzorcZq4sBYqgUnpPKCmEEZHwkmH78yc6JH3OalhVpc+GoyLWlrZW190
DgEg2quwfSIgG8PEkEstpohS8jnwUCO/Dh4g/kWjFp8JUSR5lcyTjWfjViZMhQSsct1CZ6AUiVN1
TYadJWwCSLNoL0+teRXTDZGYUCyzb2aJfJw4zG7Fo2G4FZqpWvveTuMzFyQezcZ9IIybOqm/NfV0
z80AIBj95CzhoksM8bsAeXUY1zcB/OFdN/1ITUa4Vdl9T1zkpEM0cascfizRIs49Ypds6JsjAdC7
2oD1OrjDj2we5q1GUuDge/ZN6jTPlWOEuYeCatBSAawNxjcl1hlXmv9jhTpOM97BPDzGp34gOaiE
G4EzS1LP+XYLh0ArzSXcx8FONCf1bWIbr9NsPnbLcjMgcjglYPhvxmg/xHG/gcP90RhsA5uoNWJi
BjKcpcsDGrcPrV5pwEMDzh3oRYCOzD358evGbUqMZRGeAAo5Pmkn0bSzcmcO62HGqFd+D9KKhPFW
Y+xgEt694tlFPxxW/vyZqFP9EHUWzLOIJj3vHXviBypwDzB1elMPLjS4PsWL+tHHdwVo6cGz15Ys
6CIOyR/+4RQzXinL2DRwg/Hkd3xNjvfIWx5aAb4xmfTsIdUrjk4zvsmnVrsZBcaZJsBGUybB0c5x
nhLbzJOxe7ftcvGHx6lhlAGRYTfSKkSrHxQo3RELtsKBtVqPdwIaAxx4kM1jEEqm2XZym+cSDsF2
zMgDGGXaq94eBoZ021UiaYMhPo59j/66HMndSdHydSRI2cCXGF10/tbA3ZH3BmiRth+BK1hPMDcv
KSna+zSnbIcN0+QDb0lke2AcifpzJqAmqBJCqbgch+BBjoM/f4mGaN74Nf4lvMnf4zMTKO/YVznO
l1X7bGakOs69Jy6MFVxy5eyGmz22GIQ9w66d7Zogw/bVIK7+1EFkizQ3v6FMdal7/54wrmm7WsDO
RAxcxNWMnZC0FZtMyyUuB1KfStoq+DBQ8ODBy3tEZYRP6AtKMdIzuX87SUaYYPtdCC4YllX7uOQ8
Z8e1bNmUi5HctdQLN2Pb4p+2tOwweGVNW7HBlVmhqnF1DqAZnc5old+BrOY3c4oKajjqU/qt4pds
V3NhfFVOJ4/S6H4qgoEqYrTcTF5n7X2A4TgLTU4jzQyXFkPttHJnbWIvzLLcxNvJOGVaSaVb+paJ
2n9xdx7LkStZmn6XXg/KAIde9CYQisEgmRQpN7CU0Frj6edzj6wMXvatHiubXXEBc4gAQzjc/Zzz
i1JsUTnNt70Fesue9UetA3wHg7LfA1BCRjqNn/AUzc62Vot9RXS3sZzhjj7AGiS/aVZEZBvUbjd1
Of5wu+zHigVA17rPYYxxc20haZchJ9nEK7ILMvfbphRdF+b3nW0v7zVQzkfl3tuG5ouPcQSqUaiK
Al+zw/GHhcyx1scF2egVll7OpsUPgDlsIkdX3YK4+y76yH7w3QTHBbM/OLX2UhRe/WinQRLaN15j
gHcv23If+d5dg9XTNjWYyLFuHremhyzLimLpuXPnvZPqDWQEt93mTaKh5oWbcD4VD/D/od274HKX
CcGtdmVNH63a+KLN9kPVtvdZHkdHw7TQwoYuR5Y9EHoIfy2GMNMjjn6fVo4Ffo5Q3dViA8/1Ygz0
GuRqXDUD4FFWNqYT4xFR1j6DclKf9TQa92PW/NT9rLntUrO5VS1K3A+mje600JBQrNzJBBY5LawW
bDOIqumjhlTMAd37s2UP9n3s8mDbSX9c0mW4mZg2cSrNS3S6Rg2XgPR+LjLzBqcGlu0u3FEiRync
HeuBhiHuYuCinI61vZ9wUkxJUhyZKM5t5/a3ebgkxy5cH5d0DI9zFrp4i7mn2e0Bk8/NSv7afcpH
FCP8xMpuQmRMPxSe+S41rGA2FuQ/RRTvROoCQJBaW7p5O9RzCu7PuysYSAajOnfVqr+bIfOaxhKf
B9P53CfID+jQJI/ZXL003erdFnXzbPu11Ipx0Ut56nRvBVS4Yu+0Fs3ew51u54PsOySgToJUD939
5K0piHT4RZDvEMGxwj0q6kh16MbHHtVTVm6bdiym+0mUFWTccxRO8ME9FqfADv9HeenNMS/LvycR
K46QdPAJ5hTTIpQ/9Kw1SU9QR3XyS0XFeFbXeGQ6KHWf9LzMis11f8ST6sYRMn4QOrAHHB53ZRn9
SvWVcG2VGSG1qYpokcl3cRs15tekN4fAUTKzWgP2zPcLsndK1fWy3zdfo5oihSoeXapFWD/PwDZi
KOzgz9SJS2kJRj1S58NxsOZ4vGUgt492mpHpKiZKzxK2USh8nWqOReRRd+0+Kr6FJavV142qk6jd
RdMeGwsE9IABQzBEIC4R0KE2KW+nNjoDOwGIe7geuvyDtgF2jtLRVpXY1N3QsCVHpZrXg76VHCuh
Y+ApS5qqGslaK1wC1Wz9aMXS5lxUOU9DLBNSAH//2VRklyZLZiip2oMqnxB4wNDrkfw/zOQPVGHL
H0LJ+Me5FgypoQdGE/VE/DrxRiOrX1VoDxusHIZtbJAHUxtNfkLnfBHSxWD4rgVKt88k3s6XP5Vq
zYWJ0gxqeyazNhVsqgaqIqVatW5DtbVm99PACL5TpB9HUpYqUErVcfGoCoS+flQlMyyV8TvGaoY8
rSyhCZJ9FOrEinwQCiYSb9k3Nkld2bIkXtMGOz5IoGYnN6qVK/SzgEAvLw31bd8XMdwl83fnU60E
1LEkOZUL+OQ8C1Rvi1jrGDv1wZXQMCwejMldKQkmP7Eq0Q2+jb0bXvKYPBvOQbForlSaWmpBTwAj
Jj0qD4pds65utfUJQ+Gr4OEg06eqxqL4Zpi5/q4/lVaNtIU5/LA93CL8pX9sFHg0laikVJkVX5oK
TBrDEc58pENUBdZX/iOqmK321Ubtrhpcc7st/fI8FIThihylr8OZIA4ZLQmt0ggZdnFYfHqrZq0+
y/w0VEZ2alS17Dc/SFbGVNUoxZ5ZlURxvO8u1KSWqn579Cz0IkPxZKNznm+UGqtKIucyk5zxoGAe
lBowyenraqNS1qq1KOjPdV8d1NVBUs/QpRZi5D+vQzVEX3dqvx9E0X5Szeur185EZVj/OdeyPN9Y
9LtLE0aUdN4aWJvIg+koSZTwKoNXV44dAIBZblRLXTjOzMNkb1AO0+kSIh12te0UR7WnbL5Vyzfb
T83Qo9Aur2ozUm2oJOnoga7wR2qtTLZpNUKYZDlLJZtrbNl6s0uy/+A7jCqTR5C6ud7eNDttm0lp
JfXdqq/V92CGqV21UbSH6+6bS+JqtY9jyYiOgmB9Is1EN8SYWMcFuUUrlYQnYbYFxj9m8JyNBjqM
IvcpMJ9rD8CaVRNH+bvETZ29P7+rFmTpL/7PanBSeD1PNUnjNtu1YU7oq0dN/Zqwsel816ZCgnkt
kXQSj8j1yUGSKZxt5ZfWMYP2oPybTWfEYUTTPzL1QSX88/bVbiIxG6qlNnHdfF6nAaFXWSHXZMVy
ZMiiEvhnP0S0+eANeKvJAnYjN6qFRvBuHkVyJE3cboWNbLg6rjZ2h3VDTQ5qO0ULEd5C7k+OL8jF
x+1RNWfNpBLpen2g0LjKMUn5W6vdWbktKbBun38FTjXejBK2oDYmsz5jk4IxGNq9QKvrTSeUu040
NCfVJ23yb3tjst696t+qidwl0kmTgx6V7OS1GWeH3DBgY7J36eiqZ+u9cW9AKty/6vzqmuv/aAzK
XmVRgwOU/zeJJdW0nFnBJhbaMuoNqpd0Tu2s8PZdaS08rdtUoUNShZqSdalYtt7sJvKEmVVu8B8N
WHYd6XL6r/HKQZVX7dcff0ErX17zB6ws/oH2lId1o+kAfvbQ5PxTRgGsjKUnFRRbAGaWOObfYGXL
QPkTnRleyQji4dH4p4yCXqjvG8L3HNe2TRfE879TVuFtvAEre67nuUgJuZ4wqfWAff6LyaBexLUe
aitxilQBdmVPmmRfxr/vd+tyTI3W6SJBM5Nqq6v+x7k5RJqEjAl8dHmX6/3UrtqgZ8yA4EVIgEz+
uz4bsGbqpvwRMZd+/wqE2HUdPlISvXtFCSoI3wVYeIHutQq/eMX9XSGD12NvMY1XHKBqzRpa/O0w
fSbfgZTPHzDhm/86WXLgu55WrTfXXN5Zp7kQ/X2Mjq/X4ET9keIEYWje3+CvOB46Cc6m8gOxw3Iy
PZgySXNRR9XGdbq/7GfIt5zUGTQbSdjZkawb/T6Uj9T6jRd1+nrh9WbXK9Ux8Ont6dU/+LvTb45F
ZeXtu8xBXBHsGgyWm+udVIu63Z2rNzArJQZnRsqPuFc21QbXu98ttSvmkNMWmerL6QGk/2b1OzKc
8vu//orqC36zWypgKfJ765a6E0KYanxr5QjKnIxHiBz+kAJEjkuNiaoTVnKgbOWQqS5Ux1Tr8jrV
pYUccA1GXtVPF3VMnS7kCC2HarUHZ9GDIspA/uq1qikY8R059Ku9a+dXu5ebyjeIOdbMLKIAcaDf
mFmu2LhETjxD/rWUrBE85ciKFhIDp+KFEnwsZCB2LTmNLXJCU2tnV81yqtkz81VRE90YcVGSHC0R
a/uT64fiOcCLm1oklIbk6BJeqpNqEapaehaie93qBxUqYK39T/WB677ZVuYOO4fPSilAbVT4oFoq
mkDpAvSb1BVASOHjutTe7gK3jJBVkUuHC3f/EnZ5anHBKkPFVSrYegUKvTTN5HG2iU+7Ba3z7Bpy
XaIvTy6apwakol28cyLf3je2fqc+zitQm6eWSHlRTGiOUjQohSuKB2pjVC1S50heAtO569t3IUlu
hVwfKQCXwnipQO6K51IyC2oX2t0d5Exvr1jsKHpI0r5C/yngX1GAZvgbiKr6b/oACme24NRLctji
w/BAySTaIDeOyuOE8d1FaCFKpOaCjTzQts6Qx80z4Z68tXGx26o18I4dPHP1bixD4YlTemglyMuq
N6V+EwszxiFEpkAdUr/Q9bcK95AVePgUSJL66Ycaft/+FWZSQSoVuLLTBbymMCICZo0F9/CDPzfR
frJWvEPQXFApBXVOtSxDUOPIc7KkegtZgFj2Es3NEv+jMgpNrHU7g2DLu2IvTaIGeKoynaACvXJN
n3E/ry96IpoibqiATkkoqJbXgT/y2+isYn0Vy2V9BJJZZQdUgBcBQds40rtSQlgVrHX5A3C97nor
9EwIkL/UoWGIPnsIcOziaqBLKM0HD6XfvRmtdwrmqw7FUS8O6I6SyfI+1hYeKdcP613SKX8+/Exl
aSNmDcPCP5/w8jEVdU/lTureEDizna9CEepTvolucdfaz14bHhIUswPdGpNAfXL1cV0V316iXHWg
ahAscydxVEIRw4xtziBSNIev/VX1jirrfPKJaC+aCkl9BUz7rM2L2DQQqWHMVRsCk/sG9xYwbeQH
Upk0uG4iaCeBa0MqVr9K5TUTzPXxnYqerzmdV3G1SsXYBmCeah1RylYr1msgrXtFTbdpxj0Sewgs
jyZ5edHXW1f2eZUHwxWWigwlhABxhd+5McwgvrhVD/BuwINDbZw8Q0+o0g1E+FDmN1cwAyplofIZ
quV6EZ0Uls18Qz7amBDhckvPwc+ICBs/sJnugE4kzBc240xuXYpvEGYazN8qG6M6+GXfanqEOPyY
xzsyto6iGKmfX1lWqc26eCyyGjQZ8UqUIiGrFJ25gF9lbuIChq2gWfdVwowHGEt1btW67vbk3XeV
jm+Bh0Kcu6zGSW2iyPhojwiurZLUpcuhU21cxd36c0ztVrjOIb0pz6hr1Euuu+qYmUbxQSzOrdqz
mLBhiMvbXJrq6Kv7XJoghQOnZ9xzllHbt11zVng9BcMT6FHf6N1jJZxxOwwuYooGCs0ULaOgsn0Q
1Oh0b4UkuOVyKQlHW+aaSko/ljx4aarzDCoPVN5wFZXAE5WIUJg7vIl4l6p5TVzUf1IYmi55a9eU
hbpQ7Y6PpoTcXV+pjqrd31kS1Fg3NREXSxNJmFJx1PVOODc1G5HYJfRV+eCp09WFKPMnFFMHVTym
IrNM2dVe9//2dCETpZcr1Yty9cSoS/8uvLucVmeut7vEhWofP5Tq0A/1JTZUh169y8uFl3u4TYvp
SOgJlLCY9CtsPpimJ6Z+tR8KC3nsEA0WdUxtBnn2urt6JALUxap1fa3aHdYmPuX2Ru1YEX6Kl6Zu
O8DM1cWaJadb1bwcvd7n+q+YEfUggrpCAv6f/0+95O8ufnXH6+k3b1G9+NX95V3VsTlhpPCSI5m4
Gic/MnNqg0bn3++aEgYOs9uGTcwlQgLcG5mxvW4sG5PI0F5+qEOIGYKc9uXS7HrJm1114l8eq6o4
QxQ40zfqOlOtF97c6/Jf/vb8gI5y0EjQ/eUd//mg6r2rY51C7Kvm9Rp1ulV5y8tB+VGv19iSGDAi
IiCJAigig+nlG1Qb9eVNilngSpKBljnP1DhkLW8YqddKJkMxjndxhDbgJR8kA45XWbFrpuhysC0N
DGmbRjAx/UmdqYsweYUcq25py6baV2cuB9W+vgAsMGBeTJKCgUnkFNSTrhHItv6pzwFP6Zrd75o2
qTaeJHJQq6Bc0kh6B/VaezPKcdtS7A8DHogrCSGjpIaA89AZr3iWLJkRG9RacpVraRHHdHmvlUK8
ho7jjOSh+JKHolpxU9iXlpWMLk5dHjr5pDGVBsCFn59KcosvaS6LYrxot4aQkG214qNAjH+iyvQr
LYVITuLqoKN1WjCKDjcd13gSUhos16NZD5LYO+mShDPKkuwsN4Ok6CRwdZTluEqvXWzIwbOhy2kc
Wr3UT73cTJLz07X4b0VwgRRb/5pxUy11zGGFsIVYjvC7pBZpKySjStKNhCQewUexqZukn9bW83aF
mo49OROrDRrg400FjYkhmCFCrrNsqWOgvhjVUht1Ile0KEmQUpoKl42kT1Ee3IcXRpUco1PFz1Kq
EpemwjvjSHK/WGi2UdwFtIxoCJjshM8btcvx7cWGHK3Vy9QZ1QIwAW6oPFUtCfnrRlpwvdpVJ9Sx
pDEwGvVne1vKYmLo4yDopDgy+yZS0erY9YRqzfKr8mcf9Q2Zk1W/r2pdN2hR//7N1TG1i8As65Hr
/qW1Do/xugz77BItyBuqE6rDqNdJYY5e0vdUGlnlllkbIp8moe+vUs2xYgB2cvZtFDb+eik2tRbq
EYsfvLooh2WYJP0OJFF48LEh6I6zFCvzpESZj0INTlRGTdTrJB3qZmMcTC71nhEO/lltcHOR3hoe
EuBzx6QgS2tqMyAIzCLC8rajDvNYjTwX5vh1DCsMfd7VoKmwnPKWU05xE+TldFLaHBS6p9N1d1gt
irbXfdVS16ir1W4dIuv2H51jRd3BcP+3JKsUhTj9bLufy1/g6peX/c6zuuY/fB2erm8h9P/bRul3
ntW1/2HbHPeEJeg/JECvWVZysi6ZT5tu4ZoSUf4brG56//C5mw7fUyDmoBvOv5NlNYQrwekVFl1V
efPjv/+LxKpu65RsDGnj5FqG90YTQjRtWbB0bI8dIsBtvGh3oB2RFfXnOEhbZAi7KLE2ZWsyZxTx
i4aa/lZLiuLUFT2qwGHzEvn90xA1OjrfaXYukRDHV6jvN0CewOZ5nY+saJXuuxnMizc4XyzsyG/D
RL9vq9neG8tqnkLbuTF0lFkb36kP5qd0Ktpbv0MoFZc0lHQLMIJGPxZ7iq4FSpILMUZiLs/N19BI
v7VelT52Fl4OVufelwU2d1WbfRBVg7qR5je3eTeG267D6yhHxX8fT0jtDnn9DnILzsBj/oJ22x0F
qe6A6093A9ISRIH+AWV3bRdneIrg7v0Lf9UtAvJDQx1Q1DNlfc069VaH4T2Ji0M0FwjV+uHLUFrf
tSn90ph+dah0b3zXpCRG8I656fPRQ61ls1JrO7kZsoSILafBXUuetxJmepe2aN53Or4mHtgQcCZV
sV9QdL1prfIlXQ1336A0v7PRLw6tZt2Cqi0ObTS9X4a2OJbTAeReeRATd66dfELID8uxJVnGoKr0
E4HKp6imstu1/gtGhGITuy9Vg1ElMJFzEVOKbtCXLuMElFGL7wmpnwYdz6Cu1n4HDObFNtwOhK+U
6h9s0kKCvRYKaCx9kqmA7+DIdtt2xHoxj9ArbzrxxUows9fNMkCz/NhPzAND06ebru8HxE87xKQn
RFxn7Fdrbp6H2W1uAoTxh/KAI0g19dVTpSd8b8VoBl079rsxAhKBDyK4RV4xOa62A/4LKjlFLdZP
OVbMVYdrQfcO5fmjLvg6Wh/kUYc1CzjraLu2H3QNva0mvll63qeCseEVcVyH9UMZM6vYuH6A0UBw
cHHb5x4g5pSEd8bqOmcv68/TZGBZsogJZQ1EKE0DY4MM8IvIQHUCnD0sI1/vWLzHPeLJb1tnny41
hiAZLGnmXzAV/W6deDRqOh3Z0TPZxQTvFfQPG6xJ7FMVrx/ETFdrrfxAH5730GFxdkA6a8WTrEjB
qK7NjZxR09lHaw2j9T2wyqWkiG65SCEL8H5bLNMDZzK1B3y/PpXrQ2V57i3oL+nhlAMpXXGYAGQ8
zUa3yXzwJ82U0OfH6ZvjfKpTY3wetI+2sVKEH60V4SKNH9XRDmmbeue550vK1vjT0KXayZzwSWyX
yLmxTCh8hahAPYjqQ+Nme1DPgEuSqTzOFT+B05T2TWW0z5Ry+rMX6nh+9HDH0S97FKBmitbAYKno
H6t2EIdQhONmttBkdIt+vctzXIdiR9+22HiCPNU2PurURpIhCBxWGME2SGDXdB7Q+eMIElcYiOIX
9VnCG+IR85ncnDFYoIK/A7WOoYR/BH65dTzxBVejRxT5wXC0+fMyrdGZt+IG0TtAZ0NQe2X37OFF
6uJIEzDz5qx0sa7x+Em3Onw1pwrBpns6ncXmMrCW9j7D1ecQuqiYz9NLjkH7JplHxGLzuAvQiWdY
RGanMsbyAIbiEaxbtZmlPMFY5KgHx06AufqPKsrSwIqal6wLcbO28z5Y0WaHcjbpG36FAWeQDI52
OWtA0oNRM4aj9QsL4WSP1cg9VcD1uMwG4mAwaWxgF+el7zCuc7FG9dzxOc9xdkGUcAVJauFqX3kf
NPzjdqtnrI+Z1JnXfmZ69h7Cgrc1tPHGLBALxata38E9j5rqp1eVxzos7VtBrOHFyTcNtt8Gt5Rj
n9XixulYE2Lz+a3tYIjjMzyNibkF1zzSoZEmtxE8D1rUsaseaSIrDnlOZ/xR7MHbA1aiBugWO0de
hPgXFm1leYxWgNMeytwHnIi3XuksW3tKrV0KSHdTfhGm6HAvHcAPLsSDORbQ3lCC9TdhSph0hbLa
aTdlKH1IKUsjOtgMd5nh33tFE6EpGqZbAoZwP5QugoHJBJel6jr8cKKfGDMch0EOqsmPKB7vorqR
Psv6uAWpu+s8wH8lKkjbyQHZ2s3Iuo8WFpwRgu2WVpJlq6L7TEf9yylte+8k3q/E1XCfrQT56dL5
3NW6c26MTuzzArTrbIY6bILmYFpFt2sLM8PzKTcwaiDKGExUTQskUN4JDN26EjZJ1NaPmWvVD+6I
E1WZR4e4K7DQEkQr/uo+zgPuWxMnz16EHJvRZo8tWo6blFlFq7TmAC8yfBz75d430+bWdpNsXybe
D1AKp0gTwCb7eAabLX6tIkULvOBDlAInI5E03V3TkfRaM4amnscT2Z6SDpeYu8Ybbrtq/qxHPuom
qy27wbGIsV+fUe4pxjILLDlvDV6599Pu3lpmDK1Drlsaxjr3pGk42MSVcx87Qwq5BlnnMP7GbI+w
vbwdatzPc/t11JFpHLM12pAVx49Xb7B4bmcjcKvkyV/77BQNdwP1K5xbLD5wEr/vmjbeFxBCwOkQ
LquHEZtb9It7aKHYD8042W5tL9rVCA8erXEGZSoz97PxOReRjzeGf++G87L32w+CImsw+TqMnwjL
s5ahBjAPsDp8HtZkvh8A0UH4Cb+jE6bjM0EVGRw3IgdTh56w5R59vk90elNU38fkqdc8vKyHZ3d2
D9hJo/g2JX0ANfLrKrwXpqFxW/aSzObhPzUMMMQ8i8Jaj/OrBOyj7VhOAjKt8YuJ2TKMBb2ShcSm
M9wXqXFcOhSNkh4hZKNoP5tmT8dgtM3C+twZ2bJHZol87GJ8K8LsYwUs+RyyLJRTmRmX/UlQKNBq
Fkg2xJTtzGzuGnm+RcvsUJpOeDJiC45Pj60gtHJcZAHCp5+7RAfpmWLXDQPwBffGe3NB6hhhZD4Y
X26AdRX+aJWGpGttfay1Md1MWmUDSLNtdDIf2rVv7yrDBsIo0KONg45BjrWJJofOUsraDztE+zG8
cyw8wuJFl9j3JEgdrHRqslNnSCX8oMM0B7rTmDvL86cbJsV2k4Offmg7EW6oD/pPi9d/91br2anD
8Z1hpySEU++pKJ+rfgFMLJLuNjOS6XYC++cPiKIxNxfMjdgp4PplZr1/bPUcEfZ+n+ipT2XKTd7V
mPchq70yokaBZ7X1Vjjh9NJ6pg940vyRhuX6nFXnhRjweaDm1kXji9pMdfp+AVR2j531+GJBWwuY
cMcjhkL5ztHFCmw71A91m1J9xf/NdrhTb9Xlo6Yx0VcWBEMHy+TJTPgimtK8Ceve3ixIZt1YdvjC
lFjdAz7W99EINy62Z/dFj4R7k1luHngpJkcl3ho3JqRsyCLrZ2e2fZJNC+mlYTKeWCtv/KKwX3R7
sV8Q+9rrwAseL4d8MAzlpJe3ywKCP+6tlyzi4eioyh2ruMSzdGoETHBtodY5iP0Q9/N7Q+PxNfIw
3dsFHyGere/2QoownvhxBfL/dfO9Q9sKhyVR3pV6Tcq3dpJ7vxCnFk/i0V3PWXdK1gkfyzlLgknP
oD5gLjhiX1Tq2GFV607jd9ucGy/2ngwDbxHLGd/nOQbeldkugVkb+1lYj4ubPbjDFAaAUmCithRq
IwOyJ8SjYJ36F5OSCEDX7oMzJy5JZyyVfbzchtBnwV/DbiqTD3m0tEdLTCQFtSY+MsUl+2lCzzWp
jI+T3m4sjCoOuSACCIfqk5NhPKVhp0XqRhyp4LUraLsIQFk6NAdY7mUhmfGGf2P45XtkuedDhqFO
VMdHe3AOBZWMjcFy4Vi2Yrgn4Hgs8W4uDJdJzx9xaWOyg0EC4twbd2k9uGAkPGufWpSOwLe/FHOZ
76cEftfaw8G3i2gPaHMhu2t8yxkotpSP8Vk0cfXOHet24LnpIQXhV7Xix4nCt8c3AtsJj9j0UzLg
ONJWWIIxsKLOmujaZgawsMxDv4VCl230efyRfumctXhkLeJuRjqzl7Vn23xxbL+7dV073fZyhTJq
9bkV7ktZ+M1DswKfje1vLM57CqMQXp15OGX+9K3LavOR4ea2bRyMIATWho6Hr6NvRO2ZaGqGKMi6
R5jHURPIpEKBQKL1VxEDh58dHgGnyZ71VByEvYBWRGjM85H5jUzvp+3wbOhEk0U3QzFpUGbVMNQq
psc50YvjLHh0YfgmMelB61NkQwqMkg6RaKfa9jjFGhF2ji2ruK1dps92bHzyan6RIsuc3Qh5yvQi
MkxjdFeuuIuEY/4cVuNZa8MvngPnJpm757EM2y14wh8R8y5MbS/oUVgIwEB/8hoC1KxG6nOd4eV0
cZzhxuZ+WeqRKHYWg/R5WBH5jd45Wj9s/RzwgddnTpA4RBE6lo1nwUKCTxdBmgK6ek5W6iWT5t50
Hr4qkfkEEFxOgwLWiMdaNkp+4QO4J/c5HpokxDYqr7Z1/MN1J/vQ5xW0JE/Mx9SxxqPLO0a4j6k7
xD4Oym2pb4I5J0wjL7WzK9fdTf5UBMDQ32eRJ60P25t5xTMoySb/tp1TTkEpEkwSL+PqHULdhHaF
vvgxHIvtVPv1rR/VZ8co+oepsj6DMQMtEYt7RFTdI1ISD8guajdd1+OzPkDWchZ3a0kWWO+7xcO0
Og8NPHY6SvWV5cH3zBW4txA/+ABe52o9umt9q7vdS5Th6cwSrt1OFpT0PMO1JbINHnlL+4CKLlwV
Hi7MchkuEgE+qiwKprnWYdXSGLs0Mxgku1xstajLgrJOsoORFcPOASQTpJh73a1C3KGuBEGp/ea4
Q39rxcOd2XgncDgsG4QT35dimHasDpsbP2F8QK3euxkmuC2klsgohiypPWyGK8EqL+vvHK25i5mP
buiRmP3GeM1rrrl1MdXGPdCDkA0hFj4Xz+jgv0f4ADiurf0s0/rbqs3ZDQOwEwie2G08SnONPhHB
kFKKLnz9BV8arHfSTbgO5bFoGqQlbZghNW9OBwFedQ6cK7ybHAIZa0VDKlr1z6I0/NPsV9XGnkyB
fRpTeYTW/c4KLfO2tLp3kRiMoGnzz1VygNRfBVpbVXsn2grvCV8352jpiIrneC8jSDnDE43BO1eh
iTl212+wbNpj0AIZYNzVDW4BC16PGEsGrMIMHX/2KEbwZwtxFgYdtX037/zDSjGcdQqAl6rDyanJ
jcd7YD4HAtcPzFy/RjiwGz/zHxsToFQK6JeiAq7C0UCKaiJPNeO511W+ueuRqIc1YD0XbQiox2JJ
jj8rFtvzxzzW9cPQzwfDIIPW9iULhvWnJXBLTZzkC1XZ21Ir/QPLka9jX3WBbTKxP6ZV+MUeM5hx
JbwbRIwww8arCx6h9X0kDh9SzC9Np+4CPf5mGYD/BUpcuHKyRPOqOd+ZXbJfe5aGhH47KDbFfhwe
IEg892116+RzejQUlQyJ411h2O/Wuedpz6woiJv0Q9JJ8ymWBuSas/BkZwXIa/fL6urt5+yhtKBx
h1WLzr8jdQa073FPWqqLvsAhw46Adf6h1KqtMdXRzjfXd245ktk24QaPRK+OcAgOonTFewvGYEo6
C8FNf1fOOJoRUXaBsbJoMsmQT7Om7aI8/bYihyBJaRGLmfS2dHocKqGwyPwaabQ6fFlsKIFLgpi9
jOLSZkBC37wPmcwOawS93MZdFp/1gwolvC7krqwY4+Z93+rzfq5cTC6i+RSvj5MgbQNVXAu63GPs
Q1gNX4xNlEK0ZjXRHiyQHrVc99fpSi9qwlvCM3sf9jy+aFOYMoemr62JOTyPDFr3RzxYkw3myBOa
AkiIO4Uz3kDE/5ZqI+H9pJ+smBi5FBXOKcWNmz9rhv0JnmAV6C4hcdnk5MIw55SpymVs42AGgH9c
C+fZ7zPA/xPsgShvjGNkNS+L50a3Q1q8CxfovnlM+anqpHJCHT7kBE53Y7WUhyiMvk/5gKp/lz9b
w5Lfwjt97J3pPIyxgCIXDUFP4L0jS7IC7ibp4mfx8gSz/eOAbgE58uU+7+rbDpb6beWg9bFUoGsG
YziFYS3J42jHWvWMpRjeg/SRLoV4Ei1ITeCZdfsfXXggGS+1mf81uvvua1L+fF1z+P2K3zUHByi2
CYPYMYWNeDSB7B9stwuA29M9A30cniOw38C+/1l1cP9h2Z4rQF3rwjNfY7uleo7N6kp3dTw1LaB5
/1bVAfz4X2oOnuuikM2NfGIax3DeCOb0BLdaP2v4siwbm4hsA78HE3hGUPHdOLVfhhfthiRturHR
3t+8+qL+Tq+HD/jmn3uGA9XDAFquG0C1/oorr0obQRydhJg5YzSbsLK9zaf7gsmkP5C5w/XBc34a
0//vv5Vw9+9fn5Iy6v77v4z/M1ihPbJ2JhX5acBztHgAqrYbUJQQm7C7teu9U/w//qUEyL+u7ACg
/8sHlb/Cq/+YOX4beiP/EfX8YX00WDx1O0zVFgx90w//+7dqwQ14++/gJXnI/QihU0cyxJvvtcs1
tJ9HBEWifgpPseMeXMt8mHsflnjpNXcJagm4lWAw5/h4K8H8Tu/8gkgodlkgVCK7c4ty3aWIIuzp
uQxrC2pu1BqqYG0Le2t4JvIcnY6kqqt/DN3R2MAL0/cLUhZDav0YG59wgtyJObkljt4gs1qz6A84
ZW/CrAl3cTo9hFojMLOe7jCjA1K/dilCl125dRpvP/JH8eUmBnV3Y1WColYFq1mfN/O8RNh32Pj9
OcU9hGeGReT1S6v9mPkdGmLJ/N5k+Y6nhvuMemH4fDck+KUIaQw+rfoudPVoG1W4ZsedcXRQwFpm
ep75FaATw2+5vLelcWPJ4tHK7VPnjG4AfvWObHAgbPtUxpCbRf/drPx7Ea44wJbmT7sY7pK6+WKK
8f201BS4ujt8dT5SlXBJ7/PNrinJa5yeMM0GXUvVa+N0xAVAD0BJfxsSvDWdxUSjaUS8CMHw99IX
K6jr9oseER4j0BKU5GxwykOpqULrwJEuJWZ1bLLvRil+mhqvmyhmbESWEI9zK6zW0Y/wCnCe62Nl
VId6ypddS9i842s7as3yqdTgPlHF6vvV2Q51YBTEv2ViwJKqsP+yqi9uJDUrkAoflp/ZOr+PHXNr
R/hgt/N7JlywFWF9GHH43GTu+tM0i/dR/QPFva9D1+RbdGgbykAgQ5ijlywtdu5UfwkJxjTslURJ
gAsv7L1dFz/1CUGaHh9CeZ/CnN/ri/2wVO+chuVb1lnGpsPOrra9LZ5L2OXET5HNcMXsvl1J8QL4
rnaW6M5rAjjDxRGSFVbdbApSDYSVJvFxx7fm1YJcsP4Lh6p5QwKrIvqvrJ8a9d+D0ZPuLnQJ6nsX
CiZ/N01+dRmfoMBKbhNr/TkzIeBCm8VQKm8/pSaqKGnV/fAr8ARa7M67IcswseBqbTV/spQgDEHc
IRQrczIRrWFgBNx4vJHGcsJgxdYj0MdolxLY3uG9fAQwlbHU4T27XfnoG+2TtdJNYH+dq9SPKCfA
fzR1SFy5hkFgTtJfGNZ+aug/DXph2NiX2Enp2ySELIHhVkuX4QVjc/i/PJ1Xc5zIGoZ/EVXkcDsw
MFkaRVs3lGTZQJObzK8/D9qqc3G2du1jeULT3d8bf75oD3hzaeNP13Mf+VmIJXv2+JgPY9Jl1CjE
CqZtH2jpBJSug7Ogyd2Wb6UT/RC39R9NILic3eKeLIL8soQ0nt50n3ISzJgaeXexAvNXrzSsQ2mV
O8fOj9u6mZfqBenhbdEtmr+L/kNr7cTvlHFf143lm1siAFU4y27UAe9nSJrKGv7SPTjsllTFo18C
zqxnR6dmfMCcgA6G4TyXjxnxwFE3dFe36V+VakOaBj6+n5WnbtlX1Inu7KT50Deop8jaMhIihlWK
k721PXG1o7JgIrVNQ3AYXBcLz2xr6pAX9B4NegNdkIw7t195OvMEakdR/5Za/6zThZvrdJ2bPKna
9g/DItSnG9jjTSlDz55eR4fPuLPkh7Nx1o433CVJsjvBXZdxgR5UJV388S0mOXI/WJPD/F029EHM
ps/+6WtJsYI+lcdtObk1jN+is5klfRY4TfZaGG+y1c1QdbGUWqV9t8g3EdD2YwoFtdTLW9+QKRSr
POJpDClZseX/fJ94iRZQZai3/jpY2wRRpMOujHlTW/ukzV8iEvMvZcWUXC18I4XL5j9PQaXHT1D0
/DZfqrnqf+VP96rnHVbDfgJhga/OXvuZQlbibu6Zmd3lOEWDrF4VPZdgViTDeJn8+fPz2oeWU78T
sfGKhuZVemUXKPGDarOcUb5D94n5lcqCMHGyZ1SeJCtti3Ey/+o1r3OYtj1Glh8ys17bCjaaqdqT
xt9aLK803rGIMu2ozsad+P67ppZ3MKp/EC/BaHEN17fn2OQbXWc+rk4hcW4kdwrh+OJbbZn4W7+P
qZTkOHfXQeWjKGe+nUFcupSPdd42d6T5u4YyBz5W9NpWTjZLMtEJmnH+gAjPV1lQu7US9MtUq/+F
XWLvFNkLNeTjELVr/7bkh3lk/1Q83lriCoQaynLsPPmxfSRLyxGDPpaSdp6mMi8WPx/XnzeoKUhe
W+aCnwVvNf1H2wk6S50GxdO+4+/0F41zNKutyOn635zICYFa6V4KvnAvXmJKs8q7Y3ZXjvaP1Eh+
yZw278wxI9tZ88vCMT44OC68DBEV+chBrxv7QRZfq4ZGUGy7mhXTjkeYOeCmXFug+l5STZ7t4wn2
Zpryuzuhbasb6lX7BkMNcPldLERB1Z7U9q60Iy21LsjveYRSEF6Em3eaYhcG8unRrNMbgo4rHLWy
29K2i+3kS/viaghC1Zj8AKjSZ87oM19hTH4ISfyEffju9NrMDhoVS2fmFHXl96AEfVJFpeQESEuV
zkmALpK2bFLOCWpJrWavrC5NazyxJzeryIrrl1ePVgNhZ+qeXVaJmqbUA6xI1LktMbUcZzm9rEm5
V4Gje53u4sJGCeLO7i/ZolcYdG/r/kah74xM7qAysNUZRUFdsVctfhSH6ndnUclcmo9C6IQx9PMl
5391T93IEveHRh/194kcCtcqo2LkWhOL4TyJfjjTyMEqtcKxKvXLqoB7IAlATJ6ZrT9Zv22HpdzW
E3/VrH9MW61RDaqVgkPUch2Oo03Z2ZR4D6ucUemlCnus+Yk1E8oJwYg/EodA5wNdJK7Bm0orl4+z
sMuQREFwvhqJOo4CPy+KL6XOtwK7lbMCH/YuJYOTTVvq4DfkDtZww/NK+Fun84qAdXD/VIbv0bFM
PtV9sOMvcyHKgTS5D6UH20uVhU9joc3M8TGpAf+W2BzY+J6U0T1Kr4ds162d2zUkyCkzoY9c4Hgr
TVBSnkndxeoeFFNe9LV9MCaboug1fyNfVoagrVuUnNg3BAZYo3pw8bqHtkaIWoWUeHagZu2OxCeC
fMj8Wq3sMLrTn9VpUHRCybojU/ZogZP344vbD+bO1ZWA06FmEalQoqp7WgzOdGlOBO113+x209ke
50uyRW30M/ko7jS8CMpK/cyKP+uWA+i/F5GRPTMu1sFcHnRlveAM/dBKLwtIoUtQAxcTz0fK3aAG
eDIyT4fxTkKBn570nN7P+uZAM7h6WJu+8D2VNmo6x3a66GVUM4QSD2++LEb2ZKROGTggzgR+0NEu
exIODC+uAo0+PSQwhozm2b2ZAMBVZpwkZ69o4/qYiZQ+MucI/PIVk8JKb2SpQ28F2jrTeMdDFada
c81EcWQD5lJAGFHo9tSUpUmjwpfUT9UW24vN5U/Ho7mvm++sZEEgA/mDXow2udVZaJ1RqbmJkVNx
4w3E0sP4NgH5Z9+rSmMRHAixhmnNvr2iDNm23FbxiK8zePE/K4qNInPcjOclvma1LQJvDmOstD5q
eBifC0CXvdOHCoAIZO/AJwEMZAPKpZRL+nTFZ5dZiR8L6zsp+LJBEcXeqqor0YwFAYmstG4mYaAm
QGwhpGdvZNlX3iM/mcuMCUTgw/PAzDwLiwfDLTcbN6cNB2J4t7Y2dclJx0mvdQbFdOprRjzXkCBy
AfPPfa9onSifrM+yJH2trY8rlO9jmS1sAwTOWUlMVHtFX0Nnc7ua+n+z5CCe5vyLqWj0tU1cBaTK
XbiUkWIMwF5NwolOuBTLGLrGICIJGXVYqfqbpeut3yMyDsjcwwtW3xAXKL6xwVtZDB3QpPlTo8LQ
bGqzvB7SyNPaARM01xYdqjAcBfsRPZZemrMrlqMIasu4mFn+lZK0wdl2HBy9pOlXH/3ZNG/Emn4P
DKy+sylFpKX3e5dxS5rOd5no/ypzzSEKudo2tcggOvhebRPwd7bbo20ByXeqEL6aD++FPT45m+CM
NDY+lzg9Ji6Cd1RZ/R3dZDA62rRPHXGj/uWfJcngtBoo/XoRr4ZapKGiT9ORO+rNglPTC7vberLr
UNNH8q+4WvRaqKgEqM5zLvbcKe1d3HSaLzpw/BVsFNlDETAphPYCj5Q4Pzn6I4kR7q8+1whYNJXn
rHGe9GYkyEEpuwhU2N5NThKaUCVjgsSrlR2X2KXpolgcvNHKroYVP8fXAiHKU5fX0qd1Jg2q8SSE
6ZtqDY6bE0IKGMvMQcobcZgVBU3rl7NuaaVULkzeaO6RgLbw7ILdZkSm8u65U/85Fx5poUt/5GYF
0DjbMZFnqR0Iz2ELn6wLF+EyGmeea2/y4FwSJnIgg3Qg74sG7MrPDRpFelV/sXTzQXHnL1MWCzwF
dEOR3AQU0bGS3LYLe4rKZv5CH+CxKfKcaR02hClGCYEANUUL17Pce+T5GGoDx0y8I5g8E50pO1za
M1Nc1/+nZzPRVB2o7ghWKkyp8F29bdpkedJ0jvhIhpMDqTNO20orTDXQLDUyWiQWqGAmkhl3UvMQ
JbJb+sS3cKFENTNgAF7he8O0dZeQryolyxwE4lC5IOW2A/bQgTdU+V4Za/YaQbHqJhPx3PxcT821
LwB4PXuJdBrbnKzZgipXGahp2MyzGtiV8bvSmj2qufy06cYIYfuYxD7P/kAmnGjq5Eu32s/aVJgL
kIHlmnlq1fhCCg4SrzlSxtYBIynv6tr+zZflaHIE+56k/SsV6pbixvoFLzzYXfWbsOWUmDDtuNTN
vc6UzwZrCymxDF+l2nKcEL1HZNSOBmp719neU58iPXnQalqNDCm/1YkYsKopwAqoeI6crA3X3CE/
cwAyJ9l+sJhk475O/U0vJgz4R7WCxlpMOjH5a54rIlvRSS6HON6PrmsG9mCghnLcs6xo4bXefgSY
q22lW2jRTd/Eb9nC+iTGYF9WpOUq5JwN2RqazfC37JqnsUyfnSp+qwQ2cLtABOumNJInBZuqo5wN
1VKCMjXlkbbGdxQTelBUdh3GLi29gJbthEUC3hjO313PzWogfnWqiE/3Mkvj3mVwvzaxllKtRSRQ
EwwoEI8mBbhlYdPfYpkXb7XWQ52IqxKDpAi+Nm61xmOjFLzKBK2JOZeIK9Et07PnBE5ehmXRUjkO
fjIjrIhn6JK8G0mbbnCadyY7M2jSfiExGya/Iu+Riz3mYjbBuFHgtcfHnoBi0CE28UG132wuSbT3
UBUp0Yw65mCfDVc9Zo94DsfDghhjV4rhn53abSAip6oB6Bo+Lpq5uSM58CnF6qKELUTEcET8X6tR
+RXPuFbjoCjz6mBDvfqgz6/Ngu5xm+9yq5XIu951EAzfFnR5VWxv1JPC52KtgOhEdN7cBofHMV2K
9FIIrj+LqZxqVX8qpu6XU/VqYC6rQC+53HJHemwoA70xNJ+j11jD1DIxLmmVP23JndRtBtYmLszh
FANyE3Z2Po/XuUf7XmVpu8uBBGllXqZw0er5oBgS1wr/VReN8T4I5zK00wSjJavINNf6XKP3taF5
dobaKMfREk9OopRHkhDvRmtAXXIJiretPic7cMtMVGbR8cwJbqxOTMToAvJrJEnpt0piHQx8HwGC
+K+0ky9T1zzoTuoEqBU931uWc0FuWYhhwORx9q4TrbHQvMURqfFD0dbWGTI+QCU6RU3J6VouREqM
KYBTe2bDYbDfzmq6JQr0aYkvUqYmj8ogFMAo65bYwX7jqGkwre17vZYR+m/umik7+7wywmtEgPu6
7XKTc+JHz6iDckJDWqo8SHT1XCRWx3pel4d5mt5jgXzd1lXEtkt6ajxEv7VjyCPy4m1fFK/j9uLp
VIzJ4wN1lXUSUTLcY+aiUUGaQK2t9R7XK3FMc+xLW343pfIbet0Nunym5jbnVChQH03bB6hbCCqg
47hQumHjCT/JFzOY0NdGlSOkP7L3amlshV3lvbnWVltv8plWedftLTcPS/h7MZunYpFn2yrvqQJq
2HmcmNNcc2PJAwHSxidThT9yc1bNTlvyioES9a5J17mfiiVcxgGR3ba++gEvEMQ/+d4l2qyJlUM5
a8f49seOTeA6SyerHfyW5mIMFmmQy4TR6LdNkfAlCZi452iW8ljj6jn1aOApQRI8K1rxj1T3kUhN
Qfi0xbU8Hvp+32mseRb3fAbx/baGFlCw4JVJxbwWqL9HIUN7ni9VpZUIkfX8EUPyV4XVMsnJklCb
T0+q425KZIF6ttZOyYet/NNpKImcgg04+UmtqlMvssTGN4+QCjCzc6ZHxbKkV3owDj8SO94Kt6xh
umdGdaFHfaI1GP1P6+Xf1cz+vqAxj6rXep33pdPE/miheWodjBrtzI0tR30wD3Rj/gjqiaK/WF4K
PGex/lwykK2NQCVJTnn5oYwz0rf9HgXgfo0RGjoSybG0QYK8etuAkgmU1tz9/GT05S8/ylzSIIJc
z/9M00wq3lLes+Vz7TwRgaKgjCAgOcXx8KO+VjwUKBiilW5F5DTQwKY7Gwi4go3XU/sw6W7DlZgs
83KqX6feVHaJhA6INU4Jbdju1rodSs1+mBQA6F49FoQxl2P5onzTwHle0dIRTbw6/pJa93bJwr4x
pu1LI0ciDdumOQ5m+9lax4VyEjBSRvLOir+oVQxj4d64XIVoWPert4UxYtTYJbb7bswGBD4GVGeB
mO21i2IDY7cdUh6e94l34ZIclUuiwoTHdgo2ikp5X8vx29OBlDOtuNl56lt5wsVddMu+fprti2Ev
ChA/hTO9VXJFdDjzehmHjd1dkiam5X3QXhRSbHS3SwLU3XyQpAurVnpPqvRoyVoDGdgo69x4j3Ox
Izr/09UXSJtBuXND/Wx0AmiH5V0k7gWe4N5pbHYTUruM4O9Vl59zvpDS3NQHmyyenZzrT4DB94zC
+1UxX6a8CLN+uipwjrvcwGWRNKIJWPGfKMqeUV7/NiW/kCubtYimczpRuWthWrGV5qlo0gLTNvoY
pC57tPKE2Gi/+s2p0mTepWQtoAas/xiKSheFZD+T9Jj6yxsJPB+knPOxmPoeVpMpMSfa2anZyYlR
9NuWgNoKBd3PuSMzZuDC8QvmKzU2OUVagdmnnIhQndPr6MV7jbG2gB8KyoIEGMt8IlvXezbifpdk
DIEKu0sVtyoxai6xPw13bguaxSYb3x97PQvkceGR9L04poBDlS7m1JIkFiGme42H2XHmD13EAYP2
Qwe+tCeUyPQbe35kkERAYh2quARr0u1rjgfpunTO+2rZv1R7xFOCatFP05rY/uqGqGPkjEbIMAom
dzUZuHRinbE3Y1O6ibR/hrwiAUUwkbD1qghTJfuS+TLfOottP1MQRZeJ4DUw+60LorDeITcp9upn
muDdu5WD6C3JLALk/c1R1+lgsOPeu0/0cZd/p9H7qlzjUdF5zC2v/T2P7Ba9ZNpxcarN/H2IcXeF
h1/MSjCQcDFaQaYL10fHD5soFjDlbbDtjYMVIxzXeKwKQzOwmtzdoucrFGyQhK6fXFybiM64ljia
8zJqyZNskTIq45QGCw2924UF0zZe+WkszpZy7yohA6V1HmdR1ZcJxuFuq8fRICZ40rKwk6p9subs
HSVnQsR30YX5YoRKrabnGq5up0r71Won81CYj8ACWSRjOz6X3F3IDd21baPjasmfRmdsb7Y7HOu+
kNHa0bNgapFwV+Wa18ZLuszfpHvCDQH6n7nsyTMKIh93hhfQ6kUFOtP8MK+cJqjzCXfli9Bjm52K
zww5C8qjUb5I67VUsuRomFZyUN5bGSwafjaczae4Ab9qt3vqz1mYKPwAoT+hAKBierZvCRaOwB3y
m6EAAJeAqvvCuraGi43QqlDhNM6LZRrkXs9b77znhVlMcgqyRd9V+fJ+NnoUC9QTT/G9txo8SthL
fpauginGvKmFpe7yTdFTpMB+k/Kv0FA609dzUUv3UaUpC1nleMvWJGxL9EzOFA94x8YPkmax/6kA
Cttzzrzyz5B87zqWwozQ5qJt/g2EOLsxP5akF3LPm9pAy56iSmU10Mny4m2vsd6uW22+Bv0mLiWD
mxsROGIr6jqoqxpObAEIRZNk01q2Q7hxmLOaH9lwmqWiQY9krChjXNSXmqWfdOF9ehM0aRab+6Zw
qULLuQEIh04EVRu2jUggqd9kVMUY3wfz2QBYPKFkBqDDkbVptjIq9AD/GdVUd++tnMprN0B9y4mR
Xfknxmk5aeTm4tFeA9txeAYNHGQL2iZbZ97Q10k59MjzvJbxidmLm+Pm7JnVf5lGybyXes5pdE5a
b3+vXeqdjI6uQlQBRpA6/Xz7+behG7WAhbrV0M5Z6MVZgeS4QgnKVSBTOSL6ZJwOpmHqhGtzhjQE
lgfK0rySJZUftRyt5V1XeGZFX1rUq3RUdc9LfVpcdmviYvQsPsNXFidtVHiSU2AK3VO1h0Y1kmM9
YdcEawhSgUcj5nw8SGV+tFyVqFWvzB56tfhbmJwysy0HIAWcFrFe/GqFQRaAFxmF+bvO0/m+Ijmn
SukxBZlBYS++K9WBJtVdWBvNCMxh0+Ip9B3w8v2m/FgmxFHjVHBrdK5VGqzr4O1ILxU3j3IJAu5H
Wjiy9h3pHGgUw5RyUjNUaakmfpETnmzaSXG2JLNdk3iUuDK0cmhfyJjpwPWNfj+0TRY5tf1ngoC3
9IJntslqH4sKbUGi+O3U7eO0HWir9WA0UuXAo0snNcS4hwajNSVb/g39eBY9iW/oIh5H5gh8Ot1v
/PgR0P933GRXpa+0oDBUoLcULWzpwWtkycp0mMTvSa8oH84YOgY9z2LFRzoORLV3fz14+UBBZmiC
9za9IykJAGoxxcgFGWo1MEVmh71jfeiZvp7UHAG+lzHuV0DnWtZemiqFRCrH7tg2+a1scAVUOjHy
Vt6FtQGBpcXjpzJV1cvmj+RqWUTgWq/V0tAdjBRV58bqE/Nn+KoH/5kZKiI26jQAxm5OjgkVb94S
cbvZUPB5vJiNme4R0FaNGb/qjGfNaFo7JU5fNFPGAQcfKvZqMY8x/6ON+QY7foopjQRbE94pqVyC
5FERNaX2WfQDCB6aymhiNQYFizeMc5TWtTPKqFQgP80qvxj58k+HEAmGcVlx0Xh5ZObVryqF7PT0
GXAIlj9M53CM7elM2BKds3Uc2VbP7UjXo1koLL517eCJ6gLGdoTeVQYVtQl+4ibZtBMa6m4HoJSy
4+dGpcvEpjXoyMUGox1cn+us7ZNj7tOhtaOh9h4nBH6EkWGyIEPqUCkGhUlifMiJZT5hGnZ9ENc9
DeKAKcxDSWth2Cych8ZJNMYOL+1OP/+oOcVPhlal+h6lwf//Vd/qeTXaFVTwYdMO26q7/fdH4Q/5
rZ//b9vL1fj18xMy9UXEtDkgVmCyIIGhJzxsJ/keweP5saLss9AQ8auaNNZxra4vWNTkQzEZCSRb
YkRMNuVWvOuhQFm9u8cTsDk5lt2cNt5BI5hcIZp9FsmDl0rl88lea7nrOi++0WOfoT34qnrnb35f
EkUjNoTSLjpvHppuOuept2LisbOT2gysa4v2Lox+jTp6D6rekGOCU2xJ9OxeZbDHiChzBDB/LYt9
rFRNB2FbDr/P3/escaCvrvIcT5iFCu9CedKxsvqaSrXmN01NPUjC9FuUmo9nfryqNmnHk2uWqAOy
lHuNcU0kAX5LwXdoZOvr3ExDCK9f+caQ5WcyRyJ88klQNiXDS2mNFERQXJY1tDfXzHo6V6ZSVGHm
GWeZxTk36/yppGGRHJv6ddYRZmz58Su6L/ZmTCFaObz3dUwkePO85Fswnt4/2hIh8mRPaE46eQaT
wuK9juMeu7t1UnSFLUbLTQyBjvAtdd4mLJTeZu/nTv0PaJFLulW8e3UZ4I8KJysmY3troh5ASlu8
sfQzlj/h28jz8PpmT5VR38bJcXYpyOFeSzrvBIt/bGnh2096HfbSY/SZkkCUJZQ70irXppArpUAb
G/fkhmQudLdh5QaVdP3NUPUyWlcPU/0svKiDVgN9sIZXVDp4ltYFV4zeHAEAs4dU9Q70QPVMpCfM
B3+Xys3fEVQgxNZOY5rMx6pD+5GlsM1ttcz+YoHlVWM/7m18aWFesdhRa+GOKNvz0KVQX02e7O3Y
Rkyt8PznTfO9poYTNtiRGnxGgdiyCIldezTFJkMaUzLiTKITilLap0W3yyDrpn8I8qk6oo3Yg7tz
1vqfMKw3a1r+DGmLrCgzL5ZjneHeAoAhwEgNWT/I0juyvBShf/XCIrawXZI+1MtCHvp0M749ulQW
3YdMZexOACxVTQSGulZBV8d2YGsU8lWlDYFdlvsCduuEjc3iURmda4zQO7KcAtCMgfwg+9I9C+Ci
Y9op3mkcY+/YGl1KZhlvg+VfHhPPNs61WnfMIFgN6TRYcTfpxlXEDT5gY7RudQzDLtJr15rxDT2U
vpe6UB8dLa72VUsv8Arbg8JFUr9Ud8mTBg4ZWJo1PoHADsGkWMoTfksMRFzg3KSc8cdBrUulz15a
UzHxFbTqCzVGhLabTvmKZEf6rVNzAU5tSE6I8qMWM1CZPGEUUcTybWKM8UuRyzeM/qxwspnekpi7
6awO1VvfQiI1s00pk+vmIAXwwqpEAA18Kd667Yfqi0zfwEIRzWl58hYv8Es9l9TXuUJEUAjPfWVj
ApDHpfuKvKr2NUKIHuPc22dLrYNwI49yJYrEn/8U6arfrJhyxDn7NRQ2avQJbj32FKjFVnlMBTbK
zO6mW5yY463vM4pAqsa4DCk85vbrfYv3mwqnEZ7Ksa6d1p+lcA7aYLtvfe6+kuKwyci+inkzneYb
vaBo+b50k99i7elrTSX0cdI5gT2bGp+SmMMaGxkuQfxmBG4MAe0uGqGI2R/4yiXMpLSAqW1zjxsQ
2ErVlqvOvQRgJDf2eV9+Kst6UVWtfhS2mKK1uU2E1ERFmzuPK69YEfalSsTJE23xVFpsxzDAtCjE
HvvZWKGL4vXHuXTO+YRJTetgBM0GpYRZWZtgR+n9OpUA4MpeZqmNLsAZr5Y5wp5MsUtfem8ElRye
+kSccUisUdtNsDVW/iiz7DDISZzmTfMVr2zy4wifPBvFJa7dye/XU9w69h5gn5sd1ykOgf6jUjER
QbJ1+3KR324sANzym77t2knR4C0tBxkMVcl8JHErxttcC0viT8hB2dzZRKqxu9AuyMebtrB+Nj4G
hFgIwTDa6tSquKnh7VFRUkSIf2XvFaPKqnLXi2HZ9lVw2WRo8mjeWoazZk5kvAABPzi1uMB8nTsp
V2o03Tps3Ew/siHMB5afxQt7UMa5RcS69eZlgOfOkvBn6RwwHXpErSK1DoNtM9PPVaAu3EPSdWRy
EBCLpnjtbK19TJaZPgNAMbbtNTLqFkuhgXY0e1vXcX1KgBEuTou2pTLU+NqlExU52BoGTyXDjCtK
VRsm3H/BVpJQvjVgPl5mMAHe5Hos0h5LyarpIHVXV9XyW+fapF8N5qXA4UNiAW2b5mgTlJSRglSo
pIQlyjaX6Q+wgghVDeNdEc3fpZCvFF04rKzlwW4gy2dLM67Kyo6bdoQ4dOxahyKxAC1rsNpBigsd
Y4ACYnF2szc9ILQg0YEpRLXLE2d/vF/slHrRZXyvZ/iRRfUWPxsqfJ+zOZ0pmzEi3XnozaEOOlrd
dkOjlycFmxW7/nCZkZcd3WWcKDmq2ws3sxuG3zEcWG9Q67lvqGn9wlinoTayscl586mfTQl2T8xI
Yw576NitUisvTpajyP20oMSrk99kwSJ7BzKOlqF9XOaSo0FqJokyyS9dZwxKDXcDfw7SkTdPV6gU
7QoRVq1bRHFutHsvRlzV28kJRymHZyPvHR5jf+RCEJTDBIZapUawzjNcbKxeuNnQAeuMF8fpw2ku
5Hnu7IefwZFPcidLIkbSFpcdAQjABSgIRitCk2rTByF1nxK3Yj/wfsJCd66Wgxy3qEZ7v4UqhK2q
owxXktta6rjY183fayzlvrRNYJ2Yzm1U+Fj0S3TjoxBvRhIXp3ytjhio7bNn95dFWP3BFOLRqhdQ
kiKxfaM1h6OTTcxCfVJo56QetPM6wg822+H/82s//xi3341XD1maJRfA6pKO2NJ2jIO0u0NiOeoZ
GZur+LYUoRm35dGY8adn22/8/JteQfNXnrUh4pSculdXhuZ97CNLp9MrQKlgY2feoRJ17+OvCbn7
SxK0R/KRHqtf7sf4x7to0IXpu6aERA0B7FKD+sa4YN5bFoK5n+7uco0/KQLup3vXRhjz2W82WGXx
OzNMvZ32m26uJqKA8kDX7N7+wy881M82fxQZvca8Ue/KN/2edbf1t4M5P/cR2VmPlbeTwNevzgVv
2VVRQ+XwJkk2EoDcu/WhxLT5AkWoflHiexOGbzznWKJCsw7WZqdGc9DmQfXdvGDT9tqr0zyMaWDf
kzezPHTt19hc2RA6KEbOEajM6qx1+4UsHR1Dd0j8xHBFGV3ifq4A7AIycbKGiaEIxSUuIqQw+lP7
Vau74VAWV9d5UZQ/vHXEeaHxmpOnQi0qlSvf7RFhCZ3n6Se+6PlmItOSPn0YUZu/lM/cus3quFDQ
glyRveOOh2Q4Vm/iTflASgCUhO1hX0eDtTfezK9CJw+FrAp/Tf/2V+PVOwmW6oGOUYIeEsjE3Xhu
L+jbCjrlP8bPEuPUPQ3cR97c4pt/5mh6b+bT+Ct9Gd60UBo+UturAia97pZnTjUkRLgHd9oeuch4
M51d48sCFcauelXrADWJ8iJwWYsdxsexD+L+tj50UyAulCemaChxJEy7wvKJN6Hx6Hk6YH+pQ4La
FbGH3TrT98t3s5yqS/mmPVgv1eSb9n3QD4RLxVeT+pTdOJy25Itn9e686Avxt5FQSIamGzj4RUkJ
aVdgw8JXLuXZvQIcM0i+iGMxbysgYeJYDsk7hN0YVn/ltf2t3OdTgUI/Ko/r3jy/Ipzcp1eiYNr3
rPMR1IAm/+m48n7KAOzvpn3PwP07K2ixOTxIzrgP7BDvbMClcaybvZZFkxmhxMAKb9+8I+ZQWDPn
uGAONI7i1aWki0l2PjmAzDyqwfDShtWNORwtwYJr85S+FZuuOuAb6aBYsFxf9J04Jc/zK0FINyvK
js6rrB4t6swS7J/Bu3bXH+Mjd9O83VXvWxTaX3kufbZBIlg2bDVMSKRBCfq7C+pf8oxNNX0fQjNQ
nrLd1qmHY/WQpiFqkvQ2fxYneXUem+iTSLbuYkTNHlVuG7jB/J5/YAh5du5oXOpfpGCCRZPomYdZ
sifoiC7SfwV9hhMpCztEiDfVeOwP2hnQZ/pgKzO+4Pk2QT0K8Aj0GyuocTP4YFBqHqpn78vK/faj
flV8KJMmMl/6szshdzhoX90HvYgQreSIX3H2Dj4qUMJ5fPdXe3SfNaIN/5DxHshoeCifN0cPUtx1
px7y52I6KC9gRQKr7TtwkPpihvqf7tf/SDuP3dbVbUu/S/UJMIdqSpRERVuWHDuEI3POfPr7cZ0C
ai1Z18bFbZyNfXaSRP5xzjG+Eb66tKkWxko7jsasfMwxdJ+4J45f2CTr2El24kk5Wkc/XFMGc9cj
BeQDT4jLekhe8Kx6E1S7XnHcSBdTmOfG32Q3+lO3NF7cXbn1VgCKviqSw+fhG6CroQFVsTXonkwA
hFzFzjpzM4c+3bYx7uJjTK1r2Qqz+J66/ZOozKObULWJCST9tnISFiDMM6iBvjxxr6LXbdgSZ8YH
Os5hwABz6JDWKPOaFeiMZ6Fgr2HQyMjBZrmFNM/WOHsmM1dZ8+Rn+YP/CjZmFOfVOzfWflEPJIDN
aMYSebuoHOnWR328giOnb3Hil7xsBlMqzaetadI+zMyb/ChiB8Z/zJYVbIVuZWhzBNDI6/QFJPx7
NZ+rMNjLOwSR/XgrnGT6jnfhPXpugVLwLE5WlbqQ9oOD8U516MYCiXhr372Duc9Du7XFRb0TTv2t
tRtvBJqonBj21s7T9u5nZ87DHXAXKsB0RM/siBJntyftbNwaz96JLeEZasiHsKsc5l/IpZ6CAQlj
1dx3yodygxgoQCk6F2+sBWaGuf+sf3lbZOIezdeZ/CxR6Idxw1ClR+pIBwtA9YpGrrWpPHQKBEMy
mW3LWpinkty6L9FbCJvwZUIE3Ulr6aZoXsNd8jgZgjmDo1cGOTfn1oZMJrP5P1l9E7OUTfmPrIek
YarrqrC9dTIswy+rfiAHz7S1ji1T3cMeoNFLCLWn2cwsFXWt3Twna2KAaSmhqTAY52thTwsWlfVg
K4hlaIA449FPV6QTpAvPrru5vzCQZh+VYSYv6wdrL8FtwShswzgA6bHTVxbTRLoRnqJF7XB0l2+D
T29Pmrf5IbZrnTX1dpBmaBdgfyUrdMIcgtT31Km39DixYwfFPYiuoYNVPO+3yHz9RXZIn60nzujS
rhBm8H5pAwqv1PmR47of2iEiIfw2IhrSHdGzzOo3SBr8NV8kyY9lwRaO+slrj3q/GbexXa3ga2EA
WhV7b9a+pY/yeXhKaKO8UfrxN+Y2PSTqonr2H/JhUb0z5WCM1VvlTbjj6S6ljevbPDCju+FBwJyA
iRqcI9+xrGPYgbpfy7TRasqavCXm9Ex5FIONbi76tRbtiKZ1pNWISOOpdgj2sUxs/zP9A0d+1NvV
nPxvwvyMfftViw4AFlmmFrRKHyoEg/P2XngeedLAWbiM3ZjbQKHftEiHO8K9063rWNz9Z8XOd9Q3
1To2NwgTs36YD8vq3V0rAty2ZXMXao7QLat7MsrxLwLPR6Ka8PC2GBSHhYyhO3e6G63Z6f4KN4a8
M74yxjbR3drM2NOT146kZSvCaeC8AUHpoTx2yOTfUjSXCwGnx61A5je9JZsOJCZKNVswMcHErUyH
oN5yvGGEVbcJoKPU9kVQw3TXZs02rm0TK1K6ke/45w1hBiWI6tNw17dbUHyTthIOGZ7JBDzbUkmJ
1N1wZw/0IyeFMLvX1X1d25V55iIpNHsObPlneVdbpzp0XI6hL2Gylo4sUMif5OCeomB6V90ENyme
yk0HM+LUPEbFKqLxorFGYRyyjbXJwSV/F405IbDeg3bTK/hUltyKUQbojpcdimhDcY7jHCqk4OC9
mi/ynkUi/gyP7YtB7c5pF8pLtivW/qbZ1s/qXR6vBjrCaEpPSuYDe5jhgfJHhzDdfFHA0XqpkxVZ
NC3Jx2SFpzepYWMB9Em3vvHGE/HfL7mPc2PG1S8wOZp/etoCu0f6hbcrUT/xlg1PeBexYcX6DJUc
wsFJ8E2sz9K4KeWZuKFMeiZ3FbDZiW6n+ygIs3E/fmU7/ZQ9hebcdcyzx/Frkz7gQZ0r9bzHm7ef
Uv14WVhH9HnBZOUtMdiOhTQvUaDM43vOcXX6CpMiozS676nrPfI9MYdiHmD72kTouqOZeUfHzc3J
TDgKt8kJp0yvzjiO070OkYq+IfYkzp2BjDFiS5gzNUp3Kz6iWzlV3Do2gjLT6LUfTKdCME1dcZxr
R22Pjj58GJYuZ9Q3Br6waeMN51YMPzYF8/QlKOzys9nBb2HKsD2hqkOQ/wAmQ9i4DucWOzlGW6W0
tSWBp0tzHezNXY4XzOQUPDf2/g0nB++FORNv22yTY4GBkCfO8pM+bvJwOfltYcGZCyClLtYYRpu2
0Q4G1L8tdXXqFCqQF6T8y4gZIc/zE+1f0BIsWJyoQhtjSbqNzFX84Er2mH08Cy95/yJmxza2iyeq
zuBUCZRh91khUUBIzfGsL8+9WqzMuyZfwJCIjyDLAs4+4sz64GWwq0Yc47nQrOWZsE/O/T1B9u2L
ZdhEi/ozquwfgzbTzhha6E5Kqj3elrT8lsWj6PAa3TsXSVHHfrf1OfjJxHwsTdnx75mgGcrxpbpJ
jt4Kka3J+rmJ1/Eue23NmbeNz94h5wplcVaCSBd+Ugi4U9/oz3AR5cBqEgJsWzsUy94sQiy+CW7T
O762dCu+iEflTDGDj8UdxR3hGa9PiyIZOfs2s3m5RKu9ULvjohB/Vu4WAcnUZT97H6zGibBBUQUd
9xHD7lv4VTohLb01wTPv7s7ErAmLFJ+DOMv21h1eRup6+a4jAmqu2dXC/0jAJ7JHtU49QyXzVG7C
BXsU46V5olTAft08Ufqoizm56VwabO9GvROek6X4Lg7L3JuBIBZuI9ZDhJ888vqVVBz1vfxi1+oK
mzwhAK/d2gfdunDf3W316JXbEDHvWt4JtrFJsLn5NhyKxlyLy+LZImSjZ4bysL+Q0AvazNrgA4Gp
J9luv9RW1rE81veIOR/NAWy/TdWXmc61LFoOO/+VU3X4xepHuLse2PHbQIHPm322OSrLJccm9Nns
8vVjc/SVXfyhPTE674JXd5U4lmsTuGZtjYOEv/CD3gKiC2t88ClgLgwFKfxMfRF2okPEvEJk6Syw
Wf31La0T24dKjNBnEa6rjY8F/lY6TYvNJBLjDmespdt8usSadBhW1PO8w3AvPT0VEm15m7IPTVs8
52yMxQuoEnneL9UDA4eX5B/lrf+J/dW8i7NZ8BWe23c2AeEkLdPn9Dwkq4x94uiu+rVxYo1iUhgf
dN12ym7YhBiFnyPQDfF8PPEf659rz27GtRoR6s4pbe6vORG7nyjHua6jvQ0/YeoknIzUBXuPDyNy
Lt6xynuzHrvFPsQDc84O2StydGs31TcFuj4L9847+cynmfsYfzKG2yeO0MMGPaZ4DG5YjmSWHCxn
YE/n1WP1qD1XjyyP/p24xUhwWyy7R+6u6j7dSUtju46OBN4/Qb9aFghKsyWLJ4ul9szZ+r596Ry6
MY/5PQI1wR7QkW5ajtLL4YkLuxvMqh3xp8SSVkuRlh/Nvgdrw2h6K4+FQFlmHiEKI+DzbD4N/day
24P73vWPYQUQbKWJq0zlbjlD1e8YhKnPufpNDh8ucR02xpn4PE2g/lB02/zLXWqyM6rLhBNAsxQL
x1vxD2YrbTscQHpy0odxvBn4suWqvCPbYMUTEHfKoqIheI/H2J9F1IPSh17DC7QO2Chpbh2m4zNe
wreUY5m/6BfiR2GuomrBAv4osJBPwoVZ7hj7/LV6wk4hc/GUjsJ9QMyPVgP9bRt1ZSCC7qzYJYq1
IbZ4+rOo11scqLllVyMZEUbJlEa8j6HpxfvDcVSibqTQEEjBFq+sL0bb4M9fjxBhJVFdMFSsaFtJ
BLWGJfs4nifXDkIMU0B5n4RYqZZGrfG79UqA9qil/KlnRhsch3T8QtwlZDrMUSmjEO2a20gM4ecR
M2/7eYvVeWAydNMfQmQ384bOBh7vUUEGV+1Uqee41Gf/7w8EVe0bNddB6Pnxpu9SWpQqB8q4JELA
+rQ+s8pqd5bQwJhCzkURFn3CIskFbip//qCP97EheCuaCxQxERjni7oMOD745iMiS8Jecw7m6B6x
IFJ4VvGeouSgRDuMH6IWnoXo1qNiARWJWIdIwvpcEsUnf8gRNNE05DKnm0eX37sJgJOhZWrsrODO
RWJZM7dwdxfe8Knk7t6tXZkjrNdgHnsKdbliqoj4j3kRjSqDyhIgcnUj22N/NEA5rUasFlRmaJy5
+YNaPQ4q6tXpzwOzL1CLVB9CGJ6tOD+VfXVHXHjEGqnOAUm9dnpOCXV4HHJBWdWqCB5VB+pu3EaD
5+SCfFC4eFqte5dK6slwuRwZsjaL9IEbS6k4cuweXZo7i642H/JmBJjsoQZy+/G+G+UbXgcHmEx1
qRPlH6bQ+jOjbWyYTO+mrAkby/Vx9PmOq5S7Ku2rdYPLinUmjtcl8Vgzo3c6cfAPpYDpBDPGsHKL
ZtWKXjAP1KmLWRl7M7b6bZtyyLQgzCtFQjlIGNWVZcnvA0XjBeB8MGmIM2xPcvGPPo6N9qV2CB8F
0jemAIqlFnNcaMRmg4H9EBY+t2HJ/E9C7Xv/f73P7Bq5ZkLx/wN0MREvGZpOQIol8aEXQBe9j+W0
FczS6VT4ECQd42xlv5DdYA2Mf5bAgizVkOhemc24HO7/z/8nDF35+O98l+nTLUkRTZ0OkXrBdzF6
ra8h85WOGHVfbq9CvPYoHYRUMYRJoOSWOtUuEa/0z58rESn77WdLsmJYJmm0mipPX+wvjo1Y6Xkv
91JJpyUhvQWnWKmvAqO7HXS88KOImj4p99jw9rqFnpN2MjfbTFmrVrf55atMv/HyDZChICuqall8
o4s3IEUa8ToKX8UVwSKEhQAWQvj0MxNV5I1/4+X0JycgDMO3p3vW3mtTmijhc1nrDb8MB5Iovn0X
WUKLqpiqJluX30ULXEkWsoBeeZFiqArZ4CesQDzkrz5eNFcw1V/ehHJtAMpYPAwsJqKu6hdvIqJj
N+a5UDp6SrnP6JJ7Q9HQSXLSasYa8SaP35DqlzyHEpxAfMOJWvQc7ZED4DKJNwokVyTG5AFgpSWC
jrO+qvEvuRF8fLBpXlk+mGhA8gFlap3wevOGFngBOYILEeKwRWDWx59f6rV3KiuKgUXWnKhXF+N6
8NScXcmrHBPC7EIHDzPTi+6XyfNnkF6OHDiioqmJ8LcMQ/53EPc4nYfakkunLTVgvsIRxue2Myh+
18yYnBKs0aVHYi7BMVj8SWeu+1Db4/8Al9rFR91nRMFTu+12rmruePer3FQ/rXpiluQvcVHuxwGA
Rq4XK7Fyb8XG/8rKpFz+/LDkb/Qs1iBF1jVZtEzJktSLuBBLU3vJkxWuAxZHU8/IoBXoaJxotQwJ
73Qsg8RJDGXdQ3sSp7KyuSQA78GTOgSOEYQRvf/0LPnTjMr7amIuKB60grHzbt3ELH+ZI1fXDkWl
ccfmZcj6n7//19qhVJaeGQFfl5E1bySoNhiu5uOEnZKS9j6ipT55+l96bRsq1C49BHDUZGbwT+vf
vsu12aOwcIsqinqEoRdDwENYIgkm/N9Io3tiFNEAxZUarE9NqJCLlacxn+qWFrtHG4PUx4+f393V
6QuEWFZFOG86A/HfMWjhN/nPGOwRFNmlJFNkbvGWj8O92YTw25VsVk0zD19WBBBkejmtfApN6koT
TqbHJoeNvf90JyDKiNh/XofSZw0xF97gPo9z2D3gvwurxt4PmNV33+BEbLFRUjAN281EWaonDNXP
P0y6/mRN3WA3llXz27qEBpUBJJJhk221hhK7ruAKRLW27EHNkEoTrUcYyTGF8xDyy8+ffm1fZIRN
xDMR4N4Uy/739qT2rtqoUPSdYeL0CJQmOgxuTNpwJXnGfaiRwFJ29S+/+dqqpYoQk1T4PpDsLnBy
Ud+k7RB3pQMdOEb4Xr7oZvby8y/77TMuflmg1TI+UQYsIr/9CLdVNZNfFt+rY5LJICkW84Im9+WY
tEJYLXLNpCikpQKfWRxYRayeAaZlKdnKEyZIDRZa0ezxyxwxNdGMRz8cx7vYLbZB2e7JxNJtUyYp
dYjpUhlUDPzBfwlyb0mUETc+hZFMlvG9n7M3DxMwyjPu8sB9m4BjpotK4+cHJ01T+d/VXhFFzVRM
1h4Lyf7FnqJqeaMIwIIcD3H6rGYbn6lxspARQRH9yjQzqvgedzctB3A3nlDQNck5+uZWav/8Vaxr
38QwLQ6rmiwZl4tOQZSUCa6/cIr0S/Botvsy9WujlujjDse+rN2tArDCV/5D3PxvD6vfTyeoJk2E
dQa5KYr55wn9tfBanlSPZRQXzjj6tiEzJyse9jzLYViDQaXH8Nt5aBrxF8+c32dqBsZ5TVEvT8cW
ATrjMJi4w1QTfgTKbI6yT3kZPvz8RK9+jiqLEi+Y1Vydfvlfv0znDqdYpZE5JrWb0ZVXAujZoHB/
OWua34+9kGD/+pyLw5agxLqLcCRzQFLUgqXaaL655etA3pEFSJlKX/EuDrJ1VoU963b+rIZrowjP
/HxqDW3TLgWQrJThEkjA+kJSfHEZchKajT65ngHRE/w9yAcdCrZCBXDTeNSMVKvHfp+L6Qp+KKka
moiiF7pPY5mIKlzvRKaULcsu1/xQWWtF5S3HdpklfrLrVDp0UmtkwMBVBPAZwVDZ+I7PXFh3XCjx
THbII+nl5817a4rICyLf40KMXwygyGtn2FxPabV5RH9YsfksGSglwD7mmJsgM2drZEjSGR/jxvT8
5y7RRYSr0HW0Xj3CvP8SYeLZkUsH29BMapgjiPdS057EpRyOt1yai5VLhRUkM+EeOnabMEI8YPb+
QzCOZy+4+XmkSFc2Jg6UhsZiIKIM0y5PS3E8CgrXtMwJ4fxSU+lObZwelU4+maX1RjWC+JshOmLn
ebSS8LayfBVIU4fVf5cF2mZI1RPm9SdNKhaSn9+PQvwi6SR2yEpdzrJYXhEHQGGn0O1A9B7KVk95
uW4zx5S46l3xoyTSSzeiI7Y2ulSq/5C1tE4FgKCK9RZ33UmrrcNYNyc5ouTauks1TGmIJNahLPyF
io2wVvkXQlKylb6x/Q4vZ3hMZHWHl+Qo1+0Jy5xXfoRDulYU6WPwpBUs8QM8GMK5S/m1SaVV3tN6
DHjsrksXi4RYSk2LohwRV+BZmE/fU1a7yK6gT/u69PHn32v1XZVVR9S3dtVCqJCR89UxkHAysjTa
gk0pvlYh0Rc9a5qkPilyusZnsYmDdD/68q2nqTdeBBvCL++FMdvjdoG54/v3fhc9l34+7mofJo/r
CXd1Wu3VxviwNJ1qvlk+ZtgRb6PWwruV3mKNy+64gzKmpmy1X0bIlY1CtqClUnzSUGUaF4uJm0At
lcsBdTQYsoxEzk0NuXSuW9Qhk1JbBon1ESBgR5JRImcRee1R1dMEdZXO+eW7TNv5xQKqyIYKbsKC
5WFdXlGosrRtlyeZAw4EefomEoRgMqolCxO9XKNL7QbhPSDzvHvtjfpdysRTVaKs8X1TXWRtTjfR
FLx1V/e/bGLS91uHwg1N1PUpJ/F75aP0COP2G53QJywD1LtyE6ksjRfE5d7W7ctnsrShExpy7FQG
nC1f6NZNI7q/bGoTHPnyEcG3ZT8zTY3/Xd4V6yEyO3cAbJ+a9xABkhX+v0QAEg8IA1PHrA/7YZvG
iBOVbF1ONI16SoNSWwtZcRziaNTftWQbYyeYMPW38P7GfeYKyJ8wlshqNJctlLNuWdujLtyS7cRv
CWoZ4hxsLTUbl26jz7BsxP/zy4nC/UgByaBR25Dli3NYFdU5QHxitYSiOdSyReu9fIVBRY5xeS66
9Bw3A9IfZQQWk73+PPK+n6DVaTeVDJDQhqVpF+fMqM1xN0khdhSTdhN+JbsfhjPVumWgF7tOTu5G
ApZ/O6N9f5ec2sFdGwYHI0XUL35xXmVZ47VN7GQRkk+0hHlUvY56A/QjvNFcdNIpHrn+NQmNIyrq
j59/858j4L+zTRUVfrYsqZKua5cHMy+I81SNi9gZtVqlt9gyOnQZ6Z04p7R6E8b6scUcQHtboydN
CpTUUZ0oWnXWi+Zj2SjnZvrbZhDdDBVe/rw3qZhkr8NwpzR7MH6bMMOib5S/va3vywRfnEsHh3ZN
4+tPS9pf559Co26tNwlfHNO9r+AGHs2PEBM+CMrjzw/p2sBQKPrpPCZOQtrFR/lIhV2ztiIniuAa
GDg8PGOVaM2eQN0Ryxg3ytp6/Pkzvx+Y+XkQ0xUg59Nic3nsUnPAmoIZoQTiP2/lr9kgnUEy2GIu
3f955JFLsqBs/DIevx8rVZJYGRLTYZ0PvpgEWkURo3aNyBGaZjPEraOq0U2gi7uff5507ZlqIuUu
xYQsKF+WcTl29UHAf9vxUu2ot9zhMyYaBTe2yuy5EJRdpMrLUNSWJmwBtWKVLRWcVs2wDhAFAqnS
4MCNxqPg/jayrhyXeAaSyPndlEWdG+G/Q6sX5D4NQ2y/JT6gMfBPitazBri7Oqi3TftMQCQinxBG
lPTbUNOmnfZyPk5Ln6EBCWOnufhsNpDagnIUOZYGXELF6EcFBNYCsSKs61m3rmG6zTBogmuARJIq
BMCCt8dV5934mOBnXeuSgV4H+z/AW1PCCGgyqRUJ73GfRBBr2Am8YMa0p2AmyaWNMw5RSN6khHin
d7GKibyfCDJ/oGN1rmKgx02CTyyeHG3nPywDoTAXWge86M8/DhDPgp0E9AkTOaVWcHBd91JX2qZs
QTKMxM9SG/CWvqkUc9jHIDmCN+p6KN964H4C0VuAuEjOkIpXAM/LfLoG/DLgpkn67cGa1lSakUxL
vRxwYwjD1VdZ6IZOIM8EvZyvLfRhk5So0QqAKK7WbLIUEgmmqQ/cOQslr25//hJXJxeRA7Qvppzt
yzUrUQsOD15GDlaN2CzjZ4uRdDaN+pdL25V6IyPY0rn3sqjr1Pr+HcG43ZSUYLXY6RSaTmgTzQZk
B+t0RRI6R6gzzAP04LybWtGOfkOShtvuOnP87Ytc2910DpambFL85On/+0XGUMRGDJrVkSq4Fw1/
sPuSCJbXKBmetMnKWVXxW1loh8kIn5hv//MHzlNQ2dBVUxQvK3JMA72NfFazIXI/puddoi8j/eaX
xVr+fkmmCMbKSJ+B8r18OWv7KkqlMWPF0CNaDBac/1mcx6izjGM0SFAeWLNCpXaCVrdmXc0ohzw/
a9GYyCUU8QjDAzcHZ7Q48k7tu0C1HhOYObJL2ECPPLCSEDj9vgxfW21IZ1C54VtXyjKmXpog/NoI
ZWezEbp6I+T5K4+SkBd5N4i/rvpXn5OswLoDe2F+69zEPCRDp/pFCuwN4bAgkaP8taFsChLSRFkT
B29N/KYCfukEcFUdJ1K92AQpApifB4YxzYDL5YAXRZNXlRTCSS72OauRATx5ReRgMsalA+jfBPwA
gbKAWhmg/cIkldXVrc9pgiPB0TKrlWg+G6Z6TtDWZJ+9h3UlSFqn4rgUskGCmiZUd+QPrUWmTNdr
e82aUkrls9lTzMgZDKKSv6p19GAp9SnJs1erF3c5oHqS0fAylc+lqS0Kj0wibJSvlKopQVrnUSru
FGhNBFxO4OHPIKPZ7puJsshkfYfH+K5VQMDkRrklZxa8hbikw2+7hgHwVH9MA665DHsRxWkvgrWU
dz7DYRZpAaydlz9/bujJ4s9TzgsqKn72Foq/7arq1XdvUGFl/cPbd3m0L91qKikk7GxFuUmBLZlR
u+loctrThCi7Dn2QPzia1JRcYN50nnRoSeewTF9Dr3xv/Go9iupZIL4MyxALdlEWJ1gct6NadhxL
Sb4u/ffwTbJAjjQ+ogR9uMXh5WSwyKKJM2WQA0UNS/9oGVxmrlXzVkH3OK3FisHfEiHgg5fKceu0
OAky766u6GcZwi/bwLUDhiSqXCMxeFvTNe7fVTE2mj4MAIg4Qi3NpD6983p3I4YLySvus3J4FXO0
Om58tLLhlzuOfGULklgMp0MzzVrl8rwvS8xqFfu2M7rSB7i2J2D/D4bkLworPYX5SyMpjuIMn/pk
LNMQ7vhPYmbsiDB7Ndv6lBYA9cycrl8+VapWVY+AQnbTJfUeLFVWffLLeP3zXL22ulLTknTO+5zH
vgkOWmirfellmdOFKNqMdF001HeS7lRG6XrMo43YGUvFx6GFSnNI+XLoSGad2JziGnWE4WOd8W9i
Y3wPe/UpMcWPERZcaN5LyfAaVeIvd6qrr1eSaEvSi+FOd7n7qoIVBqVZZQ52ukOhdyWioQevJqlP
DI4eh6007hdD6K0GU/s1V+jKwZrPnirPsqRZrNX/ji2WvK6u1IKxRXjKXGY0S726Y9asNHKshfCE
s578MPEjj8UP6tRLiG2rtHMPmtycsObPotpExgx8WhHT/c9v8koBhZE3XWcUzmDc3C5W3cQlWDHI
eJPkeD6BG1sOo/YUaiyXnm/MuJ/uxJTakqdpB92zNmrvPfzyDa7cq3gzoqWYOhcs8/IYmBtqQDol
1aViaE/T++l0y/EqIOb1k2q1J1GMHrJE3/WReQjwk6HzyELlKazGj9rwjkKqPqVA9gUV16wh/TI7
r2zHRM9x8VJU9qRv3fkWvmU6UodGCd1wr84+Na04xxUDKPCKI7nhvzWDrw0WhZgtWZNkmevexWBh
ZLgZSZmpQ3VgWXqo4eGZzCCv2rnun0J/4C/2v0zn6R1f7Lz060VNUehAq7I1rVB/XdzzsetL0aV4
hWP5cUTH2OMNN+q9l6W/Fb6Na2/778+6GG+WEEahqk6FMgs+VkXMZB5KkLq44UjBa9FnANhMZI2q
svLF4jDmGWG7tbk1B4tJq9tY1s8T0TdRjaVHP6/Mh7WYqY+A6hM6+aSTgFuKx1UuNQEYHnFdCfkZ
S6wPQl+pKdZCkdga27wpz3/Ix0g0E9qPsPnyTzUl91rhXKi1YFfCcV350pqkwUWatTcDke6ysbCq
FCWdsTHxYFNykfvMqbNhJRbWNi9b4oWBvggDcbzVQeiKcwTAh2xFrs3cwNp90g5rpcGlVjRfYVif
24pv6aWHPoVgkrjjSYvplMgWkUZ/AsIDA4RN3I+z/M1cE6JMn0y1YL644hNRNs8R8ZYlyDJhUIY5
IG2rt1uRkBwFIs2ywI/2h3BJWDusYFSSuPHUjY4myAi9Ypn0KKXF5DVHmkVlkWRDv94SeRjDQk3Z
R/SCJJ+MEQheYKUqxLmaRLlumME4QWm1rEKP/MW27mDTAYrqhpCAiCa6axIOiYpFhjn4fEKCs4m6
jywRVoJ28HvDX0EWQjJOBXtGCMOTW6CzDi1llRILZAr5EYweHh1G/WimR1DntpJzHjPEfl2lbIUa
1LgIv3BLdpAVfVrYg4ygOpuuudXM8rMNsqNXEmxd1WgpXDRPKpb27L0ypUc5xreYRtlD2K9hGRIH
BO6WxsGjARzJzTF5Aym2fMfX+G9F7l4k1KoBHKD42rIW1tOQ6PXiaA3G1tQHTKR8yWkdAJK+Qt+6
UiK4h66/64LmKTO83k6bYfXzcnl1/kiGIbE4KMhWpkv1X3NVL6qiHnQWJLly7VJnRfa72yEn8QKV
kDroi2Yk/Dn67ax47ZBC/YPbK2IKtEoXH6v5AwwVMhidmvaPJFqHNEqo56e/rERXtyONEyYdTkrO
gG/+/Xkq4iAFOkHqdIPlNF2DJwoSfIJbl2pKhpwO6KZ/tEp5HxCLU0i/nxSurfhsqobOM6YKe3lx
tMijTfJOo6OAhyMuUJw26N87Qd/xlw8IBbj0mTPXG+9Y/Bd+gOIVJOJOLAEkmxQfGwJ56rq8jchu
p3C7dROZDpYGLNkliKaDnDlLpJQpWLmOF6cfmVffNb63gSu+tYYWmAJpU61W4lBIqeZ7BIV4GIiT
rrGHTD8rDRi4iOWyGaYeYSzM5RJaqT9MTidxeFXS0UlHAnd8Yy5ZxiHxRYT8H3IVIcxpMeCT6zUz
lOCuyI+lmaFhVzENiPX4Or3NDDIY/q8+ss1Qf+AqFSU60IYBfFZ4LOEtQe7lJPLiCh3Chalj57Nu
KHD0bMkLKNS04d7kkEpWQQhOgSpUlRi1LYetR5UBjKMEQjh2gxWRH6QQIFCv4/wTIxVgUhE2N4HW
iK3hIHkqkQa1es77rlgOaP6NvPbAO1g4tCU4FPQejVbfVCImyrj0Zk2Px7YNH8Yoh76RTCJxPJ+B
ywdMWMGf5+C1/VJXuKJb6N0YqtMc/WsOBmKlJWnUptAP6THJ94keb4dOXEUScTX/q4+6vKK1Obzh
DOSj4xuQFNMpmp4aO5jEeVcLv/ysq6dknXsVuhTkaFzn/v1dYiHnWaGW/K7IqXzS9Lx04ffZcjq3
h9LwLHnEi+FkBzf8y8+8duqhSkNJiqMW97CLU49eIitIY5aXnrYvBPQkwfJS1wfDt7ZSzvvl///8
YK9/okYlfwo2/VZtAE6NugWOoVOGJQaw8gxV5lVyh8csLj9r9hCoToufP/LP0nF5zpr0sdQ6USsb
l+Kfscqh+pOg4IR97M9VQg5bNI6YLS2CRsVyNtb6qYLNRBZcF59M81xEUBzLgTNCSSCzhuc9yuuj
wEZVYXbFZ5rUnEiDcWUNSBs0IYM6QfKIkWjbCNEbhS5ywNVxreeGPh/LkfDevJ4bJvOtw5VG1gC1
7W0LR9dmrmyDAL4UzVtylN1TGWOMq2HCJZbiZIl831vFLYnTw8ylEoug2fZrH5qwJUS2TH4CtdkO
1/HkPi8qoEkIAAkJy+bcPtM5HP/n0IQ6oQHH+/mpXh21jFmFVhCtaTSo/47arnfJSvOtxOmK/DMe
HixoI5E7rsHXHWR1QYZ9iN9x/K2QeW0AwQOikElBV/12M6haYfBzWU8cCNWf4cjrs8bqdYjr12TS
YPRlfoT7c/75x17b/ek8oXgXpz/8OV3/tfKIVhkhSIZ8GLGFZOBq5hY6rWnrLzNtE5rSTZwV5+l8
8vPnXlvx/vrcy/tzOKpxm2ligrG5X5kxYyw0q0MnS49l1h5+/izrSoWaFGIdkRjXUlaFi1J53ZkE
ehDK5ChpeNf3bWcHyNY9qrFyGdfEuORfGmFudJ/G1SD6eNlNmBnUDSVetOtWBonnjuJ9xBn0I13v
b0JPOcKq7BMXwKkSI/ITpA9Px4tVEf8eu9pziEZyIcvI8npi9yoYg34IOEcb7+sGpMkYnVgbYfdC
nlr66ZozLbZo3CYVbm2S2x7/i7vzWI4cy7Ltr5TlHNkXGjDrqoFrQXenVhMYySCh5QUuxNe/BWZm
dVVUWmeP3ySCTnfCFXDFOXvv9W0ucbxEgH3Cduef0xI3Uq2x39CJv16w86JgXLLW14p7MBsSSwh1
50DfhsqGcddKaHqAIZFSrQu7f1GT1QOBY9ujt/YWudc5cEKSnHvCL2GaMAW3ZEyky9AgQzg1hxsr
iw7zurluzCePFfEgOTdAKqzDaHiywgkMVnuflN0Z3EO1dlPtOKT2uid+NtaiL21qxrUdtQcYs+3Z
biJoUZhfIfT+xRTzZxeNPwOoaTxwtf4s6syySqK7rKirV+yuSvNJEUfRCuvJruwjDd+nFkTZX4z0
xp+dvD6aDNwQLq3in88n9pch3EIGCCdzzwaB98huA2Oly2VNEm4806H0uQUnY3/nBAlIwzw4D3GS
7MIkv2s62pqVQds3h9phJF9FUD2jtwdupaY5WiI9ksVLXkJHoDqxWetMYQHWbdIg/vfr4k+cAhYe
C3QeBsMNtcqfrotQGzM0lRmZR0G+QT+Fw11Q8R4a/WzlvCv4W9UixtSnjeSvp1oEbM/3EWaPJRXy
ECOi5rdb1TEKt8UdVD30W1idANGTqzSS3w7SI3tU5iZwTMLjKxIvWw0ARSZmNLSA+xqraPe/v6nv
+tJPcyKrfVufF1Me5Z/5jPmXEc13Ri9vDTPbDUayrimqE6Xm3bclKIvGGDa6H1SrMic6PDf0+4h8
BfbwBfbeEDZIW6TbOGUbQGqlF3l/MQ79mRAD0Tato3mV4P5HYTYc7KkKFINt5UVXXZy9aVl9E5UY
o20LI3IL46Qhx1vawz3hj5doaE82ra+FCth5ttJ97Dd5VHy2KV8UKfXI3PLPEVqB23OIrvCOQGtQ
+1ja1198puJPRlC0EUgFELjR2Pm5qymSIHQoG+XosxtASil+v25k2AjEAfIzGhE+3WEq430fHfye
6IEySaeTL8hu6KMfYqyNCw00utsZiUFmMPM5uxrVmz6+hROXy5i9w4cs1n3RXkhHJfcEsqJfUeMo
HK4WO1baKiFXFW4nF9tI6rjtxbcMVgRUFqW7y1LfgrZbsJfyzENpQMgxI+rCc+eL3JToQIAaIX0Z
BQql5lzT4BOf4u2TrM0IraGvrUVdoTzVzFvPjp8KZEgLs7P0RV+xVvI07yr1P9yeIdhJuh+hLVaB
zWqmUDuEbKvaeSWx9DMMwsMQkv0UJvYqNMubeT5R7gMYzNd5Udhm5pNsmnu9634Y9Promz+p2NDp
/nNgU7T3EWv+vld7v2ppkEdHUuvVKoz7r1MgzLPPbBBaSbqlWoglvalBpvjuDThkto8kAjLEKjK/
qnY3ZXPu6Chei3L8+Itz4c9OBQRppkC0wqb2567aSDMhk62Z74akzIiFNBfE+97moRy27Of4fGL/
RlkaEM95/MJnk+b6XyhL/mTRgkHQQ2duzzP6zwVecNd1nc8LNL/k6+uz6tFxiRhWfs1ng5x054/1
esJHuojJWv6rq/hPRn9KJfR0KOOyQvy5+l7QY+/6PC52aQdEsiqSnVWSYeYSdL8ya+xVJWakK8++
s7kGNnkQER4qd0FVwn2OWm9rFMk56Gpjb44zAlD5hBDC5RL2XnVDcCItcwUw6T72AIeyttiyqmFN
2DS/zWL/9W+6efmP/+b2R1kBXg2j9qeb/9h+lue3/FP+9/xX/3zUP/79Jn/0+0FXb+3bv91YF8hh
xpvusxlvP2WXtd9Ph8d0fuT/9c6/fX4f5X6sPv/+y9sPPjlChHErf7S//H7X/sfff5ndoP9yps5P
8Pu98zv4+y9//M3fyq+/gR7o8veYyvxvh/6fv/98k+3ffwG+/iv9ARY/OHjoVOtzC63//O0u91em
Do+lhGk6s+uMr78omzb6+y+m96vv48b0fFobqPEd7pJl9/tdHg0H2m24ndBtctcfH8X1b5PTbx/9
n9tv/6OD51M7F5Y52zls02Et9+9z2KgXKWIAcKeaz6hVLfLwy56OXRhuIBpjJ6O+YnGWeN4q0D9t
jMFS3XV0NsX0wwCkIAXm/IF4wjwhpv26r3YC5UX9rLP5a+Prf/mYf3/xfyu6/LqMi1b+/RdW0bya
f51x51eLrB97KB/P3GL491db2g4xk17Iqx3EQY8AKFEvuRYu+vrAeh59ojEVOSzkoNjuTsvFrUtq
UDWdR2hvtda+G3M8JmbxKUdkT9atlc1sU2/Tm85+BAzW9ySozNUoiK/+xTU/ZYWdbMgXESnp05l8
d7ZnhCIV1fV8uNEhjX3+HY9Im35Do+xjfoxKkS0SLzY/HXyDXe8HSzGRQ8xTtSypK/PKoyc8/2p+
yHzIutK38yvwqn4zH6q3q4NEZyOqj5mS98eLqiHNzq9pfoHfL7gG4yaQHrH7nR8Tc7iwZp/bO6uA
hFFZauRyNAuoBMv555qfQY6QZkD9P083MgT+6onL/BjSVdeNTcQIf8rdFsX2kBDNen5oyO8SaFw1
qV/txUqHvYGLoWbJUzfdev5rixWoyINXR4IGm48RlwXVFiAyZEnV/G1tYa3Ezs+r6nP/NB/OSBDA
SVAZxFdwM43J4uTRuEqJqeFp+1Z8GR4dvLRbmtbFlkeLqhx/kRYcgOf4fl08eY0n4o+3Oj+fBJyB
bIrl+aJm5pzvsszo+/9hZ4t3SbKdUXfr7zfAcSyK0IFG+hrHmt/7/OTze7AYbWvwffPP80cYzD9z
nyzzhQ9VN70HoroczeLRwvVrNBG5bhllSGb8bU6xsyMiJMTA6vCzwkZt3AfE7IqY04G8Az8gnrdd
zzfnB0tMiqX0diP7cUF+E2HqSyshCDchyagrjvPvg4nIEEXI0vSKgn47H1emagNNY5lyuPkQBj/7
rbsoiPKeXxXy8+Uff+oZxN8l1iIFpIlgcoFybTHfV8+HheXMO+NoKV1NiFntncjUhrUrnHa+Zx7a
ZxvHf9FNbZ06wU7V40b5QIqAhSMo1oF5mhiwoH9h/2qrKyMMl4JZ800NcJzpriA9vPdDjQAss3pN
JdnqOvEEo4lJNnuEJpywWWae8+wtKdtHObqnuqFqF3Y4MtOlGxmnbpjhLl6nYw/Z9i0Zh9TH7oFM
GCT3LrQYuUmaeCPvqf8oLBABUcE6IeSC0fToOtOxGoFPSWMyg/v2BkIyjCi57pCgx6l5YRALf9v4
/P869VEQthhz/+uPGeU/5r77z+FN/utk9/tf/D7b+eavtpg9BN91WMucHZy/z3a0I35lBjTowND/
8aiW/s9s5/w6i/lo4c9aRqHPWvnfZzvD/pVofRtvMQ5z5krmyD9e2/9htsN/8tOaEhEF5UvmXMPi
BYHg+an+LVoNI0hZir2VNGrnMJvVSrIhCnN2Eq5D2oIZIEGpWGYGc1lsvCo6aDWTvVYjDzGy6soM
KA3avrehZXdr2vlbI0OCnYQLfgI2p1D3bGtwCvnRTWV7dz3KOypc8HHRiQQkXgNfsB5SzSmXqTDk
lW02b4UgPJ4ps4boOsTGxdGBlsX6QU+gw3dVsEPPtnE7+TShVCYHubhKKzxfQQ1hD+iD3Qwe9FrG
9Q7aOWRw8zrrOLELOUHWSDeEXByNjjyjcJrgpHwkvh9unBS5d98QKRsZC4Om3YrS0ALKCxmf7p7A
eKKEYgC8XjptO717BHKwmHSiEzF/bXHR3GNDJxHVZVjoUDBPxOuTiDMYW0EqRNXlGy+Qr7UHGLax
rjoXi8tgRPtZUKIvzd5VB705lPD8DnFWk2bXa7yAecggNsA45eAcji5pc9+3rKE2Tt8/6Yio95kQ
ZB1b+nka+ZwLaonbMg1N3oUlWdxCbpGa6RCeThgMfTrtUtglTnxzCq/LWtsWZT9dTSN1Akpyw8q3
a3EdgqpdezkJ5d83uzKor0llSwVQV9MYo3Vsx9a9q6RxAHoDly1X0UmVwVMYFNpF+GG16cKYoGSN
IL7vfxpv1C5Ih+6U+Z77A0H9k9vSh86c6ZyTtH3ERL6tLAoIQNHqtRbwLScxySNLc24BTXDqVqZd
mqDpDT06VoVr0j6CEt1qqXfVk/d+1RBWEGlDdbTV4F75PayEjOOs4kxF10PjxucYqkc+AoFatFHX
LRv0s9usL659sFcnJx27OznG0XYMKbt1ro0iq7GtG12cFZnClt48CK3kH/EamlNw933DsInu7kt1
7aJN1PvEeVC5R76vFj+LzM3gChO5lzoyeZ4qUa1GYeP9keYzHfvxPjDbRxWU6j3pyVYbJsu6UU6g
E39VDOsoEP1yQLB6HDmnyRzSPmsi03tvqM6q1i1cO1Q6hQiLA/ZD+95w2Kg6SXt2BMSGojHuBq0c
f3hEKIVspllHFEARNCd6KXsu8ZmUniIGxRrp3GKYS171QNeIqiq9O8LRqzVpQtFGouABezIn7idt
SOFMRTdTAPckTj371ZvCPWkWwbtiIg204eIPbf8ggZSRbDxoG0+a8hkIzjqDfILfZkAGSKTOdtDs
YOWD0HrE9GFt8KNZUMf88BHbrUd+XSg23/f6vbHVOxxTieV6u7QCHOlK/QkoTXktLSb7oZHp3gts
GIpSqh8gJPQquE0n6jkzETfLlX+WA3qRUHeg3A2xdxXpBguBQlb3dN9AnfLUmQQJUSeTQnnQyIOj
jAffsE5WlYVvIPHo26DRvy51MZ6iNGqXRo7i1ONiO9aV6R4Gj+VCRsDQXUlN/Q517w6OKABeWahN
Mv++j9S0ph6qr78f4coGTJmSJINH+VK5+XgDtWK4sa22PxVxfPifX/FdpttQxMeYIuJCDkX1JCqT
sC/8K+vvm+M4J4KgezPyPDw2gAmfbD29BGUqb+ypSx/GOSsh7V+d2ptOfR0V97LIznEhw8v3rSEE
omNEWci2mpbdOHj3jEDxMsrH8GoEavyUixDNrG3fj0PfXTe2/2gLwB7CyW5L3SBIsSwQuUloG85o
r0WS5SerGbKThoaiNLtk44UGmXDVYMbHwLi3DLM/lLHnbko3sO8qy2kw7Af1Z+RvuzpRV6p2jRXA
TijCWVqcaEI1F74/yKtKRVt3DIodLuDH0NLknQb789gxXa7yIK42blXFu8ph8SJU/MOji+JlQvsY
NrhJ9hgJxycNGsih8zOx/L65KlVkrZq5KtBIy33OOKsyUEZPbEfJ85tsBaYs9557WkJLwelFrnBl
rl0nLJ+J3jLd5llMfYDdj8gvvWq/gNQ5t6SUXKo+V4+OZmobEev5vlGgiWdC1cIKteCm0En396WJ
NaJFS+yp2rpuRlksleASrguPGC8/h4nQNeRi0Zh6dEu+FFrw8XGIi3NQVoQkTew6otAND7zk5MG1
M2Du2fhssAPZ6FYY3+Wi7G48xY7JEtFd3bOktQOn2tGAzK6MpL1Ka09dW2mlcZkn3VNjEz7PVuXg
aB25r7Ih/Ngt5L6q4/jBaGq2RyD9Nt/3kgdF94EVQT7tw1B0LN/dZrq2ne5GD6fu+Nvv5puFSsp1
lYvHoJrakzf/8/1TX/B6emVHpNmn6ji4hjp+/5RmpLikUwXHKAqGNa1VEhULhidBn4YGJwF4sWFU
7Dhyui1+XrOY7XduKr90ADJbX4HVyzC+E3teMg06GTL3INzo3gwp4EPg/PHoK2GR58QH0li/INDp
99BbdlEmun1exnDsEiZ2Np5sZNzgqiIlDspkcjYOVdpc51qbI1hsADqFqb7RnE99YkFE7Fq5zcXE
Npn2xFGlQICcWNz1AbIkPQn03WTCVHKxhm/KtMJQXb/AKdxCdzPWg0r7nd037wzCZP/Xmn8JR0su
nLJ7qt00OSlreLNqf2l1Vbd0beaHLmWDUY13MX3vjaECXIZty9NiY3Itqz2Y7oc7JvdTUjOipmhf
InARzXBDP4ytUlN/gUxkN9UISqlEi8tWv9baoAS4oH6AqtiDhJGL3IVl2mpoQWBl1TsvAaxjW/KZ
Rgyp/53NREreqesMxDHGVbCIoOJVfvURyjn8IigetdZG90bwpW0WizEkATL2H83a+NBzYj9dcdZE
MCw768Wrom2vezddWWdozvpPt3NRrpOCt4xj5yHs5GPq2gjaAmdbdyRGVeNnWpGXYKOewcj5BFfs
Q80dB38Kjyw1XLOHTzyKVTs0FMThFE9Egtob0Qu1DlTwWvoauXs/uhiZZNoSsddUcht25JeKhg2z
YQGVwSJvZ7OgPQ4/jJRyr8jtGxLe2zr7iJPmebLs1ZSpbTE2pAbGOclN2aHGZr2YbP2pbMUdnr/b
soN7CkbLcsVX78wNJihQ5pp+1KoCCx8Y2iFU7SWYtEMzApBDKTWx/pvUNRTgpdcgkjIi7VaZ2lva
yxsRIohM6Yhrzm4kQSJlJAYKNNwT1REuS62ikEKuFqY+qlQOWarhsEhVdlu4/b0RT/lq8vRoZSb1
iqufOCDP+XD6mHRag0uySfa1QfnfpPANc4cr23Su6tRchRYiehd0gc9cbx7iqr7UIeBftvpXrJ9S
dNBIwgMIfPpwNorex8OGm65RS8jsxsIXQb2NfPciaa2aoC4KtwhgH/LTvOyOBQNMHj7bXVCcM1+9
uPDTyqn4KFpRbaU23guux1ULiomP0dzlxnTV46pY2DUXIu39JRsxd1n447WOioeXD7699SDvVXw9
TdTBs8uPuaA+XXhYNkazAufUEEozjFS5PAeOZygeRWmeU+HixvbNeF3byctUY4+UYBZa6UH6iRN4
3MbAQk49ytx8kfNx0I2/wFY/m10A08pLCcuKPmuLa8TU6g9VEUEvOwCFzoOb+68Y2N4T7wczwHXQ
NLzUKrbnqNBCel9ePr5bjnFltKgvRJE3+MNJvZREbY8ZlSRtfFOm9zjq1qdy+s8RnqZVfUppiWVe
5lfWjOIGhz1jmj6Aet60PYqx0q7e9NIpr4jOYfoi3FYwF6m4gg7Bucw8QL172JVRBLBePeu9ego7
+1Y6ztmr/JvMGK/L0sxJABtehNedShCQVq0dWRpBPGiiH5FukrPFCZhbY7Cg4bNRXYISpnIuTQrS
gMD0kNwrjVKjm61KT15TPuKibApOksmeO+vc0vprTU+uk8p6tUVMxINaAmwnJZsm1waN7VUorV1N
2g89Xoyb1GKb/JoSULXtCDCYQtKHmzy/hE7HkBVtmiaNSDiH/lbDcK68VysFGl5P02fn9fCI0/oo
nbOWJ2sgiJShVOwtpslJd2YfX2RmtFsiEa49QBKIiV4Dn8a95gL1UXq9zKTcFEN86moFzKEljsOJ
Ec9ZtdiNtb2WWvlWFk63t9xBJzRRs8/s9zdWWDWsN0qD1RL7Y52MNPbVQ3SyklkFK6Nrtwnu47L5
SkdpLjpFVreZbQICxz7C2+TO68w7xy+I0afnDv+bqqSstJUW9AdlSwiWgyn3ts8pVfjdsJuM4mLV
7ZMeWdlV3xgwuuMx3aT9emhWNVu5na/1kPYScatl97FJzLBhVxZI2IgoVXVh52etwpHRJFTDuKr9
+EBkiL9Bc0aVViX2Vhs8qF2W8xi1cUl3sLjMAFZKYbhcRQCMjW/tqPFOYS7u0WSH60pkF03rjVVt
e5e+92AmiXzjJH7CoqXxVxUaxpXH0E9I8PDqNG63Z5+4t6MoWE8ePZnGTl/ipAREmLOLLzCZ6C1t
mirDQo95iZBb00pYEI+bTKf6LonIaxtvPbLxv0tz0lqnwHmjzdQTUs3Y92prhkXb2Zp2LemBDHY9
aW0QENHluDcRAmy2tR6lXe/WybkrbMxH/IpMl01GVnhDpmHrXaRd3IwBA7ybiZPsNEVkBEJmn4Yc
06uX++3Ba4hPLqBJPUiikTTlQ3L342c7yzIybPpTX4ivaDQzpjK6XFUKGEuvLTbWob+RnVUdGkfB
zcyiDGvnP29//9L0nafUmNz19+/7vKgOjhz/83HfdydQFtiNESU6Hw9mIm+UYsRPh/y+UwSsCC2c
dN+H/P5VX9NPqwl5nWASLgMzLI7CHSUYLChQ4CClae/7pjwnI4Wkov+Mchaz7SieKXiciDHVBGVh
DeyppHTeNnt6fRLdjKJE6zzTcH5Pq+nTTcbP2kQ/2o3BSvrm3uz7zyklXaYso3smsWMeLQmhG5Yt
3ukF/RyxmCzjEzALe8po1VT6qRzhJasfE77ITZYxCyDQuaor6thxAfioM8XSnYUx0qsQ4pdte0jn
f9SY/v7TlAUeIW+1i+rN7RAxC3q73Pn9T9S2+Wbq7Yc6HbS1MuK3PMqcg2jph/ZWzXbVRcffDcvB
aH2gC/7cOwoF5NpcHmqjw57reZ08fN+u2OMfqm6XttlNacMJkUleU7AqQTBRTRr9KDqkTlasTaCP
i8nInzJrijaTaxaHekJBVkTJ64TqY4EO0TgKZeq//WP88yeH+h9LqZCLGKv60VNGuh976FhGcof/
nFhA86y59g9sj7Yp7lojfMz68CjTHHSFfvLt5gOF8IMbD7sIwIUxnHNn1adEQpliTfPrYOmk7ibT
ydT7cuFYxhWZZ2vLpqnTCdofahsPNfsZzOpsejg32KQQImUcgxLmgKyMdU5kwdKNb1RlqsPYrVvH
Xbe+9loTP4QBpDjHg/+jGqENyGAxLxFsm+Us+GbXz2463T66RXNo6xtM0aeqqM/Q7Dc+thRdaK9t
0K+o/bHEr1FfKlwb0as+iZNZUzWXU6io0QVUU5qWYoO49gq/XkUEIRjBDhLj2R8Mapqkhk7ZZpLW
UW08h/5SqlVXlki2+QBZqQPuMHrGxQiSSxoC2RoSglyaot8qNtSU41PepssZXNTZfdlRuCxB9M3Y
7+x+HKHQWkbwpGuKdKWE/cVw8I2L5dL8Eln7HniksTZJYK/iKrs2kj2qBZ0uTvWVVuPSz7SDN3oS
uEx3wB4K9bpg8zP45bli4EeJTYXEK/cGZHXM06rao3teDx5chra7qvPgoawcsRLEUSSAUIlwu8Cw
9raN9TIGwZ2WATRkajqUyXVnw2lpZQXmwybUkyr2YerabV4QqpnKBJMIDJ6O9CKyspAZRVRYo/i+
srbYeXBl1+wCWHBw6ksaf83dxHIfN0prLBsnNBfSIsHPZvC2FCA4rX4h5vbem9b4hBrS5eWHVbqH
1kprqJfJR1Lm8NxTVqzp2K+M/mSl0A5QZECq5+Qswobks2rXOqhb88oK0O1EP5ALd+fYYvVoIotJ
mcYyz39KUpt2UtfdJzG8c6ebqBH1zzXq/KTNPntHPunWuEVX8NESaADFNy03NhbUpRH0+3y6y4zG
WPmig2QDRcYW2oPnpv7KispDNHYGti/7KOJtlsW3uSsuIR25gga/oqW413HHWRK/6lPn4sqJiAfv
4G1l1m1SjCXpFPq5xwO1zGpgSp6yvxoNQqWOh7pOLiXtTVbopyyQM4ZtNKmhnGWmPuspfgmTa1Ov
n7ISxF1R5TmrScfc9A4jGgFbG9VHV8R2hy9dVX7oTro3pXY1WN0lCB89LkRTsQrxiJWovOBG9wd4
SCxFHF3e1VI8WSCK7aG4C418JbOeOTo9TjVA+sa9y5Nmb7XlW1qP6YKOnr4oTbxSbdq9RJYfbavJ
eg8SNJWuR9hjbpf3UZTe5VP1FTFQGFP9VaFiE8HclWLMcfWrQeIAKIv3KR7ewdy+6nr+RXbfqe0q
zILu6zj7ayefPSZpYhZGgaqk9q/0Mt/0OsNKSuQk9iXjpbGGZEdO6j02orusxuVjrbm6HkrR32Se
91oBcQXhoxSFfB+oMlUzLOYoWx66vPU2IfCPYl6q0k/+arUW3BP9NzMwHxqmgC7UL5ZPBrsAtqKP
xaac3M2Ikm+RTOGJqW9Dte0moy+p2R8GU1hFkhtn8IupnztWb85YnMuJIJIhvEnUdOtYLMomKsVz
+qVdr5w+vbZmxWwca5ehzQ/SRjfoW6dYp7cZm+5dDTwX7s7eNnuyzaCyQRB96YV/G0VE33qxsXZZ
G4oQjUBfG5ixMt5umYEDEWlCPWRkBZ2tnZAFz1QON/NH3OUVufA+LDRGBILzN0YbfWjsy1Yj2pp1
wVuIgALr1JQlgIwR0JhM/Adj0E+9ww3iG9bN1DB65pO9t7P82os/lLTHkxWDorRt7TmLsxcz9uat
lb/ywCc3ITCQ/qEvSp0/iy/fF1KbcepXXyw+HqCIl+twyFZJK9ijede1U5PPMqKVTTXDWLpCZ//R
aPQ+hyfX4U0ZAWt2bWKz6KCbVKjkDJ19kZNe0R7jWGT4wx2nPGTj7KXbhbdNvAeAy/U0uo57/T1z
PQZ5pPPkXnLdy349lhVXpcEH2CRUsOftdjli5SlD/cqpBAXB1D/z7e8VNjxI1JRDUGrgxyX9vkt5
g6Fnk9bQ5EtibxuUbQ82irbBrqnu6A9BRIFD9V+scR+77M7uVLmJCXREzFACKuQtERA30maOmFdi
T1t1AzEwjT0egsZiUEjTL7snPrEGhp4O421Y8fxZp7pN1VlMqIbxnntOjQDikIx2cLK77qHHjpLL
2a1Z+9mulXGKpuWIC5OMGoeNtt9ni7wbbUqurEslxSfhLSKl03SbltPsEooycs+Y0ZGAGfrLpL/l
ffJI1lG0yFPAef48QtbyRRvUm2MiR/H6aO3kSr/yMtahmQcaj1MF1X1pt4yj7WoImFvVgD3XMMDN
TJMNJlm6y9rVl7S9Nk6nY6qwQSrCnNbRWrCaIAsRQlQb6ds4Cq9dDQNIPLZz6TX1Dm2EwiVz9UUS
Rw+EbA2MWM2mIWVqAhNs9u1HVxMQPljTyDUXgi7zb6RBlbQ179p6eKpM/6xCehlZrT1TsbUFIf1D
VBa7XKNE6UQx8ywTWhyP7zGhCzGq3CXbvK/JmYpFo9iz0udbgkcm9NNlIuj9ZE193d8H8Ttle5dL
CPACFKPCNF7kXE1h2vgxeGJt5S5fXJSm6wlnWai7twtHtmoTGeVjBPq3bHkBKhLuQjVUlSe/w21X
hlcaTsvO5xTXy7m7qcJ6hQZ6W1sKN6Tuf7C8eQgndrly0gC2TYo1yfiFaO4jb6xNG7usXf3YQOXu
sIEMNoKQwLPedo+6z/6pk5cB9m4aHN2QetJY9hcNmjB+SxrBEmF61qQP7gTsMFqxWOqss+vU4BiE
QZWWVLgrTEJsH8IgehQVwJe6D/01HTZEJfINbw0sDQCkbqBOxWDFK8ub+OAiZEAT3BCPb8nu2afT
gzp4clbBD8hQqpMbMub5JRu0NBr3LilfaLK3ehTu23ygiKU+PZIg6Ks8pXpiLHo9fyCRGE55DalF
RcnGdqp9kYppjVj2PJbys9Bqe6NJc2NR59erR72lL+3EQCWIV32v4BvnCjex2GrVNrKTi5OnBisT
77OTHvV/+noF5WpNm0eA3KIF3a95afkGm+IsY8GflxZYbSsCpArDf3IGPvEmVG9YT2N0OGtfh4/d
mh3pcYDfwVrcsKG9j4L+zUhnrkfrrc3Ca5H5mC9N7sLBaLuQXJLmVWbUt/S4IwR4sNK13kkmJ1iv
NArtANlH5DHymVp60iqAmENkUVRP1indlDUpsMBsorIiddGnidM4LEEzb1dNkjW6PaxypcmN4/zo
LcEOxoVL1ZlyFeC1gX2m6yslkx81LbNlXyT3pIS0C4NKwLIpIBfj7Wt4ZgwZ7UrR5loNmny1gygG
rc7CWATG2neJzNKb6THUtICxxyA23SNimRD/cdXBCOlcfmXnxrXXReTrDYeQzsuKwhi/HW5bu5vW
hFQAiy+Pype7qvFRxzleu9T1ZjXmBMFXhqYwS023o0T9P+ogmKsaR6jhoU7qYzGLClhM2k+Ba95Y
Q5gtg5gqoad7K98tXkpAI3732CUdjL7SH3eZCuCvNlu9cOuNZXSsbe9dEmqAswgysabszPCwiWnr
O+cg40qm82TuEhdilRZaYhOYKPe7gUmmcho4Ran+STghBk0sdRGgCaTqDNnQXfJsn47jVdTLHuDx
lK0zy9mjrlswGjZ71tL4lmj2JH100ky6DXE27OPUp0eXiT0Q62k3eSxD4IAs0QwuB18GW61LV3Zi
xptCskSwmmGDNq9kgmmbZeKwIZ+k9lw2LnwaiA4VoNS6PIqwGpYipKBiNp5OqGxiHFSmWqAPE2NR
6UtCD8d3A/HEKRNqRfcsW4n8Ng6HaVlr7glh+kCTlgsjFOsSDftVEcR3Qdez8PB4ZWNE1Y54VSRd
2i6OQEnQnQTE2d2yj910QvhrPaFTC+IlO6ii3E7xQRrwegsaC2gkMdZ72W2vQv+J1ERqOGVlaz+o
zq1x6m0zZSz1kWnG8uUlMJB+Ew8Ub3m+twjfJnnHRNu4Oe14qyo3pireRQKMV+KVnSKXMVYz2/VI
RcQKYQUXBog0cYtRb6/cIl/ZbQc+zsLylzisNwOgG0v+imKb+4H+p9jZ3f8j7LyWGwW2cP1EVBEb
uBWgbDnHG8ozniFDk5rw9OeT59SeXVP71Llx2bKEEnSvtf6Ek+6U5l5ksEeJpjcxHyJdA23CcQKP
TFzjR60l/WmU2m1b4ETkus/eQnpBHJfFrUYuNxHYkrdEymKSHmhLrupeG/yAcQjUiEPRmgGUozXI
9epuGfG9dDMc5UGJdGyYqq4A6sAhnVgUxe7QZoGr0OiOBR1T567RWqSPlldbQZvU467MpH7vxQlQ
omY94+72oNJhpO1IaTmV9QztbLvaaw8H0tYPypBN0PlTtDLzv7JoSaiu17uSXF80mzvOuxur0C6Q
CmB+EIZk4ph1WOjhIO9k7dFZtU+idp4J3Zr0U6m9TDa+Cw3t3pQ4AitVth79lzWpmaKgfCmwNr7O
gkAcxk+d5ktIGELQG+5RH6DmKvgmV2umcvWgd9pCAx60pleFnDWaawvLFEn+iLPu80Xeo6Y0NylR
HWFREbdtNcJjjuRdUt9W216n2jNrYqs7tEha4Z4QH0CCsgpGa+N7Bntot0hcB2CBMqi40bUUB1tB
JzJ02ApC7zSh6dNR1IHdEaOBQPRydUaaxoDtQuzdqjKDCnBZC1qh+nAwmWSz3Z4UIF0ge/VDNLa2
cXA0CS31xtqOGU2N7VCPK3bu5phQkFQSVf54Q0RmrMKpI0IJoQY9L/VvMaqdj8KQ6jBClUpLxVC+
tWozBLOsQ3o6P/ALfLqMghXbGRmrKwbfBBexP8fxcrHq0mXPrk6zNOBIjq0eQDXZ227/OzFyxlzF
bxKyvFDyjXhKWJFos+MIJYZ9YOum9o8lm2594p1MI4/ixeVemXoemvwR+0D8A6f8GK/T88K7MdXw
sWSfgzPIqISHEqU6ieHCrbc2UuMIGQanupquX1P+gEBC7Cr4P4Yx3sU+Qcl8a7T71WNhzwPs57Tc
KRwdgqEpvswUlEcXzVMcQ4Q1ivcR+B3SJwuR3+IUm6d7KmndXRG6JAq8u2l+A1S94IbOUs7zM7XF
QGDE5Gm+6Rcv3sYL47pJVXpQkwR7lRqJxTJZOc0TjsxfsaipaKn9qW+9JyV2qbLEtsF0gxSzi+8P
pJBm6R5iDTRihrjBhIXMziv6r4K8DppPKuBSd9v7sbVPWIoQpTzAwXW1+Ijd5ONAjDCoCkAhCZBl
Gr8CTHVbhhV8NwPG3I2Zh0Uvu6Bi87SZaATZXH0gPxqi5roteenMuk8SKPt4MOKgISvVRxo7pjPT
T0pBkjiGIb+A4rBotiBe4RW+Uczp6sUvj4lhHcUMsj0BdjHRJAlGccJxaFaGvLd33Um4LZMO239E
0+ZAvui/oHbRRJX4b5hiGXaLZZEv2QtS4kxt12QUm4bxsuraF2459pGEgUOn+8WDd/aejJkY0D5B
7dLkgnln8iisX6LM+7smX++TsUW8nJH9mM4XjFe4ROi4+qKDb+eQESFwJ9fbm3itFDG0uKB4ltSD
DD79phUDiUR98+pgfPgmeuehs5wfjVO8JZUR7+x80besasp9cBiw7iy/yE9Qo1qQHArOph6cG1Gx
QBa4/TFm6kLdVQ0he95hlq9Fv+JZIkVD0l37o+lVe6ykFYzxeDdI8mNhDljbZmTgIzuti7pBhkni
7NIBiuTSyyRqWwJStfISL1pxMNSy3Bpufi6ToTvGWacfxKrfMjhgmp2vuw5edstirGPVsh9spJJZ
NunRwIQ+wEmiCpKpp8Ceetzo8/grrYDY5lZGufB3mojLXQy+FOo48I/tPIUMR3azE180LWHPsjgN
MEC9LIt4NLAxe7DL5uBPnb2bE+MxA4vazzrixGWIj6gV8MKq6qMC2D9iYXWjuWYc6rPxbDAhdGy1
bgsyt4KiRuFrWt5nLhk7Lp1dbhe8eBIHK6PGUHQtwxoZ9jhwvUtiIa/TbF/PXoy1T0O8hD/70vZ3
KStNLbQKhSgTsjgddohrkcOXNpy1oiTQsPb7AzwQnaXko4RSEVRTrW3B3rtAZsBA/Lawh+l3fVsV
dN1wr8fyUzmtcWuMJMBUP2LdKV5KvOSy0vrhlAKlZUXyBgJrptJR0frbMZ0eSk4FGLVDF2rf3a+G
e6D4GrrhFR9uP8oE3rDXrMCyMZEbsC/rsvsSSUVh6rs9faC8nQaTnRJHv0aukWqTA+sU3VSdvk65
xuprQe2rfJI8rx3nF/lZ9QVLj3fZsC9XjKszDZfvsidFjZN6j+/PUYeZdLBaauupwfW/izASIUox
WT8smuHZBXaVeRHpDShGNrzFZpdFfjG892aHXIIRXkCF/GvqSGguiHiCYj/0oZ8xtGtrCuRxWorI
dbeVxvm6TmMP6bZn5ep4sWZN9naWobCoc2AI9yRZbNwGG1zV6q861X3oKvWkJ92waa9jYrvJZDg2
w1OV+QNxL2Jh5uRYoZOORLKyOKm8wDHMqfUw79Pn2nSqwGxsuLOmhfZ01eqtnrLywSUhutpaPruh
+j0Us4Qo5d41nW7vhE8qYQnuEEBceSkySsBprV9G3NIZso9rWLrNRWGrEfrmOgfIUp50pdZ9G1ZG
SFwct7RxjyURENUhxfSJN4qM0K/miqvcqY7fvzFPgaz5/7/NpHtHqPmfOy7XI/w9jKQUCkSbDvXJ
yOs2+L7j931kKyDaff/NHN8jfPc/zxgXkn99/50tKf/6fsB//fr3+H/+47DYmN7h//kq/rzIP8/I
ftev0X/fkthEB7utPZYn0VmcH9c38/3sf17I97OZqWiq/d8nllpBCfF917YQa/fn8/tz8O9b/x7l
+zfdRSgdKU7Sg68+EmGPR6/qm0NdzeZhMGZimr1MHr9/i+E+/Pnt723eumawuv5znxySFVO1/9zz
+7fkulL/va0nM3xGKLL/vv3PEb7/++fBf5/r7+P+OYyjXWk9VwcWQzBHj7LRMKgbktu/L6Q1NRCI
72P9169Nz7ka/T1a3dXJ1pyd56KaaM1VgeWtN+q3XIX18ftHvqw1+AM//rnt75/fv2GZfHZREW3/
uf378d+3fR/k758rVSi9T40w5vpkf//x98n+3vZ9l5JBFhP4673/Odb3bf8c5vtPf2gJJu2dNLia
b/093p+3+/3396HqUeZr8M9h/tzpfx32+zHF6h/9fpQ70YjhiE0acdc27kvff7pxBox2/fHPn/o8
kMzyz78nIndWD9+z68RF7/7vg74f+f3jn9v0Brsza7ad4O8z/PM0fx/7z1P9r/uhq+c1/T0W/ML2
2B3X75u/H2DLCQzwn4P+1///eZLvP//9t+ZXcr/kKPD+10fwv17X/zzM9x3/vtbv+3zflsIgiyYk
hmM22gE8X2iESPmhS0wD0IdRWd1wlwxTtv2zXEzWi0baZLzepKZ8/l4NGkZ4xzRvmoNtFW7KDs70
gUCuokC1N9GyCUu7bmJFxAX3OaA62IH+dqcFGtLJuf7GtK6zabGFjBQ5oDve88UsGJ3pXvWkx52+
99N8V8zqqR0zRo4aI023roERe9h/o0i2uAzc4g5y46xsHPFIzdxXC6Zu6suO47BI4RNYOcYnDTgs
M8D2StddQt1rYaSZOlHi2KD55fxkSL/Ypi2kCLz9IBd1zgYHoCwyK6qkpLipmhbP/kxvUM/I9Cxg
Qd0kVxymsXpQkOpSGXABALGd0Bc1hABKYVB0ot2LIb6X7XiY9QX3sGnV75HqIgGdeGWCdnV2XylN
aG0GsuannkLH9Mh/yoZrJQYGrohdH/lMw4ZehU7vFpdWEYD5aFGsDWC5zGMQtUD0X58tuzzUUt7A
0pVB1tvv7dQemwZfQgqoLHLY26lQzmkCIpWnjN3o2HFhqA9LOp6ZStBj5IwBNR33gARFnW6BAiBI
zLZTy2fnDNY+9tL0KQFDXKU5BVrs9aGkMe+95bZQ8+/e5YPxlP8Opg48qvxzshR5kGE+E9c5olkp
5x3Y2dlUmL6VVk7f0qWvrfqdxxSQuk5FMK+Ot4vJNNYQ+A8m8LfWebsMG8bNZDNOxy3JjqiNX6gl
523f6k1QDv2Xm91VCaA9vEAeKxgl7yyN5A5TS2C1TBqVebkGblx89MpPI+B77Ck0BgRyTLuttxrT
zh7KrQdHIzJt3ngCr3FfePdz5nd7r+dFzyuczwQpwFGv+aIlPr2uH4BBWuRreTqwAdfSYNLZp9rv
gfiDsJsxrlyJyhLDTZmuv4CwKZN74IHW/hg0N7405vizrcw5MLn8AmiA+LgtUOXSFDM7W89t+iks
i4t+unoWbuy+x/kA+pZlF9puLfDvEMMCKFKBLcJ8eY2zAjI/7vhw1jCrqrCS8nguAZMsrAdMIsZZ
LcdudODRaVvcDOL7xRg2a+v9kCVqykRPPhelbQdP04LJoC4zrBvmCekpRX3q+OmXdmW+NnPKXHte
3/x20WGf7A3tl+vXkE8yKzvgOIUKNNfv1yH2AmspwzhVT4vhoU/zzyOWoptGY/JaKMSfWvGToMJx
u7YUxgwe5VbzXtJrBe3kVYxKqh5DW9XMQrTmjDWzF0zDxFDcMG6TmelEBfo66p9Oa1P2LK6Kxu6x
L9pnyPRlgDo+Er58NwZ1AUO7Rp8N23JQL40eIxftcybjsU6OdaHoN4xZ3/hJE0OfAu7I3XTv2JpO
nWw8iNx+0XKGosjWypIeqa9aPaxzeSTVJYl0Y9wbFoTLslxeE199xkmL023WfOXr22oWEzS19Kee
pWD35rPXps8K9cGpzgZjO518Y6sL5X8O8+iFjKvmBTJejlh/I2Lzd13Cp9bFez45F3iZr6r0z7bJ
3SpjuiFiotoMq51HCkrLIPtzDD+E0dSyK1LiuLK1TvfLD6F2Ki7Rqo4fBurtEMOSOzvXwmlEM0hK
CfZKRLCYNkBYq2pIUiMDVqzI8Vm08WoZYcfln4oPCdtYiDDILA5yRoKFTKsNBnrEVKdmd9H7kBdq
yS1OD/E9bJQhmmI/D64Qspir0KpHFgJMnODgvU3JWIaGX16Z8Ywj+r56lUS+Bc6whOVcZGFCzn0o
Op2BDL4vOiz7qNfKF5Gb9wqvm03/qgSob5uRVdBDiMjMr0YrMF4wf/atxZSjg+WuY0s9uhWKmZFy
rYqLIDMg0nglqFa6JG8GLIW5gtc5Lc0jSfeXtl8IWl7OcmTQ2TOwMidecGpu/R7pnT6Y3TV+grmm
Lm/BrRDHCzu03IS+NZkPjcGmQHZ0IeQWvgjj0UEkQW4cOlB1t3cRD5XNpSoYbFnuoW3FZ5/JqJnt
uxSDotDWy31quC3BHcMQjlMM/8ObjgPIeiJqO2zZdUnCyuG1T6oIhQZ2A7kPhbFT40hpaT+9FoAv
VvPOyiyQgQmOkit2oN5PtrHu3KGyd42NgfY63RRp/VzP+tY2SojoKfSQpS3fMwyrG6158/UmP6og
Sb2NI9sHOMBPlVO+LOtQhnbXP6Xd+rOZxavZwKthNFyJdiuS+Wb1Qrdg4Gr0UFlxgLtpJDSapgdJ
bQBlhN0fsBzAukvspkxDXQJT7R3U/sNPyichx/MsnE2uTxBciR6zy/di5pzIh35rjtQGljqnKySi
BZ2b3jHUKqR5l2ldaHVcnwV02nJP1w37sATryyYBxb4hdTdxPpZh/kh6MEG3hBLqNYwJMhDfqvg5
udmz1c7vql1/5YC0KrF2q8oOo109ga+CyOnNg0RVOmYa6Hhh8MNKH+0VQkqzZioqDGsMKwSvtp98
9l5/SEZkOUw3o9qroH4M7q/e7tdwYIfFgwwKQ40hATst15JNCFit12F81QgN9X2R6HRJECMiRFG7
WfiH96rHTrAF1mxmYHpEarh2LzZ2jxl7s2ae2nKkX44htGOlvr/yqFsZ1xvpFqfB+alj01Lo09vI
izro8jUjpmFD6vqL313dzPAO72KJ/arLR59cDNwIGsfcDfm0n5t42+97RsgEA2KgwAQlyJBcbSZg
wo90ARgcXXnJvCt7YegjvV9EOPvnomkey9GCzWDWiFS4eicv/lWW87EpJieo5+4VVsjZ9Ie70SsD
d5zu5ZB8YA4KDOIzhsqn8t3FWxx+SKOIU2aoZdnMhlfOjQIvk6sFxWvbGRMVzRxh4kME6rizxwW/
NpTJTXVBGwDbBjEQmhkul/FVDIzl1tIj2DNpbsucAQkqHz5NGz6nVSVPjSh/yatwpRpKvI788Tlj
EL/vUlAVCD0uqgU0BvDO60SdoG6lGziMH8hgQpZccyuqduv26sbq/JuhkUXYxnDpywzNF9C6pcEr
QEJd4Q1HteBqBD45DPnJHJxdPkbXRUFAxmQVjqaLvTMaduYsIKvVI3xqyTkHmQkO9cbpu+xhUNEQ
i+GJDY5K8t7/0udxPBvLEPRD4+y9eHjS7IVuzh8/4PxiEqvhrDaNH13vbxPlgWpkC/+FMlcypOlA
RcqmaUNo81w8FGEtnMA2AT4D64OQStIFTmLewVvLV5eiXrKDj0rCA6c2XiYuT0x/6jw72+ixVDLd
zn7O6dJmDwbLT9iPXGtxXAATtucka367fcZ43AAuL6znuPcuEE5+GDOslLXrKb0RCcWZtwXuvRmT
9iQoFhOGbMpPLpQgm7xzbsyM6BFRv2B8IwMnMeBHm/NPplKALZ6aL57PViOWsPDGz4Qo9dwV91qS
Mx4XLdTtlqtjwgmQ2a2jKtAmURYbGwPJQJT2Nk+y32rr28PJaYxuA+6ubYx5esY9MTJMZ6aw0thb
XfpgMd4hQwXs1Yo7i9k4mOsPRmI1lta0Nu0Kirmmagcv1yLxMjS8+hkG0Q865TZwihbaqwHi73LS
aL/N2PzMmuKAjRzsMkzFpX2ppG4HfgqZuKwoRFcngXBXeIGPKCdfnZtu9J8qbfwFtIN1+Dmb4wjK
e7iglN4gNYrwC77LlW1DImnf5y4/jvX6sFoMZ5T8aG2cPmYf0pjepM/ShjI6y/jZmyDQtnpC3Yko
H64sAnAPLoeOhQDkFOCVda/wZctq5zMfcZhV0xLYCeExtrU8mTripZwrMOUTxs2DmFRH++VAKAlL
nEHoEVNDwASZP9b5CO7zXLpcpVU1tVFl8DnZk31J5upmQcp8bZJIKV36m75wXjU8BmxkZNBVFaYb
J83YCn0GBnC0R7uxt8qmHWORahAGeuhAlxfvqt2dYoIICxY2zTpZaf+uUuuHKbRlG5vqUV/iaBmM
PFiSEk/DjoqQKLscSdfiRxQmCVdIQUFFvFQGpa8prN8WcMVGzOMvQO3vdXOTtQ72NKZ+n8Gux7Pd
DQsf7F7zOUvISvwk+fJXBr6EVLA5WOa0V4tJxotpPLSOD3XK8CEVW0jnioacYcfEHsXB/Nm097NX
AIybS2BAinQN5VEH5DIwfCg8kDvecqM9dPFw0iAotg2kv76Uz3lZ36S6OKquDVdywEilwYEL8XC7
EeVV8peHeL2sF0YBb9L+WqAkyWrNQwArdGL9eO/W07vbTz+zCo81QG1hGh/wO51QWhM+8Gu7ISEU
WR+WdkHPySPtR1W49yNg6GbJqxuFYkkDo8Qez3/PHfgn8J+e4uFhtHWAUFr3Td0RkqS7MV5h9U2J
L5htgHwWyRCJdUaoobu3kq5DYSwRpqACvj09m0p71n3C3cgveEDhpkKsDe6r2AcIz+MDrdab5z94
zNohmVSY0IAjB8OQU2BTYAoXXVJuNiEWvkdoYxvVjbsBV31Nonoun1sUoCTXxIT69EEnUyuac4NO
TEF4Q29QR5qJxYx37BNEl0aPzi/J1sgf0Z6SdDC1+ptWlkevG03S6ZZdM8fbRpWIXlp3hFI1/Eyv
BpqOdaC+QBNOgTFhuEpVSfc13erFgUraOeC6FqQq82HIKMHTiIh6X0P34b9hJA8Hz8u/Fjd9w0M4
WhYEyZoarSD3TUhXeDDbWRkRoF1iQ7KpFSZKPaoW/Jop+sa3ogZhj0E7sVPiW/NFBxfGn1A7Gkg4
3T13w636sojieZ7ZvZ0GQqucKDmUGAJio+QGEKCGJOQf7eZLxi6O6qm8DAk5tWQwIXqdT7Iwf2AE
sY/TfKRpg4/cDj+zaXkuYLFtiXD38Ra6biKaS2/ocylNU3+pyScpUasuWQLX8+r5jl1vpDUx3uUx
TllKbnJEdmEZMwvJsi8ihc66C6eJFsyhrXfkZs36fTpjv+pRZ2+6xvyaLEQd5bMBdr2D+PbhwmZx
15n5iV8dCksSo2Y6W7cpv/ISqe+kpm1rppc1gaja8iPor/i9vt52qb9372Z2Uy7FC0rlz8yMt6aj
fmPJcol9dF4Za5ThdlGl3BffmE9Lp8HkaOniG6u7VZ0Nrwz0zwW9KnwSzq+j8FQu59LRcT7N6nGb
QWAUgM0YoU0vXKOwQQwJyWUi3JC4Xgw7/U21jklY5OnBKPVnNKhamIH+vdgm3JGpje+H9MufX1vP
eoU/8+RWI9Umriv4cbZBH8fZBlIHjCS4lC7dAgUv1yac3abdtZ3YWu+6MNF/WC9zNWp8oN1Dw4fH
UNC618piCQfbelP4fhjJpMIVrhbfjJ+ckRA8JavYG1fem02OFaXwhgpAcGbxdZhwztrRqpjDoXpU
5p2fJvfyFwsvbpu8bOs8p+q+tOnURGfC28G5Hi7LW9r15mYxm4tTTk8zPIXtkmZ3uavOBHNpuFWW
FxsYNqQJPE/IvOfFejQ+oVJ/uiiXe50Ts3Be3FQ8mqIO0effpP66KwYkKOVy7EmlhkAUQhrZ95b+
Ng7OD82FEsL7OiCq2qLGZRiTs/+7a2ZtdFMR1nQpWnHTswD4doav1GC8x9fmlZDm84rbems058IU
K4O7/qds5ytX4KUcW7gMKXStCUMdTOauiSWcLVQxY934+1VHTeWAIDfx8KO21b1MR5KpMNe0uvHR
Le0TJIue/CNELAlUew/EkhemaaFd5b8oAAxAGXPY2HnzM63Sfe4Uxw5tsV44X6nXMafqOhnapZFs
52xnLvJSiGIOurY8SDWjJ9Fl1DbOZ2H0x84EifWdLMoL9Lf5YP1I4/q+y5yIl3Aa01sXN4R+nc61
hvtNIaBuEJcbT9ZDjK2+Gce/11p7Mq+aNRQ7T1rxoeA4OKsZaImOZ+tkwu2sZGgNxk93HA6mnz3i
iJMcmrr4GuLrh52WH4uhXokhZAmzUBoTK0zoyXRZiummybNHJBSflBCfGIQRhNaorSOXj1EmuKjr
bORkrRdBujZ2sGIlv6E2v04q593MkhlaC6NZPTOPsNaZJqQfPpKgK6Z6rsrkBAv6ofIme+Pq2vua
TGe99Y+pX9+YLOGYouwGkjQArk1YNUOUTdlbVnZ28Lt15E/HKn/EUsYU8HjgazgQ4iaPtgV1TIz4
Q7SntZ6iGNmrYKJXFoY8WWX1CBlyU7twSGrYL8uEhCk14tc8hxXrjDi/rJN7ylbbAqaGTE+Q244M
kynQg2Gd843rZsV2TdxT2dSfwm4/oI7fqir2oozzlCvkFbWDG2lj6NfNTTZ6yc7EddadxiRytTog
mOWixfWxJv131zpW5Iw4/bDlaZGDNbDJ1QWLUu0dBcP8yqeePSR21zclLf9hdhneYNNEV05Fx1lc
31jlCw4yYVo2d106vKUK7uv1FFyX1tzUlEfbRHCiMMu/IPfbMRF/i93hwuT2liAdnS7BnFidjMjJ
5am0q8chNd+rWdg0eill7YRPqL9GqT2wMdbZI+wF9mGdoQzDY7mnG3sclupNDvlPut+nyRuGg4se
hHSPOMRB4M2R507G75QH4yFNKVFiBvVnjbh1XF1h4SxOgRWTuSefmLFevliUDG1yrhbt3LhSu9Br
vs4Vs911dLedxOQTpgWuxANEHAQ1TMbtstjX3U3daAAEHAAPK+0nfe9mGdWTncXefl61i6QrPyRV
wRDTS44qm2gatW5rLb0WyBzSvVyc3dJXxlEr4TK3a5uARLg0al6KvR8G6MvitwdH86DjL75HCpRV
PWhLD6cGZ47d959/bourfc51CXwTumVWwAWWJnvV4NDGV5i2pl6Y1PObZ2c3AD/jVrhoqlqfmB63
KlAcuB+CObKBgHrjWqO25/1sV4NCdbRjJn1GFdDavKxl1+8UFXo3sYepjgFkNjzKufkcByygyBxG
7UGIvG0o/Hzj3667YPZSAg21zI3XvlXQJWER9GhTtHEZkDBR2ovJ+IUamIuGCruK4x9WbmObIxih
46pk+0jkUx0KVidYljzyNadryZZqkDa9vRu7P1PfRPyCTeDCIhyP8cFas7NuM7EafPPVLy4jVAQ0
wjft9emyKwJjCaOFIPox+d6LZ+OI4dVY367Q1Jf8vOrioZK3MseGAWbNY52gcEfIdOikzUjTvUXD
uOlc76ubHZfNECcvp7zPr9CBr1WMDefuZOvJhArC4orw6yUasWMc8TIM26TFhHGBsgbRjcvaOtTK
/uXrDt0b/inwxNsiZRIqSK4yXNlzZlnYPS4I77CQuu1y9TZXPeXQnCNrtKrfU7b2N0MxYJZvBJib
SuZgPhvsggkLqqrIT/W3DKdDP/kNCyo/6d1Vi0DDKTOvZnnMH6vpJbaQpSiPHi1NoMc2SL/noYEl
3MDM8HN6ZxdaHh4yuzzTjdeCOEuvGDCpKxix4Abl7IzsZI9MX4SyL/TYT0KvXvvKKyOtQ2CgDCwo
Eg2vMM/cZVcqXA4jky8Rl3VX39tMDhlSwdNk7Inwdy3BSpA0S609rsRGz05R7GAG8SjzZIGFbXVP
fK4IEquJUWWsAFdUwqP6q8fbcPXs1iwclurSCwohjChe1ZNRkrKoWy3KYpx+NhYDK0d+FXl71/n1
tC+Xq7qoRDNi2oehGkaoOwBT/crwyXWLz5EhH7tNoyE2ZWJWNukhuSaeOo357gj0r0wrkx337u70
Cs7SZEJvu0JP8UfLhAXhkkbtOpwRDiAaRFCZlLjpUYzcx9i8YDLHsHPUNX+nLkq7WtBUo4z82umo
+YE9hJq8w9gy8cvWcQIv44TxraTAg6PDThzYcu6K8b6tAIF6h4BAZ2pOzOVvEgdfhZG5zVxCR54Y
a1JLyUOukNDQTe3S1sZ2YMz0mwHYHUUpi5hrumhsspva1m99aVs7Wx/brVqaw9rmCDQKom9MIs7X
hM0hSez+NDFvLzwkDXkxv4gaHag+PIOa8f3XK2ZzTGTjrM+PZcNYnb61QvgqTh2+rLVudcHU1tl5
cMFP246hvbRm7dRxFuMBhlngAN2TBuLN98myd671ZzM4p1UdnIKVtMyal1qs1h7NWc4S1ixHu79i
Qp2ubUajQrflFh11belscEBWkZ1yWmiTbZ7AG6uBC402SzgvVYlszDVqkqnsoDZxiXAmrNttLtFe
etdL8raceYpi4RK2ys4JCAy0YNG1Z/S1r4Pgs42NQeCyV8Ch4bIPq/mlE7zj1uEpzQKB2ZwIljUg
GeGpV8d3DKjg1dljKHlKmnudEQpnFEA330qUFj0uj1giRDHPbchli1k4uoprleWC9UTCgwmeJ6Te
07hj6VppkTna9Q6wmFS2eutDw0xTwgDG9lMX9vBQkU6j8uUVO4azVK7CNSFv4FMiragXIKIVA4E5
W7mT9tuuND4BJ/khLdI8XG88JmCoDA590+8wsGBsLuQX6TZ8REt+p65KXXLmyC5V3h6dkoqSVsrN
AAc1NNt2j8FsV3MmOzGqKS4knFnkjb0MLDdzbR5cE2UnZYXDOWdL42tOnE/d/K3m9Wus23tf5pHj
tHdrL/QjyYjMoeNPuHs82jYFgu6nGGepcCbSPSqpeIQ2qcsExizQT+WpIvNLe/c724Oq0F3TtAoo
BbbmRuXq/UwLG0wH2CuAGUutsVKLLFSs9LU7s2GtrOalCNm2D7kVL0eBFGeT0frY9UgxmzTzVpPa
rpTZ46CV+rbz7kxbozDUlxc1Y1DV60yF5+55UCAiYkJ3l9Q9NkCkFYq5XHn1yU3aD++lACKzfpsq
u8MxngRtjNNhbhBSYtIOjOjVNqmPvW2+70hvvk0aVAmNBWxArTL18Hkb9Y55BJzu+KYYC7Wxx6/J
Y6Avc0bwKtGeBoYCjVn6mAbXguGH9UwgA9PWcqgiuCCfGq17l7oLzmGZTUpQfq/ZEhMaB3cbl7zJ
TeMzvzYUPR+ucQz/Zf1Lt6Yfg9KpWMS0N1h7dkXd4PVJDgL8Vx6LuETz6IxNt3vgHeWcVeiKOumU
u9TCxnNtw0LL95WOt1AXW3dt7+fHBl5yYLX4I6EFXKR/4jyqA6NFa5MO03SRSLPsDiLLjHVWOn4u
S3PLDptTBZO+JpsMT9QaHojcLnnTn1GWMfX3c8y8V/mV93BBhjR/NHWcs9OW0WvaODj0tQxOENCN
t7UI/g9357Edt5Jt21+5o9oP9RAI2EZ1mN7SSaSkDgYlUfA+YL/+TYCqQ5Wq3jnjdqvBHGnBBBIm
Yu+15ooy7Ru19v6LFuzpviJj18xr19Bmm4b8Gykk4uqYTI3q5lrNzpxY6IRIQbW7JXuoASYNh1Pz
nOPyFD6Vb51F5aFMbNa2cT8ALhj2GQJxsmRIe8bSuHU1D7Jg3Y3rsuI87JfkSbcR1OJIf27KkNho
w3BWgdy7ZM+uzcl7DqIQqExNTbtosn5T+0xksn5iLHRTD0V1qIbmQ+eU087AgLQhmvg6JCCjOcnh
sK7TasfBg4vYxaKkXLy/gk4cQzjOsTYqe2ZeSbGRddNeu9J9SHM2aD7hVy1FfVWeKskeB0nJ5xHA
a4r2RtXHt7U/UuSnzIij8GvfCpikDm35uBVP0q4c1B1fyir3d+GAwboAXVY7txkdsTUWduTEKOf9
Utt2tFhFqjXrAmhZjGnLtzus4cUxqdthm2UV8DD/CpTsEtjMVZiWoYMt4cVqCfUYgR7aK6EvRwPR
54AY0G7eCVnfV21CGcaGxDHS/zS5LgWpYiaAN9Pv7mIf13hkyW6t8izYain4t0q4Pxyrw3uongaF
0swke2XljChsm5Hzs5y+m4O7ryV01viHY7ODTln6rRogaeiOYuynofrPx+DUy/JjnSCmUOxcRvNh
SJqTV6Pwwae5QWf+USRwDRzP/GZ2NT55KUDLEd6w8g0H2HV5k9J/2XSBffCQ/BzLePgoJix8QanR
bS/YAI75HW7Arg01IlIh+g6+G6/7OP0AIYK+qYOTHxk5GrzxtpN0DyzT/xzeoUDhrLLy+2nTGmqt
dfUF8Fi6Q5ZxGDvA9A0NYodaRCIGpDoOy8QG9Zzl1ms9DRcSa28Zpa5DPzxhSM5v2Ds1BEENnG98
Wsk8OqOPcmvHIZbupMGw2cl9ZamDgJhEoOKjNk7i0qIFMkqLy0C0h0thMXiXr0YiwRnDitAKRXzk
lHAxYLsZFQxwRE+1G54UvTRqbi+GqdQZ/Sdne3fcakp56waOsmeG7C3RfVrA5Qs41xf1rjHFwe4A
eicAkoGEl19SGyK5P2BXMrTXwGpfEjP5qiAqs/cbu77idzGjfoUPKtnaUwOuliJkHGcbTYvpoEn8
fAYBnODUwzUVBjq2Fpu5Q7OM8Ikz7DFW8Ud+/wfna41fch1QL6BMS9G/8XR8h0yrrOB1aIaHxnBe
y1Q9u2PzSBcCCmkMb15zFH1n3GWVz3TAFLN6hz6qhufaJlljpYeee9NmU8WUX6fr7PjyVFbiq/B7
MEs5OrG5m5WrAOFL6gILy8tDN9inrj6Octw5HEE56r2ME7dva59kG/2oDZzYsKyHXQGoufdxz9ev
udM8e2VANTovbsnAFT5XTs7pKfy6fWZ2lwGgBN7ZnubJpnUjJHW6WW4DBqpV6aQba7a5cPL57hiv
NDTdTTh5lwFJ2joX5rc0C+4xC4dHGEJHEoYWQ/mlBBDGwD0724ACk7zKdmq09A2yOYvRBcTG3N6J
fgjOjSqrbdBUD/jANrpVcPgn5rFmUhqoSsMoD3og8yrFGR4jWfwaQlzDtKAOMtdYb3CKpk0Vh+Et
kzA72BAVhQWCAEIqG6uhyefrYCQ2g5N/CMv6TrZyPQB14GtE6x4f7dqlWr6qqfnZAHNvKtrlq2iE
oefI5ByTjRvAuiUVuaRjNdDEGLKYYlW6q5QGoKS8VZMuoDZ3W1wT4NUSBmVlsy9yUB8tNeEoh7yj
hnzjhtOc8Kqv/LDKN3qpjoEbH/xAR6iO4kgAYNzAr3mOmCymA36XrmEIoAI4cAz6AUB8D2joVTFg
BWj50VobjRdbVbemrvaZl44bJRjvpgp3CONqjfz3AtZ2f6cC+bU0T4HkrDlEvUM77IeHxqEwLYiV
nffqjOqF4pdZuU90UHZDHtArSU6SSWkYMIwYAuPWiYdbsoFuo75F7SEOZZBmW0F5wM7su8HADEd5
qt6VlX6EKwParDaemwHeTUXB1MrArKiOPKXcvuaTfPRl/GByTtm6TrtLCHH0SnH0uZKbbrxqCxpk
NsikOKYaiQWOnPsboxrkGhklj9yAwU6JLqaBZ6yr7EDAxW7sxNZRilEJxUYvH5AAaOnZHOrvftx9
T8hF8+PpRlQPadW2HDQjVpjiE7r779FgvbZdsfEhnUudtBtdG+iXjYAMK2btdviVkiwNewxkFM+0
W1lMH0LLeYqdYa8b8oAps1pryjhHvTbjZdHotFwQLVI6bs4/0FJvKr3kgtHUq84zt1bFFVbvvyJZ
v0uTr6acAQfJgaLuPZYwg9+veJ58b12DPsDqJD56RY0ayfsctkjb6XSeNTAJNwjtWoSzw9nK3Ee8
VhS4M/ejXnfn1i/eEs7/W8MKDKnLPw0ruL52L9//JZrn50d+phUIYf5dl9J2bGE6pq17hMb+M63A
IAjnZxiPafyd8AG5RJ/ifgNU+Uc8gbR4ibQyXoel4FrifxVPICzztwRnchMcdCYGUaDw67jgz4lQ
314eojwgD0f8n1CZQ5fXpbyEzMLiriaRvYZ3Q8mouwnClva4RsM3znQI2C9tO8UknIfWua5oZE5G
/dGHpA71LRi2tubvcN0DhIo5ROqC8DmBw6KumJIZSDw0MbyIEJKG35OA0TZonzEkTTpukk6b9pBF
YPkMzsc688eNF/vEQ4r8zm8KiknusaY3eOmISTMKC+xGDZIrn6IYdd50bGTIeCtWj7IdqjOVkA+u
DAT4Wl9tmdwRCtJ3pLbTzNGVNiuSrQJ59NA8qaD+YMn2qUbr9Sy9fivz4eoRI3Dw2h55Wdfjudfi
4kiM+22Il+5mxAe+QXryzdG8gMo+xQFOfALotnkEa5zdaS5aM8HQ3OOic2ptVBXgupk1cYglWb1G
gw6DytnGYjp56Nbodpafi6K5i2CfIzQn8wvtKbbn/ujiqLqJanqi9CPvk/7zrOq/YZdoNmhMkEZP
4gHiCHWr+RN2wMzZxWW1Mlwun45FioQdkujiNAz11ECPmWIhNMHkzpqikrZG1mzkVvTRTmTAhQvw
2H5T/mhbcawLnTo2CDLa3fl2wvuGMOY7vHCwTTPNK5T2qSf+5Qr9zxZcDhvrtueEucmTGYVJfSMf
h7Xp9ah++s+DlVV7jZzeII4cpmNElLaDs46Bw6xrUIs3UZ42h8nnFJboaM4x3aCNSji7owMLe8CR
eAe9VaGjJDEV7tlkYyi3O3ZtFu8iJ6ggMqMWiif0eJ0m7sq6Ty5yrGfki3exKeQx/knkJg08i9nz
0b8LYi26pEiR1/O2KaaYibC/LolruZnoVG1TiNkbzF0tLeQ8KdeOkaZ3XIFOJOOps/PoGkmwD8jk
QQr0w4I7fqEJ+DWPTDLadJD0RuzZFIjDnmmI/kw9jBEpLSY2j3+aAKsfSpSnM4kCEUMnr7JpVn0W
1FwYqzVsKvmclDiqA4pucDhPA6Xp1PHkKZbE4uS+OWGkIVoYmc1Hz+4pwFDHvnqK8AM/069GODS7
sDEyLjxDd6n5Ffuoxa4ZGVwotGRYw3FK97pMD3Zv0QxpqE/wrZlE0tMO+tTajB3WU8DwzxhWm7Nb
FEg+5AeZhu3nql3SMD/qutZhLk6tvRcNzXoaTmTPQscXWom3oHaQACLbHkU/PdmzExENk/aiSdoN
Pbr2VPeaTSk4h+CbR0iuHRJT6tc6ant8AJqzdaPs2aBTcckMt8BvgEbecUChpn4or26G6Ng0sv18
usKdl8l6EwST9llPxUWBzn2twK2dHd0/Q/HHDxlT6qPFFp4aukaMUsJirWuK5pjm6rvQLz4DZPVP
aNeGTT80gPwQkx/xucobe0TpO2lDSmBV0uxtJ/IPUWmmNL3o7tCsc1dB3XRrS0EjtZoG13xXEPNk
h8bar9GIaB0x7bqwxI4BETFKWR8gXfCflDLjD20GCLBy7RVaE3NFfLx7LHRt15BafMd6qlGyJQxG
FBE1cIQ12RlLt/12k8bxJbf8Q0PNgTCLBisxJXLRK3XryeEVV6L1mASRuc5iRQL12J1a5MKWpcpj
pdtfRg1goAtcgHM/NUPTZ8LOQPGNnbkAM+VM0WzDBh7V++PlXi6ZLDFbAa359jptKWbcf6A23x++
vXP5EHI3lrS89Mvd5aXBssdtM4i7ZRHLW5bnf1si4tLiKBO09C/GbChsZ/shmLlFVYGD8O2uNnsL
w9lRuNxb3rTcvH8mWUyIy8sujOM50+mfi3v/zPtzy6eXFxxsADSULH81Oin2weXJ//wNtOV7LW94
+3fLUn65+/ax5b+83ZVefOJwpwb2x5f/ZdHvX2x5+e2V5clfHv+2nsvLQ+0Xq8GpQVz/sdz39zV1
9zhaAaXh9+24fOxtBd9X/f0jy73f3748+cva/f+/2dsnf1n8sgmcoFHTL9+wLDtjjfsMm/di1FyW
v9yYi6NzWf4vX2J5aXlyuVd65qFMrXrHKfBzYEH+f39NG0wwUD6+LyWR0ycqn/gnvnWJmVkBcQ9m
UHHUbquhpKcviiOFzeIYl2lD/yt32V2WZ99fUrWREjutHX97fnlozR9elvD+6ttSmqBmWb8skdnb
TVxCqR0qoNkQBCgx1seoc0vmJvNdjbSmn4/HCBVnSHMdgucfT+Z+0h2S4vntI8sLy+f8cBTbQe9v
QQt4nAc07IskMxQCpsTEqT9M1gA6T1Wil8exSavjco/aOE4XSFNMI9I5WhDawXQlQ26Y29A1hhHO
D/QCOBWUxtVQhsERWdCmQSqYJhwdjIHzA7ywFcExr07zypkcqkI+fkk1CJB0MyHrLnjdscB/stzY
bVC83fvt4fv7lo/xa1Br7PJV6UANHkgkGoB1HUwg8ZE+fM1D0jnquiGLwptCTD+yn8kwj4ht/HVk
010sDc4ddlTOmlj+5fKwGtSKCX+OJGMnGeIcXTKtjjqCzqPnxM2KcB06kkHQH5ebZr7nkgNFPkbW
BbSLqSLQ7+fNaXfU53vLw1JNYteBhiW2JDwtN32RYNBHNbkqkF3ABUaNfWpSmu0M3VxkOy6s3/nG
meSN0fsO4lEcxsMfN3gSfpTC6jdlUUI9woga7ezBvqv7JiLMCOnNqM143BJ4a+pre7w12EWm/GCa
njOtcs2Ce24XCUoPho5KxjOpHLSI4zTySA4SpfEewgwOz+oY1wYNyp5yud1Vn0VpX2pGJFzO2G7x
8JDBODmEJVDCjUyY/NsVNao+tP2DjrSEQt7RIxLjKMyTAymWsbHL0M/iTB4HBjfzvZ7idS1lsQ/n
R4OBxCcVerHJmbccs6A1uGJpP+/BYmSQVViXBWG8/Abs2ZXawyKh7JUKVLXz9nfmm1654lClD+7E
Qag7kLgdrQPR6Kdyr1dNv1u+A5HLVJFJlwKHOd9dHqdTztCAYV47+6mN+cewKh8DofBqnNARCRDv
zv/FHLvcBIvxX2bmtSc3Z+tYJnNrbd6/rdGNppVujN0+DgkYmfe99x1wuffbc6PCLBUOAbqw+Wzo
OfQatWBL0579Wnagq4BJEdr5/hi5a7RhfgbdLppPLva83m+rM2/sdNni841X9jHCwh4p7rxPLau3
7HDZNHdx3n6H+RXXP5ihox8WS/Cywsu995vlOQUQdNO78pMvoI/A+YfGMK8zxYuZP/nHk0MN6qtT
TbVejrplF1ruvd8s22B5yNWE4SoYAMvj6iznm6Disr7cvD8cU/1zHwR4LEf9TkU9lExShUESLHel
OaAUdi1zNUZtdTRqFATxslfPN789LBpzm8nA36nKqjmZ9b/ejFrIcGd+LjDcasducXR7CWI86Y1X
pY/1JpeAz5abMGzKzeDzezVV5e9NWrBB0/4oo8REYcH+tGw/DBk/7y3PvT9UaQ5arRYH3zLtXWvZ
226mbmmTNFBDOfXJbm0D1T5VrLg3YLMHlmh2I9e8ZYVMDmk8DMRo6x3JKw2TQNSbRro2KOxxZNXD
0dAwPJj1Gg3hLUVKc210jn2MRqip02i02Kj19DTIGOdG/KHvVbQBUZNuRA02dPmybeIG08qfT+iu
Ye+X9Xk7CjQI7jnS3ZTe8bqvguDU4oBDzKrtl71DSVJghxBjosv5/+2Xnu+97wxOJeOj+ZgPIORr
qpjrYZ4bmenLIAp59OocDPl8ozEZ1CqVrCycZke1XNW8Pjqm5QqFjkdXo3L3kR5uiUB8aktP22IQ
oo6aErhYdSEwOkNY56hFxTIBwzopOos7pynvq0SrV+bk0LSIUgBglomAnOoeCnXMt5rLGaRzCsQy
uDz3oR7tRdkcZGy0TAh6NP7zyQKCdnE0ge2gmJwfCx+Zv5dwqfXs1j/mOfnvpgC95bkMo4kg4bI/
X1UdA41O2mpPMqYGbnTXlCr6xmm8OzeuOZbq+kNvY/SjsPy2dBBg81zNd9fL/+mnAoicfs5yZx04
dYW7PVwJpRjpwLSFmhcQycF1npz18hiKQsN3Ls6l0PVptTy3vAqWC7FoA/qy5VwzTcFHOHj+loC6
4tSYXydTG49GE4hThh4xYnFDnvTwCruPltYYlA+h5RCpTY4Phe/N8sVyN252bWKcC6+4rakLbPTJ
wS/xI8SbdQqpiIomGDduT7sv6I1t5wKoGjxskfOZcrnJQSKBktdfzYZj0SXyhk76o+tX0b4+xnOw
QDrfLPfaOUXAxwRwhFliH5zu1nGHeBPDqSS9Bv9lXiN2fXsDR+8hsV8czAFbLHDWTaf7605F7l73
Qfcu6xYij1jpAx7+ak50aOabDnvHsaPIsk5bTjPj9FyMNRRNhYommjAXO4TGO3bypEI73YyJj/jS
icZLrHJ3LeG7u4qrw7J1snE+75oRoPUJvTx6U0gLTDaz43LPdRH4cU3+55Mw97Oj1oynDNTpbnne
mM+yy733m+Vt9vtnl8fLUpMoBxEu+AHnZf7yvuUu0RvJxrLtH2+fXZ7L4v4Q5TpWEOtbomeQcNO0
oquPW8YcTQ2RUfyYZ9AnvUkkD2PtQ/jrH+La0zbSgDxYO3MJDQcOIG8cO7R6rdH7GvTZ01SOxmZK
ewC6A/6HcurQBk6VjeSvJCEn32UALylZINcMWxD9s6OhkmQSB/VwgtBZf/OHBsNl6X0pkMGipqOm
5HcQ2M0GaRSF1Hqj6clw7LtJe5iM8JuId4MrzS+NREGhgp4ETQgJF9IZxSpPovHFqaPzNBT2R4Pa
154SU7sVndV9SbTT8nov035jix4Spl/7j3jZ8TpP+AnCJkQn4DvXKihxODQtCkJKLi+hUTzkhq+f
gxRfXNlE1kHNds/lxQai69AmL42XpNt2slFjBU7+kW7jdVkqW41dPbLMixdB/rWoC9NO49/h2P8c
xihme7oiR5q3ZDuNeDl1TJF3Be0f4hymz5UYnG2eWy0+P28i9ziElMBKjqqnLdxE8lw2lbhj9jO3
IOczjY3ejz4F4km99u+RwosT5OuR6hqrMlFTmDw7+ZRp9FecQYmdSNvwk0VvYflWWHaHdTjz+Hon
de+tBLnq29YJaHdFKpJ3XTCKcy7H4G2Ro2PusXcbT2Meq30xFt42aVT/OcN9tXwyLNx4oxopobE7
yWPbDV+W5/UUnRPBucOtAWf2MtmKNL15y4iwuJJLWH2kMlgc0GjQU9Ls4MXq335gs2J3iuoGgGiv
AwpNAMHPn+tLi7xIy1XXcCztK9Lv8O0HJHXno6GHDdPCJCUCpk2OwoqHtx9Qp28fGv2XyXYVqgPp
7w3dsT4iAD0vSwVhStNv3sXaWbm17HbLtjQr/RvVaOPB1MfoFLpznsH8NXLB8NJwiiec5iuRAb0Y
q9I8hE7h3ccBBVZCrMnsas0jDWbjmXzMastEOTgGMdFzwYBdd3lHG+QHIArxJy0yyVQa6+oINDW5
b2hHcwxmxbdoMHf0x8ZPbZR7m1BWE+M3qqOisPeeZEdblkOk63Yw0/Azoy1jEwfSRU7hN3cAkSlt
zsuxSCaKe637nFpUwjTHAlsp8/CurmH3Lu8IsmJNZqT/ufGccpOUWX9iYiBuKRNDjpjXp4Ye16CF
/RKMBj+3b3Chd7PqVqfT/LYMGwJspiz3Cy4bD3GXiM+4KfwroA1s6/P3gIh9001T8+I28Mvi1FTo
uCP9avmopJf/MnAO8GL3JS1gseSDJs+gEMur0yDgWxbhdbAFZHpe3qCXhCw5qo4uCmHBhUuE//Yu
gN1lPDpfuxaLp2c7zSVx1cQuiNOu75r0W/rzCxWEwA1mLy/S7ItLyv9aJ3UvvlLXfPs+lU7PWNPC
q6/V/jmKVAsm1Ey/ZkR/zaskJtiF9FzVtexqnTYc4AV/So2Xznxe3tCMiLdrvTKvSozl2WwQwkLD
0+kX8vOAvUZ7D/COITmlyF7pD04QllzbpgaLb949TK6Gdx6pBGIRUOJ2a75UEslqGrGMiv3zlPMd
EQpG2pOmgoe3pXnhY+kW1pOvpRp2bDs54bUyr+xMHvu667+4/FjLWxMJrSBro+rBKsxuXyR+upcF
vovCpqGxvCVHWJxTnH0xnR5/TlLVV0OY/SmxGrkxurJ61tPqbnkrR8+HlhSZJ0oryVZxSKCUd8Pb
vvAgWeh581WCaDDnNZZMam9sZWv3ghDXPYMnACq2jB+dgJJ0zij/e8ZeqXud9iUmtnSN2Etrgmvo
DOZJBe6wiWCRPoPIuC6bxzbcp06voycTu9p2CAYoilFe3w6NpqMFKeeR0fPyzqlFKdR2QtwjI/L2
/aiSjerq09BW7SNieWid8/bGgLopTG/8osVls+7wI116PQjPQ6vTI4NZ+Glqk8uyLl7pfdLx/X10
QniEExTyY6LrOmBKrUdVwA4nusuygSpmcmgWp/q+a/rkEIXduFNJYD1GHVqt5S0+ICWXdtUXX+dc
7Rpef3EMWCuoN/KNFTXqk8jEaXkrlbqXKISarjIUxI6fEqWpDcXBzj333p6Q04ZkgX1rs3qDDlT7
nLTSR3ONxC63RHi1YqgeDCLV18y9x7tofRu0lIui59DwznSiPgGJbP2ia5/rnvTfeVmh0n9ocRB/
oL/g7BoSnvY42jR2WyI/+NbWN8yS+2H0xSfPmrrNZIfDKQYYcAuaTqeKOC9jvlketoGHhUNnZxLz
qWn52Pz55R0yOC7p9P+tLW3XlTSX/+8/I+7XL+rlf15zFanx+pK9/uNv69f0pX+pX//289nD93/8
7e0zP1vaDg1pLBeYfWxLlx5mwT9a2rzkuA62DNsT8BkMWuc/G9zS+zsnBMOiaWVaji4FH2rQWof/
+Jt0/26aAJt0lme40tDl3/755e6KdKTf1vz2+H8wUd4VUa5oWJvOb/1t06NbLoRr6uBOXb4eXfZf
+9tJDK9FTF61x4aNOJRR+yS6auvSaumt0D9GmdVsAhP8PyrRucagdfamj6p8L+j+rrOKKE4kRGhU
RQbUBUrBGM8SF0Fy+5g41cmKITdvdSdUm7JRwanLQU3TdbopEboxPjbUCZrDKk3Cc9sw3dKCL67N
wa6gxKwaxOAneLjBSmoKonMVvmDRdXeNY197a0SBUpJyYZvWCZVoHuoAwSc3IGmjeE2KDPQIo27o
8ahnk87DHNV8MgdkIiWrRS+zbtMvJiSttW+2u2FA6ARFFoxA6DyNUg+IRvDxNtXahlpNsqkZs2z8
OixXk8/QMbd2fmZZj0WcAp+vsRi0synYD6eTPQa7HBFJ6UTVpRYWbnquM242HGAjTntH5+RoNsmd
EQRf4NuKRzfiwCVE3o+zGjr/iDFl/EDkPRk9DmN1FTJPJReRpKCYvKehQtdFSuhntAEURJkNTYb1
2PcGNRUzSR79wPlMEHVNE65mrNyrJtzUpnidyKyDy11eRWoIrvXeDFVqKFzTAK6b6EtbbKKAQlWc
MGMuMjFQE1J4z3sQ3qpEFIjIAb0X+9CPpMd/KEuoD7OsoAxKOoEzoWKL5/IpM4KUhmfjron4PYU2
7Ts3+G4RgoGSDSGVCI37ujMY+LbNymPOD3IpxC0Ms3Z7GybGtU76fq0HyQ8wCyCUjlOnY7IhR+mC
uPcmM21g2QRyOg25HE09nqwymrZeXH0XhWXdWBXZtbhYQGDE2V3IPwIdoUOmUNjJKuq6hnGPXgw6
tHP2u/Yi0ADfhKRIdQy9V5HPaKNWCrV5Gc89XowqAXgeN7g33OxcjNnZ0tEkZvS7k+NAsQo1KvOK
OJ7FdmPwxaOyOw+N0ZhOcCtSKe+TMflSWR1z3aJ4bJOM1nkOKB5ow4DTAz8+rn64wYlerzNH27c6
05koonjv31K1vR0krmAnnpsyrHnX4gCzCHdhjH1TgkfZZh0GYa2a4C7oQYt/DF8UAjkIpKu6RdQH
SL+gmEmpoOyIV+17E+els2/RVa48QB2gXJI1o0/qIAxJd2DVy5VT1dBAmPdHcfDBFhBicqVgBerZ
j9h98BStYoTyG9Ttt76pHdFJ4h2pHfsyuo9t3fS3dp2dM93eIYJ/hCuhHjS4TV6HcYcIkSdJsWzo
ox8ov/wsyw9pT/ywO4EKsdDVNbYH/f5xhN+9SQehQAYypAkvRHfUG0o5q2Koo51KS3xfHqr3JovP
tp84kHUTMH4ZPlEH4dbaxuPWJJxqkhpwUfkVNJJ/Z13p06sjbukrwVPhtpzPbVo0aUSzYX32xfPY
D8WWkfgDCU/a2oDJAHceuMsIP2AGdUo01zVZSXaBgxgp6qZHqoi6djhLMA03BkLvm0qNAbOFnKon
7fAdCTio2kbOTuQfu5Vn7rNIJ+5qbLZ+grPKadUErRf3UDd5W+ANKGiJKIzCxwKJ/Ybwu8dGze0v
lf1IyfDeKXJmsX6js4mOWkYToX/0m5g2CKZskHUCNpYn7pxKpAyi+2s33ht42VQu4PrI0MYt5aO+
1L+RNRetM8N6IqX1MQraGetgohlkHnayzdw5xUMnDjm8485F4B2UA6FDQ9GeSmMi1owvsAAso9ao
T0YPrllp0/cODQWZQRg3h6dYQCVjzI9dDoahDODDA/u/d5Du7jx4Dmt4Clw3nNo+GYYVHEqEm072
NLuATgaz/pMuBmBgKdSBTEdvORUY56JUrBI/9tA2VskZcBoenzE8pG63m2FKu9ZFmNS5nEdHL5rW
XpHX6EJQb2Sy+WE4KKpLVBSnhoDzE7prCy+gcafllnXKu6hcJVqurUISE09hStQN8gixwmIW7/N+
uqpY5HvkWxfYR/qJ2r21ZlOQBYHyMay85Ozk8tlDCLaTpuOdxq4q90jLcGmjMyZNj5zf2iRCWdFl
Xb4FlSDttNyrph+hEzvH5UGm+mHPjvb2LelBDidSEyLEDxzLJeEmY2XRWVvuVpF9cBnwe8V0DGz5
odCphJM5vB8FAJraNO4HSfUrZRYTJgDy5y7Wci+fm1oUK8nFiy0dbU33I7Nw1RYj3Fsj/oR+hbmU
jbQdNemqZgh/o4/mXZAT4UPQ2SVVo3EMZJ4DX0BeTSV712vTpRp0efNfPW4Ugk38ZwPHbVrU0b9q
IX9+5ufA0dWRQgrXRlIprGVw+FMJ6Tp/t6VhW54nDKF70vll3ChQP0oGcrbBVZjmh/fHuNEw/24Z
SCZdV0deaeCq+N+MGw2EmOXb8HIe4dKVs6WFQlZYFvuu1OcB6q/DxqBHcoeZrt0jyFAkedURITBF
fGrK6lZxyqCtGoY7HEHJmSuqWLVGNUt5kjWGIpMEDKKn2qumEgYwZQ0J0qrz83xRq9KA4Is2bw6K
6Vpj0aGooTTtPExy61+298+x8K9jX7bFr6tg6YbpGq5gCO0i60Qs+q+rQA7txNl2wCPDT8XVNNom
GtFvms94NTcMKoqIglvP+e4UWvoX/1vMw+pftt/bP/dcC/WqafKT/PbPaxkz980stasr9NRdsaPr
gsxiDDeMzRBO+cFtaZcaoeg5nJuoXf35uv/H/8/P5qG1ZR8z5W+yVrCeSTmaJqmpbnNH4SVZY3XF
gJ3bN5kTaKsa9E7EICxCBOnOCbF/8f9/23+W9ZesvcnubUjL/W39h05hmCE7bIfgKlzFdfcQ1Azp
5EjdTTexz0hJ4Ryi3re6w4rXk07LwG9HAF3OOfxGlrX2F5vkP38jzsnzwSW834W+agh9X5ZK7bSC
M7OIh3CDxaI6/8WKc3D+9sNbBoeL47qmbUimf/+61zWBK5uu8plvTIIZklvEm3qw46fSBwxmq+Co
B7l/nTAku0Yn9lB6+zunrodVikb9zKQ93KWDbZ/iyHR3f/7d5m3+r/ukBVHXRTovDHZJc95Cv0id
raozZCjIa2iq745PFC4ozW+mpHEzEgdv4sm2/bj8iz3h3ze7ZaCuNizTFab4t/knCZMxjfGi3XF5
hILoe+mqRAG6+fNV+09b3TANz3MdROXWrFL/ddV0tzFiojZZtWBw15PLatQFbuZUwmr983/1n7bi
r//qtx/YBmRQBVba7twxIqU37UgzjL+TZAFGzDGZHstwHYXj5c//q/xtHs8BRTnAcW1LUk5gB/7t
hDyGCVDUngPacHQM2gRbkWKgnwhOJCK8pG3WebeQN9pLSXCEcoDjjtUsaTU9xOgOQpcU0glRHjut
t419kkIhQ1iy7WzOu26LiHocknNlMZHqWq8DtI3hKZDTTvONiz8O3Sqvgx+NgII3Jne1C140SCzs
5aMRnfHGBOpetNoXs7Ki/V+s+bxBf9ttpW46uqCS4hj/ttuCBrcN2ppqB+Mz2YqB0GCFpTUMWCsN
iJLSISr3nbZxOu9DA6f4JjbHuz7vnPUwWN3GRrBLuRI7OFm7LQYxqrY9PqMY4nckIYaxsxhdp6NC
YgaeWjROnGlfMtyrwB2LyZBnyzDjy9DAhmPgiJJZ3/ufRruJGUK1Z82In/98lYX492uXRXSWkPPJ
yuLvt0M19lIcU1YKabVyMswC06mv4teBztBN03+cYkAKU+sCVbCsYZ+PbA7N+jF6zfX/EXZey21r
W5T9IlQhbYR+ZABzUJb9grJkCdjIOX19D9DVda5D2y+8Eq+PRDFsrDDnmGojvQI99zHIv2cx/6uq
X3TJ5pu0+i+hP2lraeRyic/es1pBj99YHonL9qPb+ltXfYsUJ3xKsXUCCeA6CfxUh3AEM65Lx3nh
Dlq0SQ+pWzeLVuH/M6P0bujAcebFE5x1jdgppNkYwwz7pDcqrQVUgHk4GbhL0OH6Qvblvm+7OyIU
n5zuEA9EtOfMxle5+YDz48kRyUMVCWTVTF+JYCSjvUNyn1PdxoTAVFjUyaQvjFWu91xHTflMNK6j
EffdDB6zoSd0A1cwEhdGI4tE0pQ7Y/8+FgSBwrwb11pQpjx3CMrjve5c7dVopcq2K9pHU2W+0yvN
JejlIa7N1BuKp1IyxB/NxFgwi92bcN2IWW6IdhJAmpJOuddy7Ja5+x5W4j23q6swH628ZilXiq9g
6x+Znb/aKVwPxR12KVPEBRGP1qJx+CEkyD1ZAUEwkaDfRXhvLDivEC9VzSUJx3+8q34/uBzBiJIu
C5GbZdu/nCDoukVLjGmzadGNFOmwcQCsLjU5PAI2BIcT4p/D0fyP8/+PvxXbDdNRYc8Xgp9PZiya
HfAicCyK+lwb/V2bJ59tBcJkUp4qMwadYr3+49Pze+3lMFl1bM3VXNcyZ2PR/14MaljkZFeRGF+Z
uNCzGMbzED1UCrDe6puwOwCG6gEnDLpNMV3//st//+AirtLn8tx1Z6fTLx/coGUM1Hc5f66dv7KU
9iIMtDtzAh9UNPqeBtdWviswiP7xNGvGb6ckv9iEDMrQ2DB4qn/+o1PVV+goeZ7N1j67fMLWuBI7
wm/HYRdn8ltKz7AUXdMs2BWeaw5P+FBEx3XPkWi1fz2a36/6PBqHuTMzbs3m0vXzo4mlMmlW4YJk
QrO0Yk1DHHgRr92ghgPnwE5I+lo717aK4cLML8CxV8QeRus07GES69lGAID/+yuj/+mloR5mHqEJ
nOLmL2+LsiT/SXZ2vdEN3SEOTlkXlkmEt+yei2D8ZFcEbaKEhE9PHXDdS15SI78fbUQLdaJ9iQct
WADnbvaho4yLuNVAplnMEHldYdUHj0T8nhqp2mdKkW4D/xmxbXoqp/AzNP1hjbTT/8fTfCtrfr40
OsK17bkjNFx6tV9qkcBUSKwNjXpjwz7YEIwetGfNhmqfdS0XZS3OlywtIQMYJmx/RLCgN0zUyWL+
4Kd0a7VqfdMnSpc5RW8ZI5krCuCCbu3i2TdWdp8kpKGQehUHvgEa3HlU9Zw5nBVO7HRx+1fuER5p
sxU5f3Bg7gKDy+qQJNuA5yiH/f+P6stkO/NLNcCfTLKiYdjsTuigf35nQctz09GZ/eFYT5sw3JLC
Bj9PGbcTFPiuIWhOhCgFeuBKbZYBVAg/2duS5EXB37WmsqU8hx3vD9aKBpCJiTG78IDTLvsof02H
sl1AP8v52ZbXJG+K0yNESZx9kmmsJPu5/rGMVVpUKJPFzDvS2U5bXbx3gh53ro8SJ0RcMtUpyMnY
ZPPh18ZKV+uHPre+//09fav6fnsD/M+z8cvnDNhTbwb5WG+CVouZDI/VUp9QKkMxI0sxdtI15wIR
j2irLG22Ces1wfW2eOqi5oeX9X34P8FHfv3xS/+33RZ/OukpwG/2TF2zfz36nLEz+1G0NZk2drfp
TWc8wOh8aX3QQ6U2HqVAQVbIFlQYEbwLpMoXkmfii+2SrWUm24kHfvRn1Y4oXKje2Xiw3ZQtzgR3
J51rnDmJjA3Im9D5ISTBf2u0ttu5AVMrvwQjxJPxyI99rBxiqCdWtVD9YAdpDnym1JGfSdaMS9/W
Lw2DYk+k1mtaAH1wXNbzhIEPxEfg0DHUXQgwkhLGIVlXdVwPCCr+Y/XFMP1vmp0/WW3Etb1w13ZT
vrSY2o0ylEdZIrSvgu+OFiU/lqr//+f29ze9paoai0FLWCojjZ/f9HNnMI9D641jxt+ISchXykTE
dz5R0//9HfWHQ9Ki1WCjadr8VHV+kf+nR6yT2MoqtLObIsg+owJvmV1sOTqvTg//HJk7gGGYRWZm
Pv79F/+h5GUWpoPxcU3TstVfG+eSjNMCpi3HcybWLVmeixaUzS5u6nfdQEE7OaD89JZ8EIImsNOp
Eq0XnTwS01lyikkOAJ0pWrmZihl3G+J/zKXnz7jOvz/UP7zRLRUOjG0YFBc0tj8/R00gS92P1HqT
kdzLJP9ATPO3Tk2ugyKWqZREAuX/GmbdipZfPulM/HTX0SAuC3bDP/9SFBqY/iWfLq1rz6qhsplQ
VqAwV5NlHwPo90vdqsmRcY0tU4Z73Xd28CrIsnHB5Bq5eR2MqlmFYdN5JB/g85Tjo9T6A/P8f5RA
v/drvJCCSydSXdtUfy2/ZNt0AslFvemdvFmpBeH1CWFZC0slAgLQ0effX40/vmNpkRxXY9z2m4Hb
ciMcKJiZ2WudCLGEvsJvBeZ05nA2AMhDI3YnSD7Kv96wv3fkjqUxJeXtygtiOubPr0hUa/CVzaLe
pFPz0o/mnWbTHfohsv1wqC60K2wt6D/jAfoM7mR/EYkae6RCH+4HxPKktbU01A52X7yfJvaZf39i
tN+HIjxAm+ZR5cPsiF9PjX5sxRTWcDFRu3/jVGHTaTaRFxf1ib7xI5RUx53peBaMdMceHwoTSLY5
FTjgcVtyin0aI0/h3x+V+afXiwqZV4ru1oHj/vPT1gSdj6hUrTZjG0SemrLXYTOzw10WYcageK0b
111GMgCb2qkEdgXFrtAZIraRQ7I4qTa6kA/GMHy0Udg/tFpwF/p1fQ6yg6sY06F0oFlz0hxLt2xX
lk8sgaTQPGdcF9wIf6zDjky6oYvbnMsEUn1M5uporUPL7V7q8pQVdAhyYMKzq5vmWzIIREiEzipG
ZD/DRf0+lXJNLBBQ+SwcTonGZc2opuLIurAuqQH+/oT94flyXMuyOIxtammABz+dyCGwUxIerJKM
CbEE5BmtWxPNT5+14TJvxaMM2ztLqT6JD1n9/Tdrf6i1XK46tqvamuogCfn5V8tIY9yPbhlrVQIp
XW3NrVR8f6P7BnHPuaXt+qrao6/r94nPfBP7tiB60fjHgfKHZ4BeSiChmbcRv10ZiqyYmgICAXDV
8VKZaQeNRiXUEnALQjvt2+BkGoTl7BiZev2Pt+sfBumoZgymuTQxIMx+HZrqE0tjsCPlBhqjWLRB
uMHG9xYVAXzcoCS1QHGzJWIzAJKBV4Rl+I9P8R9OGRd4p2taGtAM4f7y8lMpZcB/RLnBb5suC3dn
+MvIqeuFjFIdQ8Y//2JaoT/0ktSUqgvT3kYf9Wsv6cRm3gYTHrekS903EoyiZV801nVgaINdonpI
sg402lC6j4pwVN6G/nfDDsODPfjlJhh89xop3wi/C9dtOgbY72W4jHsjuILTOtYa4dIg5ZQlQQQS
/YehPIGcWBYjEYTUyfERlbX9XDNiqlW/eNDD5KUeuxGQQxV9m5nDAIOTuzqBCIdpTnAFVGl7s0E+
ZU3Rr2WRBlvi5aAImOYb9gSx7vUh45PeOqeAMOslpDr/W2xD/gceqavqPdMc5dEkEMi3e/Es3Tja
Mf7yT76E55nnpnIValfdTTpcpxYwPIsNlNWfRg6JRqLZf3GM53bSoo+OuX7VI/Zv5aNNB3GX90I5
9ZVP6i+OFPwroe/eRzZYuyAYD2ErrxNyoOc600BDjQQesOVHomHnjIh007xkbvJMJdPuqiiYzoOu
IoYBUAHM6ytNUHwqtCECLpeoC66Q2fMwRo9qFZDL1KMzwP0xfgmp29KxQZufi4SzQ4dsNxGNQ45e
v8SgmT9ApXjXw2J6V2PtLnOSL00qFS/TYSOPditP7dB8L8a6X4Ztn2DGSzH4p0hy6PfwGMo8owNr
kqlagf4bF5EGunotO5BwiVHvp7ygqm+Tl0aJ2o02f3e7yw4nB6GVSUCaasszV3Z5hjTe7EfGJLe7
NKcQ+wY+bpLJ/ggSqz+Cnux+fHW7z0eHUHeVv5ED4aixIY6MHq3j7av/biBLdOuiZybniCL1RoRC
iCByefL7UZ4CEz5BH4zENvsxPpxBxY8K/S0/lHb1FaA73cuEr00Gfbu/fQW7NVknia5iwA2mi5JX
0wVbhp77JYGQ3MPmb7zIBOeeM8XbvLKODWHS1/9uSiLhJLXK2U7JEwe2MEAbpTnHcjBQ4xbm0xAb
4RaY+qZvoDw1vW/6+OxMZ4/C5pkYx9wLbTuA1Cb8B9OB5jJm2otCtOWhDullFMpktSiU+6bQlHu4
h3cISRskCply1Spmxy7Zoj7S75UIhP8YhOAewnoGP8zfppT4p3FKVm097KoOiupisOP+SpmARBVD
WBPJ9lrHK1uNDjqhu3dl4gp8cUOyQ6nsLzVsil6kWtGdmXfRHQOmWXaKUGMaLcbvVhceDFV2B38C
J9sYtgt8MEo2eHntdYNLhLg7OLaZ2aTUVogB8RA8jyY0WdCu0ylT/OlZj/H/mJp7l6pV9ZxiqeZO
bFHJbmjR6mIu2pS0L0+B744PeJqx32jlU4kBYFXHSGuKyYjWVj6LGGmJL1YtjcvtK0rXnl5jYUNG
AA7TzBzL0aiOdjnZnl3GX43EEXvbaax9GiYW729zYTY+UWS49Jas16oNst9Vyt/yNM8oF8DfbAyl
QedFmaE9qOnsZOyuCLeAkk382W7nu09dmFkrdXDsjRHziztceatB64sTlsXpMBS1B+lZA+wSsD0n
86Lr2q/BYL52LbJekmAvVq8bZwycJGjo6PqVKm1OdU8qkFWE38m5Gxe6GaAizNXSywORrrsamUyU
NenDlLZ3ozNYX9JoJmB3xYBVW6lfxfAsBFodQ5proyD2rc1mxnZaOl/acF/qo/WV/e/gkZDdbGsl
iF8F6Sr1fD85uLj4cH4vu4Fj1SAL78lCh7LUK33cthh0i2qKnrNRfuUgSb7iGuWfxw9E1VRXR4ut
5zDyjECmz0Pbt3eGQ47F+FyYpfYI0ya/oLV8CtrKfxJyis9Ro7zfvkuIpD9lNaEqqZ8jPs0UXg1m
r3dcZODSWv6DO9+MmBOZC03mIWEFuioivdoS00jcNMOlbaFr45Prwz2RsjDYt+XjE0Ed8Tqx1beh
H9JlmUf1A4Yg7UQixj34k/qhmW80bJ2LIXf0JXy/Bm87lrAqc/t9nxFVWs7fRm0TPcisWFm9+tVN
q25TOoO97S33FW1eTL9m8Vkk/Ba2qr3Vgli+1R+80MQnKT3+yt6BUmTZ9ONYxlE2nVnLEb04xKSM
lA1rir4iUirorCOU/GItwJqtBhmMl8ApR1DGfNWFFDJ5nJCQokTeSOjNFeNJfB3SIrxYJOThWUVz
KHBOGAG5vp2hoQZjYmOXNtmUiqXvITvDgivdaeuOqX0wmK/FRXiGV50fAi0uDmaRquu6jtxNP8Kd
i2Evs6Kt73SJFJFkavtQ6k5xSGEwn2p7Ci+3i10OTRLjFK5shq7T+XYj2Btosatu1LoKjqZbrp1A
03dkHWPEag5WCHUpKj9ypXu3fExGCXO22XTrdvWuTYi5paN2V7mNlcFEnaypQbASGb7ELE/3+jht
K9qIhTDlWoHRD5nvu4zj+zj2EZImoxdM8kMZq01V4NeDkb3OapNHQd3XDfU6t53tpE8sX/3oiCfz
pUEo7evV96g7mlzHaWCWQ2N+6aR1rypkwjL+uqOcx3aDJMWOwdyOncCSSw2ppObRaZsXfWyuE1Ez
jEMuiQ00P2zZLPkmShKik+z4xdFxVE/iXdfDjVnLzaDvsVhwrCmfqNvOqBi/T82AoNPICSDxKVpt
p19WaNwGtSmWrELRMAY5ptp2AnoDPYNmKNpr+fTcjtYVeyd8paTYQQ/cQWO86zKwybRMyDF3Q0RA
czRogMKmTS2V9djpmziwViJh5WiPH3ScdwB1+hVRqmCiC5MJZEoeRFZTsgr+rCKjVlbjQ9d0/dEq
nuIYgrcVifvIxIHb1sTCaJ1PVSCY14JzWtXSeXe0hJwCvCiEGTZ3mevfWyOQZGUYtU0dUZkoajoP
Ge0lYmg+ns4liUBeThNo6Yzco6bGGgqpg92kcpHD8E1OlifyifSxChxhZGhfs0I9MyrpCJvaYMRZ
2RO9p1tP30MSO1n+6TtQt9qSaxJJgQo+kqqqHG9UypMeqxEgYjtfloVxVSuSuGoBBLwjlyXRX8Gg
ncca4Q+5Q+k6ThOyluMIhFlYnnvySDx10IB1mF238IEzrIJcPwuFPgIqnfTqTkdjCK8E1eaHQn7d
KneMTyUzVFz+ubEgZP4cd9OdWrt0yJog68qy1iZelmUM3XQb+yT1MPhXCTUFRNdJZU65ZWlhTSeb
pJL9EIZyORnBpuzzo67Jp2aaGhhkYs8k8DNjlBzMiVpt+uFE0adR5zHcNcifLZUF0PXKi1NeY7Or
n63O+FpqBQID3JPi3rxIhWV04HacdTgJBtUlHViHie4UYLsVMWd+NAfX8Uh6LlZq3yYnUm68SScf
NhgIKi1F7FUWCUll23HZ1ayVFs3+47E5koiRrCJ1eBWws0hU6S+QFYyVZPMJXLI/QLocPBzLu1SX
QHDgzBuBOu3qsn3PuABGxSjvmrG6dDN+rZWhvcrKAgFmT5jX7ataqqQSu+0OKsGJcY65AX9eHIrB
yA/Sps1lzii0grwWx1SQgoQHN8PUVKrEYbmSXAsIcil5Rtmqm837ThtUqAzqoFvmghH87c42MsoD
GNKjga16w+6mPGhKxUSxUEs8WTBw8MLnBbbnQt+0anuy519YmmNxsC2b01MbBJ9SDL9DxWA8N53l
7bGH6ZB5hh29sxqQhygY5MGid4eJUQOIQ5nPcQVVIFHBLYsS2HGZzrKPagDSL51zHsdbHVrZuvbT
ty4osrUdEJ6adm1+aOcnIY5YLri3MFdfaQ8gO0c8q2ITsmxHlN7vUgeh9cA1c6HMCegOQSULw6oJ
vnXb7VggG+l78IaGTZ7h7Ya9oGfXurutFLEeoI/uqkaYSNRSrFJktRDIMBNipFBeKsXvvXr+7nYX
LfhRZna0nqr0IGExHqY0zA7OMH11BMWS0SIsYxBVrFvLKpGATw1ZIPOzXNZ1viJsDAq/hb518vnM
N6mxixwu/DP+AThicriBILQ+3EwibLZkSb86nZ97fOfvbzf5ZDeemWnPWRKkHCcEoNzujxKXo/L2
ZS+iNWM6ewsVMDiMcRwebl+54bRVpEUXhGK/NrV+K4tuY1clKbddVb6ERT14P75VQjc58JZql6YB
4MMI6fKAKiSKjA63m1ERkiinF9zV6Y+7ncZ0IEVDtuknYs69hqBIeg0fAWDbKvuqjN+AefhrlhkO
mKMu4RzvzkbsDvsQM2cpNw55hezQ1J6NJ9c1zebtkzSGstV4xbEmkEGt0cGt9R5F+ZSQy+aoDpnv
CjdDES8iVy28Uil0PuTgsPParkgx/JgczT8w5Jul/lC5qmwHClj1hC9orjHWjgoMxz4mDNZk96CU
9KpJrL73LT4/bU5XGFX3+6g33uCEwzqGZtz3DaQMVwtBOMx0ESdl6v2D04FZO6/n6Ndsb93uBfAL
kuWGE7rde8PbiFKL1iQZoNIYCaBQ1fAH9sYIM40PxY1TYrUOQv7bP7/d/MCA3GAmPajZyI0BTs/f
/vg9P25v/2muaNmScLlq+ePO278qbg/3vx9XYK5YobDHjDBzZ27/4XB78Ld/8+ORiDF5Efpk/3hI
//1DSOOEFwzmS05UAjX3/IBjRWxrMXCZDgAiZ/qAtWH+Kpm/+u/b21e3+375d0g5MOO32dPt/ttN
H0D6Qjv7/34U0DKBHzy83O6CQzetqzR/q5uMVtnxMaW4oFVu3/53M0U00vlEAsji9iVners33UGs
nMTY5xq1eFjWgrDX0l9VeXnsVMUEuWRZ8PAFDPUmSjdDqsGrHGxSSOZd4BCNJjTV5nOINJw9gSaA
EFjvXIjQs3M4Q0IOdyjkpxUWSuPajFrtJX42nAD9L2XBkjtNGc5UtattzIKsPABVxJP0H4k6qMBR
UtanzsT8HtE9216pvjm0LpeQUQd99kNqf6FiA+bJQQ4teLJxrMCQVeFCkA2TfNRDc66EfodgBdnn
IEnoCf2XnIn9QrEmxQME8tW1r0JTAcCWb/4QJHsf4Mra1sn4bfzmiehmfjUmtKizJG4TuSOK3Nqo
rnjIGsRFxJNuaa2u02h4IM7GRY1padEzPDG05piA+lg62I6WLmo/w4L9FptEtvQsgWUOERkC7rKz
cemlSfkmH+Cp3knT1xeFgfHaDa5GPlz1KP9sTDLxUrxVXD8/uk4js6Ch8XAMItNqcx9NIKhExBZh
QGFBY8ewiBkLE7GKCgmQfoX/VIMpcEyN4svQXlo1u/fjst9UgeMAeHLcq93lbx25cOvYKb8XQfuo
NCWRAWpfLGVGJkwUfksjT0krEOjOLEtsgfeQ+bNOS+A1eeYeggptgqQ20rIes5X+YcFX34bdU4h8
6z4A27YopE94Nhka2gjQP0eNRJq26zbY8t0Ij1iby5VaptmqlVLj8nyOyM00gwHuQRZ5mgjIABV5
ApNCsxad2tkbN6gwsOBOmi2cS63GXVFXMWMtLT4rShVsa3/6QOMYn20TnItZOYe0w0w0iq6/MxCe
ybR4UZKihhJG2lwbtVQ7ZolfXhZb0ZnqbozlltHTs8JDOAhGH7hLOtaAPi5t8tdML7fJca314hvd
bbdih5NvAlvvLtJaqC0lX0bS46Zom2CZgUNcdaw3EaSXbBRTm4Ywp3dnBJaSu4nvpBrlIw0NCZys
iRYRe9mD392hY3KpTKgNkBocrMp66nTiLuJxMSoJEhd1FbWpspsQ1C/lkBGYYmXFEYcUV6K0oA6G
GXrDnxDZlKCKCr9ge+MKPxlyBYOtOjbMh2oi/BZm6lTLQgSo03vnddAKUmbf4rytLqW/iXzy/Cah
n9uACUM9KHIbq/lZ1VB/dIKMxjoE3wPOPfUsUbsbtK/uKozNr30Cdag2rXAZSup9AtUD2orlpMkX
Y0BcSiSpWEU5jVOYU6RWQZYskzLxFCWB3cPfsbKx1zHGysi6Ldqr0JNqPYd2gRaIdjCdF6YK3bWV
ibMes5wO0tHPic5aOFaJ8gnw/MKM4mBO1G+zBgxMNMUIzw59HRP9ZPrMWCUrufyi5JCI+8GEuIVz
jUreIk0GuRZ+IC8gP5mPEf+9OzSQHbXwPZS+N2SiXFNy52QHu/Yp7EMwcoYsoaMi5xQVO2nmfkd0
Ts6qQLDNpZMsO7MaRtJz8mkTNTJeEUX4Xcp8vOMERAjT4UGsyqHdS3LBvLHvSJ0jZmyn0M1pKL4P
Kb17YJX5gQiclKme/mwqqe+l+Fp2eIQFJZDibgnNOJRt1K8CNwofmsH4Dm4yL851xB5H6YQxT4Kj
65Rr7imE35ROgtqsSvloz58iMm17klu0ix1UNHFul7KjtDeWMSLLpFA+lfMN3tfQZDSXNfa+ITRk
o5TVsXaL+PTjRudsbAz30y9DCiyWEGvV7Vn94Vflh9lleIQAMx6FJCuSdaDNCpDhIP5P0cftoUY4
f6ChHDAMsr+AuVKR1J1JhuucVHM1qW9EFezcismKLqEqFEqGnzDo15ltb60xU7xKljvitch2y76Z
WqThCy0ka/JQXz3XXWZ5uOBYCw/koIVO6AV5FSBz5bRWRpgalttvTZVgn2wKdySL87NIQvYBCXNd
0dfcu3YKwE5FqwdLMDZyqdpNcpBQYxdZKD1LBvV7n3bvukr+CFbWRabCyKsG8hQwAH7kIPdHy9iM
8WgxC3UIUFOKIyrnTUcFe9Ug4Uf0MosW6eZCbwnZ4Br0KvUAlJrMXqYmOoU+Sw2QRtGGXY7C2w2j
R9rmsAnZO6O8qsbH2ueUxaAp1qybvzBsFEuKW7Q7Okkqw6SzzXErIEMbl5wRcOqzi5tPpsvPNDge
LyVP3xheKFN7r8APu8ANFS3TWLO9Onpi5I35yPXazLi4k+OirLUTRuqSuPmiP/dBXlMxuM66T+ce
yyETl2CIpa20wzWsDw2eaQzrziWmAgwSpbqrjOKdEGLedGYXn4a4fo3LSG5Ghi9e3hLDytQMlJZD
GkWOMK4aAVeXsXYKTbqQHPRLn/czGCRiZcChvYKuOnl9Bbw7HPT1yKR+KVA/X2qXi4vR3WtTgH4u
KklZmC0xXUG+xvgFS0d6D20LcmScmUs7gwyXM/LychMBG8wdgBnttINa/b3XAhIPNUKM+Eyw4EmM
N0Lj9I3ZV5yxzLq2WkWeWWP3xJjW1Y65zLgTLakUdWVjJS78HX7TCVXU8KYIoNtlE7nHwXUDL0FT
iRpLZ9k2kEVno/s7MwpQj3FCUmDrR9fSpIf1R/2iufng4JjPo+udKoeJvHChbwMBjYDTVgVtbg06
kCCnuhr+fVcZ6UMBmi6BR3lFo5A9oI0n/glP8kprv8CcKR5FFLWnIZRf+LiVjw3UuAM6kwz2J/lg
Ufoq2648qIUCsX7+FmVcumosPd4bXT7swoQZQ2kHXj/02qcik4NTNOvKHVZdKezXdMR2iQiQKYlN
rzrmwwXjfYW9Aai8wihJ+FG01fWyX9kgvS8GT/NCQJ7aJRkl5MgP2rgKYc1l+FUM3S6JnO6usMLg
zM703AxF+iiTdssIilBRJ/kEftAtjbYKPDPFbd9cMI5mx7J/YyABSCfCptUkSCvDzN1HaUuiV2tg
3JfDTtXqlk8XgLZAabtDxDILW25AOmpBWI+k7BxLFexrB3ic6nGdBb7cGoXF0U6ZInjj7lX9XTot
bNIOM3ESaGsCWmlw/earbuRnS09Jn9YYF/pY13ekdu36KCNFGbNSPE6eUoTWtQNFbo6GtWNpu+2a
/l6YojmPUYWbVNc6r8ghLQYpV1df2Du0e+HGUFX3mJTUsH32WgFpp0KS7PY0d5sW+pvdqMbOjYzT
YDBGMAYDLkFbbW4Y2YR9E7l/IU28Yx7TIfjAWsdA1Lb7dRxN1jrJ+g0RBtauCeH1E2BFonVrtUs7
MLng+mPCPGEwYe54xAQCKKhI5eo4dTWpiTspgQqofmoT4xWZHqHE5kphBYbQZFxb0jSAv9btdqoS
f4eUZzeBel2RGYSsipOinzPEGVWtRK4WuyoWBJb543NYauJg4FhYpDpS5nBIXS9zqoTYHFk8aEm6
ri1Gyjnqlk1hQRFkUUUsD3rHi8t4nFSWelzZLN40td5xIg1IP6yOwUcX3jskTarIqmvhfmim3+06
IpBEbZD+M0qKvh4upk6XvSyAiXqBw2VUTUlL0U1gCDEEurQt1cXcfx6mmW8Q6T5LAiG/6oxYd6bj
foUI151gy2thFF6DAbNIQnbRkkV7SnEBcN0o6O7oaKutiljbGMrs2I97hNM0fmTJIcgVFZBGSegt
lMHEGnZ+XOH+rO2RMB83XvXxNYpK+1yBuUN8Mjyp8IWjSnnRBrYydnVHdq3vKcbwPlIrArmi8WS4
dnQif1rHyHE2vDD+tjJf4Er6a0X6yler/+7bmfWikYM8pv7aFcN4NJ2OnFoQ10QW+FzU4/AUZjhg
NDN7SsHGn/wm1u67/rGIdQwQyBJOYeTE57ThJGGUv4kRnNylIWlGBAlbpy45C4deLnBQTWOZBzCa
1s2dTwXzOSaVfVbkyARbIF61DFSjjtIB5GS80AmfbMR0wk0039Rm0HiVPdkLykb37Kp3rL1Adanb
oMrjbTVNj0XYREdWFON9ZcJanxR6jRZmcinM17KenLvbDWM7Qkb1j4Lgw3WtJlD/KpvkvnrEDBSM
j5MfDSeuB9292an7UCfjlzExU+uODU2IKo0kj/oEr4lohUGpVqiBeFqN7C43YmzxNokEZd+yY58S
Y5knaJ+dguhVKoaCqZxfXfVp1QrPRbu4NkHarW1Lzbw2hNlghDU0Xmc6ZAyK11JXjQXGcU5ppWOd
I1g3lyLcaKPf38XoRnqWlGU0OEe8o8PeDRBvy6L/kGVfsjOazHVZZMNe0LDmUkKLCktstWmgrdpQ
DzzNYayoHeIkKB4yAo9K1FKYlo4j9FfgaqFXkXGw0KWgfvcBEDckchyJ/L3GoSG30ADmCei4tIzi
leU7p4iZSW8g0mxFFNpIONHYLNmPRJ6e+O06ayOA8iPLIE28oUVVdiIsHBKo5f6WZHG7USpoqMXA
E0P8YnqXjvkaVJD22PGJ30dd3eIiUKFkS+dL5gcfCubNKzwRpJKkkSGmyhejb/SUjCRYkoqaAr8l
4iOvdDbHpRXs0iaAUpqWARSOttyKoodYaDG5G8eB2Ws47/glu2cB1dOvN01PdVhK53Wqcfa3ObJ3
owfJZcuCpUj2ijG24S3hynWoaG+jqVL/jkm/b+iJN5HmkCRnpXf61FbntJPDxffzwziC+AA9KLyM
U2iT9TH4Wwt8DSifFwJCNQ7JhJwVBQGf70SUQhGhFwUTiYsIvrn6Z2l34BTyHl2flXzJFfyhgzlE
X5irF0uft1hvWjsaa4vTG8NfHxolkgGj8sL0/3J3Hjt2K9uW/SI+0ASDZHd773Kn7RApKUXvg/br
a1B1H+p1qlHdwjlI4F5JR5mbJpaZc8z+mRlxTaIrvWAWbVup5MLlPbrHAsN0YJuoDjStaTzzEOac
PwcH9oSvL2zlyk2UqJZsKODBytOrCxyKzPlxWxPxZuWDfLDHp5CZ2LfABl29QaxgIkLO8pwrqgjG
KFx0Ai2CN6Q2isAz4Iqsa6c/UqDCLViO0z0SD2rCoNgWhAmyn0D4jhkEWEu58eO0xrDgIFmnK0pU
gigHER5zrcnk6vvggOo2XyWR8V3568aAQI7TYydU6RGrag6AW4tdKUaItgVA1xKdKdEg067LyxIs
IKJ3Ult6N2D7WW6lKMTfXt/jH1kkTPqJ0bGIPjNIgqm0XaGna4Ks+4U5MP8hZvtcZ9rnkA2/A5NZ
SNaCnMmncYBLKox9oY3XqQMEWGpJfTIK5a5QU2UsNFmiVsBqcsuMIEETalOSm5QMGfnuw0dcmJQp
zqFSGe97Ua1qWVUc9c6cZx4D0KCcisZ+XfT5sFMWDnnpm0guGclQS6CvK/ulKtjmZkXsLpI4/Kha
jUktM36aVPQ85UgrN7iXtJ4IgtSTbeKPzjGwN4bRoB3XmnzlEFbCdfXUTvMic6GK3NoCL83YhqTq
UNjqD/NwfetahOBhlO7XPUu2NCm+WZPJ7RhYjLU0rDVUQevADK1FJPVjZhOON1it/6gYLo0D+9oW
98JR60iRHXL1IL0cykAS/IMaixeVfzumSAHqsO9T2WisqrC0dyQVot1msAZ119qN2HuXWoRrwWYU
juc2ZoxeUTlmznuokXvfZGW+JRdwWFXlBBfXB3DK2/DIxRrwNdT0JnplXbvcOGC/Axks9J5aFpF4
PbNTMUKJJYxu6wQbZ9pnfXbzHFWc8hwMTt3U9cVxqDmlGk68hKfF4CfeNY2Yg0TM1qK4shcDbGQq
KJj4uYVYJoT/7JrxSuDlZ/lJ1JGqve1E8DdG2oVbFc5Ky2Aats70NNiUzRMp52CYabYSbUEesssH
15cj7T8xWow8jWeVTOrAG+4gRplguum/2940lnFcaMvGYrwXroXvhWuzonwLCuNXmKqULUf+p6Fp
3w4l0VRa8ZMnTXhCYufCoo//9PY86oJftYMTurTdvliZuAg3wvV/mWZ+9YkYYm7LIHs02ZM1Iebf
lrva03S5N/LQXg4Q95ZZkTbLQJUgZmCgLkyshUuAPYL3bPbDnpcmK6N88aeYc7tjWORqMYOFcjhb
wD1rCQ8nSt6dfj+q2jkkhjKWwFS5Om7FVjTMqjUGfvJcrO/aifUNDG9QVKUkxZrMCjPq2n2Vxy0N
Oq8S6sh77v81nJq4bGGPqCFcqERlHG9lwJPpeMOCmaNHQ41A1cM2EljzwZp5+yTtP1VaR8dAjfcy
J0m3rspTirNgGcuCDeFEP+w2yLB68hKCgnogShkGjYn47RuMaESiuMqwnQqn7xbSHqDBd551sF3t
F/FPr/ocJsXIkfOgG12AqPx4ZMPOQdHA2DIfAnvAyvHqjeHOcpB0MaEFp0ym59Zh2ZKEkpwOt1j0
o1HsXQ1OTczYb9OJT33U3COBFR4G1j7aO+JSMGQhmzEZNO0eGDZMCZMoY80EtN2n9bvl+P0BY1+x
LSddLgvWT4OQLPStqkRFUvLeF8o7/vsCrepPyWyN2V9EgCZUnj07GdJ5SnEKa+sXNaX+O63F3QYf
CSi3cjdGGJ2dro85XztjzUiIIHef/gfHGRe4IZu89sDER2n0HnvFZerbYZHOmSvlvB5TwVMhZ6Vg
SuODmWf7KmnSQwB2bp8P9t3K4e6YFS+tKalY7y05MkLi6lJ0Hr8V5Vpbu+8+ae2rsLeS7UBW6zLz
tDmnxHqNnXyXtc23WTTJs2QktGVdhsKjs6pL1tZPiqpxP+gZUgKgZTk10hgqa995RFpjBIdMltCm
lWHDG6kXyy5hYDq6GOwrH/QlSc0HyKts7gaf3rAivz1qElqBCReGEcSHCqDBCcncZhayr/MhcO9N
SK6ZNpT6hhyVLwfh2lKXAcbxAe8B1q12Cet1V5mFdRzGAAIvvZiKGb8lYBEYNPTGprboaaZCn2Hb
nINOuc2IbFyMxGYvGI05Z+nNKRkerQ7+cq6x/7ikfio3sdeaawFgf9GUJhOaMPfP4IV3+iC8Q0ot
ve9SXOayhElN6tkl7FJtNwQbvg/6ci1+jIWTo7cZw4uHZRD4tLsxAyPdZuwpWUENBLmVglZZI06n
sZa2DuLOgmC7V7nqNy4Wr5WrE1Gs6NuqQX6kPCu3zBgJ4mzgUqOgumaldsnGutu3MmkuXhCAPiBf
5NzzXIYWzFU7g85XDT4gBLRwYXIJlWiXTWpHp8Qno27slLmt85S3Va7Hy38vfrejm3Q0onQKZZp7
zo5LNFIq6lV5K4L4apkMfSfRAYCNuyMX0+EWUrzIy1LflUl7ZipfLeuqli8+8QursDZfipwaxe8R
H3UknyAeMH7lcZnfIqdZd+TpfboMWpZYgfiW8HcQVZZZb3q3U92PKpV4VpauwPqrZ96gn6IfNpeJ
FaRvdhr+FFJ2PwWscAkmfTHV6GFB6+/NaBpPnSatfWMOydk1xXbyhvKTYzBHgwg2OZFFeGgt0g28
dnQuYYKmxA+KbDl07SowqnSvsUr3I/PZRN4jzCZuIp3ufCxIZcUgPSJZzMgeqzk//FjZ1w4g+zIE
RFAwyrtW85dRz1LcsvVwE0NvMh/QxeuEanwR9m/45Ly5xwWr0ae3sbSGXTOUfzOYvks3dipJ04+g
SIzDjbz74EKmQsa64ZH7dL6MbpyjzZxz5WJmYHwP2dIkoGitBa2zorW291VTR5gA8LZNJXV/jZY2
pqhFB1fAUFA0dWav4eMNki/DNq64k7Utts1wY9aI3HjdfznGZFORF2ofFX2wUlGdrElyIFUhD5ud
wOv0kmTTX6j0y8jt8qfwWmtX0UcvEp7lSe/0K+nCbIUcoJw6SYxLK0pIqqtnYYtwW1ark3/MakJu
oyk6YWhMgBmfArIOufmsDAGJd1ekyl97WdSHpOOuwzHUHF3p6+dO5M3FbNK9XhUvlk1WeIczZ+/W
NQWNspemQ8VleIH1Sl7Eg2G/OnRuuBJYBBZjEfgvaITfRO/CDkyq5FgB4LybZMQsCjJTVo4FYXJk
mnf24oLhn4lBdwjN7MSOlh6r7HaZZ4ybNlbmvRj+mYLtVdWm8jTIoLm0un42eGesmrYgKHs+RbSU
0a0MIpR3aJt6Flh2OhXMBVv1CLRCvxPd3MgtZqv0N8k0+VIOenNruluh0pmxLTQaz8T4QJiIgduo
FV6wqX+nX+z6s18K99OKFUnUkkPRYPxDdeiwXQKZysyy/c4HItDZZYpDZjRfdAT60aw5E7zIWkOL
vDgkLR4VenKuCi+nJO3CWz+AkHOp9YQRMiGZv7gsqEButPeY8/uGDeJuWFDrYYRAWCdTKY6N6NiN
nrNUFX6jxu5hfQY9dy1fAkW/rU19v0vbdtt1CaFDnh0/fIRxUieCm/ciIYUd5FQGGLtRBj0jmezQ
a9gCS88K3uqIsWuQNf6Jq57jYKwYQIsk/0qhMLJUdaJ7lrcmXFjREqU8y/TuTPakSK5mhuAuU4fS
dcq3rJ27Z+gCdbfTsA2dRaC/+iw0/xZWxRHo2DfZMunrGp3/qu9aF7ZCRItSDLmK2NURStSqaLML
pDwSpQJa9CIp9bPOrH8RJO2LQqDM55pH72HFeKdy8Yv1Y70RxmjR0RpLmyK0y7ryXCYpuE9Umeyh
PF7CMWzKOpPfbiCLbSi7F3D115pgjLc2yYetLxuaNp+/phbpnbAk98ievmAT3MfMSVJ/l5Ovil9v
7O497pIe38GHrBl8Jkl0N3Absigx5YJnEpeHv8f9t5GNKf+0+BSkv04KZlP/vsS24VxEIPQzNCaI
3xr7oI9UVMTqpNzwRpLrH6ruWkRqoXu0euR9bRM621TrsnMZxWi3bbt9Dbm5GfYmb4ipiJOw55Zq
Cpx9SSzKwuu98tfIimiMDP0UxqAPStezD6Y1tTRyEOOthlW9lVm/XaRCrw0jHKoBu1o6jlujqeiH
B6ze4qgp/4doiOERkTK9KXOECt6/eVWOxjQvyTb7N76SZJ2d3PGv42jDsLIslJ1AZYwlhLuWOPHZ
dRDF1qs99cRTmB0xCn5nvVaG/p//KUvOO2hxI1Tdrt3pBbLwNB+y/diPmAWy4Gtsreg1LR9gyIu3
zvSDR2/1aC7i+O71oXYFfLAtQ//JVGc8NZYXIs/znHuS++Gb8W8X0Q6EpRCB4uH7fIbpdFKe7TBO
ScZnUjBpw2R2rFNEGLQ5FtERWKICr64+Jp8VFuaC8oA3s9vWNTMHDzUbYIGWnIiWFtpGhJ3P8vLJ
rodtk5FxH/VpfrFHfJC5xSZ3RGq+7gALbtjuoqi0m+JiFtlfRg3utoJ8vPXM3tpTkfNIUGwshowF
vz9qvGaodJe6GqZNS8jDgtp6PEsK/mVZ9B31nWbsPEOoazfR8pZJYL6N7B5U67YPvrG/Y117qwl5
yLpNwn6XI0Nb1CrxT8i+1ZqtJgtWv5bXBEWxmyxV1/rHLqDgzUiM4nIyIAzIhyW+ytqQrzIfxYZ1
o9MVN9rKFsuPTQqMPazVUCRr8T7aWfKsAq1+Ur8FC11Lw61dUh/1OT12P6npYoOmZVbuvLeW3r4i
saXFdbLxzmrHuBAZtmoTJz5j4bDZQI5ftVTG+d8XrTNY9uCBZH7B/8eabFdXXrcl2ezItUoPqPWM
h28fIvIx7mXjW0efJHG9MmhrpGM9J+NFeZr5bvxOm/biDl7wFmpmcIUo8j5Ir1yltlPgbwv76z/K
buZOJxywvncAeUPY88TcYJOT78J+g4iMFi79pqnq5h/R4EjYEKey1aglxGTz1hIZFXtoL4e4tN7R
SYWI7F5UR0cSSwMIqNXV57DJr47otCsNAyKgEBosecD10Qi0Q1Ny5YGmvMvJaHeic0AoOt0nnYWx
xzhmHRnZBbthMLKNN+CZqQmNWxO02zE4SYQcaFVDZ20G/pzqaxIaOtZvIVPxJcvu71SY4evU3qQK
ASb7ZPlNTfvTleoxloa7GkQBk9+xD11h2cDjgtfAI4C4zRQM8FGbVpwT7rY3Rfe/DZf/vwLsZ38i
zvP/O8F++4NMIPr+nwD7//yZ/wMinfHwHog1E82GsLD5/jeK1P4vCU+Px59lxUyS5Jf+G2GP27z5
D7Je/y+AQ8BIbQBt4HXM/yfyKJgJbMX/A3VAAqMn+QcEPsQL8Gezr/1/MCg8kyvrF266Y8z1U8Qk
iMPr0qfqL1BHiNwm6DEveY2y6qSjWx9nAbs7S9nTyTiP/5ZPabcO4MbRvyJ8T2cJvGvqwa4nZWJJ
OBGUd89cGLNkvumNu9uSj9A384SDG7dEX1+PZEljqv+ZUN7rUvOInu6iTRqyvi5igaILoX4zS/aN
Wbw/zDL+Gj2/NQv701ni389i/2mW/Vvo/zPzo8cNoGZbQBPzHMvCvpUaIn2sMdRIVnPWoNps6tlY
wJ/sUNHFAGlg7mDB1RZA0/8wCAjmjG+MHnPmGo4OSOp5Ib6M2cIgZzMDq9DNGOvfBNXciCvrFs3s
e8D/MM5GiGS2RJR4IzqmVVEiHRZv+Ro6GnhWxzZYqDGXJR/shfLlXvlFCBilwPKH/wLSIJNTDBnE
17BVn00arM0nvkt8G7OBwy5f29nQMSXHYjZ4CJwe2Wz5IB9jNoJRQzDeFUsvaPsVuq+7huBE4BmJ
8Y5EtrVNgE+bnAAR3pJ+NpmEs93EwnfCvyYulEQywJ4qJOHGtOKzuun4VdzZuIJS8iBnKws8hm5d
z/aWfja6VKyw2xohmCNDRM+IunDBDgukiX9YXwCh1xAO+CulkTmNuAQ3jY2rxsNdAwXtPQ/IECkk
YB3ivhymk5oqrwigSJ6pbw4+HR+/TolvJ1I+7/bZyoMtu6Ytl6yn2vs0233izH30SnxqUKZFXWwt
cTJV+6dEjcf6ATROfMLehzIfHxGRO+xJcBZlLJXEbDXCkbDwx3qrIbZUeJFcJxTcCsnDxKWE5Wcr
aOi6CleMhY+pwM+kchEvhgElBXv+4Nh75MnN9ic1G6FcHFHdbI2SeKTs2cuij78t+2dskb4Poe6t
oQsQlCh0lGF86mmCfcMxMGiVgkxzTE8Lv0/P0BPZgbU+XPqcWVxjS6IPivERh3G2iRo/PLd6vBfJ
2IJdXIG5q3a8WLI7nBSFchhi5fAcOiawWjwurYZJN7MVf297/sek0OK4IyaWAX1uha7OJZXm6JrD
uessNL0aQJ64CWD7oKexAjSsbAI1TNXY1DSYugsuZgWBYws731vrLbfv6DfPxm3DfRhW4ypv+y+g
4X6QrxNVucu4YjgayuLcJPoXoQHenoXWazxYxiJyJGMmBlj9NJ1iLToVBffuwDQeBMv0GXaI8MKu
PuVKEN7tD0up9eNS4dkuErSLeFIS9HntzvexSfm8pTat09w7N9J3xh9txMk/Z9JgHBokDpSqw5DI
yhq41DFX8w9dDjc3j3usvV235DfsAkbKO41wDMYj3rY3DG2lt427NEMi1UVSkfpoWNOTGSK3Ufgr
QqPH8rF6GUY3uYIXYlrnpYfasUsKna7i1zAExKzk2F9pC0r0aiOdjwRK5gWP+Spl1UnHbJ9qO/jd
qATnZ2G+oSKSRAzwwYZthewtwFfCUwHcUbAIdNEWkiBaLcesQA3fVT0COHKeBrP8TFvH3ghNtMeU
FVVdmMtp+C2mLHraQ7KC/YQft+8yFA90r2KQ1RqQ26ykdk69BmwLoTQ/z+yr1JKj5hzhrmebbGLl
X9frypB4vDuPaMHO4U+b2PDmFRuDGZJBqPLrRL7hgHBWGS+abl7PNSYxnCRvPIrA2AfoydY6Edd0
LjJFIu0cmwrxJ2KXiqgDY9cE+SsKFH9DC7y15FAcoW4RDRt9cYDif5r8R9TPgZrOcAcSuQony2MU
NdSnXjRYQiZUuNqUZ28qZwOkD+cYT+fVILpk6Xr+7yzW+PvrZIXnImTC8EuLkQJ2DQNRaZPL5RrG
q9nEbxnusk2TR0fKXwRjEQoaT+/TdaaXV5fbwITjBpQD5A3U8Z0ddeMq7HJz3dhgrMyxxRgToOr3
/Tk5VC8XUfipgRS8jXhAwlEXc4ID4WqemxHYOnyGTlsAlAveulEdei9yFogTRgyzpMLZhhutlKk9
7KmJWXbqiL6qB265dunJpv8QZjNdkCI8usImulnxrRqhzz7Y6cOV4c7mwiaaXgtNv7kYkI5YWFHI
DlW2Lb1pVcRTyGSqGz7C0jhzoDX0WlZ0GMtbXkxzmCRDVq3yG7Jg+URmOVEyseNmXtVcSbwzfRJd
6L6h4uHNTmP7uzXbCGcSzbGl6k8bSfrcSeiAYLl++dif2qAJrwgYL2ZQTmtlMy5s7OIXZ418nxzx
OprPVHXDkYVJvs5N74XQGBa8bv2eTOnvzqJIR4ZL6mji7SZ32khMUshwwJ1n9rbWnT9NQeaGkPIj
Dk1samV86XHIHFhLqKnbhhZQiFEAVA8asSzKcTqW7doiUu4BopYlU+pdXVI4V5Y3xEQrsAhwOYzT
rE0uDAvPbI08KnZBHkCI9GMeQCLQ0Z46DzSVt/okWibZCALCtghMADO5o8UHix0WMykdJe7mdTCB
KnISC5FniQTWLnNvlcmaeWocIvNW+zFGOjLU/VYW2tbnrtrXE2dgp6XRRUL9q7p6X02z3oHjxISO
fRwin+rk89+aOinKT91L24s5fxn16tulqTeQLmP9ZxaXYFjmoS3Rgy2lqEPc4gRSkkGK5we53qYu
Mj4ZzxyWU5mRWWDEX4nW8SKRxXwuQSYY3JbsC89J1lYSkomKFxIwAG9LEJRbfobwPajf2vBvo75G
D4ya7jV01E71DBwTLgd2xNBiMVRDXiiK2ScbGsG6JsMVQnmqdqUMkqvItqN0UMDkAYXcYEENoRTR
daaDHUCRbBy0Axq6M2woIhUcVR+TwvkOA/YaRjhf4yTFxYcLvE6PfoBlQJjoo8yAW9PRS2Mty/SH
cshjR1yx5Uhc0A81H8YUGxyak/lem3m3VpatVpamkdiqeFQELJgavr4q7T1iEwJ1q+6vSaKb4ey6
Jg8/RDYYW5lFgpCYiRqL6LmF73eYtuxuWFNX+rtIUGebfl9uWrOsV0ne/I5dK9hZpV3uTDQ+CHR2
EfKNqrX7c9pfXEOOR5Rz7n2+ZRh42bCAH33FlryaknqlSeTpEm/KGg3eAcYf51QbkSZvknc0kpTS
WlKhn0+4Z4PgPDiU+ubgb/tSAm80ALSMSYGAxXU25ZjntzqPV4nb3FliNbfMrIurwstFb2rvkFQ9
Xat9JqicMS+U7GONqlqS3T3sjHTWx3nxtChS5a3ZlFqof6TakghsLZtWOtwC5S+EGcmRJpx1Y8Rv
w52jr0WYrEvCAq6e/MpC5az80kx3Tga1P2yGD6QcpzEzP+1ZY636MF/GXYK5BmG2qwcu5moO6a4l
Ctf1c7EuS44CVm0H8nauRQZWsxudL6aqS6PMku00xddApavOYPVs16219PL9QOmiZTExM94jybtv
4MJ7LfQx1Y/+GaLxD9K+XVW9VYb3y6lZWpHh3LLgSXr3l98XP6HCuB59em57HSMgmR3txlvt2RhR
v7vI3mtsl4bA2ke2B7C5vWq62Ps+kU6+ug5Dv6sJWwwclCxknJ8tioiWHAOXHr4m24Y5xZaY4GWl
NVttqjdKU1slpzd7aBZaEZsrHSUVQmQPjPa0E5b9sBq0La7j/LLbaeUG6jQ0JdSHFYaRjqwes7y7
mXxy0hKUisWIwhtHTfMOQnNTt6HCDO8fZ8MQkkiHTxyHZ94a53JV2tXb/JtMhokARAnHKw5EGT8q
4Z/czCZKWhgvhVEfGxP1ZEQ+AABJTlrLO6YjmJ7RPXBn/21tbx0EEX4N9tbzGAwZx7LT202ZRotq
Ehu3Ll9UEbz39T3w2L9U2VMFN5slPeotDOfBkejKHylujWXBmOAvrKyGKDX6Dg+OB79ud+z6sC+/
VQI4DH8vDfUiMWCyOZzxGpGwhXipR6idnZFvei0017A50DP1ZbZwiO7WXH+d9bh1kF7PDwi7zmwW
Nq0kEapOFO0LEsPcMMiXYxntwOmsaD32LP1JLdIZNE7C29pIpSYzOmeiUb8hmEQuspA88d46VOmk
CH0OTfPR1w268s1gVN/oTl813PnJw/ENk+yrcjPaw2/NG/eT+0Uq3bsfhsx4s2feRg80F1+NGC4a
1XWUTezMy60Ywl3ZFL8sUuo70zzLmoIFLb8rCas0oc/lg/vEJWFttcD8wHF8lqO1i412n3UvmZot
YOWVgn5N5CaUC2tcloaztvP0aXfpLryWNYfr5KOiyawRpxmWby3f05ERQ6qxFY4LHKkYkXgaYrVB
tqiZ2a3xuVNKk/JQL2keHLtaNIN3zQ42NaVTMDqn0zuKwPCWSAbsXltoj474YHJEblU7czD0BfCc
dVsk8EmmdWmkCxQMDyawfBhqeIF1/HSn7OQ00UEm7Ya10sZu7Uufq3mae9WBctSmk7Hx1nbKrS6V
Uy0M2jAZRaA27BOjgfcOTzHUDZaLNmJdYR2yJvpsE/0e5wtnnCUeUh1iWzyk1n40CaJwbDpd1/zA
BTwKLT97MlrG03DhJz0JTunBngXE2dfoWBdtdC+2qH6S4Vkb2a1CCICV5RBMr0pvtjXzcuq7hXBd
zHjIMC3j5sngVXOafeTEKy/zDgUZzyO6dmq3TZxByEItt02z7FYP7i5gUR/kibv0xfhJTt+/V2aO
W61Jm89G0x/SJfIP5LCf7eAE/cYysdal9ZLh2h374peOsnDUSJ7vmiduxjBJrx6yNt3xF2z8lirL
9q6I7kWezA0jA/7mL0ykOxHzX3q18Nzhy1HVW8ALbkrkulDyWafyjwoxjkym+9pl4hVF/R9Pab8Q
wRxyhyWqT1CS551iJNayRwWXbfUYQux8s+Bg+CxiLHYuxVsoUAmzBMpCsp/ZYWM8s+Aa1p3YD1Vw
FgW8gI6I6aGHfDDZPPZj1iCrdcm6G/+aPY+cU+nv+cB8KrHnCniGmBofSrmvWWKvG827DBQTeWl/
9Fa14p22DMru0ibWukw/Wy3+zrkmvpe8tEW4xm59GkUBRsLLty0JyJpOj263L7wwgkWgGSutHNZe
mR80OdxkgtovC7eNVe10NW5jGgsrBlfk+S9xHO5jYWwDczy3Nrc2o1y7vQ2M6rHQlhDxnZiWyIRp
nkY7p6vWAKSYIWjNURNfzoVB49U1qUYYjuE8i3owJ3D6K4xuZQqaKmnDPzWS3aoDEoELjbZdQBAZ
7AV6qGOVdjvDxQEh2uRR8XbNEFgvbc9cjtrwJ0vjtxIi2jYACIoSEJEw8uERZP6iSrRnzbG58LPy
PNbmodKtTWE4b1PJXT2WSEwjfUMGD840eVHevYyre2Kzj2jK/BNN2caJa5q26TYJMXOb0B3pj95j
6GRVm0jW795Q3CsL2IId53SmAtRWisUYFV280Fh/BtqOiRyBAXPiG9MJPWZEOJQ9OHjVfBEpfYfS
PEErzKP0mqlsLzV9a6j+ms8DeJK3MSavjYTWaKhWdvJKYPJrLsvj6HSn1opXIzP/uMk/vHF6xpnx
IkpcNtV4LictW/So1RcW7qRFFtMSFTbbTEBwc6FX+dO2oA0Ucqd4mcjYX5lsIRnnYEhaWqZzqjL1
EVrg2lFkDeJhW/2tdvKPMLtqUX6MBScu3Z8OHGDsUacjqmmtD2LPKZMFIriE0kBuKts/xGH9gQHn
WS5CoBkB74hucM6MHi/4w3nsi+ZNUZ7XUUMMaHCmAKbS6hNUgwD65N2ufbWe/1u5Pp5CphT5KIel
irS7KQlPLP4At1vH1r8bHwvTjsKJq8KmtbfFj05HG/jt38Z0DjnQ7WQq1qY3vidGf+/46VoOCiM/
Dma3dvXqJ0hIiBlNcKD29F5XOXpUovgmnxKnu0np8LlpJXYOiE9xGCydYTjN14vkvs9Odm+eqb6y
Jr1g/thiId8Sr4nf4mGWLNaR+Jicx/U5H/+kIvgbkY+n9PTbd4wIMQteUM9qsT7TCospjlY+oo25
RmRNbK3CnN890kVJQcKGskiJ1JyXvPfvhqkOYFgcEDzVRIVVvKj6ZfJZOo/GItWw5Tkocsyh2SUi
T3dGtGmYZGMGR5Ftwy7f5KCR4UaRMInjBBP+hoHKLJVvz77R62sv7+0VDfpLLL5Y8V/pXCmY0oKK
bbyn097x8hdkZLyuuumj7ixMYEW5RbmwtmV+1TX5yX48WQyqW41W9idpxsPQ/gTw7niBv6UdTC0r
1Uxu2XTbW7jqBoO5KdFz4Hljtp8+c4XWxY9Y09Xj1ScNXuLyxeRmqA5IedOdC+7lQ2rToCcD2+Ko
cw8CMYJG3uKZqTNVXTGu+0runInpdoGVooipjyB8/k1V/k+xtms8AKqtBth/4v0pDSojO282wgq9
m4JBxQCEV10zYe6saOEh5gb+wrMxxLdjHvBWG/d0AAt31SnPoXNWLsuE5mUozHqN6Dpc202wayVO
oyYMnnQEv6ZQJJuqiet92zEyD7BSODXLVMtFN2iGgPTxoz5j6d18ozK3vbBushfXpi6wclnaW+Wl
APaC4DlpaI78/M234RrbCmK/NbTaKlSV2MUlIMEUAsjiX8ZYmntAQmduBypZacDySPoGsUGKhZvd
J7xCWAE5hD/OrVrID1uzKH9o9XCDhQu/DrS1qB62preI12O1MtuuRqOBBjvQ02Xd0E+5JiZnUPjo
HF1vW1UNn1A0bhizq8vCL4mo98JqD/3Sei3S3ywZvuv+IkgaRBX5WpekUeaRu8sdLiF+Hd1E4IY8
lA4Z75AtT55jUwnNOxx2f/xeLK0MDRKgrwhIgiL+DsuMJzhr97YBS0E5JbxwmIjLOKv2VloRaqLp
a+B844lkJIerQQyv1yAN8mP/y+4pT4MIvZzW1NBrHHrOgVvJSlBeFbJD69gBhbCHgHggmR3tInlJ
2/Qn7kgHSr1m40m+PRbBHGryFtbD38x1Oe7eUefRARTTMrVetVi8FSHOItg1L818J9c1axHlzrhP
Ax9yCi4OW5taDIFkuJHjjawRcyfcbDXK2oXP8ZS14YpOFRPZLGXFOGU9idV4C9Ghixvk4aNT5tcy
d9eJwS1rd6A1Gr//RPT8ZxJb6WY70vqA32j+SPWPPT/9ASeEvDdetIbHJ/i/uDuPLceRJIt+Eeq4
Q2NLrSOCITM3OBkiobXG1891ZnV3dU53z8x2NiiSUSESJBzmZu/dZxEgm4z5SzlAW9Ksad/pJmSi
6p1b3FkARVpKwQ7XrIeGMGgsFxI5v/EhEQ2Y9+QEvmd6syKPqEJWysIE/gf9fXNlf426vkXh4qjW
YQnMAtQYIjzjU1miOD8KBAgpMKJIwBQPsC7PnJUIta1JPBmTapTWCYosfT8ydECXvB1G5wm92De/
gUYfFYu5TPambe2ROj/75ByhxYZK7KFQ5xNzGdxOLhgY7nSoP/4wfrKtUgFXGOkT3BUFMoAhhSsp
kvyb9Pq9Ow+rQcjrEEefYsiWYEEfg9h41+vpHAOqWMEM+RCjtUvc4cWI2JQ4zpru0LMYuPt49YdW
vBq9Ge597rxNazdLkyuZljTMTBp2Gz6NIVAu/rG4QNldVEl8sLgrxj6RQLGuvTuBODRxeSUucUkT
ZBH244Uh16tNt3Ax2+NXGNYPEV2/wb0yQ1lVwt8IrYYjMdePwZg+6Vl3J0F/iDh8KLr0aLV+eRpa
safD3LNLBAdAvzpnKN8uS80+4HRlFGLXe5rTn3br75IxQEoFhjRCUOQNLVeCfq769EdAfU8ClPUw
JMN2JEI8EAM/TO5HG06KnXyz/PZNCOuu1epuHWbpI+7nxI4/p/wriGlo5NSNJum/tmMdnUyeNc9e
64a2QK0TLCB/X2rifPiHTDt0uD/wGo+LZnKw50fdqhRxuiSq7LGBJIzc9wcyWFZGMVPHQCIm5lF9
OM/BgIUXHeLRExIBSVl+4Vg4TMwU61m/mEX4ELXON6/3nlXmKQFbeCeKCEbMQDFSN2v8HfeuZtaL
rG5fgoqRIsDL6hlp8V3s9CSH1+HOnlOldi6+0rzayzG/R9+/jmTLVNbEUt1KHOYeyl8NoTTdXgCv
vnCw2qgDcIDh16PbU009/e21357+9m237/j186Jmm0wGo6dM+UHsxyguJCQZTmFdQST3JYGwYCny
Q86sgBHzfM1jzC5mCjdKV4fbo38c/hevjQxP0oVPW8QZogQgXlAcpnAmVt7h3ZB5Xh5c5DO/Dren
hNe0e2d+rkXXt6DI9OKAT5cfAPQSDmNIHieI53RGaGqwL1F/rjkielnfHpaZQ3DJ7eHcqiBqd9z4
bsSi7GVjdrgdcH7+7VED+9T2MYqlHqGfZbV3rY6/9/Zn/nqYqN9ye15OrWrY4X4s4eFSwtWHEd4C
uI3hz8PttdvT2xccN+h53//+5UY9ImA6XXK/GJbA1wpBz5IXy/wFpnDLRDMqD0zQykNrgr3DgoPC
IAmrA+PU6nB79I/D7bUM2NXe697dsr/3teEzTbEU2zVAD99NTm5AOw796vvM+OaCXWKiAEBCFQ0I
R81dAopzkdF8S5E29m5Dr0ofvpLWHdilcgCDBGS/gDgnp2nleTBcZpZJw0LNmo2AuJJE+vvAze+I
SJ4OtTlBChAsrlN/SWoymh3LGZfobb+NVom0n5sgu2XYc9ar6Kf00LMJwJ1RADUG+ak3/bSeC1T4
AbSQNPkpnOpgjK558LphQvk0X914SA666bfHsCAWc6re6zisdn3uQ/xgmt4M+aWpyu7SmpXHimof
mTIUmF6cdWH1e6dS+eqN5NfoyOFJn+ftz2ADBUwuqUkdblWu1lxIdF/ZGfJAE2TzXhvEgzHI5tJb
9Zl46g6Ar02+AIpd6vDFM2rh9CwQNwd5a1x63TAuIAC4+o3x4Gv23WyUP50sidZ8S3fB/bXKcvNc
R5GtDOj3UTu6e0ca/inRfSogPGPa+F2iEFy6pf7V6G12zgvqd0BN5y6kZOG/sTv6dAsmzmri0f4N
a1Zqr/kxjETOD0aR32nNnN/N0U94/xZq4Rm9NN3FuBfkcdu8K2DdKHFFizU6yfJL6DjZRWhPTJfG
szUH9SosU0YqtNtykmE3vcSFz/7cOaM0d870SPdBlF/1oHJoZVXTyd6R8/PToEUwM2Jb2JVHTqI+
B6j+iYeauDFRqmbzCvskJaNOv1+WbDfDbLrg315MuUfcj/pLmD1pTOcob6RA4es7bre9CakLoOJL
r8xq7kReCsJSf+N+J3a06Z4oQNZCvYlMlFCaMFDJmMnxf4Wkay+TyjbWt9d+ffn2FQSQWNg74sbd
4xzt8tJIwSZmr4bnfnb2fCowny0A+T+Cu6GFVl8Aph1izX8eR5Bx4w+7Mr5EFz9NWXBOiKRgH30c
RvkUtUG2aE35ghm6Wmhe+d3RAWfIma5sNV+Hue+OWWqsTE0Qb0ylKG0o5QxgdpqzrKr0UBrRqcmp
8+IKTzSwyciAjungdolEby0Lp381C33XE3MDkFEvsb5h7g3Rtdo+dSri1msVpOOSKC1zmbs9ExTZ
P3ncq7TRfRjg+dJsmO4rkhpoaB3Y3sJOwNnrttbL4A9nd0q+DZpJmcrGU9jNvcyQzsj6kO4YbVOW
jN7at8CNDHGDsM4o7zLn3DJGhabZeyBf6iR6BJe1AgBAle+QfwimuIVUUH4MFUWYk4nvXYn/xsm8
9YCkcKXJo0vi0sKfjZ8We7tFJclStILxSt49+UpjQacvaJb4AvbSvvcRe5JHGW00vRiPQzK7yzHr
3zrbuJrzdVY8jrAO7jtNT0+xh2YjhY+j68mi7JEHRxHGVO0iQFWwEOJ7monuqnrt1S+ZvOphzmw3
KXa1Nf/woUaxca2vBNWShHq1rAsr/pPX5nSHnfx5wj+lTcapqiSKZ8t+cGW4L1swmvIeuttEk5yZ
ReG233MUH0lhT5vJYevXjV95WXh7RK3avTbCEi07RmpC148SLacdlLsZsNbKYp+HBiS+m2dh4hrm
NKQTwmn9JGIqykbfdwzCxlx2i6aFAlrk5VKSbbEw2OQYETFGRoF2tQSTG0bDuQiODlXcKmoEBK0s
QWY/YqAxsuoL7MW7g6Ry0TGrFHhhtnXsPWLDGXehpWPxzC15rIIffSj1186i4WI1hwyg/D7qRmOF
i+pVapeK+qwsUKCYdfWZVpJluj8UZfhTkoG1cAQm4zq99yjOer1nZxygFdMiif8KSkzBBloLk2Va
cwcOm/mgSsnGEMfJYmSnOxFW+BqBdk02Ms7f5kfstnTqEXgvfIttGTFRi+DTbez8CO0GqRqbn0Vg
G8XdSDthoU/uzrGB3rHbza91Uz6jmHrvzfgr7j7JjbM2vT75K3sOdqy75n3GyQIZstABcW9GdvzM
A8ZncEnTKvUmh95Z225+kHTXbSray61t4gCtPFLg2vFOhmO3rmyGj5WPLjBRQQPWj5CwmY3FjpK3
+65EFf3Nt+RXFc53dpTp8BFqdx2PzTJnQr+oQ0+s50Fwbbf0Cm2dspmmRziVARPNTsPA4Jur0CjJ
Eg3Njr+nGVfkCrkLO6geyKRN1pqOYxWTkL6unWntacRi9RCmtXR+0uYYKglOPOB2F6too20g5GNo
UTPrMC6WaHv6pQMhAJ8Y9Vuaf41aMiyaeGI7zMpGS9c+xxYSnQIDhmviDihRvnlw1K2mNpmdof2y
Qnft6PX3Dvzm1i7rB9qy3s5w5V3EUKq2wmuqWJwGkwryNYMrM+sdnSH3Ejj4mpu2FPuYkAlgcV22
82BbrF0L0FuRYs1qxuFgGN1Pu5pfMpJ7+dn2gUz3U+dP8Uva3YVm8xmM/VOF9oBCDXrdIPx17Ytt
F/v3dFmgLgUV3WfsW6w2JumAsMH8QL7X2jgsMql2C5X9VdABXlCUDutRAUQBiQpFFO0VWzQBMooh
nn8C2FEzN91F1Cqvb0p7QrFJI0UprfJ9wr9sWbdYfyZFMtWCr7yBbMqaZ8D8ws4Zcd/dJIqAmoSw
UENXuGdiE1ZScVKFIqYWip1KXurEqBieqnAarGmKsdoq2qqjuKuAwShhwHTQciX24EL3Jd1aitUq
FLW1At+K2UY7mIro2iCqX/U3zGumiK+OYr8mCg6bKB7sULwSTUao7e0VdZgVPVYPnwxFk80FXFmQ
GOnRrituVUEJd7YDQPvrKZqTbW1Cp4XTYW7YZDNcVMUfLNtRsWxvj2yayDscCOtJkXGjG/z29nCu
aThnio1rKEjuDC339vrtAI2HoAigujxrdwLMbqzIu40i74bqUQSM11ZU3ol+KpdgvheK2Fsqdm+k
KL75Dejb2rB9dQfKr654v44i/zoggCfFAg4VFZjF/RgqTjBv0KlU+GDw3TCEFU04BCt8eylRpGGU
JfmyahV+eGggEVcgiTHSeDsXSLGukMW3Q68IxmMJy9gBaox7jTS2Gq29r4jHg2Ifp7RBVqniIQc9
9EUAyQHvOHpAmMmuoifDFhnIYoGojOekOKItAauteMtACd5lAGUxB8XcgWTuFJu5VJRmU/GaE0Vu
Ru4oVp2iOWeK62wJlHiRYj0bivpMZs8H29Z8k6EiPQ5sT6C7MLiIa5ULCjea/jbjKcWSprdQHlvw
0ulQ6lt5Q05jZqyO/Y1Drc4yRjNg1IpSXYCrbhW3ulNY69zC8icV1dq5Aa5vLzpAr/lI0QSP4GDj
OK7XrmJjO0CyE0XLNm+/MKLjBke7UETtXp2EYGRg0IHbrhR3uwbAffvbY8Xkvj0iy8BZdYrY3YDu
xl4dPdQ9V5qsP3RF9/aY+aaK910A/m4VAVyAAg9NmOCVooNrc3fXZvwBEYYnnRH8Cqf8qcwbd4Gp
EbwsmPFK8cabG3k8oJybgJFzojf4tdMzY+1y5cIrRycUaPDLHZdukj0GK+kHim4PHDBgDh/VItqY
D+bVH6j1Jq8Coml/N0Ckx4qVrolmQ+4ktj/FUdcVUd0BrX7T+P+/dTEYtkWy1b93Mex+DD+i6J9M
DL++5U8Tg7TMP1wMA5ZuoOLEMfCng0Ha4g/dtE1pSte0nFte7J8OBl3/Q1fhVhgNHJM5gkvu2J+O
Bun+4cHOdYVuQF3hK/L/YmmQhooC/IejwfSICiVSkxuWTYyaabq/ORqE7dFrtQL9UZSxtksnUHBa
WpCVlMtzElFupfmcLwCmHGXbmc/uDKVB9+rpkGSAG3o5vzSgdFYgiwdmTILYgtkcDy00LuTV2lGg
dKZQkPW29xo2xS0FLJCa/dAxnc4rC6+aq+UnkmWeUEBsyIjfOSZS6Yk980H46YBSSy4xJrHJ15m/
YS3SdsBlm3UwNLtJjvZ3lz0JC4fjLFNPET3cwdhFLbOlKR+cnZH7GH+Qq97PIzIMYWP+L8Ix2VDb
PFQsf8tZoHwA+soYrIndc9sF67mxn6s8XOle81gV4860fTBHWmsdA4bfYxfs5tggYUTt5HOYQWqh
kGacUlJb9VJEfoCPAySQ7/TkCZhqXNIPH01dLlBXQ4eLy44W4NBtB81+b63plUW3BgHpPOhmXeKC
UEshSKahSrKHCd8mahFFB4k9E5tyZF2HEqBJ5bSvjev/pBEB4SLxSIU3bE0xQsp1hNgQP8IqGRLk
qdjN12gJ8h2O3E3cDx26iuAMzbPfY/smUsM2D0Ux/rzZyIdOe9Micd8U+nzNAJXhBGmCxzxCROUw
8Qwrszz3NVZKvUzNfZyLn+gNhiNk+o+49exL7aR0FkdQb4FooSXAC6voqQEnCvNtWTgVNS+jvb9c
c/8i49dW4Yy/fZBVEiEXB7Q+V7q/pS9nDMbZNTf2Y16xExd+t7OMzlqHYzqxjeyR8Uuwivxe+r/x
d+rpFZFbjA9Tk0Z3qDd3vYfSU2Moj7Si2A7EKD44OFtWzdwb94wobC94kmQnLebJDQ5O2T9EiehB
cMfTGvTIhmlttB06eSHcmlxI8H5kdWWHkRFFMFTOFl2xYruSi2rg/z313iC5ytYCMfylyJptiIZg
baddBN2GiVSZ/HD6uXltqJm92Xnp0866ojhe9/Pwndo5WOHnDMgttxE/sfmI5XRtTLeF3YgOGnWa
jp4EMTx5HMxU28x7/M8nXBcq3++fzrgpHLUIuS4+L/O/hc2Wrg3SSpT5o1MlHRsGBbdl8MOG1Dgb
Qbb0fAuvShjcpacR+/oxnrT7sey/t4J82ATkzKqaDIDdXf1hdcR5OGmfg1vK6hOOSoRn+jmSUbyJ
ofdQsXAIKvr2MkDN1JSDPMTjYC1rv8OfGhv3Mi72Xdgglhvf4d0koO36VzzOLnvZ6L4KUbOKiFbM
7GYvJDUQrEYqn14W8shZyk+abmzdLnAgbZAWGVTjveX6L0jZ9S3zdyRSpaQOzwfqiWiWi9kpv7Fn
OqUpuKOsmykd3FODrXs1FXW7rhBCL3u3/BaJxlXz0oOnZl1iNj5zuzsNtS53DovbhNB8m/WyWkLN
KV6mYDiZPtFnmSBuzNRaVE3ADPEhb8K4dJZGjF+A6AxyV6Zs2Q1kEkVAiRdpFoI4Z+fGfeiSCuWV
meBKGy2zQxV6ETlLCUt8UyvSF9FHb47SMwFAADDnnwh1y5oierTMXmUaY0tr4mAZgGsJi/DaupqL
YhUtszbEyrkSCMZe3RYnFHOkHJcJ8UerONUufdgwfqfReixt+Yy49o6hYrUhNnFcTWMFM6KJhg3g
3WQHJA8JVOiQ9TWj050BMOpRB/y5rHYV0eTgs6lZp+GohSRdtz2X9NyX07Fij2SUtOopqIFYBN3e
xKnme6QI9QDxN5WjuQdcxfAqZdmhbDKtR9ftdmXfTYdpCjDrWNmWC/2zxRe1qPVeW3Q6w1u62B8g
JppdlqLOocBL21ac+Vwt4XitdKzQJxrxJECJ8tixmOjU+udBObAnGEy+yqUCeZjcjdODEWYEYXXg
FIjW244RgoBusmCdeU6JIJKDk5eLsuoqAgX7inZuUu7yDAGdZ0EFSP1pNQ/ud2BliMmg325kae+4
CKi382zlTVaz1ZDsLnKiI3exMLxlHwfJwSCYYNADYwtBq1lNs8PtKQlON9Y2gVb3jPw+8JwNu/+8
DDCt/qdlwBLC1T3UhOjrDM/QdU9Fdv7FE6kHve8HzBGvuFqsxRDCndfzymMvG0Nfseb97Jk1FEXi
MyjTV7XTeViEl6HmwC4qaBcK5gOI8WdrMedcXlnev4Csp8PE7R1w8Pg5B8J6jLIDqoWy68ZTY/mL
1KoObq7ZW62mv8s8rT1osFWz0GgvlVu+jR5Klmoeu/2ABBrl5gQDp530kxek0dp2tuGdaBmREidD
JwgGCM44QBxN064zXaIvMPIvuBZkyASduwh1ybgRqv1x1nUbVFkOjxcqboiwsKhTRnyhz88ficC1
SGiCz4JZ7x1YC3GfwsyOdWOuumJMd3R9D4BU1NyStR8HBbnThjWd6Mt22Cs1wMtcWCejRNfZCpoW
pLLRibBTOEOak63oTWebFjMnvU7NOlaTeIGF8B0Y87uNR2yr04b1hB1g8Uf23kPQ7Sxc6A2e+BD5
8yanTbl2TEtfelE+HOpmXsZlTIOWC/hoezom+t7oN5HfAq2TrXkeclwE7kRmWuZN1GXsX49RwNvb
juABSd+NWQAAGtW8o3o0IGCBat6ONqL/gt1qEQxqPJR8Fo60t9V0jTQv3JgOWxRhaM1VJ7oX9C66
6hwdZpGdJNbpoiqzUzc7tFbVYTf23a89yL9NrbfVh/If9y71oTUonh3h2rZu4Q1W2bZ/+dAOdKW1
YK79K/Y4pCB94B19m9SFudWbnTD1l7LOdpo2j9fe+ohnbzqbAPvoAwOUmasfAuKJlqe0vkRKFYys
aRXphY44Qh9P2UAXWpuv2tTEuItsjYwP90Gz0umbm6MXJNU3vDJAxKDpiWhrgsCP6FevUVuTxWrV
3tJz635l5tl4rgrWMsOp580M9P2kB53HJG3wUaHM73YEVbS1kplgIlRHjXHuR4BrjnsaYXYs7Rxh
iYZq6GpB4KKI5k2za/HiARKZ0SDtBmNGvWgGJPIN65Yr5z5meInKNHW2DoHgVdRpm/+8XJhqP/Hb
iTfV3kbauiBAyfpttchn2EQyDJxras/teozleKlKVs83tDf+fY4UfSvMEKU5XK6hbck7DQmxj7pT
aUlziQkpvgKBBnenrQkVpM+NXRgoQvkifGHhvAu0ZW323gVPLMZszHmFK1UUIWAjWvxHSWWw94sg
ZehVEkxP8s8OgC97Aqun2TEZyZNEKJAm7rc6D4vD3IfhktzP/GQjusQh2Ty2gd+sZujUMAeZ2tHl
OvzncyQ98S9OkmM6Uuq6g07l95M0ZDU0Q3OwrtSI3DFh6N5F8qGZRXeow15s+Z1vth4n6A5g3olu
HtmuYPCpekmwRc9Sp3mEiydNByTNGmGtw5Be2Saoh9IpK5o3nly1saSx481n4eUwrP2sZt3O7T2t
5/6AwfbsVPErQnNzVzSnMOtPAq/FpilDVCw6vX83wOBjZ9D7GuedAZu1Y1WcnxxUO/VoePuSlvpM
VOmp77OVLF2wo0KBUqgYgSpmI067eLqkJotcEvWCgUmDCoUeWeEVJjjO3D1lAo8NeqEOTjfCVdjH
cRCFb5q0rB2cm57cmVPUmZsJfsfZsY1g1U2h+SQkAGAjme1j1pSka9YTC8kB80RPeHvG/krHCRP2
A8rREemOaJdVI7Wlh3lwwWz9zR64LAf2OutxyK1F7WJuJqsJl35mY2XPbXnExidhmQeere00iqZ7
aQ7AjrwaaxG8PHKVCRTF/r9qCvuE2qW7RjNGjNbHotRW9mUusOPFkQhPzJfeOqNh2WggaRfJu45E
7YebQLhqCfZBuOruMmpCkJ8OEynjs4c4MmY5lBA/XQEDR7DT0Z663YFA+99D/KiII64uUandpYN0
7+pKowkcpqhACTHI0+aCLnFfCUQ2BQ68winkAQNUYdFh1mNHO8BR3wviO1+MJLMWmDemBywph1oZ
IqJJvDK1l8/DqDCNdbOCzTyx68QPN+kReDV8jptWo4UZu859Wz5nehbfocC7kF8A68vyGBY0rDxB
tlXAm2MzEopaMa4czMhbQn78ciRIMaDpUCHpWNHqgpuCwzKMtPDEEKTYlA2ml9tTWp9bJ4s/jCIr
9iQVf+RcUmx7dTyqroehJ+G0M18/US2BjhnaR8OYsk04YYNw2gBVzxiIMyfX/R/i2VnMfr+KPcNk
Oypdy7o1bH7bkSIWBW6Y9AgVbYqDMfNivECdc2joqFy4KV1n+5Z+kpt3TqI96iFjMb1qyKAYxmo7
EQaCyMemolCjJcOqoamZ3Try77UsfzD1OH9SGkS9nR+ETnhChF2UZkOoE+6LTTNybWMBDTLfFnr5
1MautRUN9+3bOmvULQDwtBn2oQ88Ogi64c5N/M/e7a8iNbwniF+bgrf50ic+JhhgxiBDofByzyRx
AE/kUu9dsqF9gnXoznRIYWS6aQYVvazZ/s6XZQi9zEZWp/lg1gdnU+PnOGqz6178qkCEmmGpK+0q
5xcH+Z3VGUdoAowPPA8Och5035yS6Po4mZ9sWfXrNCCzvRp1a5mXBH+S0jFrRfhszFW1SwA7rlJt
jJ8y/9H21P8tZu08+m6690yAbV3EmKjyWd2EEzz0MhNnX0m0MmGcYh8Z+uDWyR2V4mtjS9JDJj05
2ag49n1IDHgwiXjtdc5HpkZ6QQekswkj5nYGU6Ky2OWeMRylKmeCGOF9ihGbyeNYLSxKpmsr5yUu
WmNLkAbWMYs7F2E+eyNhQzfKmWo+0qpNmvZbwKmALZ3Mv+hV4WGSsK1liMFj64YwA9tWQ3UyJvQ1
Bu0l6iFK5H4ptvUkWePATKw7io6i0K1jrj8RFFehC+2RafqoWv0itsgZDFeRgdxyxqSF1pDgDB+V
K/p8m056WFUMvsou2aUAzhe4Ql/DGI1BNQqDGXvDRCOQJDqmHntYcGh9bE8AMyOVEv4xWKl8LOw2
2VqFERwiWtd3iCAQYbfARYYq+5DmHXdc/4dWEB/gt1yRgSRpCReloZwdR9/MkkvkRocCJeszUtl3
GjbyXKlnbeUdvWC+IlswUFjb2J3zNlkHQFrIjnnJoCveNaKBDhcazhLZVEqmr2DiITKXt9BLrq5C
ZCcF228z+enXw7tdufZD/ILKLziEDfrzccfwoHiItM+oDd1lyxDmGKa03AMH5xdZuO5KisJ9Nuc0
w2PcEmgUw/pHuGyhAbZfNJRuiJ25V0JUtpFj4t8Ouf+SGUnAtYIJgDArl+2Yx/vAyp/LoMAOKXJx
KMVTb6g8ncKIvrl9tqvqM7OXAgm45W7aAvqzEbvHKWNA7LSow+aE8FKwrlip2+hhCBB0ab29CTBU
sbyW00vi87GjOArDdn6rRtRXQBLyVWaR9jexip8YJCUMEr+VYwaU3yYFSI+tU0/+172jNBpaP6b3
pVk/di0z59SrtE1heSksfmgQnk97Eso6NZmGjD7o4tc8IrQJ+xs4CNcjGj0fBJ+WHvC2LsO3TDrV
chh65z62SnoO9Sd9Cv0SBqVHHFqUYO8L543npPbW7M0GT4XcREHrPoHksgw8e95eQx10cs3wOfZb
bV0GuzRu6101DZg4Gis72pjCVx37J6IfTH+XaW6zkTXTWIxDRNeUxD5ZxVq0aB5TEodmZJT+/WjR
ODX7PN0TS92uOmIbDmaSwcazsOqC3ELY3UTIaUbgKm01PAYFEizdncat0U+HjEi6xa1snqwfbVrW
ezbveB6mBFM74Llcm/QLZjnG+Nuyiz/SeEg3InXFSa/EYtZgfoNSA9tTgFOzJ3Lfhmq+EGRFaFdZ
GQD1TIpZIQlylsY3J3d2SPm/gcjUdwKV0d6TFAlkDtrLJHKGi4yr7zPN4rUwMiWzG67MEDxOmnfP
xYLjXHTDJS2Z+1e58TOtAiRZ+AVezSm/C5Ti3ywr1jQzqRmQ2xvPe0GAnb/BZpmhtFhiMYZdsyM4
xvl1p/z/OhAyiApjV/PvB0JPX3n+1TRfX3+dCf35XX8DW8k/bMtxhAPWyrAsAFV/Hwt5IKukRe6r
DkMEMrlqZP85FjLsP2xXCts1dWFKIdVc6m+gK/MPRjm2B6DKtVy6COb/ZSykC50/4K/7NJOmDl0d
zxTSABPiKbzWXzfIzlQbmnJ17kPM7vBQ6vIg1QH/R7tvxUtHO+xQGHopGKDQftMqQgeZTiJR/fsB
cBTC1FYpT28vjlrY/OXLty/cXss7bKFjR24NolwE98QQNkrBi0gDWdbt+a+HrlHvdaWhzZWalr0D
XTCZHRylKL49uh26SCDE7bp4AiVi3EEKyA9cOhq6RPVw8AtvXt8eVuq3JGacwbKnr7igBK43xFR0
h3DQ9pVpwy0Z8YGZbgL6l5lolTFismzkkfNxMJI1IQLdAQFh2uPwHQYQTrkkZoRAYEz+i6wB7BNR
hcbIVDaAsX9g6MkpOcvnWkIRbxPnQ7szTPEtm+yQfHQ1ihi1TQK0ZRdqxEwQsNRsyjK9a0V/PyjP
f4r3FDOeDzhRq1cRwsm0C3Bg9IFYd5gPhR5EO8usD7eJe9s6G4+MlBWk3reyNo6Uu9gV6I6woyFn
m2bYUTO6hzFtoGzBsDW3+LfmjT48JyG298wqF92AcBKP90bPzFdhp08NlO617ePhidBuIuOhvZwx
qGoizHIgrZamVlob13t0AwKX4lkn80i6bzkBEmVZY9iEZb9Cq3OaegTByP7QmUxFDJ6brl/ReTAg
agDlWhWv23YbF2J+1kJoVURvYAnIVXinCQ8HyRMDLqOHgT/DPyJXDzPcXFHLaZJk+YFuiUUAqjR3
ImJv60Z3wKNMuFHQOIKoXaUSChQTVpzLoXs2m5JBnylJMNfsFTc071Cl5T1K0+qBqC6rR9yLVAYm
lI2Vj7nthixflJuTjgpJAl8sqb7Y/NYbuIVral2G+akHvx4/8FhjfumM8ZselcGSkkdiXSe0JPft
90H9FHsiWWt8A3kJySPCmWm48/fI16ONdKke1RU0PzbokVaTPt6LvCT03kI7j9rOgCRhfgStPS2I
OaEMhqgPHbrc51Gub4FrbpvOT5etbh+kmWzrLPWWmhiunkBvOqKh3Qz0S7lbT0BpjM0Yth7MMHr0
NALXLg2jg4AvZ9XDfrYBa9b2eIo0mvL+g6cne8vtV2g/+6VdW4961KP80TCDzsUD/XM8g7gfNIU1
Z1nblLU+7UMDwHsi1tIvq6Wh6RHzlOaa10PHjCBaFmNSY/Mh6lJruBDbXW7nDU3QVK7HQrEPEPtp
QfJUCyKFIvScYt5VpvkZ6V1F1B5NCKC8J9lSwDYmo+oRzhBMiOKdTwcY345NuojYGBGFGhKsPmGO
9Ra62jnxKV5FUf3Wo8w/mulWK+3iIDMQKuTaHSUpFV07wbxq8e0wK124Fk3sXCEbdDdZ000khsjb
kWrJVqiptzaNwQ0foIeiJpB6mt6awUPeaJKVNqk/rMKNi1EVleQcBs0+M0mMsb8nDpgAih92VdTM
321Sf0FnhQM1F4xrYzOcDcP56iyn3dmuPfN2+AjsdbNY1UnzCv4nQ4ZPgyAAu93OnQINiCNRFMMa
vRA8Y8gvgI+pB70e+IbqEcUCm2ToeQ2wXQXvqQdloZCf1bTHUPeWAJlbytKIdywgW/IXqHFD9gRh
fgcqGWwJUKS5HzQUM3aLneQspIbee6ytezpHnynAtII+UReN92MfkcOWmlDMa9IoG++R1mvwwmAb
IMGEABRX5L7mMybIMtrM6YRPV9egsaAk3vYxc1fm95ZHzOtAxoGe8CwTwQ/V8ItMrI8JXlW8SW6W
QsILr1Pga1s9ZOXs2a+VFnPXNl0HTcmnMTQmVo9o6Zn2izEKroNIg0Ua0BZE1aqvEHmp9hbJNjm5
fFReBQrJam+3uksrjdYDwU/+kZKpR2KAugYgUT+4X+bI8tLbU7qbPK7zct9NffI9tfN9ie+JjLXs
zTJ/kjbSLqVGrdymEb3IiM5L+V/cndlu49rWnV8lyD0D9osEklyIEtW6k7uyb4gql81mse/Jp89H
ev+nztnZeYEABUKWy7Ysk4tzzTnGN74cTNAnGcCGrgGahkP6NGbsvIm9qve57AH2pYTbYUvxwG9t
mWsGx1lj3QTZRyV3QNH8glq0345SUzYSg8K2yCH2cVb3PubrsDS1XZhORyGuCyKLCWi3oLugBy0x
MbqjDMd8woqWaXT65uTXXOJ/kkwQzwBdMlt/7/vq3agTY2NqHa3hDsyFiohw4yb5r9Edfo6TT+46
U0llvAMy3W0NlYDAqGrOhnvHFJnEqFymR1Qcb3WhDkcnYmTOtOgYYPW3LB2ca4uaNjVmUELpFOzr
NDpgnVYhM87ZvVIqzkZFJxuoOpARAWsmmmzGzm19ckcyULkkjdEGfxslD9NIM7R5qbOeJi01CPHc
dFogc+xHd8QtYdF6IKLuYCQoAIrKk7OBaiti01LI6KkiyQfnBk32VM2aZegb7wb5ZYV9Dt1kIUdj
/vIop/UjBAyzPJBqfVN2JQvNNO0xYb06KtN/Jnzb1BRL/ZJ/5TQKkZLD7sgjzJ85N5Wwme4muhu1
3bQ+brSJ8IAAZBBsoBgdzzXU4l2iME1lc3Rmnb6N7TL0LaN6qV00sBOjXiXx+yYd90qj3sUJICbm
ifPOKLgmGnYue9u0rwqZvq5VscliPrGUL6dikR+H2TnR1FuRW49cOT9Uh7zRqizHfS2jE1sxHGHL
QVJISGQxqG+uJVtgxcRqaEVIF8weMXQVFYD6GO1m1VAcs9lVyU/nYET6e8YtHZSXczN2OTgUyaI+
y/QhKkvOvMh976MMLRAK+DG0iDsK1ZG1zqzQtmbWk9ojt6Y39aY6fbIbTHerOBFK11LN9B1OoJ9A
s7tTZ1J99VLBUgFu46rKpPcZunhhQgRZTHhRhb1jFkXlB+7vYGoA92mYRmJXox83OIhsxvxAdsUv
1nxMs0oF5Ki3/LBi6bcVE6fDAIhVIrneam5KA7tyCs+cEk5TVDF6PO0Tq3nIl3DiTEmPLR1uq58R
AC1x00NRMmAeC1JTsCSSjXBdHVeD1AkbyPq+3QSxWPq6VNXSuNqosBA7CVJl2YidVAJrjzk/kz6G
SthQMWQbhStvb2N+ZwxBXECqYfaknlXz/IltLtTtOr4BhTeehKH3+5HpU2hHjFHGiP5hMZwmU8c3
OLWVFyWpfmDM5rUoHU9ml1ZkxzlXplMAHuLHKWICi/df7cC8ry/Hdgmvl3GEzz6DNtuDStKqkfDI
QJ4Spve5TXpnPsG7zRSSUPDFEsnUlk8J0RMYK6ik/W5UbhBvWsesQ5MQgPYplto9LJFvqVMmd8QO
f8LsRqST2dERSa0HcgYmVKUx7g3AIgHdIxk3bgSusw59V8wIPTL06pQF74xEnhMm335jZuGWi0Q1
nCsMFECLkfpioIL1yUvtI7QDQ5MGDAqQgUq0ZgvIZzcDU/Lb2v5BOxmba45UMiJWFxdBOMNgVe2d
cLL3LK6b/Zzmp1npmpOgjmrJQ7LC/L0CBJQ4n0PMehGpzKcSTaHvmp7cyngew3JD3sNTXCmkUJRG
f0KwA5AlsX+6sULU3aJLdh3+8ipN3208gO0ouJy0MH2Z3U7jhZs0y90f1IGR7+oJadA2vOtC9VO9
/6RDq+xmkl/CJVRXJcZtZM7VFcbSWCodopPD1phO5rKJMAvFj2w6Vhia4WQUU081qgovX3C6nEaW
iaSIee7CuS8FnX35QHBOtbeynvGkWh0UrMSnIKVjQdFXerT5AA641xrs3IkWjDgN4UcqHNhLwZz5
epW/LLoBbMyzBn1bhodYgXarhFHtOZDe9wYbN5PkPF+k5RsVhbuxMhYbYW7bFrNrhaVkU2czdvkx
fwbKUvo2FIpy6s9xXD32Q5Tui070Z4UY0olgUeDf4BVSAOFx+5Pq4SWtipjLqjkvYwe3I0U1kz5y
7umk2y75A3Ratl1kmSc0Gvu4SolEsbqRYGzUAOit9ZMCIu8oildi9MYdOTZYS5aL2hzIG6x0mPmj
i+dsOQv1WgH3axbEHKXo50l20XzRv4uEiPCgzMgOxw/thR3RGuOCtbEV4GMgpSEXjFzdTpJjeuIt
Clqdgo/oRWAm4TbrCBBkZ3UTB0N8mu4zKwUYj/DcE0b4VEyhTbRXG6F6ngmZBdKsLDLvwAZ5i8Dm
JRSG5kViZsEjKOpkVWeEOaBjUaekjKyhKcK46SZ6kqQpoX9wX6oY6UCoGc33aT5FNFJZeOTOtd9E
rL9Hkti7fiovCI7ONt6InVHP55Q0JGuwgNOWM3KgebYIX6KkFtaIEGG4VMR7HCPzPcuZD+pF1m8r
5ytbbALrgXY1FVhgGQ9DNnOOLmpxhE5/HdKye+kLpP/D4hVYn68IfN0YUV/u1kNgCxyEadhdVFVf
i/TdbGgP3EibE4T79kTSgLZT2uqnZcxoU3BFeqMy9pyYwAozkISnGKYJoO7IISnMLg5LoLydma0f
pdXopUrV++0rRgvtFGCSOsVVZn0/koPtoY9nteY+RFAGvpRdSH75JidkmpokUrZErXeHhlj3dqjZ
VprVvYswbq/alSBq0d4Khh6nfvncn8P6XJrQQw8JpCJVk/9SFVlwspPkmmu28IEuIfuJ0Yxm4Bby
YPowabN4U+dYp6SQ3EDRLN5WShgS6qFyZ3YFTOkKlxVIIiBftePsTFn8GDTZcm9wcXQW+KK0WP0s
D2VgvJUdvQICwwDlpXXEyew4D2zFEN5YTvl9CJa7pBZR7SZVO5/WA2ih+UAkytZo7EXVUFDGCtAo
60GZHypDsY/rbe3P0zqef4traMos9aQuh7krnwAYg6p1umo7xebPoJFkqQb6cJ4FJ1Uys/jOLMXg
h7HIznIA+t9nBQnrSGvKkUwo7KC+m/dHMGsE5ro+awAE6Qzm9irSWg+Zov5CpPxotYLOs6s94yjt
uHEGu5ihyCST+FzUFrAIvS335AidUB2a+yZJ90KpZnLloZWbGj5nMmlN/HJIguFA4fEJ38b8Ct6N
tB17qb6wqILY+Wn2nbohEKs5E0X0EOW1eCxLSgMVY02EtaZhpnZP4jLrapT+bmtgpi4kmbjsRq8y
Z8BfI4JTW0ocYFQRT11knC0BBQauDvnsOua7Wn+fVehj0u3e8iaB38y/MmG4VUI7MHVccKMRF2ep
4vzMQ+nhsCQc0lHHI4K5z7ZLnyJypw5Wp05oitFKDWzPgqgYrzMQvxlOcJBl2gfWiRNNgVfms8a1
Tm1s80lubvUQv9cAb4TNE2S3uPqNYJdwxpmtZdFiNKKx02P8cI/WYvTt1bbwXRram8wZ3Etc/mIu
ZJzLuzHNzCs7kEVKlA1+HcPciVgRi4nMMpKh821Yahnphh1M/ZB6YrJzcJ2DIOinHbfINpkMBjWc
42AMLqGJr3L4OY2RfNcBYLVqa+OCM54A/v90Xgkbd2+5K4bburW0J/QlGN8WukeZs3HG3ntp07nx
Z4QVezE17iUqpIkTnHzEOjO2bpiJfR+NpxKdyrYv5bQXwPqjfD7aVjLsZ8oRNiCOskub4KmYJ6pY
lQIjESYiH4Lud0Zr99vIGX6lCCHugP68RoVDFqa23HAVlRYqcvMtXUvqwOUmrFBRks8rs0OIawOl
GqnoLhpVd1n+ZW/PJ6fuWr9Qkqf1KWqh6XRfpW5HX4vDNHX9KQHehjFlxq6z9Jgg59enlS6gFM7W
bSwuPmgyMNylV2icgCkjMD8xw2e5rNw1GmYwepG/chBWosOk18DYwuH7KX1tupa6/dyCncOi1Jen
9QBxggXERjzXVqkXL3ecKrpv4mI6rp+HVFKeGrZn6YaEXHBw6lh6Ns792bMXjEO64hqWwyK9AqRO
10Dtmw0TTialGI4YSy2/L9zNvx5B5E19ic9r3ekUbGtEFpFqO2qo4jlRbE37rVVOtC8JGs9624Vn
jh5Mxw1cFKhEQzwEkCt02i1TnhzKkD8eQzKbKheTFb8eTZFlnjeBFA6wO9ponTVpLLBSbTvTL9iY
o/3ZA/w4T6aDDTnRaP/hi9sMHWldV8atWKQHIpeX+EyILk/2TDLYLOgexwgoEOhouCGL6i6p+Fl9
ZWocrPuQDJNdv8i9LCQNN5ytJLWQq8WuR99GO1Afu9qZozun3WHi6PeETZ3h+Rbon4oT7SNI0OWy
1KC1M5jP9SbISBlu0wpQq0jEVYbJF00tCbbvJMfRLyO1hkQG62Qq+2eZZMzoqhC/YQcoyqJnwHix
3jDrl8QqwHVzwCD4dfKcxsYniKqczRG4niEEragHd1047qUr6fQ0cL9Ja0IGzD6/SXt/rLhFi2YM
NvyVpGYcCDoFCkQEIJ7gAMVlhzPT1ciVMpwJM1fMmy3mCuQkaO1Na8SdT+y8OTgXaarMBmfxaxkk
tm56yZgbMtLg13fnV2sgc0buKjL77mBZ0aPDyrMtG8bkKgZamrxbfjLFjSTqrcUnsinm+dxNmtyL
bn4cNTggFK/JLonpXjcI2tPKKC+6zGhtKol2V5Ckm0HZQJMYE6NJs1cjc6yydTIXYRPD5K5uyCWn
xEg+R+zXEYygy8g8wDPq7D0eXIRVGYGWappul4gglIvnyXCMTdUqaLbrx10VMH8ptR99Q9t3KWPz
4afK7hpuj9pcszn+EVIVXZuSX7upgGOZbUbDmXIwTsNHNgKJcdNO2UBXPHoE7A4RJOCOB3sbrUX2
RDTpjaAm7ps2uhmXP3Q1mdVFJN5YhLAQbf1DVFDFRfuSuykRZ5l4ZvTzYpmNtos609yLlohIQSvE
tXGb026+rUIHmN2wpiZoCfs5cWywfB/yQLtJE+5muSIDr1Oh2o6vXRKLo6LBK3VSX7Mndwszgt4j
EQdVbwGf7IaDNEY4YA6T3k6LEBcnZGVY9hXlNtdP74LwConx0ewbm1Zc06iMTaCDnbKGtLgsDR5k
cNNB84RUUGvMiYWvkh4JTwKV+6RUNAIGa6dYZDypWosEn1FP5hruVjc+SYL+bejRrZ6jiiF5DBaA
/hZG91EXBscJXgddQ8KeKA8wKg80sHCdOpYNDagZLlpmLDbFYScyps0U0hVv1ioUOzlK/W7V5tf4
kTMl3KRhfqNMqnXJwug1Tz7YqUY075BBtJKzGzgzM3W2bOX9FBvGZnbpWpmKPyKBe2rAwChifqws
FXUt/Doy1vJzF7+TosOVNtgBoPIfiUbeCmFxftvgUE4k03PSBU/lEqVYFpNPhmzMHRh2XYiZbRvQ
ZgGW7VhZsq31H0WS9NtEGs9mq/+KDXLhqwGFXDQXL3lGq1zrGPSDCjgTCVv4cNgolekm5pP2NNMO
ryc/DLjmys58CmK3PuCduoDYepImec8QsvOt3VP8ZK6DF2ICwB7nP0Pc8n1p2XSk6tkzmJx4WnUV
NEYGqp6mNQbfzmEExtywTMZDMbyDfCFxoFZX1aB9jEz9tZjcNyT4I123yN23LOlNZN/qQfyFmge8
+wDvyynzZYOGaVYj5i2LqKCSsIFl5mQ9Vz+1B3k6pwbfE/wqqRy7gb6xOyUg040CNWZh1ZuBZMgN
NzbMLLHyq4FLbQXBtsSj6idxib9tBP7gkIS5ESD3LeWDix2qicqfMR9t2go6m+sFgq/fEVTZY9ra
VMlzxf5sY9dlsS9UhhVNqL2IFMsQe2b4xyUp2dbRJH6cBh4MV7OoL9KdCdpNfWqaO/gnuzol9Rka
NjCV+mZmd8cbIR+r0vjS6/nAZI3XL4a3QbQCwBL+16xKb6IniV+uG862lTMBqmzeBpdv0UdldQMg
aNMo6bsK8mWjxO0rQwTLqwz9DiU1XvtCOVcWZFlzBlxlmFQgKUTvKCo23OAzT2aF8DEVWyB1SlNX
tlz1NXGEXosSZzfmBpPBqvD71P0AoMc7M5f2TZiQj7tcUA09ogBTwAayrahQrHZWySXCfaKxafXm
3C9RpeBea0b2oFPXsAfCbYOZaTvkAQRPm5lDmXtdKt7pbn4Q5kWGIiSucQCf46pPcSEYB6WCPQRF
Ymh8xFN7lqRbHllrtjPJfLbKjMgV4c75LfZanuGoyQVS7GRpGfX02AfiWFX1LtWTn0zYALi2QHzp
3ltb9M2PZCDYG0vIK/G0IItHBnY5lzR+7CknsCjHvJ9juLKb8ckUBTKUOvGdinDBMWICGZUq+UZt
zdUVsagKp/AtACEtJh7mRqcQhF8qghoyLHWlSrlejdmB6vdHleIYT3WgF1Wv3cQMOMnp+2l+JFZq
ELzXExUEza22CvNoIU2cEcjukCTYmyhvip1FdjZOpeaLNQa+jCoWV3d/bkOmCyNrxl7r6bxGc7dz
MvcXVoizmBkFJwM0a+HcMsu10dfTOix6s0idPYS9aB8sNe6fg1jK4ERP/q/n/vwXZdbwS7AdC1G5
NISCW7I4wUsKgSQsD+MV8UUXAcfVEJSkwSzcMO5sxclYyGP/9v/rQGf+naXP5frl6//5t4ff3275
ngT92BSnXB7a8i0co7vTZm1mirf8wOWwfu2fD79fxJ+f92/f+m///fvnTUNJAIY2s1QHCe605acM
SzcnXL75YCUoG9YfrdmRRt4AYZxZqD/jNov3YPty3wzbD5pi06FrS7mvCgfNItX1rkzsD3uSh75/
BU7K3dDAHjlFgLIEGJ4qf0vmYXqPUpbpSIiLQ9LCQQFIRXuIHYg7uFRDf39IknJzqhw2OG3XvQfL
VoX66a9D4tgoQtaPUR24GrAQPhXpbsWYZ3nYqCI5oTkmIsw8Ftn5759fv5/I6Vh/f5d0+Wnrf1oP
iOL/6zt9PwnJfEOIEpUz9+A//+/Py/r+Xn8+/qf/80/PYc4Dp9Xsq6WBbjUEfQ20GjfCnLDvLR9G
y3lKOOlfn10frc+tn10/XA/rN/jz4T997T99q6wrBuo2/hb1Mhxh0EZfaYG38dvSA1w+/scnjbJm
z/Hn88XyRUAA/uuL1o/XT9twFcLOOYL5wijUcUozr+ZhUEB2/364fmo9EGNAi0w5/vnyv/2I9UNj
Ac2t0qr/X8VjGo57vEb/b/HYsRj+MxDx+wv+0o0hDtPQja1ZiAIR2l8oARdhmKnbeGoEya36Ciz4
SzNmGv/DAj7gCMITXZsMRQAAf2nGTJRmtlik6TbWf7F81f/+n/9hoWr+9vF/y7vsvojztvlf/x02
73+yBCzVhcliGjacA1fVhWH8zdszZW3b5yJ2TpUhX7H6b9o6ghWfE8+wAIvUIHlx9Cm+wL67ELDU
nKOSKbiY9J9KYuCeWNjLQVks9/L+UjrvEfu0o7FNwDo/xzMKmjL9om1BcsTk/h7FO80xDamG8Jiz
KwchCU43VMxQpUP7SMUa0k/qbTc8B7Uqj1ku68Xm/6SrqvEwifKiNCDD2RSjlIoxXecK2UHkDp/I
J3k0S3Q3dct8TmZ7PIIOGeGUP3VPi4wgWd/olJJwWNrDYW2AhBSZR+hDfMylgJaW2q/E/6l3hQ5F
MjVSFtoQPpbAPGIHIH5L03iocvtT2Nzbm6j/jPH47+bausRuOx5Np3muCORgKELKM86ciIGQoZxN
wIfd0L4NsaHcovwCNURAhMWgOsi18VkqiVca5o1udtkvw7UX39QBlPb0MKJGPmpde3RAD+OwlPOW
xLRkH5DxAb5a9fFvspBY4uhUZcqVTH2rlXfDjNiKEhg3c7ztgZYZE+33Gso+3lusgmsSVC2Ng5ke
pzbcjrjqoIYdmDuQFxhHO3b28daJJryJ6L2nDtKUGGRAUzy/pQ/Kxp40HbAM72bdEGIVd8RD01tN
o2yvBdbvKs86r0nt5hSUAKMGHRyW2xOABOjdPhbyvm1q/dTZxrDT5muXadWJSgRZOgmalpPs01ic
jWin6z13F+a9OwFgk5LS/DKM/GwEQ3vOlfqSjIp7CYiHs19km4f72R1v0hFK3pxGv8yh6tneqCez
lzq5RxbemSLzc4uOaFx8Krw8D0s0PIkxU/ZqQsdVDIBW5glvcztsNdq5R51JyUC8FeVYmO4SA5nK
GGE6my0UVzEqf3DOv/MCRpEwmf2Qqvtbw9x3AItBSFxImpmMJ/QrWrygccUDNXfo9QPEOyu0NJ+b
6nuuRiOCyPZGhnNxDrCSsFa3x0wpjnSHMTbq9m5CoVAUATseqGBN+GAnB6NnBhXViCA5wfbg8KAi
OD/gbc9wiaCIK3pwzPTyoa5746YnVZnsiS+zHtkBkGpIyEmkLlqSYoveYFMKk6RuDVYIV9y4TWr1
nJlldyzdmvz4Nn7tbFwhJvN0LxKZfVGLD2VEK+X22Vs44TgVTgo2tzbYSrmeDmP7libRpVagXYRx
FXDWTW+Gkzn7lFGoB+fmbshMwaXdwnHYTBCajplDL7M3HwnyyG8QsxDUaNtkO7u2TxI9KJwplx6Y
BOFrIS5dKQn9nhrrYLWVP4r0FyMEc4/nIFxiqsM93rsfbcqmXfS3IXpxb3qP09j1G6pwnOzXemDh
glpKZg2abjSGZ4CXCuIizpokf9dmK2YvGo6biCZxpuvpTi2aB7oXXyZZHo7MzrjSdp07OqRdqZ/k
DhzJL7M8PSiDLfGhEDuyD143A1BJgHkRT1BTGDA57ILIY6bPByWrGKaRaPgm2rfx24i6DcK1guIL
gXk/O7tRjfBgGSSCTaQ/WWlBcFFbUsrTEPKudcEGbA46KIDwzG+Va1i1SJ7yGI97emc2Q88Oyv7A
Bwk1XEsgm+DZ8a2uJBJDLhKYFpw4dg7C7ZP7uiHs0E1JSzOHcJ+zt0FL73iDvWAYzDvbrVsvkTRo
+iKESRtIqFwKM+2KpIA2+8HoUPrcqJDyJQxaVeZzZjVfGj0ftiltN2SVv63QlqicAmejYxuFAu7Q
panf7ZHzxxz5LStg614zi9fsE11Supc5gX74nbYSJgxg7unixsawxaD/UYzuRWXueSs7LGyt1pJb
2eMyD7pjDB/tUPQQNYkoco95puPcw1zhd8rn7OqElY90K4pRxWIAy1YMLq48RptNbIQv3HPpcMT3
c+0iomg1BqIToHdySPdpnv0ybeVZUYOzNjTQaq0ZQA7O31bpXytwfnT3vVpLAkgUmtgh4sKGAn/F
zfpr1eeWP49GvQMkKHd9Vy2CzZ5+0igep4A5gEO/nw4oKScADvsX+oQBCXktYZUYYLYI1WgRlNpE
QJ6Z3aqizYnYwD9v0hHzMLo0OzJC7gMJwsLtqgtiGU4fS6WdlIjpXmpZwclec20kZMTTPGLILQgA
N5G3yhrX81haxpYIPUJGK/yAplsRjAPknDL8gMP9SIZUtl2nQVUDsj+Putpzm6Q99fQ67N6abw2b
gXxvZzq97u7MzJt7wsK/cJX02Zkcci/76llV6akuDbCdWGxWzcRWvlN1znAdCVU7877VM9kBVl+k
sLUnFl/aywP9jbgrL5kdmmejBpUX6s3FbrhMrLFI7oaU3LXQuJ1LdzjpCiq7KJbnPM7CnR4ferLu
N7bSIkRdaF7c2StGgfneLJlFUrUovqMRwpowDbYG3I32gvSGLLttaCFKOhZn0UIXrGJE4qAG6PQI
d09TbK8w8GFqo3HmJiVWnogbcJwVHgQDTgRnaJFBOjfM6fVD/ahg6jxEBp58ZJFPAbv97RKWsQdQ
BJk3AmBad/S3IgkgwdYuVgCRMkoS68Yse5pUpV+VClZTK1U3aW+B9SSLxR5wm/Mqs7smpgxAorNV
qj1iSOWRLIDwqLYEmimKHW4wmaWXrpn2E8ALYnEmlVDhSrAAIeSJYHifnDRNuseWyGMRlvohnLGr
gOYANhaGk0VGnd0gzmwRdSz7jq52fuvtRBCdTs4pW5b12fWRueyhBMpxoaL5Tpv+cR0WOx1zwqpA
n6O72FdL3dY9K8IJnXGaAWkx3hNJmlGS98gB8f7WLGIHldjWdSa0HuYUJQBMrJ8yG8BIWf2HMgcV
a9jqOKAfsNNTpve0fOitIPI9BJbC0FUr6X0iEBWxC++zk9hbwWrs28bR001ltmjQpOA+IC2YDliC
PTVUpp3Wtr9aanDa/IXy/SLHfKi5HO3WK4LYPI2dhVOyB09jNM91ZvsA29RTqNTPgWyl/2fejhvn
kqD32K/T97B0LvrcK/4qPVmlUH9EKOujP4cMnwTNUfewDvnWw8oIXx9NWOCOcbir+yA+Rw7SlsK9
GoGaoDkM5LFnPck7R/OsXCZejrAOxDXSi5b61dfM8n59uQNOllXe87fpnIFoH/Ldv6Z1dhiJXRjY
r6sYZSW892WY5gfgC6RIxWQy1exluLfWoKnqHPG6UqEQQnwvaSnysDF5e6UKd3g931TtVQOfc3QW
B0jfa8qEqpWHzNcZU8xILdc/66qTc1bm+vdxfUIzi/vZJjEk18e3VfTH+Vmc1kd/Dqtq71vzA9XM
XtofM20R78+g0lqmleuH9SQ/1XLRGf7rKYkdcWO6HXXWQqFf3wtrfVvW96rRIbbqceDrT6gy5lNE
yx9diWlvnBlaYRfrSHuWA0Y0Ds5XhbxhEw0wnqRqIixD4IPUF/3K2I+eQ7Fz+IbwM2L9N7I//crC
p/P7nCGkxd8dKad0WM65mOuTjETsaEja1oPTg0VU7eYTD+2AuwdT2j4Ck7AOnNdJ9HpwlnbN96O1
HaPOurkblfZtlRSuB6HlLJfrmJf45IPbNRWrOvbeVSZix90t0/lwPxLumW0CBJKuGCZ//WS/CEaM
akTSiueXgctMK7RDN8VQDu3Quk7YyxJRLx2W9ZFGEGsKzpaP+zZ8icEDfU+c17/FOlHupZExERCP
36PlYO2a2K4vYuAk61/mb+dvMwzsqZqECO1/jZ1p4qLhc484DvL5W1U1rl1Ec6qaQ01B4KxvyLdU
7l/vkjuWtL6yhNBMthPfb8H6W66/rxnrf6ln1udYtnNGX9ERBxVW4poJmWr8pi8Kt2DMzQNZDg8a
O2Jh4sSw9Jrae8ksgr33RhSP55AKs2vbxJ+m4lkh99BLcKPjQsWO4Trtp8pfxSHrZUyH6UctJQus
gxU+RxLGfdw1tvXUyps/h9GtNQ/xCnFa04aw1G5no+QEpXxQRTEyirGufeRE2869qZTqlhb7fW2z
d1OieVuhqgoTEN+Kbh/NxrwWbfFYmT53zI692KxvhKR415Dlkdd7M/Y3SZ5/ABB5UXEPER1FjsEw
xK+Z+pJEEne1U/5Aif1DF0SBJgaXgJYltygt0kNhjg9q7VlFlSB6zS4x3DU8ArpBaWG8ImEDBkz1
vqHa8TvBAALxlwTK3x0GxME7iOdPCTmf57Bub5gdERGYRs+VNpGtSqGqmpLEX6yWR03l/hqq7bFz
BI3tZYI3jfdu5jwlWC9JKY7Pzi+FPsGO9vIBPdZwtYBbDZPTs36ZN2n9MeoPznwlmyv2g0X5VmXy
ElnjLzYkGWHyyq3ShcCoTQb/IerjwMEtJLMMklvAZGkBsKZO/ZiE1l2e3k+ORN2MqbWcolWz+rPp
KFaYFo6YKeDv0Jz3MAIcLPJbnPpIbNO+Qj/jaY5d8Ha19xLqEmcW+almlu6CIbsBts8wNOlv1PEl
ELjy2tC+YeS/GKO5JLQJMAc8LGrmrSjLZ+TjO7IF5EZNqKsciUqoxa00kjovfzZW/9TYznvPmzBH
ZLNDLuNEtK3HOpUnJ1OvVdpWdBcID6znD6mzp+6TxZc1NA8myAzCkiO0uHj48au9LCDwsdefpyCg
E41HdZNZn3VtMK40KvKBIrGZmu4+K/tdVPjgKM8tbly0JF+IQqFstW7EfB++3GhdqiQlgbzAdRaZ
zA5jsUsswmDKZW5eKvZmwhg9h2RLkG2hy2viTgY6aPsmnUBhg5K/iGA8GPl0YqJ+ZlTpy8W+25sM
bSEBRln9PNfiUWrum0vwI6nRhJwWs3VkHMxwq3Lu0yX7T01vB8lImZp0T77Yj6LIrrzKjda7Ew32
xNnnERsvAjKRY5FzOKkMzwNeAXlOJwmQDujIgvy7H1OTwlHu1APBM/RremSCMf4ywyR9Bm0XCLnM
vY/H5sc8BSecN5MXEKdahyRUwG444hJrPLKiMOzV+HzbUfZnPa7ifT4rAHHw3gRawa3g2LHpwYMh
CD2x2dxWPXKOjsVP6XaW7qKuIl18a3ckzoi0ve8ah5hNssAkxpoopFYmLwMhqvbUOCC/nIq0vyjJ
tokOXtqoe8IdalFRJ8eIq/rh3CGQ2jrEE01MnjaN2Y5ePagVWQA0opMcM7MVe71d/sA5iyi5d3eF
pn22E64myPC3JSUWHF3mT2nqEqVVusILGRPip5zwTl+BjU7oZ3uocf3eIGYI5W/kHlQJNFmAQ0mG
Srngq7wghY024aAm92ASJjJ3gDpY4upGRLkWoOYR5WOMSEfhJ5P9RWUR7oxuSQpM7wUjx9OYvWCS
fGBfPF80M74UbkZlbXdfzEIqz61oSNTGz9Gq1f1cq285wTkoHM1zh48YgeUSIh6RZmX8NlPciDPB
qTsnHMC+l96IvS02nBuglpsxyLiQZ1v3zQTMHtEEXqkiLhZB/hzH032D3BuznNHv1dbUThSwL9w1
UE8FNAKn/NIgVz0y8wVco14Zvf+ycdvdwNFCbAfd4xY3+B2M2pjFmewz7Bqbuu0JiuhDhERLUmYG
4DxwvpIkxeyJnMZrFJKSEhGnHgyCXWSVPxo61heWtW088te0wvqLtgdKobHcGiZAPDUIQK9W3Qli
2VeUDh5hg9w+s/ozoouyqYYvB0b8Fnaso6btLjTThzjq5RblG46bTL20dXdnVulvbjGXhoWMbDhM
HXH7o+udT27pPS41ZAQu0m9wIIBGfkvLnnYDA++LPXBvTKjJQAJ4euM0dK/8pIFQn3JL40JqCG+X
xDuIJIIqMde0JeFIZAHYKvde6zugGHDOtlS1iDrUgahE0yGzcSZGq6tRF02O4al2x3oQX2tpZbd2
TkCgnSHE6NAOePwkLRX3KRtrr3VKuKTmQOqFuau7myIg88w03+tR5NSZ3bAvsD2q8+ei88K/5fou
csmNoeHmdXhpRYsFUqd/7g0N2r8iegMOlHugKski86J+yO+MuZkeAgtce5jFGIhA4uzgjTkb07iD
FxOjNBP8wiiHCxXMS6/bV6RGZBM4MjlU/4e781huHNuy6BfhBbyZwtGJkigvTRByCe89vr4XkFWl
6ur3Bt3DropAgBCTFry495y919b2ilKPV4JufkSWdkY3xwVXRYxQqA9FivKc0EiDYikDWtgTHzQo
Tt9U+zHGWSbn0zUaGfWscFajEN0tyThfqQrxctATej+CM0yE5tQCXGeUcAQdOoWUQaFYiLqOIf91
LUnCWPVCeI+qJt2FqzlY8pXM8DVj/EyV9KHsz21BpO1AJwGSSQQxsZfRTlo9VJ6FCpwu487rdnEg
xLczzhlpEY+UyQp7EK3KEeH7QM7WL3Es3xIks9q6nlPq28gVOKe2jTHA202LYC8V1YPKwEZam0GG
gdGhbE4oDqGlLuG1aPEugZGPbpOLf/gLBG91gl0v7oyApIoWai+D4bRHSX7mMuekUW9dx+CbV6fS
fTJ8xN0pkGsNITlyIaMKNCdQlMemgyxfkUBDfuk7VlE4s0bc7OdseF2k6YN5k4eZBD3GaI9pZl6C
pHSVgXlLE1+UjNcDH/BrioD5htOVkJsqBjucBIH6rmkzIVFFpbNQPiwiy6u4I6JPNe6ApiJtajtX
U5KPSlY/FioebtXhkJ5Ulpr9arw1hTOmYGzcZVBj8C9Dh++EYTgtcgoEzN6FXufrhK8lhKUzzvBl
KJneKTXAz6ZGPJ4rXicRsaSXIw4lkmqWZS0ljTBcJbn0eqOtKGYqB11B7pZpPf72Qj9GOkglKaq9
3EwEopcs3UVbWt10Gd6P1TjKaqBDZpMxQ2nS+irSLTtFPgOwOWrp278XQKxcUfysIdaA3FyTJCMg
0bo0eZVovY+Q8JMkZNbmUHVCeUQiH+Y/Cua9NF8Z9fW4ULSwmvKBiIaG9dUMHXG1InRzhiaqCqFV
brfF1Zogr0uvp6wlKrvZ6gj56m3bbv9s4ipiuNAY6fGkAhWWcO1KdFOJZYxQqPEIgsgTxNuazeR8
i+Lk2KxPVEzFhZ7I5DPh4RnWQz+bYRyBAxlmQowPT5pMWtbuh9VWJyZkZuWvJqUMr1oFw+bqB0Rr
N6CnKAhrL8yFOMsYbaxRpiEVgTAcj1uHeOsI8wKuFoQYu+24qL8msjofYuCFR2WVbqLqp+48o5Ye
ybo5TnVLmGdHZ2S7iZsYrUxZ6WuxjAb16q+JROyL+4rpTFjHyYF2F1a+YsH5v9oRtHVD5ebvm6wT
Y3eRF5IW14W9uiaeTYFyh0aEmVpMQPsIU0ebgvG4beqqmED+pbwtuG7BmoGXJN1IaYvNtvdzDA/r
bTeSSdEYEkX5dQUeBjO2SagaqJbX2z8Hi4aYTBBJezEZV5NJ5zWpXu0F/FbHZQKp58C1Gd1GQ/sL
P7g7Zms5q0b4Zwc1sjMtSzSyOOluCQn/Tifk/FjVS4tLkT113Wx76z1qMq32ioWFqu2wUHXRrakg
qtC6fuDE79eYDpms50RvVOgygnzE3SvjFWNvSLCxGHQ+h9bE55KOKmLq0RJ8AzrWdiwJGTm3PdK0
SMjrdQqcRf8tKQqmKQ13jClEEqkkg3RI64/txnYYc293SPnGwAKIx23T/LX3j5tMeFsvrZDSbq9P
IIiBU9aVWt4wVg3l92Y7PHddQALnpW8XFKssE1ICj5NrSY24iR1IJqGETcokwQEQKOEy4TWq8yId
9XWz3dw2et2RogP7puJKnGd8TcQ7bc//txexfki6qRlkdq+vY/vLzIkQB0yZoxE4fGA+qHVzY2GQ
cnp8May5cBiDzAtZrCxGjQ4pakjUnFh4zYZOj0MJyO9A+lmp10tuSczpKWkLA9VsNNFXkqyhszWT
93TKPpgDYZCGhIjjQnelMv7WIEmVHWdJOhdOVEq1s6TIf/QZkwmozSPF0/LENJ+1BEI8Z4jhjEoU
KtD0q6eOFQ08Km2XDjxcI0TuL9GdWG/uSIKJmZyEACKBOYYqmRfSYykN30LGO9DJ8COyjGDvGVkb
nVLO3AFp2epzgXh/LwgSIjK9+YPx/v9W66FLMvCe/6z1OL0X7Xv7d0qQ9Puf/Kn2UP+lmUT+oMrV
iAKRpR9KkCTK/8LtDpTdhJ0BfR2txZ+KD/Ff4vofBCEUyPyF1/CH4gOAkIWRSDKpeUAS0tX/XXiE
KP5PxYcFdhJajK6BKtL1FWT6N4wuXRUTtTb5hwS7HpQkE69GtRevjG5kHGUcCYFt7Iq52klzX+PZ
XM1jajshNtrG7N4wI4mZJsJPPYYNsA7h6XqfbW9YR/6fm4gpnKFrtP32xyKAj6JWh00Ht4nftr1N
G9f0vXIY6v3P4Z+/bccyVr9/SOa2v0BtY9xQ0lNjyCR+RszB/FglOrzOvFyIX3GVSVDQbGzPwgFZ
fH4k5wbSvt7kjtlGPBbhMBCI5CGGp1xG3qLXFe5NMROxrjwU4TTtJVVwxwiaLTkwcP51/dfQ9ai9
JRCDV03e7s2ePKtls76tmzZg/KHh9czqBGsTbAOKK3zeByxK2+fIag7zCZiZjcu0Xfl4vj8wTT83
J3oiS8uEvl2mGyMj3o9AIwIzlv68zS4k+LXw2lGyrRe/bZNpLCYL+uy2qnZXWUD0BC0My9mkl9vm
t8xy26WnUpF1FnllHtLbGWLKkH+9jO2l/cCjtpu8js5vxfECxaA84rv4+2Y71pX0AujG7YukDvb4
Cn8joBKKj+jUKPY7upZFqNvp9iqmyUx1u/htG5HWrlQmw36iCQUVoCLNo8sEH5Dv/bR640kFjY+w
WPEcTawHV30eeddjRLU8WDFBdSUhp0ezM+F1Y0UxpDs8UBj7uCLEOQgWQwFZQO79YOHuJqdaIYnX
K3DPoLhACCEiQGYyueAQhd8Jep9gS4gIakWAQVlb8IvWrs8ooSUAZvNhlebVhqIK1oTZbSP3ubiH
ewC0kUNxWZq+2UfnhPIvZce1y7ZtgjVedtsrZ204SNkdbYNnY6adhgzUizcnay3p5kHRD0zgfBNG
OYnmnJlW0ntWUALW0bP59+xxrCyCtkuVLKJ1HhmZSeN1svXLqnEaJzGNr3xZr5e/713l4UyBcb2n
2n5P7SuGHNL+lP2QqAGfbn9RqU/5hLJA+hnkT2H1YcmEJ7vka2BvWudTNUqRI67lGeo/4pG8IjAk
B81oRyvUQJ9Nfksbn2v7GLQUawemdBCbvO2f974Bv/Auo30IGgFnEUuIbm0UYcYujtve9tvU8pGK
9bZLP4+JS6Hte8PJ10q+CvSxGWp8bDnt4CWw5Y4Z9NiiIK9B47htPbEYmsXCWwJ0J5kw4vIfUN/o
OMddUAQPqyeTU8zQj0YzPGYCAYxpD+g8Kupdmsb7ppz8SQ7yfduNZHCtzQ1Snlux1g/y2hVaVj+c
LgwpjeWwlB0T5fd6kssw5VWI4WtIVTAHjRf0VJjiJGpcnC9k7tKRalbnnopOHpU5I8UGiyKQS6L4
HL7nf8355cYCyTCFH+HMCVoOINCyTqevjc88HWJWSKu3XRhaDQ/EtJNWM7uybra597a3HTNHaSCW
O/ncfv3mqtAm8Q3RNQtyJE+6FNpRNVD7QJbIOcGcs1YkGkqSOtDzJkju90tKcdrXQBe3MWg7ZFhK
Z0MRRtaWvWM2/GOdQHMADAnu1hXSVlRtuTdqzdWWgq9zOxd+76prG7rXh721tv+ktHyzEM17qRJ0
x9S6neeQEEt5oXSEKAS6gIYwWP4zwS6qGCFkEddgGkogUs1bS4ITtH2UamoPgDNOY0wWOHH0j7p8
WXIYriXNiI46oStmIJ62AXcb35BEnSaVjNjtlhmxIA5ouNtGExd7UarAwYfjRUAyMUaI49WqOscl
IJ4KkrWTBzDUmBLMlEFRLRPlEboUemCuJM0VHRQkikHcs9ZjhbbtAf6Y8Zl1+7y3Vm4EXwcmBTTV
FOKP281A7r9qsST4PKoQvK9PRVwZw56hfM+pInllnGcnKBnpqfJLyhRHLeTCOyXrVG/b3TbGevD3
ntwmqIAYNpsQJtfEUs2O5pjmGwBNJ6QEfVBkLCow0vPTLPX5qR/JvysFYjnzDtS8XoDiKGYGj6nu
EwBANAOQBwBxCSLQBPQcqVIfRZERNuQs8tU0B03Su3WnsLzBhE4Hfd8smbzLS9ZKStKWh81dJq/X
gu0YQhfZtTKib8CrTUeqjfNOErWDUYjTUasHuFqwcnAYWBUdlNE4xHp2HkBB7cdxWo69AC5opng6
BGqAAHVe7EDRMHSkZKzIKAMDNdzV3OtEw2g4Yc6368lLLdmVpirwdUrcIjG5fFN5A7R929s2EROh
nWJMrEWdvKPeRX7d3TSvI7F6Dd8ELnKtAtjq0BMcKV/DHhhR4rMpzCrxFRK8ezz7x3iV/2erEWDb
FJvxoMqTg4btn5hTHAG//2CBhSnQVmXfzTSSoAuKQZZixq8OEJ0sg0lrpLukHGU8+sO7TGOr6Veq
cYYlICzfQR1VO2UkiHwU+hVQItKupXs4G/d5ZUk7ShCiCw7pGJOQFUzjU6ZFkh3oPRlMGMPTrPW0
fpPwDbio0a2hwzymAuNLRLpko9XPeG0f0mBK7YgoaUjH84dGflVLGXvkx0iFID53ZFyC8urwl6jy
LoMJ7mix9ZRL8VU3LvMeCIVfzcovRBVkatNd6QPZmwazXBWTyxMUDVKB1cFXFlRVRlM/6UOsOXH2
ZHTkN9PwypVZsIuYCDAtiRQ7X4zrNhWvxLgkCiOM3qAYU6sg/UZh/kRkTQr6sMj3iUHctT7h3WTG
uMf2mWOt6cgSmDK3bMv1OvBewY3HnFlrxP7Ja5y7J+2ntJNJJNIfcxpHPLMRAaUPYgpjWrdefSwu
LcugkyA5iQ78Vt1nutp7RjqA/RkJIJ/U/AFAIa6GeCUXL5P01HJNgvb9i8IrzO1M+OxERccjVbv0
63QSj/UZlR+zv0n/koY15NnqHsgehWDbD+EuBGvZFQMC5YVJhjUtuodv1CvLbhcOLT86KTxN1SFI
sFdnIX2RWMzfplZ5medRuoByihzwmf0ESVCXs5Ay3FutldFJ1mg3zjG2dKMtUSwaN3KrFAd1nPl4
reDdLLWj2lFFN4wE/EgeZ65yS+s4uUth6UDmy1Dc5cYBjy9KYU2Ep4xBSddMu5qS86TTH0UbXPkg
A5FEdeGjDGje5iQARlrQnOjM5MBV1S9UAozA5ih+NmGxXYyY5MPidaAVFccJl7wkgvnSSFRztMzN
IzHDijW8mX2nglERn0ZtlS3odyP9lb1amq/pnPcsYlSiKCzFbs+6PPSOSjCLB0B5PPcoH6Ga0hud
JbyfZudLi/WameMZgEBlg20IL6mO4EbvEMaLYLqbqJFpgUaPwDkdws9FrIq0qOO4vO0U6jUlKTm2
OnL3aSJoU4vbN8iJbyOaMZjOMNmjaVXpPSJUqOCdJVedtnrU2oqiLMJwhbAPki6GyxxGKASxqSeN
rNmTZn2RacpAqKJ0UEsj3ekD2bWCOOluOe4JErkZktLiV9wjG80J68SYa3cGPUGIFPSMrBRbvLbD
cw7GKTBmN6L7H47EiqOdHPPhnu7ElyBUu0rijROHRWk+8UKrfAbp8xFGPS97pHpCc8SycWnHpKVG
H6UxidQS+leJOLsPqdPfB6juI8tlZHb9S2NRidUNSiNEZPtzqBkuVTcyi/ODhLDdtsgxoUCms2aa
1+XaMCVQT7lssMTSgPHBm+AOP5vtTj838TPyLzdV23bwH3/+Px4DH3UmyDBe206dwuwoXCVmynrF
laZVgbbd3jbx+pefm6OS/vlnnTmjjzT6DPkRNNvC3G/b63SxOoTimoqun4WcNcN2eNvk671+7vpz
bNvT9ZbZ23/888/DJLhYfz/ZfJ/C0P+9vz24KGjhYXWibvf+uePfnuDncQBWrdNFVU9ZHf/1Bkpm
zrsg6w706ixvqernZL3GwcYvjn3QIoFvVESL22p7O7htfu7zc6yc19X9z+1/3McYSBwpECpleoI1
eH38n83PfVEHMsP8ub3dJ1pf0s+xoq+SBb/qes9/+8p6C0ddahJ0/beHgwAO8G9MLpXaKItXjsat
RBvXLySK3PD8/r7R11nXdqyeZ9C2ATpZrADMtYZqLaP8/P337X//N/WvR9nunzZgJLupZC2rwsxc
8xJzXbQJYaGsvy2FM1p24822u6gGi4qpFpxpdUlqqw5q2/vZxKu+7+emiPYdw2uz/zm07RWAWx1c
q+To/fd/sP37f3eMX0xMwfSve//cB2T1parKxRcFRTqSTsOmKb4FHRRSXwnmbqvL/b+tPJIdREHw
P1ceD1/vUfnfCo+//8UfhUdJkv4lqgr/SyoD0Von/NNqJkkG2bQQylWZyMLVg/Zn2dFay44W1UAY
5H8UK/8oO6oSZUfN0qk6rlEoRN3+b4xmhiT/M1llfQigezrIc0mVFPMfZcdUCupeQ/91Lc1UetKC
1iF5HH+s76oYx5W9NVC2TRXDOEB4erfVhzImv7L3Uy9KWgo3bdKaeNT+hJcvK6d8+gtWXiLqpqOT
RX42IgTflsLbhpG7+dvy+Pcxoch3YUAAdUpagL2VL7dy3bYnb7VPyFsgmg1aotsSsUoMKF/bblBT
5BwHsmzV8nmhhM6suMm9ek0dp+y5p8V6G6jW5Fldfc1ClmjQKLfos0JVag3kZChN6XERVTr6nZmf
ozZ3ionJtWTlrB66HnNMwU8dBcyhndMPiyQPfqv0qmiZwgRay2DCQKJhLbe3W3eq6Yp+bTCxgA3r
Cqou6XCCwWsKE/Oxny2ArizzWV+y5qPPllJFcLdW3LRY0Hu23bZp2d1WyIo04WUSmv32On+6ckxz
jAMa/XoFLm4baWF5Jo7xzTSw5o+beb+t9kET1ih0jnVIMWuSSXqp9AEoyMHs3hPk+hHRTmLXGrhX
oFUHIxfFkOQo1cBWF6r3eR4jpCOW9acyxBJGdQTsYfZWPP7ZbO7qn5vzOva7BeP2xBTE38aibQN/
k7L1OkgZ6+C47clUyzc+/VaO2F75tjHW6sR2TFjISZxyhL4J0a6/a1Zdgk4lTHcyScz3zDdB/KT0
yVG5YcK7KMANCM2y60dZuzcA5n81ogvJaracsvML0e9AEgk++CkCd/xgFzkozitqSe8dKbzCPbRC
oPh37Fn9zgJH+ERxZpHdlvWFCCYZcQAgKZ2wwFMqEbxiFy/pL+BFdvNcniNgtJqnKE6LJpxmJqLc
drlRJpySXyWw93TfgMJu4BLM8K4jV6LDzRraqU+M961oo/BFJrmfh8PyIT5GUOUXnGB2DLSVeZ5N
BaEQyb456eKBjF4W/ayl4duTu4lOCLrawFlYePp3cmtZ9ESp0yK6p7lpIwku7ot7JcG+Bw9YntaP
raZknDoLhO3Jpdqajcj/eK+dh6yrntAfoKqxR5wEhtOE15X1UX1Ru+Ljuxke4gthLiACQ6+76u5B
m/NJGG6IRLrfqTW2NC+VzzN6NkLtT+Wlgnl/x/HqdbIN7z09wI08Cdf55KiqXb32pUeEa6Y6qCXM
yZVJ1lYdIHTM9vixHlsa3MNujm+r1kFbNn+jhxibzwR5hGXznHp6AFqxfEKHS7s7pjV8urT7+Ge5
5YjvaF6szqZL0V5P0Y6G7oREEptibPd3ynQqbuVH5TkH+qoxhmAEgVrithdFxI3hVPdUag8DpbnC
A06GqVXnt3lXmfsKaSILRNgTuTuKXnavX1FV6J6LD+OxeLK87CYZbR1mTX+ymlcLIcp+BurJt4hu
MNih0OkNGCtOO3waBE2mj+YuRjHpiLczfrDOLSzXfFCuhBcYR7wZTlv1Xf2eHmJsEidMHQeMqvSg
cQTLOEPc7KtsfWQ9SbBLPpHAYkeKEzc/ywojxV59SrH3oB+x+0ta3g9X9dN0K7+Rttu8wKtAesPJ
NlzBHFrXF7/07IhgY7W5AP5AP5X58gLrgzPh1BF0CcrxrTl58QHka/lAMBQCLGKaEHaQqUvr1Osu
KhnCv6xjRpPclskZ8gwnPeq/rM/oQTm13+qXctTe4y/rwriDqli/D70KrzCM5OUxyAiztOWRcLNT
ddsquwkU+HNAmcexjhrqs9xBiqLeYIg4DDfgPiouB6hQF7t9l99xX5XZ3uR8yP0q9qKvuvVRQ1Tu
13DukYedKxZFz+oVFN4694czIH9Pzl28uKRyUcF+iQM78UAxwVLDzXbq3OahJmroBFlvIAnS2pu/
isWfnzBRFx1EupdWeWXsCFDyUDfVv8jCyow7jdYLZWdaIgf5fcZ+SOQy1SY74+EmMN+L17Bss5V9
8tWFOx2gpJ3uyzspgijnte/LQ+JLH+W3xRBqY7ID9j5OPP++BkT1Mj9qVyGmO34Gu9BTD6M/8f4H
R3uMXxdShPwSd6Y9vg2Jvxyq26RD6cqqY8d3iTQyCK5F8VA9BEcpwH64z26Fz7pev99R8Pjq+e0V
D1Pk8oQkD/A801X/FCyHqXFFCCwr6ss3eR+lDSAKx4EwnejTyCn+UcjHdkBO3kPCSdm4oeCF75RK
Isumug26Rul2YgJv0NMv/Lwv+Tn5iBLH+gzvuuCo3Rh4Txfl25RTn2V3tIZCvJTDY1KfU2ln3Qt0
vMCeUuWvnASXqXBlCG8tq3Rp8omUaj6l++4lOCMPWH14RD2Ebvg0ihRAnzSWqlWzLyG+qGS27Trp
Ce2BKF5a+n3iL2RDfeaGkbOuiXJExCedglf2nYP0H1y6CfJlekGmuELh0avdL/fB8Ca33y2DLL9e
Akxkg7oj6w2WOBbOKio8+S2PoYYW6gUv7X0GC4NoXqTqHWQ3O7Hs1uKbcbPgLRqe1cHNkyMNovJX
duD/wZ78YPJ4Y4z/4o652TH6DGdHsh+I3b2E2UuKh/0agy2CheU8HpzgBTRJZMdc+k4gK4nvKIH2
hZ+DfoUtPM0PRUdL1C/4aPM9rT2EYVJ0WzZESmLAOg/jjpeHsggRMXA/qTynhAmA+gZre+hc5Oih
TX4mMhI/YRhz1fZiIO6UqlP6ah2VY3Knn+a9eq3cLDfBo3nkjM5tYiheDIK+GWJSabFFp3rhJbTg
49obIXahpRbKNTGFLsUOKaDLcl3I9zIES+1ICFdwl3njA2QeV0GtaWcHqfDjCrf9ExkJ6UQX/Yya
bz4VXuo/QeXnG9S+pOhTjfxA3k+CDeGrBOeE1B4xSTwG2BHsBUk1iaE0XU4BxryPjiqfUFB8ZBK5
nwjPKPdJgscbzTCXz92YPCwrHeksod1VgSyBRkNc5sgVQQGXgni13k4JV+DsumMgwkdCArid30Cw
M5nd2iR8ftOobR6FW7XerfhxLr06uYN2AHnuO04vckLnA1sBtf4dnLJKPpHKOGKO6t2U4GbVTWuv
rvHDn6z0yRj38lqiQ+9ux5/qc3W2XulAFxeOzs2OuIXTJFzTCk0d87muAG1Vd/JpWOz5atqZH+oz
rder7G4GB7kOp90vwXCb69A6EHu+63p32NEQ2Cle8dZdhN1wWbzwVpCO/aG9GU/Ka72/oHUpvpu3
6Zp0G/Om4jEWLzqp+2Knl26Efnk8YyJ+Efdx8NBQtZMc88RnhMNyplZFvuw9tPQ2cGWmqxZrhUNh
ekP6pNxSzsUzSwxKkcKYspud+GG9ihhSnofRax5RLQ8XSsep297PJ+ZKvAqQh1jVd72+IyskO2bn
ArPLRT1ll/l5fG4e+fx5srg/VRdcCs01F45h8pzy0D6MD5RnOWMrd6lwIUMxuC6OxpP0uHxHE1iG
fV6cl8fmyDJgrNyO3yAs0s/+tnpXfYxEMeVVmXPIFWV85Jhz9tFdfwjvhQfjixOn2UmPYvdskVv9
JCn0uJhts6h3dfHZXO4R7Ym8kneJ9QyKRmDQ2LH3zXA3kvFQ7jQH+qSh+IRbp6kfDPYVHtzEFgdG
eDso3pILQtY68FuQmHvgfzStxPQu1r1+oCxpt7k/kn6t+8p7Ftrk3kvvXlvflF9cpy38/7mvPNHB
j3blF1bxXXcN8WIAJBA8sqqqb7pH8SN3F+vF9GMRFqiPQ9iYnLY9VyEFcj8nS6e9He6au0Y+kxAw
3CnlzkoP6Sue3T7irK9vZ9npLb++Tz9587XijTc8AfEf9Met+Fjfrj7uyVvl4fx741oWXSE+9hAt
bxbgaEzUda+S9sWd2h3glhSZB66AEz55m6GLXqc3wTOvqEfhtcqmw5uh3CFETageT671S2N6Lhx5
L5V6ScddE98b1Qf0Lvp7pHWOL9iuU8UlLJcwvaMm3YwHPnN02OrVuCjktG4cq8gs4HMqC/LApjWP
2ioIVEacdIAaklIyQUezMaLCOgrQi02zeQsUWrDEKKJVRNb7e287tm2Q3qN6FNekC7OBftmV7alC
yKx0AWDAFp7FtJUvQcuXRLhS2Nz2RmmlqK/HckFgLgwDD66r2iY7SOGniWRs0dv+PGlKV+z/47+m
f9qDLqCB1SENSkxk2MJL3YSDJxfMFLW2RD1fojTp1yeE0FCxZOejtuJ2l0vzsRgQmqioENq1oGpB
VwDrt+4qFc3vOctHR76FqVB2bkfN+rv8juUT8GXxzBKtZXh0CHDpmp3W7HKSXAYXxUePfYBn5ZdM
91u1x2/zUJyavaIekMmtYUsfumSbBKfbCUnh13TtYxK2XjWuFI5sXBHU0SbALmwWk+eBUJLJIenD
0nc8qKpf92dge458r98r51nyywT6PVp3m4q5bHj5d/E83wpex1yUxCGeg/nnM/CW4CpywnP/Kr+y
QFpOvPvrxCV+QHAIE7Ktyxy5va++9uf6jVUntExzbZS4cWpD5Gc+RuYUgALyGF7Do3grven33Ycw
u+E3Kd180OpruTNGXwZGqTuUKjMNEqItfw9fyS2L1Cq70z4w2l8mFlrLPo3utOuM1dtH4ZP6g2A9
c6qr7kqlS8Wv8BdJCd1Lup+/I196S5j3vRoX1YVeUJj2fJ18MSlmpYfXPnhtv8u3mh5b6yQdXJGd
dOLDq7+ZXMLHfMVFJ8EYIuTpqbkfAhfvNp75ktH1SvmQuf5d2h3fCPC2+px7I/5CNyJjwK46e76d
oXfvtUt3DM+4s5Rrejm0vou1rcI1zRa/Roi0dBsw+N50yX468WwrPw9rRenNhc8/4qHILXXbl8Cv
YFzQkgQk0RFzljnJbI9+eMVZWeGsRqW/rqmGZ/qchE0Nz4L3OTkT41h8FTwYDnXkg44E307Pgd/M
Hjr1o4Lb31ZY1e+6D5mvAIcomEVnmZ1i352s1rE+sH0K913kQaNN9xy4E+7IgknhARArz/X9jvWz
cqKOIp1gaVf3yU2o2tiqtMUtRy9BAvbaEi97J8JbWWyEr+oXcq/nJmCFz5zK5h6p7GdcyB+hYEqu
egxPqhcSQ+8SKTHu6jviParY5zQySfzAwAjAbgf3lsHWOsNMpCO57x+TG610jef6KJ2IFc5uyrfo
PsUSWLrzF6a1SzB48GbDxw6BASkXfObe8EGUJRrh6BmsrXirx578BVyTdhhZ3qzweR80Kwn4Ce7l
A8XoZ76Nemf5tFopCL2ir00fK8nLz6xe+nUSuI/fyJewWAikjMGlLygH6Y7J+aXKvTZ0+dqrEr2K
g2sm2KcxtS2CS/eqRL0LIwQ4fltX73rKT1w4V84KeS2XvneCe8RxybtxZjmQm78m1VGEM21R7K/W
J5M/lqf6rjqsxTIIsT2NQE9jhYJrjIoBNYLYYUH2y8x3wxXrSDF0xrflKhjesezhWcQiV7S8iJ1e
OyXTUi6lmFvftQ+SwLBrUfRAxpP4huwFIVCcB+3ZF5+mQ3UD0lnGHko3OgJGiQjfASkDlHWgDvZc
vCqYdZYdVBhwkkvtTR/wD1Z09VZvaZ32bT2L3nBS3VMHKe45MQCC8jOkAMQX3l+oCggvLL61D06S
6GWBDSI4JEgtrvaB2SjPrqPEzyhIvPTfDHHRK/5/wC5lxlztNNy210S5GoAhnqFIJETCXfO6KE4c
9MuogyXyk9vxDREHpQwyGqljzdpzShsYtV3tid9Z47VvM61jPrQRQ7GNM8oMHT12zF8t9a8My7ed
vyGFh0eU7wTKPmF8HM8Wi2nDbT8C04dxsLqS7PxpcftdcoMFFnH+8py/WXezdk1eDZF1kuRk2SVL
HwJGpmcsLOQnDM0uHM/ttJZZGEL15HoKuPZSHAqvAmRG9yIs1MQmqRmviw2ThoGe8TKur5bn4RZY
5D64n8lpgDtuLxfKWs7UeXy7zVd64UcSKvcGPfP+vCh7xfTzeZcT2BT7jNCK2z7KHqsXKml72uDz
Y36RIga2anyi6sWVKNBuI4upAmZmu/kwPOOaClp8Up757XYErZ+rG/12viV8GsMtNG68gEwWSls/
Kr5CdLy9PtwlJq9gcUk1mR/XkSJxonu+eX5ywjOiUvMSJ0gd+b3zY/zgqgEvJEkYbugt9Yy8p/Ix
PY+3xpuKX9zJQlf8ntQ9cPk+PQkfvUakoy9Ge3i6eeWbVEJjwEw0YxFu3QbMYgwkU8wXD6XwvX3e
fDGqJ14GBgHzFdMO0pYdRjUN7YEd7KoboCcaINDJYfCxDMwqx6jcw1dpZKSJvq4SZjYfRZgmMNG/
udSao0Owk5C96MmJKxSjKCdWPJ4NiaWm3T2Md/J3x9dMYxvDgZOPHiVxaneJ4MqyH2iuPHo8oaq6
Ergyrq/8UGQaiXZ0TUwFa39ItFjV6EG+I/RBkhW8tJyML/PbeOaXxoBN5g0CTWUAlwwM+1HUThmS
gEMDC6+aCSbmdCoPrFD5rATlkdnCiBl0z6+WlItkpwp3oOpheLC+5bXzeav3LQSs2tPLq6yjOqm8
aZMHmSYjf2s51D0dyl09+WZ+03M2fsUey2MfZ7wUEpbh6dIDvkjaeTNMsRYHoiPCuTlU9+t7ZmTB
ZcV3d15QQGEE9vK99pExT0GaSyLBcI6qfWjcpvFxxntNigwsrJE4DKSGgROTpoWeUvYAqK4niko5
xe+yS8cAg627H89cNprai1knBxD6fOua4ddGQfZEtjRCI1M+EbO4Wse+pfYeNHRLTlF/LT5yUaQo
CKp8+CovbXgodwm+rlu+FOVZfQwv4aP6pTH9vx5OQ0dpc7Jbh1lbuLdupLX260qfyW14aidIVYcc
CTBwKS6wlV0CpUXfZIuPkIenhFIc/3oE3G5jZ8J30zgEnlt3BBI2N9LHPHgUJpePiY+C6dyle9BK
23yavXh0l5AMzZaBZC1Hp6wWywMKWH+8ax/1Y/6e3ome/laDvI58FvfNVtDvx4P0TKLXLwDZIZm1
fuTQ1ikOwvRZlft2F+7Nd4ZfldPykYvkovriPR9s0K+/3fabufiAZIJVHMmy1Vl455KeHltHPZrn
6kWS7PAXaSZz4y/mYwdPK1EcU9xRsSEN1HCCY0ohjEPqWlgVKVliVvqFd9WJ3/CB8FuRv+XebSrS
Ad3xcfTCp5xfABO8kQufnxd7nMA54fS2jqPXZ04GiwGy/n/RdV67jUNLun4iAszhViJF5WBZsuwb
wqmZc+bTz0f12dODwRyg0XCQbUlcXKuq/sSMlEoNDS05hNthL6OGhkK+gP4rnPwdq6y5Zj8qvGly
a+yBlbAo9uOlMRzvN+AXBEsdzTdzoGg7AX70v4o9bqNz+eKvWa3fPEmvXNXNnmFpUZy4yOXW26iU
bq4WH2Ta9g/zXh7xLtmFLkShdlFPC0VmeTLUaf9wLCMZxzXyRulFFh9NyTbZSydtglO65LviEofK
lfXCHlUpaxmdAABZbg/aXGZ4EmEL+6Cg71mRFCLme1q77sv64uZEPtO9sVhkLJBs3j9IRP3d22YI
rZb1bXgbI5sbyubt+/lIXqd9dcUjMSBih8SxhfyKvSIV9kZ9n76st6l2x1vsL8koi/E2OiXtMRi/
OWgo/7298kGsWKDvzG+qEyFYZplbRZvgJaV8eNUuBQOdayzzlBcJy20vvxqsybdu3f7i/EtTdooP
GGs88DDPNwnR6ftspxrO4IGdLHI4VhA3K/CWhbwhp+jgnyErB+vBUU85aj66mugur7B2WOT70FHW
1io7W7thPbz0D8k19xVbEs3ScWzmygEjcKp4HG5WXA2MtbB3SjDHhxS+kL40ypMre2Q97xsLeEHV
cuzWlO8+jO555mxiBkY3xs5HNVk4VemywtVsGe4113IZE/SvKAJppmcimWkrpk1uAeQjfKbyYYf8
XIDE6abmJk9W5rVtF9nOVBYk0fEHYvIlIDZYtnyalua6NbajcivYWGNmUUwbti0lsrwmqZYCsXD6
b2lbbZuP/rWrVxp+VQ9MZGwuOhVzK680msMTXR+F6UtOhNIHPlyb/EbHtwMQ2NBYGDdYpdYhORbB
Bh0Jcz4EDbQa9Ts5GD6bvo8/ncPaET69df8Y/mBaBe1KOJQPoVm1383dkxcEtCQX8kZb3PaDhXY3
d+IXgyutc9Q3YVtJbvAy3HvoY82K0UX+E1Eh8ayY5uPMWYjrRtnqExHOCMgBABhucsEdVJlt4Piz
ldyCX4x1vrxvxCV+FMbwgZuVSIjPYryO015xDNe8lg+fiRIQFMW4QcwwwxjGJC9q/NHxisJN/wh7
kiwwzIeezLzQlvdM0r/XtcDMq3nhspXeAhcxBm94FCxMyUZPi8mnvkZ+Ifw0S+OPcgf08Hwn9V0N
iE1ah2dlOkiJXbMsyFxbluatbt2CBB9WPm1wspRIcQHZGzmgbcFV1328FAm6Iu8BaNU1vzGWWfoP
OKGiupyYTMvz+x9WNsYdw4sEz82j0sBrgbaTFm88JcdGn4dS+dn8hp/Mg+kLCHA0Eic+sGsndDv0
ez/jisDoFdjiuTz6OwOzCUdeFduUm4dSmYPEP2gOTOzP9q59NfsINWJq+58wEpNq3n7jP/m4SP80
7+ZMm7bB+nS33mKmewBj9f8or6T4vtbbftnR8I8fBEhAqQuXUzhjowGixDXuhNxp3SZ+8YTzRNuP
GTqELA8943maoCEvgnY7PLxsN8DpRKDNZWPy37qCtzVjEj5xQNirjHtQPmMCQegCgeHjIpzPrJv0
JcLTN9eS5QJaKr7rGXafEt/pTvVDjTcElGq4ZSxwaRtaF7tVea4jwESxqGnh9S7KF5WiXJv/qvUg
LBHUNPVX+WDjacmxUA+2+Ulx7B1htFbdQtv0WwoC8EIaPxvpu/CdvafM1gSb3TKzLhqBKMldW1dX
rBFGkwJmEX0TaTYfWXa8Tj8bpufEgYh2DBqcnAA4eouhNOjnmsaldIjhNY7RikgB8eB/yOxjVPeO
XINwcfWogOMLCaDYY/MMJnNBLqDDmyPJeH6uOM6c9hCccOCruw22hByIxrJjEuOyZR95uVTG0YNq
OS32GXzKKV9To1mfxg3dTXaPf3x8W8EO98gCHPOdSYBB8DutF2Om9DLs/SPwafOKnYVp2Jbldq/0
8ACK1nuFQwADk+itjI/c0n3OK3CE3/7bfOeQkzXI0UsRvQTFxgesY45vTjh0oGyu3bU/qr/ppaTE
2RjfOUkTThysRnnjeXvY/rqrPRQC1xcYRmJ9IsUrsH4CgMPMaSo7w8OL68JezcWn7H1FVrsCTQYv
M3CRWjTfHKCIin7GW2462ERSpuWHFLXDvXeGk8B2hJWKMlHbEJtkKaTgLmaTM/ow7jTWtbAIbuGq
vsYkAktOXO/MbB18JMWyPBe3HIGIsAZcAHEgWWbOFkMcFZ3H/m4hW8ipndkoKDZ4Kqv2K2bO4+qM
d2xgQda66tSH8ZBt8J9YMzpiLVDZFXZ3Yy6LBW9BwXQ1zmgftJO85XhU78qqWtVvSr4qhHVeL7ub
TCRYxNx2HzI0jhlLdU5DLXb179NVUhat8hFiD8oTBIYAylojpgWYM/CJgJSOhAmkytA3frCaKgd3
aiX40I+6U2+xn4JWXz1CyAYEf8zPNfwckqW39PinrEfV7cYzgDmAUd+udMNmZEm5QUyZo+4BT6c7
kwsHGOuBda9+k87CJj2Vr8kLhzpaJ30n2JGr/AAYoXwIcQ3aADjgHbaOr6J6irb9ScfxEwnyr/cm
vmECT4xUvynfSRHfyja+IfzIJ8Pu5oP5f7HF8JBQMnlXfWSO5wib5hZeeTlQDiUHlEPZBNgB4Iq1
4HUHB/80HDIXixHwlGhG6IiYYtFQ2yWv1Su35vDKImPDk8uVdlUeJhv3aWgX0oZoWkXed/m7yAjj
rjOMId9kICgErjeY7NJobODu4jdTdlVM/ASWYGQbLQve+zlQZl2POGouMf8cYoj2jsb2gqdAvCJd
McLjvzhIc3TfpsVxwXBa1Z0GsIwVLLIUpQd5iTFBvjP+MMiu2aK2wPb6LSkoZYxdJxylAwdLhfqt
XvLuGU88LtJsmLoxwVN0Se/Vb3hNvwYSOX8BhC/8elbMfBGID1gYPVvdMnyrd9VvJbJEONIXxj66
FerCfDFxG2uw8ngiS4y2ygUQYBexKS2EV64Or7Gm/6AMe5N3rW0c9BM0oaW4M1/ADgeyN34wnbY9
5hA4dgIUqiggdvqu+xy/Y4l7cBH9AefYNMdqWKCBGCK37+9+e5QUh3QyfEWyi/+Y9WRMdo2D4Ypg
IyK1rQrQ6U6trbQ25UYKZtfQzS7Gr/CNpsJLXQwRYEJg8wxfc6txn0Lp+TJ3BEkGl+JGDFe4Ejbs
DuJKidwq31s4efVr3J8kh9ugtEuFGlg9+7/Sywje/I0zbLOEFnFLfgWmt6jrI1t+4+91K147HKFD
/SaulRuQomDnV+Fdf8HzMVpLGxn2/1L+rilRfrB2uTO4026Cv2mWlgu2eEM5xJZRX9FUDQv1zb+y
KehE7HG+qw5Z1jQpR/PQr8EZCp2kogX3P5EuZ8nFfebcAL4J55bIR1h3N+VdBeQJr4lq45n2NWLg
zfBn174Cnkzl/H5WLkZB4yu/o7lUF/FL3cUnBAYEN9cAnE8+ynCfPipXwYUXXIlBA3PRKyAzEWWe
A/tNfsh2eg0+WHb+VWTYvDRPQD7FaKf7z0/a6pgJw5rcNWqwX6NfNLeSodAy4A/xHMOryoZ3jW7T
FW5ARlXLDp4TYrkROtJSFuUXJo0La/8n4Q219onrL302TrgLYKNXHJCAlQFu4U05ye941VfBpd7N
FfLAwQsRYAGF5MbActcc0xMJ5jaXNPoouLF24ap6KS6kQp7JCDsPrvqlABj2C2ghO3mtnU3LaR7h
G7dusA3t7IJpGpKw9TjsyEiC98JYnrLzYkubzCUJSib6HYOCNTw8xiwM5l8UNo858mXRvjUf3VHn
1QLf/swjW59LDUpJ4NJOwMGK95l2PVhkN3WdvOB5utf+lMGO+0tH/cGsbsN1/mEWgy0bQU4tQXNA
PhAOacFWHVMHQERjO10UeaOfKDHj8hVB2y6dDZMXVrlnXWIFeiOa2PjUv/haKy2UX7YIFor0HkGn
obJ/qw7oyajYQioiu5TPfYO5PcnAKIrh0+EVhkfSAiGaQmdb4kSDoHBeIuJrdYH3KUCwo6NOmZZ/
Ur0Xyivpid3kSLKr0LtrC+xt9vwmyLIoTkTcV+79VYf5wo2QzUiwuVN3XmBrn+1r+hrtWJ+A13m7
EJhso4C/NgciAV/bDSwqQoBA+ekaX+R9MNr9hkq9YOvjKXJi0iAGa/MNCLuMl9lBemeu+ztQVe39
Ow56UMR82xw+vHFjncrPYMOtNTFPfcAJAbcpcGtaJHuB4x76nFNYJw9GLHy4e/WoacF7W02IgHSG
B+F/BI1hnnuH0SHs9QtTgYYB/AcnHXlVW/MCsewCzfXSvJdvIi6XGH2sik92bGEBWaFTWD7KiROE
k0bfwhpSS2hoDMKXFJpSefCJlL1QZUPYH3HwX+aUx9VlfK2v2rnfVW4Sb0J1aVDZ3iuXDebUqith
Z70m/kY/ihBIOJkZf0zfQuj6NqSYHc6i7HwCZjTYdaM2X6ANwUp3dC2bneBRGfZwB+uu7tHdutGU
EuOEKt26EWJlUn45vt1uH4l3yALboK5lYsxXCdFmeg8g/ie0ltYjIiUapqSt+W5C0+SU5+oYUXPQ
1pTY/zkERY4ARD/NJ51q2LnR0frwsGZcsCWK1Qbn9EBco6WinvT6XVYcI3FNbtB3PMcsoPykODUM
W4sJxVyED3qq9qGOwCGODnAlngyKXUK9zv2P2Kzza7TOjgo3Js7On8KZky5VTqn/ThoTaA9zUfqp
fi2OKPvWVvYSJpdeIXp2VQK1Upj+luB/b9QQuG9RZmBjx7SJ2crN/8b2UPYYcyy5fViNiemk+bon
hk5aDsRXVm+IbenVOZpKxmmkqndrVhlZdIMB7srwCqzJXzAEkw/5rnGXyQe/a6Ss4utsLR2eDVvj
PZWcwu2/QrIcENyt9Z1GABkGdqRSZkAJ84Y8CXNFgxgaYzw8zziA/eu4bn4HV94hsUZTCLagvdZv
MRRVfx3ke9NbkkIdqHaurPPkEMLM8BfsfAKwPiQ+Ak6wEvget8GeYDLcHjmP6G6YW/rkOTpYdLOG
MHliaN7fh+ZkbExg0w5bNmioe85pYOmVP3sPr/sRgzRbwegBEoS+xWGNioQnnCYPyYMyWmD0TSHa
bdrcljhUACOoreX57S9lJz4VPZESu264NPlLGJ/k9IAlE4nu0rCEZDgJd6Hf9N0ZXaMJ2gUGmQNM
YE18UJKvUd+qJmSx+2gyrsnQt800RGohigSVy8swhJKdslt2zHDFXsnlmCK4enuLEGRIdXguj2sP
yaVuQ7tLHuqLdYae1DZwY5cNgHW+FoQFhVFWrKT8E9uaethrAxyOOxtzqG+6m/7VnZ/AfjtD/P9w
/uenksKurqeS8JcL8HxcYPrzdKSCD8cPDLo/i5aITXU1Odg8vzZ6uroyGuPceam1MU3RSVsGY1HN
nVAIDOVQ5DVkzOAf8fzIKGDUY3WmbcqKKByVXvH5pec35SmDsNkw2n5+TZoyvm3NP/H83KrUlVmW
xBSqWKWkkVw74hD+SP3MtX9+rZq/URJ18Pc/fAQIhpo//feN5+P+/oiptnjZC2HX2J0KvPV8UJqY
Cjve/IueD21mlXcYyfG205Lq5HeboaAbV0eIKq23Vniykh6abtXXOe7ljTvCAZKjBiO4Xh9tPXPC
W9yOh8ofSaLBMc43uWp5qmgnPQtPSRJ8Wkr6oqjCpyx2zUpNVBIfgTfCGMMwIXIq7tfWOw3ZoLh4
HGE/mzw8gbAFA4PJFZGMCIq6wZ0aohRTLDO9nAmChU+qlkCLHZVItA1BoqUxDdrkFp5ookRHIYwf
aZf3my6kPkVxwtGnc27qbQhwVbfDGmOsVRL2n7mYyzvVgxZVY0GKOx5XZRNh/lxpYreqJVNjDTIa
7c9pQ9KLpYE+oJj4MUWweBNt8uzkEte2WY0fqELwv5soOFpSDhYelDTBpzBKQiDLEH6nBtsCCxEi
dVtojXXPQRjXDJuxzN1gs/LoInmbw06d1V8e8ACyf9wytYbBXNSueEMyHH19vH1RuduphYuvFkLy
mtQIMl3XHXxd/q1F6Mx6AMO/lnDUAy8vAqy+5cn4iVLc7yzmGUmoectcIxbEgJkwmHBfKsY3EWwK
Fb+4RadIki0RMyItBbEwsWDpMzrWUxpAtoMQOGY/5pBFDrrkcAhfZn1xDVus6mgDotG3cf3uba2c
fzywcHcM7mHVZS8ewfV2FMgXSeTg0BQNP70gz1wyRJnE1Um6rbWvYVxrmYBdOXvgmJNKylvu1ERM
L6QwmZwwbR+eGBSbIv0jRjAfvArCuoHbNZ5Y2tYCC+gQPYR4TttVE0bHqEmdtpn3GhIPwxK1hXSM
ihKSAhHci3wiJsOIiYM0jMaVPf3LCqbDKCcMpUwJ5rGorcYQei0aSttXmW3KgT4cU62E1ZJ7ay3A
pDvhVtsYSuvkHWZAzTjB5sY7QkjBFBU9v5esREfqJeaQ5QZFFOTImM0sMpM/VR9Uu8IcT3gfBoxn
RzbojPvDw7MBnoYKyJNQu5KH1TvFHzX1f/B2Y7SWcLbFEiMqmSXbMEOTS6HbT+aITgUjBS+iGlCj
+l0wOQsKJmhlA0BUkU7iyK3OZiAnn1qZMuqqooeBQTn+DHCdjeIqxrQEnZAxV+5AVUXmhv4c2BIp
1rVVfcZ+BSESFVtZVKTaSaL7l/uzx0LCIIhhhOybdln4sHMT2N/Zn16I270Us3OrmHVbbUlFHqah
qxMBtG0paSKPoGhvyuNlCek2l3FPEMUM9nyCU+4SqxEA3y7JV6Om73TegK5kepi2LLNuYgru94G6
xrdhhydQtG9DCpW0purLivjS+59hPWwlFd6XCMmALdZfq4TWjCowRBj3P2mCtDsO/UeQAynnxMsu
kPK7+Fe0y7CKJxeb2GxVm5isDTBV/S5j+F9NakgDHL9V03RX4/OArVDfgCEO8Qj5uWUFB5W5wN7c
XOQAn6El2Gk8ihdDTRuCw2hh4uFbNMT3YeBa55o1kn4TO9Cyv+qc3n7rBTKXdlROpsrIUVDvmU6W
efCkAI0ALpEI2TbN4OBq1QvhVOp7zLiRwOJBNJgF+0G3SlRh21NEyIPOgVObWKV04UfSmpGDiG6n
1IEBK3ICtSZOox58ZAkeLJFwLC+WROZSGyW7XAEmjkoqh0bCC6IjR3KVCeOJXA9H1g3fjk2PtqdS
rqQqZZDfmRkikTcoGcJp1U4V8hsjOGWSL5P2hLRbbm95xX3STrnTDCJtPHY5NFp1cEwLGlAN0H7S
xIUqxgzb6eaMvij4vexvpL+8CJ4PTlEK8RYuYtlou0CjvogsQHJSvtgic/OBeVdle2kEgI9CQYrG
Zo0s1RH05GYNs1xBbz8a7JI2IlG8JLp8JXr6Oza65WpD3y11kRl86gS6IduxB7VEltPARv4mndoc
qrklYd1iqvRLLQExsuzr7uS30CYIrLEC667muBFWCXMKbjOYcvUAUcScbJ9VDtNvWfvoe0Cce+I2
Nom56ggPAcmryQgP+7vYvox9fa/zl/kpbrE+YlEFuuAqI1npkUJO9ZjcQ0uZ7Yc0aSuHYDRVNvbA
OHA8JIvJiInfAYlKY7OyWorpDOCj04UWCrS4JLBdWE6o+Fddp51ij2oUn4McO9NpQ7Z24eh1cknT
dFyTNb/ozdoltGyyxWCC2DD1s0nz6EG0T5gxGqO2SrEhDIE12H872HK2lFanzGfJG1FNwvY8piZz
HEIE19QSycgRO7gr5JmTR8xwuZhDgoWR2ZfsiYAQjfaGrQtGx+Z+aoTJUUvYE3lfNzCXpnVRdBEW
X8XW0/zEyTNKSCtF2hf5TPkLzWtxdDH9lUcXFgthCIJGCwPxpIey4JtMDZVxjqCqLgpGPU6AMx/F
Mo19pDL1qHV6v44TdmEAPAWGNaJATMAwBbjYMEfKsevwPawL18+g8BFkdRxJzoPXao0dWGwLvk+u
LqbHOdemQigTC3lt+/gYrEOAdmlIViQelU4VyG+SyXRZYH07DQO1PBpDmkThZiW1SRwA+u2m1xh/
qOlVzqK7UPpraWBD9tsa77qMZkTMZLv1Eb1kNTnUDYdJWhlvdazJ91Q9jkqlcZDjQdoywBzFGMVW
k//wjtOym9YbLpf9g+iCby9Jr4NM7nzadvWu9zfKAB4g62G/I0YZprlFU9+lTKEqy9xbWfpJrDUB
XyIofh6dh8A0tsrU3kZWIIuVsobqruhrF2Uro1eQxojAEmzycJ7vqNmqHPwp1dVHmgJkCZDYIsOj
8Q2ZYSliksBGk36UWLvnVSnZA8m4Qz/uQw/SZ0f/YmsdUeiFpLpZDHUhqF8mY3b3KW0phNQgS6Vr
Yrq7TH00P4qvfyh1X9J9NU4SDgyxhOxYaANLb0IwBnhQpPLKEiTh1PL8sY3yKyxmqqMnBO8jbuxr
vWcaY49Rql7URlz7+OPicGVNbml0TlfB/xFrkG1VTNxhqDE7Cics0/pzmeS46iuBG4RMr6QAFn8e
lciQQgy9o7kFEqrECagF6o5jOrSOfi+NG2M256mwb47xn1uJBSB9gp9Hph50IY2Wug+8qukIGUXp
j9Y331gN8DD/DA163FHf8YYVN+zhzU25t4ZGvU6kcnhEdRYpkrSJ4sSd7kEUqisU4BNmWtsiBMxR
PVYtzsz7PtAAU3Cix8atQB9UbUKNKf1QyyV9zrnwUwS3I1LSWlsaZjPCrcUaZpoMeFf9YcCiqunB
fmrM35bWCBuyb+8EiUabJEnPEBEGuUJwCaG+lLjUYTMojihUTobad9EZpbEZjXKnDqr/UkSx7RN/
WRMXyABLxSaqbD4Mq+j3qWXtRot2BasVtxs+Mu0gF+G+RirsCARig1CF9NHGWyBpV8zO0iVGlA1v
UwSbMPViCsj4dfTNr1DrMDcflTnvr3mRiBLapypbWTbG71os/MYNbygGnAsLAz5c7d+rEoqxkNaP
VA7BNcT8GHqlBgl42PbcuXaqV7jUNLwLIaFShpAgaVKuYiri5NOd/ILZnuSWvimuzLxbWg2VEyEz
+14Lfow+9VA5fnkxkx3sXrGalThpm2I8KoZ0TAMBE+0GlsJKlQooxwVDtZaul83fKi+iBaLShHnt
FjOzNyrbjUVE29JX4H8h2NQm0oM0n9qzRiFSauNdHVLEimaIdVJUE9SslbtSTJ28Nt9zmXO4TzAy
w2yF8KEYplDN8A3rwXOFtOBVBDTrw/o9HSKcppQe3mQfG64GMT/e6Z1MC41rlq5wfjSBjMgkS/lo
hDsn+sR4GCH8NI2UuzCEqlGFKhvMtzhN0VJoMl7ppSnRQPdIyrDT8h1dQxzadyE0xdGPVp5Hqzcp
8dULdFKJW7Barka+bOfEvESsHSkFMaKLZp5vxnZI27FRBP0sGSXzrnoVi+NWgDcxEK7BWLKjPM8Y
n4bp5HBo4TPQb7iTrZe62FfJKhjbeeIGV5CbB45TkdpWQGptTvAd6UYQAILmwkzhJiSYD6upsFY8
LiA2d8xAhvYjbsmjJLeX0JVAWNaNuCfJBTGAhtWkyLhxhCyt6RedbmgraZdeBBCLxjuuxmsrJlvL
CDDkT32BN4ybXTZJVH/TJIGETU+CVmvNetn6jrh72MkFfKuTmmXWTsundZmoLYxYLXAVfbh0nUTn
XVHMeErEKLQ0jyT9FhBf/MPkzcWyxOKkLoWQUx9Y5ykBfBb4rvVlVkTRjk20k4TuHPnygRc+Lcya
hg2nRDTsXXk0xOgDK/6YvAzeoTZl88szWIKk3MsD7PFOaaCWjLy/4nzdPfikiuTtZM9K3kSdNFNs
9HZRM+sU0w4EckzwkisFgkA1sD4R3GWwmE1zKdUGYEMjaOQwzHO+uhAIB/pqB21bEWq0s8ya1WGq
wDqVj8oHSqtJW+GPCqD1nJHQK8YmiF5y0q9ANprvQIRTUTEcKBuaHgtcHUdGWzTIVMt63l3MK9uV
30LYme3bXDzLyckrUW2N41CtOQUQQFcKPF34iHqp94cgN1aFpfXzKAONtwwpLpQ9IpUGBcLqJGeb
toJf16pTRretLjH/wWbeK0y3heNSQXzUclVHVFX9Gdl6NSsY92mLbW00VmTR1rCPekvzbNXzemzM
gnXXTYdJlIkyNOH9DVOxs9qmtovKgzvohY4WeZe4gnwtTPIO4/AeYIuNSU3ru56Q+yCKtt6/Tb4v
4gGv3TtVgczV1QZ2TzCBuJ7BWhVIRRsGIPdMS3dK1iKUauBOj+McJiSsFA1dw3hXEh0pqjgNy6iA
WVVzHPis+n7KxdWQBZ5NF/wGNaMQK/l7Kq+BHErOvOsbXFAEpss6PMphiDZYCS85xI5ChmFYEJNa
x4ldSoJ3FSsUIhO4MC8skZK3BMuvbtooNdoKQQl3lIUYzxYTZIvezUT5DxvlTzCVxCJndHdZ22Nf
p6Q2AZnComoU4DU5IfzOzB09tGhoTes1GzVuQp2FagAW9vTwJ5nNBnGW8Y1pLJwQiO9tLdLt6P07
CqqGi1hV+1HjxQYwqkusdldCGYFzCE1wGfUv039B4lAwkyLRqLUco5c/xAYwpZ/Ro/Fh9HQuiV5/
kF6NVeSq9tSHl6MtRYK1FRt4HuRafDYiQ6EIz4Aoj+xQJkgkjQAp67J8cMsxYPIk9CKi+l4pbb+Q
FIinop7J0NzFL0Xvr1MFptHox7jKoQLUJnQ+CQJZH/8ERpidJ6j6cg5Uhk0szmG0cBI1XNH7ewHh
hNkzAhkSae9NoXnVKgCRHvBqZPjlK6F0NHIJD3xkVHUHVTMuCLSYFPHLLKTgi97mR/O4pSX9NbM0
pppK/cP59p7qzF60xqfKOpEGU+Gyt9UGf1gRAfCuiiq8rE3bc6CGKmLeumWsxtawT2G4YIg+mI2M
nWdauppPEWPg1VAp/YqjC2hCxa+jT8xlJnVfnhwVBL3AuvKoTjBa9VBdd+tgThIZMGamYpA+E8+6
ZeSTLJXkuVkBPnnDMRySd1OqSS7R03pfDqoJ3iVIth6KOYSc8rPrVXduM5Z5pU3OqKvTzrI6qBzU
LUTHZKtO8g5sdNHOlC114RcZww1Tei2skt4wHQSonojitPbB4RVe4qEhysm0riaxzo43ebD+y/pm
Zpmtj6VqD3mJLDVXrmrD/kesaGUnfuEagii4cFTlAvmTZyYp5xwznoG9LxvECteRTl+llbqtcMlb
GzAPSFBpXU+gCDVRcioekR0UKugRqJJwRkQnT6vXBewoZqNuBJWUOcEvlnEWWWuF2mLr5+p3mArW
KYyK8yQi6uxlZcB6jW5vMlG8pBmFvKo7eqStvFJcdWMDZmllzVH56iGeEIejLekIS7i9sZ0aNaiD
96ZkmWNOCiR93DL7IPqsitw4m4yj6RrGhd4ZdwvyXYrUD82LOmKNJ/whkc/tdVOncxNOZPD8+Aze
nLyCK9EXykTOswrmyLC+9Ci756l9Lqb5inDFeNEHvjEnxB3NYSDYyAAjxVGfQq6kODCI3lh4AhyE
UWbHkJhf+VMlQ2UdhKXRtu++L9yj3NDshOhIOyhIrhundE2UByndpO6OPfJDpZ1Jlk1jpyM6fqFn
I8Wn1V8r9bkSTKwYfOJNDD/QVvVHK7S7ishbV556RB16hV9B3dYcVkTWdhJaHjGbagwCM7D9iXHE
wAm3jPDHW0eyaDgkv2n43YjfekvSSp1q75YAx8qMio9IHz7FRjjKlb7nrD33XNk7ITPbQVSSZZDV
MFZq7sE0UVdR9sCH0CAlAx8ZATZDto97hPwR1Pe0Z/NvkGVxkAwL+hHOZ738TvyMglQyoRcTTY/t
2v/5YTBWl76ZBVWzc99gaUTzPh/ul4Y5AlTPTUTXjzaNf7b9+6D5kf8+TZ/2fc/P/374/PH/8/v/
fnzqKp7Xv8+xpqdXcSWh/8OfDNBI4Eodzv89P3r+J8wG3dUcAvTv0+dHz689v/vvwf/ra//r0+fj
PNxmiu5bmhOCYqTCT6NBLy7+Y2P498N/9oPT0xVeSHH7kK38Sn+Sb5//sbr+k2j7/Px/JNw+c23R
0YQPI520dTwJS0sQazI2GWVuk5gM0tAUmo3q4fRJUNXaGxTccsi6424vNYyFA207BZ5pWyYlzfPT
ppz+3zfi+SGGroI8CMr63w88H/b8VGAo5Op9sHt+KdRUInBlEyVbK8aE3Sv49jwf9/zO8788rfjj
NJ0vUagg3NYzBF3R/DSe325kTdvk8jcmzRqEYatD3arDFQhxEdtROOCyNbsVGSVgvpdwFpcF6K8a
NdcmAqDpqrFa6rlOevD8nzw0ECKCvJrgN04wRHCdwf71ZxDgWhAixfQzIggz5gBXKxCzoK6BCwVh
GWM2tn6aBD79AbPnAv9vc8H06RHYGhXGxT4OsdKcFPB8dOdn0uR4Rfab9Ezl//3cX0PBsdW3pEsT
Y/7Pj7Dwhdl5BPdhXg6BUrMx1fPn/v6V56/9+5jnt4YGJEXqM1Sh//2k4v9+Zs9HP7/xfPDfn/v/
fvvfbyjMqHaJdCWH5z8Oiv/jb+a4iodxtUskCmA8s9j+zBQjBc0iytS3rr0KcVGW0NkZY7OPGT1j
J4V7RmdmgGFCyOjyM1alErNvD1QgDzYGCScbPZhtsNseVCkGxycRsAs6J2qSjeDDWylzrLywWLE9
S/jsqtkNN8D8swSIrxJK/YrKhY5To8ue44V0nZkYmKXs0XlamTLgAIMHUWfVrgf2IeiMAuqmYvBm
vVKA5ce4Z0uzShHqrCg6fhN7duF3JWIlwPouqyB+mvQi6oCpQY2HR5b+dn4oOFUBB4pawCY18Nwy
orORy8Mu0vPXRgdAKAOcQSSYFKTvAZgmBnh3g14xTFR/Uw7SVTayE+VtvRwSESJCGP0Xd+exHDmT
ZelXGav1oM3dodusNgytqPUGlkxmOrTWTz8fIqv7r6nusbHZzqJQEeSfJIiAuH7vOd/ZE1Fd7HtH
knGQw+CRrMtEECGn8vBzFd19KgnbqqKgux0lg6WOCaY0GdN1ixo81f6xL8aJXFNMW7GBltiey5lL
CyiOi1YZ7seEUNIrjfq+YLYYxHdhAFM3m30kNLL9tnXiEUBYuWvly1MRDh3y0wAxOmkS2sMAIlz/
LUFW2TIHWWsd4SDqUPTkDc1740fXweSt8+ZLuNskTYnCBhyIDyq5byoW27ENfd0K8esu+eWK4drJ
sj9d2/yhkg7zbEMzzZrk3nbQjoeA2FfFXZ8gN3TT6g2XQXbje3BOaqKnbiqPPqlMAD7HBAgB5OD+
YFjFeKhc1g6aGWzSRvXJHYxb5gR13z5XgrpYsjJtcxgmBDauGAYT0CnPg+nZ6MdIb2+94mK0ZrUd
7ODOUNZXXi19W3bH4BSmOaKMGyPuQAbmGGOSIP/tkniZBjCec10ZlzCnh8bjDKZQZHBMUnWroYyY
guzLuqEdUCGBmUqtVnki30Vr/nISY59rzBX80wvtAC6YcL7PDOepd+rxnt6j0hRriY0CzLFdf+/C
oyHCWx4NS0y4ppLkQN7rsMl94+QGT4nV2w9tqn7bChd/lL5oChQc9Tm6XeujbwS4lHZ+C/eGhj5M
unO8JwAXSYPT/mQYuCz8BmPjVaz12gITn9mlmzLmrmZmksDajJrVzBlpI4FtcpdcodFXmyJxf+q+
Dl8L2lsB8PV1OETbagDcFtDX3QZZcCRi90AzE5KzFRwqjpDhmwatzsJ+kQVxJKS58fFyE7WyAVud
Ze97M/T2bRlcmjCqjxZJ9sBRwPuOGMwxYY1N/1Gl9aco2YOsRASbBQ9lIe+bcGTpx/HujU1vUwqa
3fQtE8e41BE+AdXQwiPNCjUNOqwkQgYe28F7GCGqnnMBU4cwwFWGB7gNg0sxO/R6uT6gRxg/Wa6h
qBCH3Mfgq7uThcJuwNjT1CCVuJ1vzQEaX2lkGk1tVn1lDm2DhtyUtekA37PQt0lae4hfkmbrztbw
lLU1KsMYoQzHFgFzGxISLAwAfhLR7ZSfWjfS927HM5k0V45CpAmLlZ9e7AvUMDn6S5W8TFbU7ZqE
ZbgMXfu2D4OfLS20TtogMRTyrrFjv6ouvo/aEnzgbOKeDTqu7rHvkcVMJF3SmbI1oql+CLb2PKpN
Sd7Pc1cMjC2H56ppBNrS8JcyO3NV0SzYtjaa31EqSQ3PD2VKjMalW5yIg++vajzTaZO18E5itTH6
O3ZRrRXhVyhGaX1YY1Ptlig1xvgoYcepOOV6aEHnoSZFyLGbDcPeDDGmCmhAWYLS2Gns7KBMwEK2
Ed4VKZUosdlc90zvtkHstYdWi7tqRhfGsOqlm1NMTf3D0DTzSnn0PqZSYi8UmqAWr/sZQ0ql0ZZ/
jzFIwoGsaao08WqIquGo13iQbOCZVTudhO1hbOvcbR93tPALkwaP6S4Y0ByzRTU+ja1CD25FdIsN
kunK+dQirkltnV0WkRlnrlv00Tkp52xTZ9mZPumdIa4C9MjaFLFTsexw613Xov8nqSA5TjUftD83
t5aOgNOUfUAbYfxwEzQg6TjeJfTtj0PJYCXzsHGNMQkvZuEfxJh8EP63dscREjLDdOHEl2420EdP
WC0chYVJ1OZK20jhp346d3WcHqvtNGQPaSm5p+b+D4JbaOa3WHyd+pWQtQjNTPnkMNTK5wiKqMOT
OTPcb2e5VB3FCCfJzvXABUTPjmpvHr8CQVyimED+O/z1MY53KbBkexkW5Cp8ln5jS6S6PsnOEVcK
QgTyX/hx2XFwgNsxZsYGtXzt+g1Cp7Jt5VrPRdPqkx/a71D99TZeUhgI/kR4tWzkkGCm0PkLeUwh
9ODaP07W+B4C56bTT1SNpNpDXsKmhmy9sTPkBDE6qFNS5fJQ+fOacLSLDBq1G5c1gHBZF1SsI72m
kDuxQD6vG/Wfr65v/+zi8g+aKGIwt7l+oW8V5dy47DnhKs8EngP5cQex9vCWo4t8y8b2VOZTvqN8
JOBimJL26F2zLhikFzeFk5vgzw0AJLW/y2EiZvWHqdH+Sx+d57Wkv25IEpsh4LC5vg0Njw46C7a1
RVjuMQk+tdWN85+dMptmmDft1DyEyxmeWDwP2jiZybyZgZEtsJ5rdFOh4JdcX/3L13oidJrOwWBU
E6G9umYcgYGnR6TNDvVlYt/qrmNBd03w+WvTLDVqF9l6JZg4r6yKYeefJK8rslUnmjVLTgzFQqPu
l03s2kiZru+jhcI6V3Rj/NTc/wnUuWbrXMmsWf3Yt548OC7Eomuc5Zwi5DXaioh5MSykqmuGZYnr
rC7sS0iw5e6ajnhN+7u+qpcIwHJwCpoZtGK1TRhHZZpLLWaz5FiiOZZ9uL5yWN+ShIuEiyzMa8hg
u+QqomPvQyc42BU0E5Ug+tVliAk+JZjvEJqPjEWKYy69ahfGHlC25mMeqPNY62UrxgYVH2Eh1oE2
sOy4jXkslTSPjRmTf84z9KZ1UB+4ZMPdLOhkWJe+m0MLgHiTBtAUSgSlJdO6qbHUyuxZyzDHvIeJ
H+1k5nI6+Sx5N21k/L5Go1033bLCkEOAmH42aQwRO3LduHnkreuUhkhde/mJ/AjsSwYPNKheJXlh
YxyhcGZDf/VQtLPcjUt+6Lxsrsf/+takpZhmNHP+5IheP4NraOh1448wVDy0AqvZN1DgpiyIVGgi
Kh12RYfipaLg9Zcosb9OwOvbKcZTThJEsO4a78k0h4+yxFPXz4tWMp7jZhuK8YtEFbC3jXsYxvL0
PzOrb0KrNcZbBYxw9g80d4Bvap689KyBTya7ItkkG1K79+Jz/g5ZQMS0CTfIq+E5bvzn6st4Lk6M
pgQiVZTaSy0IczmmIF7haHLP4cv8AV7se7xjYhG8hM8ZWo+dO0E4XWW/gSguF+W4o+3JBLHEl8Qo
YLoxrQ1DENKLYsCRTMPf8wU4BoJky019foInXQ+AXred2EF1DPu9eJzv2p8Fbydkg0QibwoQR8wA
PxSXryQtft2+86scZnHIv+ob8YgZjSFhhhsc4Y1zjr5IcUS8XPr8oxk5A35j44R3qo03VM71uMMR
oqxtaP9EDAOspgQ0+iw/HgBYbaL7jnHcDTZjhBbPxAZDPsF2Hi+gKe88/dT36ow6DXDBBn8sRIKU
0et3yeOM3Ksn59u+VU/Gp3kMnujHU+s12LGI4uaIhWdqBm4r6iN+m+6C7xFv+NsAA5ukkrOMDhYG
/o4QWUwJLCS3VrU2mGIhJz8Dn51LFt03xTvnAQ74mekEU6Nzeoq/cFyWqzzYSGuraxwFOGLRW2Ds
BfDQGTdVxAhrhTwOUNRwTyXGfQNJvP9wRm2xG790dWM//vLbbTshlT9P+LyJhMlwi1R7330y0j9A
+p/jv0MQu6ci0UX+P/Iuuy+ivG3+/jflwXOnLly+fvj++98QnghbUE7Yroc0Vdq2w/f/KXqxJBMo
Tk2JUVMcyyWhdZP8Nk7FPvnqjvoRymmKbmErgvvIXU/Zjraie/Yu80/OEOpaNHrpwnaZiBElKYKy
6WCkCyc11rvQOwT5PczOoYShujaNneErZuzUDTuF5O99CRf6Yb/Ov6H7bbNt9gGF44IHdF++9g/x
Y/ZcvrZ0HFZqXf+KjxBr39MfFgaXXX+bHnn2o8MUnLAY6/fmbmIisXMfuJmhNdgjm8FOjXwa376J
sWnaqWFlrbk6SNBeoyydLdxR7at7AcM80s0+O/2GbLtfdf/tPGdncLzhb4wJGBrc3zig7HnlnFil
rQGmfcRfiCHFN31r5K/DE4OF54oPHasNrGK+w1UNr8FA1o+U7IBhNjjbRCcDlrsJHxGbEVYUr7zb
YnuLUQKvLr3hlON3RBL14UYU2fv0C63+1ngwX6Fgbv2N/jV/ORi7zV30nC6cRvXumZvo3B3EPtxZ
t/hCrc+GTOctiKho1T6AAUTwnL0VkEVwvaBs2iB3xhzJderiBviKN6vokNvgWm+4wqa7BQHwbIrV
L8BkkbuhOli3q2i9B2YJ7JMJdoiB8NQtxosTPgVw6hv5yLBShlQ6Z1rk0MUXegOnLTK+22lNlbE2
qj1EhgN/ot6a9/I7yw7VfvzBEpxd5QG+s4/Vx3TyP1hX7qjcttTmewPH0HoBLdx+2J8oCVGIbo7x
ztv8U1DBf3fmL3D//3LiO0pIy3Ed31dLJuk/nfiA7BsUXWq4VV5/i2cpXC/3GE6vF9d/V4vClMSI
df6JbQZlE0ajFxxJzUL8XrTK/5edIQjhv+yMtCwUz8Ii++Bfr0I7bken9vvhNlL0CvlfKw5hvpk4
RCDacNjw/FjjsyPciHWVvivbO80AF5vlC/6R6O66O/+/xlQoaUuiHf7PMRWXqCFCoo7+OaniH//o
H0kVHqkTREtYrnJsR5FGMfxq2r//jRClf3Nd/18jKsS/OURbkENBZK3irskv5+e34d//RjIu6baK
0FwphWf6nvX/ElGhlPrXs5SMPiUtYdueZ7omt+v//SytpYPGptLhkTk4xBz9UMq83V2zAa6pFESj
2Ts7CZCokfR93TghLSsBRFpMSXno5fe1oLluvGJiaXp9KWoe9gI9HgFZ68AKZzDJqbOPveKzFQjv
fJ3XZ6Ra69DMfjmY+TXKuQtLVfJd/GE7Zf5I7DcLsSiLz8EIR3oEaO10EltdFZHmp6uzoI+V12DC
c59e1yQp2r1ufuonSUzuPJ/IgsKZnTj+ITAA+LBYW0JXGciE8Fcc1oa1j+eyVmNylyQbZ3CPFUq4
N6L38oq1eOenZ+KseMoEX02Jm0cXwRmVd2PSsnKaBMDAjJyoiECuKG/K156k32R2RMcpm9IqCMp+
MxoYm1rtm/sQiL0M4D1BkVqSe5UR+Uy5AXPSQyC2NwFejXxcKiwkOvwhI25NLGYZD5fil6mefRSv
23jK1aa5KqwdCMfKNmmteAuZwOLGmMaApcv+pRSo2YijqzeemrYdEHeU7rtYx7+d2H1MKqUObUI+
b28lm9Z079NQ33vldGhlDHPGKY86qWDX0DeQCqath6TIm8M7Tf8h2ggXNRUDwBMt0JJh7hBchgBV
JDrvAIW1e+8a7mLJbWlvJs1dbSDZiCQVY5+wx2j6WaYFyfOcM5aI5NCzEomPWfEYy27+0ajtWMGp
Yql8yAIBe85p18PE8JCuk71Ji/TJHvx16RG/WOTN0lyHXuBrWk2JX4yb2UXF7dVxgDELM2RkDOMh
NFLS6x8mLw9ZV4CtSFh4+1ldH4PWOFi9d8nq0jhwaE5uVfBotc1faGyA6aI4XA+Sj9ewjfsIyW5m
SzwyrA8Y99KrT/u9W2PR8Du3v2E0He8DC2CZLhE/zDqfeDhP0Sap5QPuFXdVxCp89gx3wyK5WamK
Tn6VoprN2ta4E4qDmST6gFnnY+xsnlnCofyh+M0l5iQmiWpAiexZ2HZooYLcrUbIIUgSInDLIbnP
mL5wXwzopULDfukLn71X9pFM4GxVmAKXwdgeDEUj0DRr7MK0u0KWWGHLdebVA0fctqdHOqcrEgy/
00Bmn2FzQKlz6qzsaE0eGIM+OVtyBnroPes5/5B5J9dBFFn7MIJNjNpbl0iAC6vZ+yZUp8ropoNy
rBtlgtcLo2xrh4m5y4CAeOSbVqGB4UaQ1OGHBbpBDAEyBKwY0cGL0vK2oHfWVjUjzqkxdgPOSnpK
s75nkblVtgMWj3yOrCfSo81ZoFYqFLuWpU7pAo2simkblgJWnZOAFqj1tkyhPqNYWikT/3YaAtaS
0Z0ay2KzICrN4ZY2W9sY884ua6zJ3l5lhn4y+c8vTJ6B9nsfbu8dmgFrvzRYQWTW/ZhxImeZ359K
ZX8JDBLRXJQ7p+EzhjBE/zDi9Y1nC/+goxfyEzuk3DW4tKx5QOmybvG0aB0C6JsLoAd5T0cM/ewu
yKB+ZPb91M8ztK3m3ejDt9iCdt1YxbSZm6o41IymCn5GaRdfNTWgFE66nTGVKs2yQedoJwxf/NAS
lyZzxQyVvBWw6mja7HdIe4Ep9TcqzYAqBbjK0IcKQha23Hp0Yd1NUHeUoNcWTLDaqrq1bhrqpS6v
4AYa0BBKr16l7nBpjWhvE+uHKU6e5tm5Mwna3BVOWQLeb77QExZYRP1fUWW9dwiKiBPGGRup8k5O
RI+F4wz5S4lrhierQAupMLe29YQZMoxx7U/T9GOyJtBW5Yy10m32yB76jYjCi6nN09AjEO3leC7o
ya6qfGjhr2dHRLr7Jo3UPQzF2gwIwhTFrmw1RKgJm1Gpp9uKOn5+ddHKYTGG0uLN3vdAjkNBcEsj
gw5lU3Vfubrak2v9XfXRzzj34lPQh8jGjbxHWPnmtgyZ6smL17RVeYGE37LnH3UEwkfW9MwaiSWj
NARrT5Uw44vSYZ+I4fdEW2wjiREgwxkqTSug8I9YuXM4TvlY04uATi+sp6oobIS1r4TPv7dukjwN
Eb549EcLX4yIlFQMv1o/6x/yuH8MbAdcmD8yBjb9UzMrY2VJ8RnV58FLYIwyuQBSNGLxrscMVg2T
FwmbtC1TxFmB9tcu/hi8nByltu9/ZvabzrR+Yp4DNqbhrpLdTr4yd2KGrAL/+tVsHjoTNYpDdxN/
UFduRk0zwv+SrPlRY7or7Q1LeAwK4iJLblUYcmOuEkYho7t1mdUwiKTIjBiF6aL6NEgwIsFUIcbw
ad2LHjlUGhQmRpbxxQnn98gqSQaJAKQNsN44Pz4LT5mbQrQfreN5q9nBWtNKkCRtGuN7LLauCWWl
RJcGu3bWKxkywp2iBnSGjN5NV8XYo41v20PPwmAKWFAMONRabJiMUavbaIIwPqDtvqCO3thDf/Cy
1rwv5JAdsFCgrqloaS8ZVVPsJkvfauMkTX9Emk7OZo8MICltZ5dRbKQV6AvdiID8C2DCVQhnuyYH
SRThUSjmwx3B8KP2y3Pp1lhB7Ya8EVrkxHI5W7cQr53o302Y4/mE2BW5i8CpFSLKT8yf4YTnuLZv
jQaHGuPlXV6Cq1YO9/MyR5zYGY+O198PnEaIY0+ibriMo8b4CUHVtAbj2Rdglc0eJW3T3gqCMdq5
hdkaTZsw8rjrTPN7UnLxWqr391rHNH7y5p2njr3NJ1DLIzJ+TDgsjmuBWbtFWUsOOD0b4em7QmOg
KRE8ug2okXoE7FDIY96mw1YYzFt7pzzUY/OJfQ756ORGx9qWv6KWOiOY832MDnFnu3pbmUv6X+OJ
A9MIIF3Zgn3ysJq7lpT3UtB5Nuz0ZZRgWWeX/rmrRHBbDzltYuZxK9clrCmJoall1Aqr8N2Q5jt7
Oa0aH+l2JA392tiQq11/ZyGswgBLEYncbFW6IoQ0ase0RkfAj2LAH1/MB5HmGON5Wq+bLCOF2DPP
FgHZN14S8RREbQAaA0lxOajkoSjV0UYm4guHYJlMbrOZqUntOw49jE3XSHvfYFkFQYm10wfhLsYg
XQ+29V17frF3sCXjcvMunf3M+cmkcoCyN+H0WluMEo0+81bZ0MkDD2/ODLOFx6Hbjed7OaXZ3uxF
ePJNekVZV1HAGOqXToClomf8tFp6UGPdrEeE8odKj2ud9/ZNPABJKBNAQqgbCH/RpGvFWbOJOJ4T
HuFOL7fO1GX+KZo7s7Q+kckE6BzrEx1M8o8S+zP30nYzuU3/3Ap0X6rj8Xh9W/VMu3oWyjzkGcrY
PnksHcUpQaaHlotj3cVdvorTAr0s3sXMjTAZiOX+nfoeMvWy37kOmRXWUDxWyJJbxbw+Qcj9mmmi
8ZzS3tC9Rg8Or/+EE/MStxTsth02oN/XVfVgCLIlCIEM4cjSMo5YpjROBVooh53BGoN+YA0Mko88
i7lzZ2UUcBIWr2g1HPTm0Z2ZzW+lYTU8hA3rJDHWKoZCJMF5gyJ5ykHqQ2LwrgmwZPlFEJ9nlXyN
8Yw2PGSx7Yww51JfnSxJK5NC5M4PyTGWPoAzB84g0+qtF3VM0vG13jXVWY8OjLPG3FmEG9JXJ1NO
Oc3bnMIpSbIUP0lEUSCKp2I06RKGADzbgaGrLJzzwBxr0yT1zqLd7y8gTE89jqr7wNB9UKH7MRUF
g/tFDtEVKIgKpWkmcxsdCcLQfoxCmcS02YxC9vRSG3NyK0gCSJkI4cmYOc2aZjPrz7CcGEjh/g1Y
wbBweK89K941iseqaknISJqfUY0RKZXZqc5gGVAvHcwWf0td5s7RspnTHcPGJRpO9z/pLHoXyYN9
Reo6lmwreDLi/jv1mwrpXUSkDiBhXbevoe1kpCV/N4gGt11Vj2esGKfUUCfFkMwaK8abH76d9Xcs
ZZiARxe3ounUkxZD7YrqpsbBV83vPZ/ajymmjzYm+W+9EXF/4TOf8FNKAumqme6IyzUdQvFUPSzl
dARaOPtb9D6cSoS3C/iWaa30oXaifel1dKzmhcWrvZ/KAdg6oMQAzsudEYP3iy6beG/j65NcpGFe
++BjOI9m/9ENu3OuDYQm1cxzwIX3aclpZ3nNoyHIAEI5YP1AOs3AlVZ2bOTfiu6c05P7U5eMMmwi
1flwuJJZA2/0kNyOEyg+Hd3VrUrR9CDj7mz+/hKB9NEc+xQyaHDA8WmjEVkSUjgu+BlTdz0LPA2M
oYodiDNbTM1diRC7i0IekfiUd2RDn4NkNPdNxmN1Ktq7cZg/zDK7H3HLnnurV9tIQTzN6DalRb4U
VhhFAyvnckRYpkXEPKGZHlRvDphI09fMBSLhsLgfLUU2jj21JBrAdOhLLPEWuIwuI/zBcdRba0bJ
JgyGgd4wrW9f/mw8L+U6zX7HSYWDMY4ID+rvFIttqszEwN6pmkMf9M9+Ip1TbZFWGyY840fTXWvq
gnOumGumGQM30wwoLQt9KcvmV+kY5K2FLWhI9ynqONixuYhZPCnWU0kHAKt2daniEKRE/Vq7WMd9
7gPb0ULeL0UvLx6c8lYIjCt+QSg0abWpa218YFZRE73VTg0B0yAewBDqKUR0ddMQxTEZLhxmiIph
TMM+cmlhavaNj63/1UTyBcuzdaBnbNb6JAJI/Ggi5h3Kr5vGwD/bczMp/c7edSp5tCbrpKyJXnPU
ZBt6EMTiBFjCcWUWJ4EH1p06hNOJYHFeyIo+KgL1sgXIY+cvqoh+zYofRxI9y2Ng1+kIMMWD3ISx
mY5De9YD53ZecLWJDEyEVZfWrU+Lk9vR3plc0uIp3iq343Jw+RNwzJHiV4k38igQaWuKe1LB7Kq+
M7znaEig8gbQ6ibZ3eeOUsdqmWtynwK1e30/d4V5vL66bjB8BR0UEs9pSBgwHqoah4GPOOZ43VR2
JY/Fsrm+5eaN3EEN6SrPUsalyyZMB4vHUR3eOo4T75QV2lRt/j0iu+Bw/W3NsgvXTWlWzbF3aYH/
x06IVmgGmPBORtzgfI/N9dV/97ZZBn+50RzcZQdFZotj40LxYHR/fXP98qhGwsv6+peoZb6mBGHp
Pc0UTsvOXl+ZPXASyvxtN+II+fNdA4ETp70+IJZSx0x36s9BMuPcWqFwSaDgEqjjtB2ZBL7pxqgO
7tvWoj/TwnSYDBhIXZ0TezU3x2LZXF/59Of+vKr5mK7/RUsBoEAvBBHuGzrcVLPtkZ5JezQbjY1Z
FMPa6HoNbygGLWMu/w5fGgtQPiYr8AUOIY05j2zXeYl1vW5w6AAq/OuLPU8UzhLUDax17406waIr
XDJgl1f+svnraznV+j7H5+uMwXBsHfmPTWr09TbxoufRWdptrnzUFdNYun/M50PGd2XXwxsY6xJx
7X9sJFInZshsKr8d1p4g63IonOggfSj9rZGU+4nH8xFmQHV0qdE5oZkoWzXj7zzL8xWFV/fnrZEI
uTAjqhvUC8MxzpzhmHAlHqTz0S3zfOQzORLL6DyaxXDsl8316/i+NOo/FGo3hQdVrmjzpQJehtP+
ohCoUqQivpG0pHVmHzK+DNYikxjttNnjiu2OeEljDGPDzPSoRJD0n5sUFfExcSay+8Yc/Dzf5PfH
RyaXsZghrWhpNuhLuuZY5iKkizeAHpskxvECt7SdYC8qw26VNSiS/9rkyy9trEWgfP3ivbn8BImd
GSk9P7BafhH+Fyi51/e1AWUrT90a5VTxTHo7tarlZ0zokWS63CZdvPemYJmU54IptCYBL2xf/QGn
VeQn3NOl9dmPFckXyUBfZHZ+qorurBubhyExLkHfHLwaIasRIMKZEwD/tkGy6VCAi+rt4MNziwcd
1rte9Pa2i+VTZfpvU5YPmyDbGlFMUleF0mzCe4rWt72ErcU42nG+Y+OJiOlqM2aQCR0bYr6tz2Zs
pduOah2q1uDjqPvOMN/scGVssp4uHUat29Sw7G3MLG8/5OSq5Swa9rEVqLXjHQ2VxZvCTF81YJob
C8pugg2m7fyO9cXiD6rTp6L0MHBk7W9Kuu7Q2VSlRvIaJcAcnJj7pdj16WQDt+QUdJZ2OZMBmL1B
v/U9t7uLC36sZ+C3mHVxMUcy87JqSNAf5Q5jT7AmMKLHzvxuEQynrc96wgHpHSsDMxPnRTE5LpdW
vjIDQkP6Acql4zs/jPS1yVx4RrVjQBplwaU80NtIQrekxx8aP7aPXlwTv5zWzsXN60MS969+3l/6
upiOVcHyzOIvAzVRdfcNNLGG4IgK9WLRUSxng/FWmPmzgRN45zGgremV4XxAcWCRyzbb+ab46H2I
XKbrbtNjltdvEWylI717ehuGOrhSfnQoF2EeEEGF2FAd9PAat0P9TCfrxlHDLvFh8/npsCw704dR
2+Ss5DG5VTzfKl+iA5Dde4+xiRKTBlTr/GBgk345ffeRuyPcCjf8amcXJ+5sYLZBl4fdqBsxy+Rf
HPA3hRnOS92t30Jodklu07367rP+KRqYJsOF1jq4nwN3Wo8dfU9fgv30aYDQloBsPka7mkzOJLM8
7uCY47q48De03+/yYR+I0YErEIidWbjJzrcGYAe6DnfpqH+ZiUMuxgIF14sRX5EsWBnzXirgblXH
yk6ULizr9DxZcbU2G/+FFQJK85ElZkuNEDWf9Ao+B8w0a22PEHXpMDIK4VESRsX9lINDSMoGdqnH
NGQKX/oaeEXjokHw6a+umjw8ZfK+fpwVf3jiDRdK8I/ZxNDulJNkQdrTCCVcZ8SAb5pJvLEVPJv6
wqXF2WVbtzGKZiQu9oeVRdk+7x6LDCnraI6viNaQQ/TtZ2CQQGnYMMipHpcQrJDORUzhUzC5DvMP
zQfDOtxeFzrEGtQK2jasGBsvPtQ5Ogkk6mCiq2UIlQXP88SeBrZXbKVLVIy0wwsX180yysBz1m4s
DxVIn7kH00xLCFwZpC9E14/WfZlF6dp0NYFbHG56MeZRVN4PjSDqHKCrY3lu35WKAGNMrXjsaPVN
jqFPFQF7lmfgpLDBusMN1wtdOEzlgwwEQS8JBFLms4FGOk5keOlJfeLeusmLFoszf2zdgg4YWdqF
DiCfEJoVSXgMedsIQaaqn0MGKyxNvg2D/w9CAIf9aEAWSYn+EqaDWc74aVsZCVq9+F3DxBrmUb4W
0TBv0f4TC2llz84wEAGW9HQKgqTbuJaPIy8YsYj19J99bsPU0wFiR0TkTpiVd6MBrn46lqHzMiSt
uhd7aIBNwZkXlBWemIIshMRwfuRN8ZKPwM5dHGZJZWZbJPqY/AlGyBObxLop33czN3aMAcSbaQ+/
GY9TYkU/oKX1WzgOZ2WS19b6BNlELG6UiSYmpTXJ4vI2hJnbo6936upVzXFwNAjEqXzyVRsZza9D
D3GhDUi/nGb7UCsHgIZJixbovUmqeyqjM3iL16SMyE7xLLWT4RIWpbPdNEWXPtGSRRdhTGm5ccPp
SxvNvIsD9Gxp7zxTeL6J0DRoY4071+f5X4T1pm+BoqeZvmDubzbCf+sC4lTtFnIT/8lrGIDan9yj
GAAWIYiTyK9cLClyM09iZ8FUugFzhi2/hx8R6uJHkfZv1ULekCF2QLf/ERWDYl0rH5uRYJUWsX+G
cXCVFXo496K7awjYpRloYXwLF+0ccD10EwF93KYIosPVaXP9xnVzteBA3cuPsU5f6WvG23CmSrlu
qoritOOm62UhbbEpJ6fMsW6HqblBIPmYZYgdtb2qq+GY9mC//rIyBYJy5fp2CloSYUMZBRiH5ZqY
aK/yCecEwlB22IimAIqsx2ACbSgyW6E3ET1JxnRYOhh/EnjDyE9bxXx0rWbcp0FyyVIePL5f3oUj
j3E/lp5EyVmPxzK1DokQCHesaMS+hx6dfhEp3gX1Kw/JhgqFIhYNJsjVBmre8vVqTtUuIzWh9LyH
ivb9Zu4YT0bJ4xCQ9ynMjCBex6ew7knDsiM0jx2dwgxZms8o6+B6FEJOAwAOIAAWB4McWSVEuZlE
ih999tLTLLvsZOmBjgjLKz1F4BkHB5h9teANfYfZjKMQ0ViastNZNtdX1w1KK5ZU15f5klhZbPtQ
4KcHcnQaE1MyH5a/ys4qj5PHtZ1aFHCTjDriKJpvLWJyQAwH43LR1MfrW5Z6QKQNBKfTQP9jMZ65
QfSPT8vt52FnYXSqRrdae8oHx1RjgPVcd6JhH5EEwOIP+jO/yhpzeudgeGYOR6yHB5FFkKAssOZx
YG+yibLwr42ZUyo2KqKVe315/c7kVIQKs15IkjD7X9ydx3Lj6Jqmrwgd8GYLgAA9KVF+g5BLeO9x
9fOAebrr9ImYxWwnoopJkRIJ85vPvOYQdeAQhwK74qh6T9cxOYsTXMI0bk5CMa50nf95rdPb0yAt
CROVzE9fOhgHOAneIaPS+mv3Z/Sju11fvIww5vesnMoerCczAXWIuxmohRSyuj5Ia3awLGoK/y7A
QlHJqc2sWcQdznl/dn/QEmwppBG97XZs44M8CH5SUKeOEyBlCvW8PZLMRdCG+9hqqOUpE+Cvqjap
Nq9hvdqhtywbDWNsDfXvD3BlLE8OjfMd49vFGIHNVEnZ1ncGrfleiQjDCeEKrEOdVWhxb4StQdoy
UTZY8b407O4yOMCR+8qAGa/PiCQVBTnP/zxYpphtpZAUtojAoHFd880CzlYdGDhCEtV/H6z/eabU
FgLYBmNU6yLTm+L+nCpoif5Fi/T1Jkv1aot47wI2cQT2su101RnWHDFfs0VUEclnQuq49xtxxypn
ywyao20M3TVpX1P56Eaa+ITkVTmxozaFdqgV6YC6VEOBEvq5v2iwa8NkoZ5qVdvI6Oi8hVU5+P2M
b9sK186r4DGwcHq6f8+Y5yicjNq65LUIFXiBMj505kI7x+iJ1YOSwq/acbCDujWx3hnviZCgQSlJ
y7d2ZbHeMdDiigJXLeNf6PF1g9/X67t3MLlaNJ2vwEe7w4QHmLluoIgIzyyQ/mxlzQWtqI7ZOXoy
kHahMxTReDIHisJK/6XL8+MdBSyvWaihoXYKUwD9hPvPUzhQ82xirsVQ9gd4ZfGuoqxwh+AgRBoh
vLGO3jv8vWkVyBJspPdDj+q3Wc+a3f1IS8QToETJ3QlKPUpuqYxmi7CilevMpTmLeRlfUoozbgj6
9v6Rcw834O+n33+GD/X3u2lV1fv7g9yu6p///DwMSusU6vIg9OlHFCorv9b022FV15LX0cUIkRYn
WgTYvOvisr7WqJBJDLoQ7v2MVWOVgr1fh0Ro3xZVMt1kAse8Xp7oWADG+Qu+7gCulWOq/J2b90Mc
ZmRGUR+gT7em5TBNvoK5fM7W8khbA4bT11LK+hPiNj/DlOPmuQRIGNI+dNQoaKHbDUyV9bDu8+X+
4/3hjt4f+wg6lUXN/X7k0yzUnoLnA9yQM/bDoEu4u39pABoC2pUCdJckcBj73ZDn6V5Hc4dAmH54
Nb+xg6GrqeeZX6XNg5BhXlrdlN5UENTB2KBA3t9AXrsgp3Enai12ZzWnIRavRBAUI1m55AyJsWZA
PhOtULDZOuXrGuI9A3kvl1xVGRJ3RV3TLq380azkt6TT3/XMPNeVZLlklKqPpi8KeJp2zJJl8asE
ooYodnutKg+tUb1rvUK/QxMfoRa1dm6AyplRCrPb/CO05AXdTTnfZBXmn9iAUikR0WM1U7+O1ed+
Pig1fDQ8o9CrHNEB6c/JmH2UbcY6q556RCGx9S6/Kce3jwO1SiTt6FlH82MW4PhEPGaGWEYRFe6Q
ccCbzBSDFeV/okx/NZMALtSDZATTplLTmc0dTGlGZBxXHcIMs7pRZBJjglQClW7cVU35zYxcEEkg
KJPjAGytiOJhm+BpYLbAH+gWFIe51lZZl2I3F3X/VYpXzQjUb5SE4OCh8WiVJTHqkIfYIosvoSpg
iiA2m0SC1aiP3R8JUQCpjoaHqV4ZSaVgeffJSNG5x/UeK7WiEVcFCP++ivzlpNyfplMoQzNEMiVj
XZs76SJli+BZqwH2lBvi7v9riKakmit08f8O0USYLS7KuP13iOa//ui/IZrGf5GpKIph0nv9d4im
9F+aCGqTl03dAisJgr0omxWNqcrrW7yuSrrBEajGvwM1Ld2gNUXdQ75/4v8LUFMzpf/A0cN5kg3F
AksPiFRTIMP8b6BmrMdqkklthKXqcwuUZjcHq51sS8v6bVYbClm5Svkohp4H8U4Foam3hM+i6alp
/KNP1Z+l7oRVzZWa/oyKc0ioDY7kOrdDvkc6xYKshzilAMesUkGoy+1o53GPR3F4qKREexFRUJG+
Q2U0blOtHRdhwgpLM5bHsV0Qh82BzsPxDK5aP9OZkiOfFgXJfU3q3BA/brOlGzylJbnJ3oiKaqgs
FHUH+ThlKXiGJvOlMXm1AJegxRrObpZVEIQ0taY5BMu9gVUiIWvmCxXLUZtkL+YcLgdR2RlFAWow
3I6dTFqIuNrbqO+Fnnx+LormKueFM2uKhfr/AqaQuhF6Opg2UWSwQ3bfMetXX7hWuXaFGWBjhxV2
gFKmNg+FH2KwkVpJAyi0QWKZoiqwGkBmNLpnemcKDEkc4xaDog6St+f7Q6fLO3Tb5k0qIpCF/aJF
W8qbe4D3KaxgjKESZZPTOfLNlYuv0sBULS05a3xf21SAz6TxUDVNgYItzDppCTbE/SWKxlSf0Z2p
KM31qDCtnf9ikbapOv8247wTLYUOZAvJwgQdqJfTRV1FeDLWYQTMpmuTDQb9fHpOAzizehBYgRJ8
glIUXuFbWvsF5mwcQsDFNpFt4SkfV+vtCRvFAgmXGGKlF+nYNihjGewX6wJJTG4KBctJRHPyEnSo
qgHxLXPkRbvF5A6ScGpJ/hpH4cXMooG6S3WYBONNxHEyHVv1QRgx4ILKtFKhA+Wqy8DiC8P8CLRo
9ApFwPIwqw6xRXhbl5B68jWoVawRk0K9yuiUCu0pLQEJKrrsFsiod1NMh6TvcH+c9OzvA6fGfpvd
hjiDsgrVsG1KFBGqSygX76jbuOUU0MKWa1xwTRRzxqDa5rUZb80YyRklglVSAFq4lgMUC6NFbFXD
z7BFf31KU+w2ROnR0BvktJfuYuIvLSlyfEqROGxDki65B+fZCeNTbczhGRGUnZCCJciU0vxKIa6g
E3LMK719nFuY1EjhkdYarlLLu6GWkl/djE5FIH2pUYmWYgDZCdjZcKkb6SrUErygAoGERQQF28Ec
d3pgWK44IcOpW7Qg4gf0eZLN1LPdD530beYhJnfo+YipxuY7ZVvBspAyBKbpKlaMFTcWXOFhInZS
6TKMQTYgT06vOR6WdLN0/ao0Rh9l1rWjSQSPI0NE1xyjqTlM0d5Bmc4a9uMQU4aXv7UmfQLYzjYl
Fvx1I1KFqszXZID/UpcBpUPV3JkJu65aL5BJANeqBbymuSqv4ohdaaGASSljyynp2kolEM9wNgwf
+c49hG5A2q4EpDSY6HqrOfc9FS6RjqpQNY8g1Qqw0Q3mKkLLKerUbaBjwBhWMM+Wxi9ZKV9kKMLU
RLotPUHkKtWS+FCYVquMuj3DXDwrmNfVGfkghqprIWpMUVJFvyN3IvOrid4NVZ+8Xz2XZQqiP4WQ
UyXH7IZeWnHJpmp00pY42wQHlpkD5ikLSJpYJXYLymiyh7aAmAZ2XSsQSRCL7E8djjco0zV6U24O
7s8mZHTNYNrHZArQeqGDkeV9ZStgMVLTryard2E1EbF04x90HWJXJGTqMuzlEc5DWJBSB3p8oasg
z2gPNRqVS1z4vWUgqJUnVyDtKGvQQLHD4EY+9IcYnb9SaR7EEubaS9lcCyI/ARhkZj1FJhy4SFte
LVWgY5YFCCPL25rxNrf9Wa/a5zirP4opvrYZ4KqQoib0VloH1dJCijP7j5zQel/hD2ZqMviWAYHE
AXooQHXswwy0RKbCINZeRLcY9t2CcAF1nb6pforfaAxBqmfTXp7Fs95pTORJOSS5eZINUN45KqtA
REEZa7Jr0vUmm8a/ANAWnD1TeQXH8JFRl3CMcP6pYpFEaX6fQcZ79aCAYqtkUEjx6yRK5yiiWy69
VeKYboDfyW6rEq8Dnu1g2BkY7AK5iUtgoH0wwuFDZble8RFKu9yWYviDlmkdtIDqguBBk0QETwFh
RvKfconoZo2Wua26pLxYbWhs9GyBshrhHG6+yZmeHEsDNRDmuuVNUamsPaSLaJ3NDksdXUZ9VZiL
zVA1P4hDTk6RJM2m47vsrt/EMpKSQ2x+xjEFSQnotBSgHsza8iw07U0e2VmDpPtVteYARB4hEUPw
Jiu8hNo+qGFUVwUrd4KhwiGiNTAWDUZUgLmwChYPKADyHvOjSvNhl84cZPwnbrVPtTdBbhDQ13In
O2kJmswa5F2bIxFivSWi+jiHNeE8CTm6MSVghvjG0mO2fDpYK2rK7Buo2x4Ka3me4RYQPMBJmvWL
NZqfmjC86CIuAIr6a7IDeXKGo/2ab+cjepQzhjyK4Fbp3LgA22lTUTOiKfFBGFHu+uTViOHp1Q27
WlEDzZwN+T0PhurM4eGTqcyuRSuIKCM9GgrOFUh9AXtd1/Cxn59VJoaL7HIX5j9M1WUnRCN7sQr7
g1s85zKhTG34FuDC7YTvGdHSAeUgOJVD8Tsq2c6qoQ32MTC6QBff2kB7JEumJ1Op3/X0ENSK7i46
6WyfQ7WKiaLCVosOvQEyaNGNYwXU3dYa8KqXeQEighoEBpgKSxd1vD5nK610ycadXpGiTRUjzKP2
hhPV+ZdsZZdOU07ITH7JnfYRti/TgE5pLPkFqMEVmGr35lMACDeCKYC9waYHBVroBjBEGCli56XE
H0uan4yGeu/YfNINsdt6ulqZ+kgv9wS7+0eu9R2JM+Qh6OKUrnutepVmqIM6Q0yskaKqhS2j0avE
JaK9qgw+GhYF9kLmV9H/6SK8bsuWjgY1VUxhs/J7CvZz+o3OnB+l1OOl0HhrCxRTQu0HGXvMnwOD
ivW5Ggfh1C0Dxs4Jta1Ms94ptgRQJrhiCHVUTaVtR00I0QcqrnPWGY4QGB9xUR0KBRUXAoRTWGlo
X6QACblKwEct+RJhKNMS+jFgHXn4Wiyw9PryYDThF+2lZz0R9uYaV4o1oJMfVQmvmsSwBknj0Ti/
IEOMbFOLSqHBRprIQC1aYVeygpc0WQQh8uL8TahS3Gt7tB+xmzC35TC7EhSFAHl4IFMHRINuSBtB
fAnF505aVSNAHdpTLj71M9UaU9+lY4Id1/S65ADMCU6DrYnvCVUrGakXmM6LrklO3Fk+ugo43lpj
gaEZPUQEimlLljrxrSkixYTfeRBJr1kjIJA74AdtqbhTDX6nyh9W2p2SUPgyIvMRfBa+TZKONzzA
shDOVqaou6FCgr0tze2S3sBUjdQXtCepKSpnTDrYje2JMrXkdxm3H+kfIBnFrklZ6NQY59UYrUYd
8Xoglcm4aUUopEkb+gwZ+lLFusms5eh+LUdH9YjJ1/2pZvaWuyo+o6vG22YoUO++v3P/Oa4phpo9
gvT31/55Q+ba45K+fto/D/c/+edHQ468QJrj7X+8/m9ff//l+4H9x++kaXJQ5L7wEVDppM3999hh
0aO+P2Xdx7Xjn6+qNWlrKmNEsB5Qbe9vtGsraP6c0v1BssR/PfvnNcRK/v21HjlxwFAOIvYzxGLz
M79/x/231P/9q39fU/cicSppMvXuVkX/oV8flrzHvyBe7fMCkTro/cX779wftIZCMczR3Gn1pzIC
Ov8ff//Pj0MK1bzvkHCr6WhldN3++4uAnlLx4Qrd5Q3vyoUR0EpbWlUZ7q8Zw5Q6Y4aKbTqtvR/U
PCZlVQaM1tpllK9lzPvTXgivBUZvOYWsMToKp1Y9s1st2ol8IkmekZXWMdmyAxrzNlADZ3ofH5Qb
lJVL6QD2HA5ELqDinnMK7071CtePKlhil98o9dFRdIik9/GTVMN3zm/mEbeKBC0HsiAHq8Xf5GKd
cVleXvvTVBkP2ZN5VabF/oYBLmNbPB8l4mEHzSLKXLhsjl7/y/wlV4GfJ+MB9wEoliqqjuvSNv4c
WXjyjZj7MAOkPXwMnnbfheZQrQLyQJ+9HD7w7YZiDvQGj9Kv9hTQSHdaX3llKUHX2ctQEXBgGr5U
T+kBVwcpWk2sacWjniDcILf0bGknwCedJz2p6j6CuoZWubqBCHDOQ+eaXcwrIDjaw6nf9Z4oIctE
Mhtd8j1Urs4rH1enX2wNaVUfC5Sl8fbZyfIb7cQJBS+Twppw4lEywJPY7S/ONIuO2gMfM0w78h59
H/u5D02hFbZgZEhZcakAydOke9bRziTB3MKvIrXG5Q0SH7u6oz7RFFefpsdEfBY+r0jfdYG7bLXW
UQ7ZLf9ggc6usS1tSye7Fbf6IXIEG21WnHFMF30OWybItdGI+LS8N8O6YIKIsVqAHzXO4JmX9y5u
0p3oxPTmUxkNP3vAyQu3GTS/k0/gi9tmQwH2Um2+SUzDo3UC+zW/FRh8fFDPPmITrz28Yid/AcF0
hJZOO3GDnJqquKSHsGicK47QzdZ0r0jC87KtYhzCOSYuZJxr8GPuBkjoCKpilG3CY7B9/Rqf9J3+
U3zx78hYa17xVPmKnzGCCH6E3uteIUUxVINruEFKwyb84gJQDG4ZVxEg3T2oX939Fa/FK+ZgV3bF
crT1nbDBlYdk1I0/gvdv69m8mle0+Vb5ys2k7oJwb+HSIMMkvVJEAltiwJlzM9tHoAJIabgpn+vf
9KMTHA/0rOJ+lOdL+PimIddKsdU5QPWULgZ457J2ta0+0XayYfKBBDRxBXUmB8dYX3qcQXk/o1Nw
/lUeH+NhJzi/Hd3trwrCSOkml3iDaqCBZe7zU+L2qDYdFnv1JmbiPUwgWJCCdnPmEkClwmlHTMZT
sDK18Bs+FJd50x0rdJftZZs+j0gcHmJWHH85xMC9OHtaGAe0Gnflc0cx6QPdt/9+lYKGF9KzphVP
LeWxL5kBMEwSFwSIHdLlc+tnPje51H79i4o6Y9nptoAIClg6TvXSHslQZOtF9amzUOtxlm8G2/cp
OU5e4w5wFO343J+aS3cDpUw952KeJpUx/hJvkfZzIu9X3TVb8FOZhY2Ea2z+jpTf1PEtJyNHBc/p
Nq/fqd9sUXx4oubD/l2AWUg4lNwxO3fGg+sknGmBCzZCKVTt1unMzWSUHbDpCffrxWx/dxJvj89Q
nFATKS5VcQrCnUGNYx/mB3GvfYMtnpx0tzysKNptrzOTt1O9i8/RNbSpSDrlabLDD4okqD68Islg
Q7b4gN+6R50x3pPnlA8ETFw5WHamPeQPHl114wt6ZLoRT8suig5eCZYb+vD5o6yu8kP/hz4MV6UB
vQoOaatHjo6iGE3/c2k59Wd7jh/XDj+zF0GzD/knRZNDeiHSpZQF/ir2qU8urlThbg9QQ/en5YhT
O7D44UdD3as71dgFTK5lf2D9szjmn1i8AO3/Qq1FRxXGFc5a7aXPcJdATrhmzCurcn2xwwqESlRn
R5eI4iYdGTf/Lf1GcIitkH3+LbTdIm+A/LOE0Xq16xODpfS5KptwjxTl/By99Q+jPxgXrs5yqJ3S
SbGO/DJdY7HJjWTQc6aHpiSfz0hHHV8d3suTxC3Ci/0tHdxC81EXoea1ZxaGOPdgyHdkjkDBLh5B
2vv9s+TS1lTNY4ci3WNCvUYC52RPGPGgbuzjTDVx68dfVNbtZN0xbsoXmyVbYO1MBzTuWRywyik/
sPjCCS3ccA1qP3yI2ei96WsmUkURsXIp/7BAO+u9p1RTfuZ7gFdbTADFHwUDOAbKKfKGrbqOvQpp
kP4l94dgve0xIV4iP1K4zJ4+WnbBz/Ahu+HXfXnkEMXf5sYJryd9YumZgl0cbZlvuwTK6a71xtBd
zt12sP/+H4675Qss+SHceO3zJOJSZGNqs0nPKGo6wUNxLZ/LZwiRkbpFUJErUaBrVDr4kU26n32L
fW+bv4t60Qh2/cTjCFA1RQqRABwuJYYauLekTiL4MjDf5/yXnYFl5LXHIQ/vQRTZkXe5MM7Z3oI9
CPcNGPstwyr5Mf/orach7dqwRwG7sFvmSu2zQXnspJzgZOcP0hf+aypXRfqSf1GCYznPrG8jB57p
BNTnEJxJbhjhLNol3u9UNiIPHIOttXse93rtu2AbMUpD3cw4JyGOS6EdPCy7+Ffr8ZNtK8STzhWI
FVT/oicLbSbGwDl9IvH+6l7FZybqb+QKrOp75VB/JG7tsHiyZqCPjF/Gl3EYFzsNbS889J/6vtox
Dd7Cz+BDOCi7+hB6WJJzBZ3BY4vdl+21bsnH7ewqf4YHpGomKiAO3kn3hcllcXIheKLVn71cgZva
FOiwLkGG5MzNaZ/xJOQSYqy+3kSFLUO1E/dpHaa1P1A1sqsDUNA42bA6rirbdodE1CfCswtrXci1
aX0ot8x8ZMEOaEA6JA2CRLGCcGgpP9CyIuBZFa3y7Zxf1SE7qOxfQooEsqsHxwE3dUgZ+dbob4YJ
KvCGojcMsJWuuAu5tXqy09RDgmDOI76bzq9v6o6wPbiij84OPs+WZc+Nh6YUwAfsKbnlCl1yu/9o
LpGXWNdqa2z8wKOa5QYeYo8Oo/xRcWNA/5vxYboE4yWsvzLDyb9r4anJQmf6AUVhr2RzASE9cY+A
oxC3aGBdpR7ISZ1v0GhfyrPuMJbzLYBC2rFThsLVtjM+MxQlifcqVH+Rel+e1CrbiDs0btmuKFNN
xo0SpxYcUeVRcfTyheJbfmpmB6gvIoYywpXmqqwanIKtNXyoSBExgcI9y460zbzikiBqtFW+WNvY
TwikJQOXu8lm+vfcufwBQ4vG8ghX6mfYjvVEYWxHoMrEu7DyROjT7/vf2qmfsfHBY6Zi4XAJQQmo
q4HF4xExB+2xxvGAdVvbA24Lh833chgC2jEYz9lt6gKGHVoHrY5FfkYFgcga2Q7mmNsVD5DVMOe9
LdW28tRf9Veotq2j/46+YhJGvMOsI9R4Re9iJ7b2sKNiImOeyPEsNtUVO3+UsB1EgLPbUCRuVqi6
nzZUoO2JEnSIzgVrhVPiPM0qxoyHT48CGJpvxDsyHmP0IqgEIYNU7CAhImC5n9QLJZUlQ6XVEx6D
5BxODs2KD+MtUFFxOE+gDykB/2DC8Pd6sPYhr9enG5Vj9tkTqnLH1c4uAonHAVOu6kboQvlRhJ+p
IuTMhYO4y73cMP379CXdA8ljPs94b3Eutf2kjlsQ6Rq9bEc/zXtxM/QbTEXK9DodENuH5295Xb0H
HxaJv4J6TOJNXrgfsegI0kYkLJI3sPBA9uI44ixvKOb15+Y6P2MCOsqeWD4O9abGtRrSc++Kz228
FTq0m2GkEqTtFP2ktLdZeAmmdzN2ynBdXLLEzj860SYifO2oMBOCYzCBHAZKcIg+W55hAXXYEGDM
fthfCFCXA7pgjHntQqHR2PfsAiIhBtxSkrpTsF49hhI4jpuQPtHU2c81toQ77QtcaTReM2/G9g6M
D0kY8IzKlbZDtW3yBz3aT7hCB0+wxLGkI0Mr6L+v4YvCaoYAAESBFlkF8Mci4A2yLeWK/gzhDPtj
By8EeOyv+TtiMkxJtnGT2bMMv1a9FLJnVj5F4N0iwas03BocQH5g7vsLTdoQs0aDtQ0CApQtr0j3
abM18kMduhBmp/4PeQJeVOaNWgj2PZQaAe/To1NwzNEofrtF4iKVkKVeYG1m4YhT5YR7iuEWoX9Z
h9/WumCqV1g+7ZgUvut3FT0mu8LYSp6ODFhyhE2zBmHsI5pLp2d+CGsvi46Uowu0VcZjCrIHOQRc
oR5zdGLAmYP9dHRxcIgR+S/JsLgg1uYGLF9Eg7GN5GGasi/X6TXHc7R3s4heMu2SQ8Q6qH6axrVB
/1fcs2VLMtTdr/FDpbb1VaHrTy7zy64ka86vjFFzifneFmTFRqf5dcTmlNUr5FbtqXzPvyw2IgLY
iTcqHts0rWM869R4OxMvC8+a1+VeZG3BLRavjbTJo58AWbxftiSUEctdPD1x0Kw5qOcq6NxQC2Er
ImBirVvA+wvu8MT2wP5kdxfmjblXaGF7F4m3d1FNPdwj7uhu+Zb6lVPb9Tn8TD+740e1K+2P6kfZ
Tq/fC5kYbhVO9wP+EfqmRFIaf8YsTPOJm/BqENMwRF8oC7R2cyWX3can/CHB1ZwaO5VZ0rtP4ZaE
7nTTuUifijtcJn2TfBN2GY7CNmYcnyqvElwkwOtnc9d8Da+spYVbP4Ako8VOxbABWUVqRDeJLjJR
Ko/FJT+le07I7m7adi0e+M3orRsvVfevRPBYbsj00n1xKart+Dj99A2yHxTawdWKAHrRX7cJiqJ6
k7cfsB2EChdrz5Kpe5ibCT1tRma7XlCqEvyEDqG6i81jSj/3Grn1eFo3kunG3OKbyNz9+pllrHzo
fSYcrkwXDLVM1qxjcWPyMiMzj1459QLWdHRwelsmfBq3EUxhe9pJRxjBjLL5F13kHzSqUVUzNkbg
4rIBx8OjFvVHfJYemO58S07ScO3Qtv+BBZH/xg/5g3EofWNDeKef7scTDpfkW9wsRwtGFIkjQX5V
bbNL0F+K5H0xAKV6nBSadXwczmLJGSLBmhKtDdP+WSGgsl6TN3Jyw5MGW9vKvxSYhK8UItG3Ubn9
g7wh0mGBLBAocbkPxXRlaHUXMlXplfBSd7p30N54CSjeRdxxxw2/uVArQdqKylPsFfVGJKLl4mA8
EzvSN4Uj5MmIRSlW09HPAhIXXHGQhcFDAFrph/7eVh6zBjYCAPD0tOqUWE+/UMfDjfw8jR5J+4B8
BvpV76Uvuah8AieFGJlulPTS6Jc4/wMg/ZUv70bPYkSzHdcrLCTpNquKJxTpJxg+KP+xVWvH7hoa
dv84nrPIk3cBJBaiWRW5jGArvuvUPvQrprHtLwNoF/icg4xflsOS1ePsvRvc9LM5NhAJn7B8E74D
OGaKkwNcGDahZ11hS82qE1B5qd3wqBfea/2t+eNxfIoOwWvzPLJhrnhBG9RxaNrRg4OL5q0xXtGi
lUrnc9onuN2x6+SeW84oIjnQr5wsddnsa+TGPoM/w620jiXDq9pS5krj25jaNXx8RoT+FCOQ0lG1
P1bD2/jJfsbXfOQ+JNG6e3+t/uQdzQ/qTeRsqvCnammqOulHdnsqHSU8tg9EI/2HznZdOrJ8QI+V
vyzKLYgLyowdcSzVgfYX1DwCXiboVBc8KvJfB996JDY/5AhwhfRF3Z4apvyOWKTHjRTTc3iex10v
e7N8gLaTLEegIrJHMsH2XNyIBfIPefafDLphjNTaoQJCAYNKD+s0mDjqIGux4zdpfJCGbnuaU59X
RfkgMIamnUBDo4WyQ615kxzbFCWVbW48V8FmVK8YM1av1HwrLOlYeIhDzfaQv5iQwJtH7vpJpAHc
H9KBU71YUJzL7KtkI6ipwSVhhSLrITeO4vxGhQ4BANE4BgWS7V/8R0UGIom9/nNWgkOOyMNYPVvG
w9Qe9DUO1eMr1ofbqtw+YaFiRj9Z7g7Cge/oqfj7wZ/iwqj/pjZiqf6EuMbONDZolbCgHcnx1/qI
rQ/bwEOVTXExyii37aMRHHBQUMiuMFJ6p05HCF9Q8yDiJVuiYAkQOnBQK6bdY9fPoMAxoe9eu1f+
WStuW+3VeqyLR/SqDrgY6e+9sCXxOjPuO4IVf0DVe9O9Diw/S7UhDGPVuJBpmMWnCPuOrcosOAF3
yk6sqHwN5WuyNiYzLMWW8Df2mm3iJfj04ggyvvBhXySXiEcC4ekvIfk6BV35AGctJ9u0p1fhzDZU
uiyq6KnpNH4IoipEorY5VRtfTs8xHvODN23XC/LBEbWoV8A/INFN1iyaHRF0GPaUSB3dV8D8xHJ7
I1evbjlZjZ6cpy+u1vBKrMWyBkQb6+F19LHoEZcG7/1z9E3qQlxMLZcFMvZYlowt2jskFodfjI2D
91i9EWImFP3oCaGZtXyxuk1vueQP/A5aVssBcHN7qkBb3ihqMLXORO3Zrg1PePj14xZiSPQq4Vbw
JdHExuCd0kwgeam/I7W3pxisiC+q7vAqjsy0ByAVKJckT7gkoCEgxJfW3AhnLnJcOwm1QhUC3qY/
jc/qBn5ibRNXe0wy5au7gSU7UvCoqdYQgJrvRPcgbXlK9Z9UiJBComZFjKBzD15CckVQHRuCEUnZ
Iv3Tg5qy4dn8ySyPiCrVHUru6PiPGzwRa5+wBGREgkMuVaXfUXvFbgSkVbhPdm/CjZooS4afRntK
ShwWN0j1h/E3pJzzZ/WDr+G1oLi1wD20xwSjXo6BAcH12pMkBe8zHLvX4pJu2NveuWxi8hoQZ5F/
m1RoYNSiqyp+Tbb5Hn8gScfSsBpZPk9ffBLLCt6s1KXY4cf+koGeetJJah2IcmZ5VL5UFDdY4D6i
G3qj0zoC05cgIUnYBKckvRiaz4dl7Y1VS+bKkFvclO1wy1/oJGvzsXagPjEI+f0qPCL+1H3hc2bd
cAZlEtNl34CzOzHAqTSZbD5lRUVxwwVh7ULzh2IPifqajoDdGDeWaWOq3s6+mL5ozWs++7TaaIaS
v6ZP/C6FnZrgIt3IGkoRPndj0GgubSZKQqTVNVisK5o1POHvRhza3WmLtjaZxMhlanw+yip2IcVR
7ZXujImVxnsp/OlAx+BzToUpRu8HucqPwvL0cFupOyLnVjmgqyWw9HPMQuAWjT+H26xBV3BeB0+8
Zh4s2aTWgF+ASDAqC3q/G+6DiqrmZRlI2zaRgBemy9ae3QhMMDRT7uq+HD3HyifzRJEYz9TTubs1
BdJ6vTacb6c884WsZFyPiiVleuLdvHFaDWrohmoiz0m5ymdxpTw/JdpKEtvSWC+Z3tFPNf1wUfvx
nT/ne9Z0BT0/G5NT4izlwGXljDgvhLDg2M1YdipbDkmiX08LjLcX4DVrP8cYruyFXHGulwpt3/IS
/AQQQya/sjkYA3/PnmIPeXHFXaRE+cHo5DOxgmXfQyi+FJHD8jKKjfVKgPb5gcNfRQ3XcETjLZm6
NSslOx8ptYTzNt1MEPI9Vc3Vz4W+HF42+QMmSkSO3FT2ea4q7kwCBQ30epnxdLyBtlQed73D+kze
MLZwSLECl6PnGLlFrAoMpUBjhXsQ2hti6n79YeUOZ/SNupD1PpRbERINZfuTGW4lamiDR52EUmVv
btZBa2506Y2xwo+UXGVt/ey/38w3wB/hEEChU9NQbc6MMUl6Uil2w0AdNxwo5zqDCOpIhv2p2nH5
+Xo2/uI2L3suK39PZ3y9oSE0vA3nnsQut5HTYdArG46KScQ7/Aq3Y/QnqGbxetqcLXKKHBrW0Fw6
LgHHiAMV579gjougmuDwRxwvg2C9SZhU9m4Bsg2ZSBv/DJLGaG3foBtzDPYkG5jesxhxmgwHs3fn
0/jBFw83ugQCGZPH93I6/Le0Nz5Qp8yjnbk91IVTsmZVvRnahVmhqTumfK4cOm3X0xXQkDekCSy6
4N+4iXzYOjEgVDAZNLevadY9GQdY8p3pcWOZIHwHv8ht5ww5zdVe0R10v34I5S12afWyWfIHvCr+
D3fnseS4kmXbX3n25miDQ2NKBerQImMCi4jMhNbCAXx9L+etullWVvbs9bQnmUGGIAnAHe7n7L02
P6QvyEBZ/WLxYCivhb8v6vUS7ia6uv5GPDv5ieKJllFMeOKa58VDVM8aUs7t7N6nPZy+DRGQfB7J
pcR6cO8uZ04DP0tSh7oWEaZQfiYEjs0p0lcq7ix3uFaRdb7IX3ZLvOaKo8y74Oc4DcIjwWG1UFJw
V617iVFMmi/8QqyfpX+mX8f1wamc4F4XWD8CXomee5yz4D6mGkOdJqB/kmr0uWz7eFe87QVGFbs6
Hq774cRF1t8PjzRIoxbL+SYC8/KMPY2qR91v44ZlCyqdgBabRzF7F5UbM/4kpoV3xzi24y0rx2nY
4VjU/XVdgGMrD4+Lv2E68YeHsf+RIhMDKlmRwGJdkLTpxs5zVp1xIes+XnbEiVQ6PJTAN7coxjIY
gfZOt984x7zNMXxm7LndEw/5uErBhaUx2bMuD8XeHUGcbcTIdUubSx1YslaQ6MArSZCEc/Eebod/
VWyp4JTmimvSa16s6fDXEUawjfcRTSXHJys37IWzdi1xj7xOB7RufLJZAxioxiLHxyZnriC7jq7T
ur23XqnhcTTI8qoybPYbrkI0BS6RQdqWA1Z2+7jYceo4UHStTcDqyy5H8MmBZQbicWtv1Uaq3Na8
7xSZOJmlR44pWcsM5b8GZEeu82pHTe4nn4/zqohl9O0sVZ+U+cn/ah5CPhMbJy7GBCwOcmH1lvj8
ShDkIi5ax842pJi/ivC7heR8oRM6tsUL/GReXl0EI6XM9cj5nKABoTgJLKqc7Mpwu9PF2k4+gS+U
1FbDOK+k36wDZs81HvqCXG75mDjvDEb/FH+jUi0e1fVKnjubVA/PO/GcHyrWnVsezpxpZbFrq+Rz
BkJlOoO+2zbam47G8zbsPHhQozrSpOcxk1HlI+KnDVhamB1SuE3NNVYeEjsgiKkQW3XAHdK31rW/
tl+hDyjXJfIuOoyopzbQyML5NJoPSPqbZ+psKDl87yRgYQjAVOmDm4e4cNRUyMdviBUwNjXyu3vc
ytVw5glOddOcWlKdx41P4xwNyzV85YjqxgVlV0rl3tgwAirmEGPld3vHxv+wb70vdV2bD5xLCq06
DVHanniRegr1iF6wejGyhm6H4JJKLjNQSZkUOVcBhc3FT+AdmYcNw2f2Z4vfXDEeUlUE2kLGbjHu
bSso8M9HW6bnyjpyGfIpgACwgdZYqDNAMSSxKflgu9ukBz++9hEC8F2kM3i2fRpgpWCkocgEi1DJ
T+0bxQrTmPUL56e/n7zHotp2HFOWN/672z7U3QYNorqSiDbW1+QF2yxSLoBwOw7PcjKjK529qDmN
8QlGlj2+k16nul6UEhSggTXCOm+PzFUGJade3WgYi5m+tj4pI/i0aYK62XNhciq4ZFH8U5Iqk2C+
MgJtan0sstwVQ6SMXrgZQTXhaqeJJ70T32JqV2uO+NA9aF889uIDfyqKnx0+Qk1e45o7ealztz9q
2SPEtGJWn4KfrOq1egg8a2B2DQBYxIit3dXkk2G3VuNeQ/v5g4oIL+92G0Yef5mOE/ftnNspvjau
Rpr+s5pA1D07p5J2YCZBoAwyrix3XDaD/cCwRJwedq8NE323q8ejwZ8Cn5KASfrmgqcHEpoPDN0+
YbLbcEER/T7xgRA7MCoI1F0gZ+iB6PHmIu8bOWFoYIaTae8judfmnU7pPNrURD7QiCEBbzxZy55C
DodbKx9CVlxMLLfJiMFa3+c/uGYYUrwzZqIFyBvv4DadMxkxc3CKIjJb8gMnjZmnQLTiEL5Hewmh
1qb7RBDCBMX9TrMP/PgQSPbNrJeJZkSzBo0a+xpRqsml9dAZszbfRNCGaq4dtfbh3kexjIccQxZn
jBZ9Yo96TwfH9inbqyYDp5XfKiKMOWjGL77gZoclJ52I4LZeyTykn6nWe/wpliDAz1n9LB3+DgTC
Kaj1cuTqjyQ5vQfGDPW03Px8RBNAS4aVGJ/e/WaSv6c2ymad/aq6faM8ofyJsgh+qpIZ9B2qvwNK
C4rJ3JxbKkwhK3L4EJrwdt5EhPS6I+cP2ieTh63M45FiTplNP3Ew1WOtLekWjbaT8ueZYG+YLXgg
BirhlBWSI69QAYinKHsXnizFJjMdgWqi5JylDszEsR4SZVYnOtM8+gqRpUNBwmVbHDCsfWCbTndF
PxtHCBsrQsyygy5jGt0appbEAbX0h5wVDWEEV8QwGEkgJ9ajovFPPoWzVlG05ja7qxNH24mFM9JJ
60U6oNOisHMxVijzfW+ZREY9N5bHRkrZzWFKk16+2D/bIvqUITeZ2uTuHC9FMLjblHVNFHmkPiGa
Xsketm7miqfJMyvSN/nN26+HjjPvwsy7uz3VZmBBfFN/un0P0+y8n6jc3JBTpQHO6kacgrHPIRvG
c2Kgqcz+/gdkDULM22NM1ohBjZoAw4aB21p1A/U+/uc/ZhfYdsWtRILK0zG4/vmB1Em/vdkZtiR8
0wRS/0BDw8L85/Htq5FwcnLVisOs0r+SW/rX7UsF+8VdXdUpeYHLSWtQdmpZC/HHmlrcTy5jJEHv
D43E+se79TQUoW2T9TkyO768fYS/flH9NspOvvPnyRpWHfydNug7aj2t4n/dXvn2T6rOTHZ7O7cv
b0/adfPm63QSJxO3UlTohMAqjNgNIHb7R6qH//bc7Ru354wh3pupkwSmK8+FSx59OUYNUpem3sqU
jVwcacwAzWurG90qbWKXmDbsBVEnN/po22CKUZn7Z6h0jqIrVkGn1S+SysyCWMz2VHk7pTJQTr+7
nBz4UAu/AAXkrAiaYxX6/VY2No2RBU1bSgktdUcEBGMZ3QHYCwbTAkVdKyNd3FHzrD3iItwOZ5OL
jp8g1VU2DypRUN7XPTfkUbfhOQPENp2ZLVF+bSflJvSsDO+8t+z9yfsquqcWxCQDX5TP+Pm1hO26
nhRSUWtAFRs1jRCKJFbrPMyGuG/0uYJ4gfC1keGqn1iezGgOA2BZkMIwaLEloD4Hs96MYUQlFre0
ahweO3SVNVUrL8vDS10MB3s86ImA/ZK3zSacBrqGHnst31awc0kdqgYoiblvW0wc6WjedWQxbFqi
HTete4ZT07Ijb35Og8YNOmIZ5FBti2qa6ZAQ6NZzE8J76BJL0cUbkbIr1OjKLHnd7UjQ4KCO3kaO
1Ed93dzVEkVIIdhhFFXyCoL7gJ4+cSQN2pT9c+W6sPIWNEgVVWaPAqEjSSMOYXaPFQcNHIxF5fXV
9Nk7lBOrTZ3YVMyKm7HA0TZ94A8Ex+WOKP7NVWzG781MRFc8xICch8oK8opMLCpAtsjs/WRq3Lxy
Fo9xSQMGZhhsS/pRC7UdPVkkmjbs9ks1lJeiMZ4MtevCCnHwKCEi9cJB66I88kk8k4yaUXMDPZY/
qoF3rGkZokDNOw/9ZF917l3uQPjCFMEJTxB71nH2w+1Zjer2l5/69jkauMEVZAys6yR6Ew47Q3TM
A/EL82mIx2nT6GUJi3nEKEH8wuja1SYXankvqhBWa5lfsIPJSo7kX43mpTTqh0UOKKRo9GJBWU7C
td8bw0RKAFmkHhJ4E9LbNF6QG1H0IMu7DhTNW6JKiDYYUtM7FVN5SJMKzEltk8GBh9/W2ovr2uDo
m/7DiWyxk7JBq8LgXTea+zAI+KB5MiebPPISdRGxz0nckWqO+7OsF7laJN621LJ+NhrLuYjQ1d5h
PaKNkOe8xEXMAJFEwXpOsSvsA5mam3SZC5RKEvNeOvzIEo0u0NJDnxPcf2frpxu5ci9bjH3YPq4m
MIqjSeY70AtW/3P4aZsOdo5MXrDOR8H8XDTubrSEf27r5oyfpj/hWyHEWPw25w4DDUyVLbcAeg0I
knr7ZNsiDWAIGwzXbV+I5qgvj72DebbrWkCZiCOw+R280UXFZsxskuo0X0MW6MAgFsD1Qvsn8QNF
AHo8CEXOnaDtXmRbfkgHYOw4iGAx86u60nHq+vrW1nLjrKBQHvSojZHEWy/G8iaxqDSiCybW35a/
18B+y4SoVd3BalP6aD3aRZJMyH3E72FTLiFmb8muWIkWkYG4DQ7YxnaBxrPeso1KV2wYKCcjNxY3
nDfZEDdrTMMHoWvLAWrB/GDF8T6t7ROXSPGVh8bFKxGv99X0Igr2cQM2N0fSWZMdZcO4/QGFYm95
vXZaEmQaBFJjAJsW4ra87gVo0XQwdfMMmohbN3zcMYKDOA/mL1uyv8FxJakJsCoSYr5O9HdllLIR
SuzlzrbMt9YXHZWPJTm0icmasKIQRXoCe0JMWE5NHqrWjtOhEg66wZguMtl8oTA3lYlNR2+cJ3A+
uNUjSwZJ6MfrGSbHcQEL6uTVeUhq84GoiecQJBlZD112MNIXJ6r0ax/WZz9azJNBP8vJEuO5n0ea
OkixupZoNel+TLP/k9DHZF/I5PesOC2GGb9UmwjL6aHyPuCrjme/ri5hM+cB6VoJ7gH9k4BadvMh
/Syo/me9ronIFfFr6Yzs8+hkzLm4CG1h2vRGudMyN96CqX/lKl3XjVaT+NyzPR9hD5MclUO30ugC
RvaTpbXbfLGdLZbSX+kUntPOgMQSF/l6qVl2VjIhcZrdbp7RdmkUz9hTZOMBxHGvWMcRDh0aD6pE
gnc4UkTkBDSyBSK5I4EhwNgfKnZypCjK5BtlW9sx3npFWI4Va1kq6nIBfrlRHGZpQWS2JdsjF0Zz
AaxZjFCbI/DNmhvRFDPHZQsIbKNwGBgf/R5gOCHLDVPLoEjQUocJbQCHBkr6YwIW3SpqtK/40Qsg
aUsRpXvFlq4c+WRRNbxL3TUHrwqAYybk5UTuBiwIsQjZjMRF8apDwNWGIlhXApZ1r6jWnUNRoVGk
a+w/dxL0tTZmVy2Fhe0qKrbFgr65cbIVMVtAc44VQ7sEpp0D1Wb9bn2GirPNxf5YKvJ2DYI7gYa7
LxSV2wHPrc3+o1C4bsXt1nQI3la90SqI3vXYvfiK8T0q2rdQ3O8FAHiiSOCVYoI3DnWqFkq4o3jh
mSKH93I7EwugeOJiRGoCTqlZVT21OQ/suK0DcLEUiXxJxwuuR8Unx7i/GhSxvF7eG0UwjxTLvBz5
/A6Ol0Vxzuf4zlPcc2Zb8oMRs87sBozTDB6dcJ3p3Cpiehz/jBRBfbix1LVHqdjqmQ9lPQS3niju
uk9nSVckdksx2SPg7FEHpV07mCDbG8VuN/qJMgA496ZgSZ8BeI8V6d0G+S5Av7eKAd94FMFbsPCJ
4sNDcCExaGYYf7jg4y3FkbfFSLsZtDyEyuwqpgsZMfF5AD6veVDopfBpELpsctiGk0vNhlcx6wlT
Ic0RjH2b+AdpDD+44RB4YZCNpYgSdSAZp1sSZO1z7QNEEwucnlLVmMDlw0WsDik6uFmR9HUDg69N
gd5UlP0U3L4m4e63zdlWHH4wXM0FMAFl/ZkFCxUC70btB99vCjj+GUB/W5H9M8X4l4r2P4P99xT/
v1VJAJAcA0dlA0DphfAg9WovXdDkG/ZI9klMGmHqs3iDVHq3DNK5iLx9xbbOfdJDvZliSDcMppxp
prg3l/595nAqAUWgajJM4HsxfU6VbOCIBypmfV4Qr9KTfLAQgVCqLASrIRVBOuQj5AQlpOPYvHYq
O6Gmvw7d4dFRqQqVRb5Cq5IWRp0ufSNKSsMtOQwJgQy9SmbobAx3OLoOxO4YB4v4hk7lOAwq0YHF
N5Uztxuf2ZrWQYcNGzkwDwuVBpETCzGrfIiYoAipEiMgOX20VnNXVKSRD8sCc5TB42QzAePAyITt
WEqTy5JUK3alM8074qCJfEpYRmjMTPlA5nlFHSRMrY+Kte/WLPRfRUta96RLuNgEop+SZu+qLIxa
pWJI4jEylZORSxIzwpHsDJMQjclhmiwlTgtTJWyE3bOp594FVP+mrIxqXyXKhoDgsxS2OE3hQizU
KPYGcIg9+2lTLmpVgHQ9i/TdZC3IGRGEsaE+iqzNHobET4N4oLmeKVskKHPA+s5snvUwC0QxkiLS
JOHatydFDMJLDFVx5UFDOBI3FnO/IsuqgI1GCpfJ8iTwzHzG+j1Hr55N1tSSlXjHKvEevecq3yRl
Ub9xVOZJp9JPYBhxz1OJKLPKRpHcfnahnb/oKjfFsYS4r1WWiqVSVSyVrzKppJVaZa5YhK8gA0yD
WuWxxCqYhYCWZiapxVeZLQ3hLYNTHxaV5lKoXJeFgJdQJb34KvOlpYxWRnxYlQbTk7iy6giIafSF
jaFNZoz0dGRkKkdGS0mUId3tXdMSuFUGaTNpTe5MOyNHV0k0nsqkyVQ6zYL/hbAazSC1xiO+xlA5
Nmx3TZVrs7Qq4aY7jY5KvCH6xiECpyIKJyzZKLgDXU095Pad93TRS/fKZmhTEqQjVaIOJRZ9lVpF
SdthQb/Vv4/h9ErZwWb75DHLEc1TqYweqdJ6woHcnsXID5lK8nHrlrmFcJ+OTr/WkvaTqdyfnAAg
kK1uoC2wrUDXqV2oPh7nzkQ4GdEzHFg6lznKUGHiPhHkC7kqaciS42GkPAKQMLnEKo3IUrlEXJ9M
pyqrKFWpRazTWG4TZGTgLDh5RBtNCbdVXaUdcbUwoFUCkqOykFpCkbpbOBLT6KzykurI8viB9kdl
SnPbz+2HDlqPpmLCEAXZb8fLu0j0lzilVbiMtOU9lc5kqJymUCU2aWXzESdkOJkqzclBa96pfKe4
ofuhEp8Wlf00EQJFmMEY6CoXSveWlfclI+TXc1wj1dAc0PsqS6qNHyAAvi5/ZUxRAB6InSqJn1qI
odJy8qhy+60bx+8phbMNkEcHPO/CZUmSemVQuzU6YPoq32pGQSIIvDJ17zgSgBW3Z1PoH63KxSpM
/wSMdSZKi8ysIh0fO5WiRTTXL1Plank2rpBRZW11KnXLTvJ3R77WKo1rsZ5AzT0UE+jeQeV1ZSq5
KybCa1RZXjqhXpNK94KM/nts/HHf+/Ty4NaM3OkXP4CgROgr6XmK3/KpLXQWhCO344z3TEPDtxXZ
GxPWCI6cQEPKROmpHpPvhBCyWqWRRfA4SJMcSKrAOMJd1SW4zO90sXUUGiQh1Oxz8MR01Qdt6xcc
JLgVVdCQwtAQhqZC0QTpaC4pabWKSytVcNogpvM4EqVmRCYL/viyqJA1fyRuzSF3bYKusZ5IYotS
Itkoux0KFdJmKmOibClizH1NQZxovFguLKZUupuKeetV4FvcWO8lCXCmioJLh+6rdDjjcNaIAlJ5
ceTGASVwdx1JcpnL3q72sNKokLlBxc2xRZ7TyYIE4uPb4qwzfKx406mYOkcF1k0j0XUmw3NFYkV4
Hcm1S2hT9uTc2SrwbnDwoLYImJlpSB341ArkREKF5M2k5dkJzTjNIva7a79KgQuKXL25UwF7FlF7
OOepf5O+N3Td+zQSx5fb976K58tUUB/MD2JSVHifprFi7qil+/wNLe8eehX0F0si//6389m8/2eE
7oGUys/y89/wbOp3/olns/7L9S3Tdg0fAKlFjtv//T//CNH1PMJ1ddeydOHZ9l/f+iehTfyXa/uu
rlPEEJZjeaQwd/+I0nWJ3gWnBvPN93yDGKH/CaGNhZ8KdP6XwGcIbabw+HO+bRosK41/i9IdjC5O
lnjSILNtF2sIcsdU+sKkuAPNTdSTr5P5NLjXLmXp5qSUeknUZLEm6GJaqbExJytgSyLp3ifRSutZ
TpNfGxQUrdiXfvZdAc4oM74cF0yUVYqH1jGs45gln40bxxRuYkSP3ANOVUVNMC8GZKCQniGuIgdg
WG0XAgsJR+y6Qz+99wPMEx37Wz2YkJUlFFrPaDcZgGg4jsxLZlGd/bzk6p3H8zj7GXYPxHe5p19s
mHe0Q9EbNk36NRs9SDkLBXQ3waMMuefW/fCoEdfe+lAh3YQ1TUhy6nqYGbam6a1DY5hR3EMPst2P
Spvi3Vwgkq/b/EQZacWPYJ2LZKBFqA+HUWCgI5SvrfAuWOVP27F/pCR5UicnXnKpf4+UrsWO7kh+
GiqKPAxXf2PEVL3Swg24XRIGotHtDCOLQzzRbR3JWZPYA3LqYtvQxkpc1cVBHz/jwf+VoZ9uDPdc
5Cg1S3GnR1CfGwb1Ysnm1W6IYamz/ZD3MdiBqb9a6XBuB2D1SRLfF62FtqWyviIr7u9iC+q+mznN
vor0J+2piAWLqA6QlFnUaKFUVA1xylQu/KsPQ/2hGX6n/Z1vGNGbBOqxKSTWFtM1vgfLdY/SGdY0
j5jt/GS5WmAQisV9nCFkr+fCcu6a/CEDreSOIkUzkzMVLZjHOvAnh6LXHjWzFOumyn46DU3vcUHQ
QGg1SkdNRkHiFo/ViEcnFmJB9MC+MoVitBGu+dB5KD+BE3F3q/PvsPLzY+oScVoypwop4SO5WrdP
PO0lgWril635EMfYCyBhgvqYo5IlGG+6pJfdvVZT5RwMrCWUCcTGrGR3CF0qQYZTn2Erb/0upBRv
gmqdkMoY9ixPsy6jKxUxfwshfcD36DzJrKrfuKvN2MI8mK2bOq9A+OpALMaIhFeCBYnKixHosH6m
Rjqjc0XoSFDpa1ZXT91Sw+GdcJQaXbfTchcDkg68jtA1Yy2ystlx49JtC8Uy6SUwKMj0gFN2dQiX
l9b0PCBl84krYU9vAOWEue4NGiFQhhZ03Juh4TV3LpXZ9VRihR4KOtaG655Fle0gvNiQH3K5kcQ0
nxO9+0wWh1vLjOuKyAbXHz6MlN36jBzDS/CDZH39qHmRfc6bB1em3jVLkValaZ6t7FFPN6P7K4uS
9CCLcRMu7AmE5eJ07KMvDQ1+1s2Qz5fiG+zcNTa1OSBbdG9wvlExxsw0YHpMm62UTuW+RCaa1dAJ
BJ1TU6QOm0yLMrkk79keHHIedBy6VmXD64N4LpO17GmwwpZ8T+fmlA4eJjbkPIO3fJe5ZwGucC5R
WqNxnGoElFH/MNjDr0yPfLLGeoQcyQx+SZvwjbIx7ul65LA2H5sLGR5nqwclMJYDOCQzgnF1Nozu
GhG2VRLd2jcEB5UZpf0C378bImyqYNS5tVr025G3pZq+H/v0opmQwUynhrcyDkehY+CtRYXOrNDd
9SDPgqvjACx5jxYdJ1PkUKIugUqUcMxHjzX7AOgP1uPFypnaE9/UVj370FGYj4Rm/LChgNExK07E
k+TGkMCXyN40i6IPq4pxDTkd6XgG6tCH+96b4CkzLJeEYmDa6EvmCAermO6/x3Kyt6XAoLYYoxew
svyMGuM6JiQDA5wGd1m7SE1sjawyCBUy+SWqSj7As4Z7tnjPxaiFO0vrvSfyGlYRnajArKL7cBke
pwSvV+TA0RItHG2feVywqkJZnrKkog7ie78jsPtwooeXulcVm+SX10994BT0NqTdbFNiJYLUGt6X
AtXy4rxTFL9Uev5I7eix15ufljcwHMei37nSO4eEKzM4h/44T3dC73aegM8c1RNLc60eUTsSIRIP
QbToFP7pYtT6FUp6fTcI96WMxXLxRDcjxkNjYTY/St2iEC60s5n52i6rls+pSetgEfEvQpOnc+r+
ZoMDMcM/lBrRjp5jHuZabMtUDA+umWMUXO7MMF0erZA51MjC7TAN4NmHdN63C0zLpktw70v7LvVn
e2W72Cj1HEP20sIq7KiKRMRqT5hoI0ibhqbrdw45v+ZkU+XJB2p+g1YjBFuac+ctn+Tapceszl4d
wgCvfm0D6aNwaddT/VhMrHAzAuosi9mABhV9ksi+tE35II0YtXjHEpVc5mpVtoTLdXr9q/ZL/dxm
MMjNxAjZ4GDPbp32OCPw9wojvdDCBg0CpDywB8oFOSibFCzczrHNeS1CvzqZuvxaCMfQ00Z7NZ12
O1j+10i1dts3nh24qUETrSB5rqzKe812jiLifpv4y89sHL7SebDQpGM3bvpyPjEpkQFhch8v4lPp
2U9z6k8bLdRRg9KIWg+LAJjSN896xhKHpTbAERO+nEAOM9F43xjl8tzUyrja56SlcC/UZnLUaWFg
7RbPce0jM5mZzvp6Si+tQs8RvXeY2gIRSRrP6zojR3BJYQFN4rcBkT/waiKFen0fUQ3dzPRHoXES
NFNwg272/iLmfWZG1Axrh9WXqbtBOnAjjeIMf3rv0SYu6b3N710LILMnIoj0tOxi0wItWD+d2Kff
R5Qh8f6O1rWHmHZwR+MzbGgwOe7gXiKiVVdWp4nAdpGv6Vb/U5CTc27oIGzsvEAUxSdJn6vGr9ei
an9O9C9JDa1eHKv56GuTnlrHbSSyTAdHORl3ff6U9C1WP+vRE3T2aq14Y4NtIRwGXTcTOROPwLkn
nZZyVk8aYX7LV9KBGBRpeW0rGzmujd1EJNar0QuDJgje83w3+u1rfa+HWlB5BcojiGUbABrWzuth
2KRjvh0iEAN6tXzHkn6NwUoPO+uACg8vaO0WzPA1oQl11gT1jLWHFL0f2tB3LOJaJrYsQpSU44WY
Kc/6CbkRfUj0OMrrRWBGrLQaa8uog8fEdFrhh+IWAQDdTuTaITJoGnSYOxprkGpJXz2zAdhRXGLN
f0qynlJz0o/UNeet1UjQMt2pSL3l2M8JDpEFZczEXtCncsBEP0FRQ74iSbXxdqMQ+CO11Ni1dKYx
KrAKdKGb9GhtDn14iauivmaWTg0D5tTMKn9lF4jPUgum8imM7SaYNB3dRPlkuAhUplIlKZgt0g53
RqviGzqM0JpAZJUG9rPQREUfqkVFNYTPiRU/JyF7/3lsR1qpKtDNs4h26Ct8p94tUkP9Y6uEjR0C
DyI2/n6SNbY4ZO2jKX3AZ63lEUaXMZnyuykKUT6vViV0xGxrQnUmJ+Ae6ttl0us7e9DvmgFcPXeR
5nj76j89/E/PTaPh0pJB2nb73bzNW/S7DuGN6u/9p9+4/VzYCOzxzjTkCLs1ylN//7SdFaAO/zzu
WcNvYi9HNfbnO//y5Z+XiBxzWTVeS7fz77+mwdQkK6syqCKxmPrr7/7/fkoRAV2xa9w5DIGPuXHg
gfx9lP76BLc/ldVYdAtT8/964dtzVUvARuhmHtIuCGo+Xaimr8z9jZXmtiY+uNs3KnUF3L7qckrv
yKTmf/kGCotl7aqrLLdgD4u+V/XuhUsq9rOU06wCRW7/hGkJMiyDjq0SDtRU9y//3J7zzSmmAZUZ
q6JMl6Af8r2h6GuD1pSQQ3Ai9TG9nM41cvqmZRPv8iJ/MdQJjQuu0F5lY/jFVBx1FaFx++rfnrMs
D4/QOASzy7rlZDR2GUCiPlpzzgrQrqFIqMALR40dw1boNr1l9xuXeLpjDNdjkuDdraIRmSiv8+cf
kp7ho1CG/pfnKqKxc1RjVNELosJVnEa0jBrO2+yckJ9x/PP8OE7+bq4MjMBhcRxcMsw0ilLr2y/5
sfMYixLroG2BoI2ihrL57TumC07NGNv97Q3X6ljfvvq3hwYhi7uFWGdjOd/Ueuod5F0PdUiprv7o
rf5osmKA5isvRhTvdHNzbJXK7CYduz386zmuO6T+qyA73M+75XgPQeI+bbnQUG9auzfdXwU5DYsu
fmy3cpediUG4vE3HchUd5h1BXRtsNhBS3b0c1qm9u1+Ob3IX0FNZEdo3bwkMmtOzT/rzcgifgjE7
FufcWwfhU7u1H+AQ7s6QgNegENY0gYLl2G3Qv21/qBc7MzlDDLnP2s1b6q3Pigf1VrqbN0/bOXfz
N08MG14QPMCTTZmj+imAkmRPDOygOL+FT31O+QDQ1QDWaA1L78Aq+IH3hoOPFw/421zbvylyY98V
RzIYN+hu5IY2UtVuav+pWIBCcyyoNPLp5HvSXKzyjsOCZLBb7iv7m8MzY/pfloNvv+eso2nW35W+
xBSJVp+E2A4g7hYZla7tugEs/taf75rl3qHsD+9oOdDcY5Fz5bXDS95H25yVuryXO06JwM5Knzo9
59kefej4G+QbNQsXpB/B2FijJdDNIDsPHgXsFYS0dqaov8JCzU0B3Rkfa6GtQX62T0zlli946Fu7
ejnACZtiKgSrvthadzGaV3mie1hUYG0QmKwd/+KxYf6mAUeUK1Ugw9mLjzHc8qxdr2uJhWvTZk+y
BzoAhLs7JvnOLck/ur3YdBU0pMhMJRFlx/yRDWteHRiv5mySgxPhd1qZ+Ua/W7ivXeg++wn+RZYb
JG/OW3L3IsrMtNm8J++uOXjeXR7ec8fa8p/1Vm2NgPnOeFAwIhps+Wbpg+x1nuGYmXd4iuo1NEWa
Eo/lxRDr8RIfNT4pYKoVtmyATQj3vC8d/hLidPo8Qfyl3+fQauRm/NXE6/KDo1PMr+Ejs+LKN3CO
fw5bIueeCX3L1vPXvnvWd9uJmfUMwqG99Kqm/auu8FIcirUJnyf/KotLKhEpZK8I3FpUCFlz0R+H
FVy1jb7yf4ew/DY252tZX+tLjPf6Wr7k9Vk7/LYYOI38Qbg0XAtj7wL1OdjMGHUI92fiih5j9Fph
vy1MEy0sAb9H8/f02+Sdr6pz+sklMNjaTncPtFk26XZ4Aq4IYnrdvor04PVBYa5r7Km0kl+d+sFX
GtT6WRRB1Dx05Q9+vW9XQAU5HtYdnGwI6Jx1wR4bRh8auBye+R3XI6dsWL8tR/074JvDO7WSD5Hu
gT6zec9BjW+5kPJlX/728eOgWn4UNby8O14bKLlHUfA3p7/GSsq4qdeUEK36wsUVxZuYlCguNM6s
91Qul/iVD8efZEDEnFi3e+whSQAZAdFp4noBdgkJkl7yuFKuXJutCorgk6Uhanmajd8aVu9++ORK
7tqDQe6tdo6jCxclUeImzSRrx5PwbHkzJ6875rejpEAo3ktTP/v192D+RLuEoQb+9qFqDzpWMgpb
7Y4/maRnrf0CnWrxB2zvCYZKYZxHFvcjVNlSBELOezF8muE9Kbr4Og5F85DNsBmmj6b8oetI2qp7
o754T4s4NmjzNc6IzCuoMW+iRESeHkb24sAy+RNx9fMNBXf1ijohIrG03TD2qAXaq5Yxme28Fed9
MNcQK789sZoBJx+G5d7/8O44wwYUSFKQ15/J2rvrV9ckfrSD+ZsRDLmZ6YlhwrQg2z2tT3df+HfS
2n6aDzge8H6gZYQ2uRTMnnzF6XCD8Thu1dzNHPuDS4nXCMRx+GZendgUqWYGs2752+bBlrdyLl+p
M8206dao4Pmkkf9ZQ4t80n61FOo+GCodwtZvfVdvMVy2eytjTX6lt/7k3GEou01NyRCYFAyKrXnk
IuSdTMf5HWLKlWNA3Y0qRrBY74PYONE2vJt30lhFz8ycyZkTB1uTo+UOL7wFix+23fW4RQb07k27
eZfPvDizD1PpxFgb0GlwWwz34igCdeewog2QvzVM7v/m7rx2I8eyLv0qjb4eNnjIQzfAfxOO4SPk
zQ2hlFL03vPp56Oqp6tK1ajE3A5QUKUyZRiMw2P2Xutb6Tp7ZLKkMzMPVKp8ET1aXoPl2uHRJHaB
lZRRrzzIxs0+ldecxV3ZEKM2J5pD6jQFRsV1ugNjyPen0euLvFNOP5F/qO/cunbFVYxixZPE4zj/
+OiJSgrTrhHu0A3zBPOvTNVfv15PXcVa5kerWL5Zr0QZLJQH6wZTwjNOzVfrhuWP99FyuUHBW//O
H1wkQtW8iiDcR2dBS491mIVd5Y2eV0KJhWYh9spDF/BOMTb07FpojEiUT3AqNtPNxDvK0OJaQRQt
0yMHe4ZDBVdt2CP/d9lKkjHES16q72+MPJYLa4nQeF8eWb/sC++Sc8NTP7ES1xuS8o7WTcrPYz1w
n6xXjmHHgh8c9LD0VkwKuqtelJPyIPa8Sfz3FD0Oy3dugnk3W0gJ92Ah4Y7zR14/L4vBzxLakVHG
o3oo1mjcs4W4YXkxiKXNH5NH7Y63MT+yPHt31gl4CGpJ5ihiGZmyuFfWidXPuOEpw1rvg2INsoPG
+7fU/LUybvmNk8tShu0Vp6fbO4wZBgtnUr6TqZI664ZZtH5+4ZvZo6QMaSc9MFX6u2zakhfFGsgE
+cg0KPY8efRLjrwy5oBnFnfjhBZ1ob/yalApsIZyZ4HOrQlU4VdZry9VfQxZUF/5QMVzxJ2y8u8Z
9ulu9NdoZRUGdLHmfcEDTazDGxF1NevkjqRY3J3zYKXnwwVYLnc4rVY62KX5u4Z5kBIjwTBLPrks
Fn9+BUfxiYT1beFd63cea89yeVeA0LNkjwinsIgxr54wdYU7dlHKke8cAXbad/MoletEuBoD/air
ENmQNZ8HNgtyAw/rk1q8zW7Pv7VAN9J+He6oHwQUXtuHWb3HnFq+kmC+MIz+yi3Ij+E1GgF6uS0y
b9C1eMsysg92c02fUd/g5tR4JxfkcZO7uxjbk3KLIhXEKbfYgDjl1EeKHx21kqCu+bqq3cjOPCRB
uJ3w7qW7xtrQ1IJnXdTXCv+MeV/QPkg0vLxiaZze7DsO6QtUy0wNwzzJaRBplj0xJ9bDdSyfMxDD
gMVfZ2CkSjVg6cPLihU4GOCUm2ZnedNxvvki+9qibcL+7ilJqSxu2DYVa5ZVuzugCBdHM70wRVmU
Jfr3YQ/T2gnnIkABizp6YTnt+TF9iB0zms2lR4JC1t4md05F/miciFyBiJLQEBGu522y7OwMa9nN
w8DOTwXwCH7Tg18LCOxQJjbjeGVnrvbAGk4Bw5UdsYRSqELjYfJn58r7c+ufyP7RUdKlP23O+o8s
rdZDxImSAeyvdZ5T6HSXkj3NPMCOJKbyy+/eGbOzRmnB51a6HZxVf0WsWb904xK6cmMshOomxoZ0
knan7nAxM5mTQSaRLG1YAxGnB/a54dObwT4LdRn3i85ZmfradV0muaa6VR4qmDlynT8zXzECBqxd
1LSHTeucUrZD/iosTjJcwep1c6SIzAJMK6gXKYARbmPi5p53K8NSxb3q6upaUe/77sAFc+JgbLkB
hgjOOyyvM4dZKxb2PWpl6o5s0lkxiEwTZyD07A0S9ilshHsWqKV+GkYMeqv0WL8P9Se8YFO5obuH
cg6Zt7HX7sVrueKhtFwP+ByhNdWBRr7N1pgJGcMkXhGPKnuiDteSijQunK31wyGpqZbBS6nB4Xrz
oTpzlAmduySC9voYu3yjzxEVwv/tVB24FfYufQXgN1h7aaxI6QjaRdAsYfOS8Rpfwhtlzd5ybTC4
tmxsqzUDsKnIig2PKhsS/VS/NDzugMptkqgWza25pWWRYC3Ea78ozhjt33nk8mjNQxyhUSeRHmfd
AlYW9HyC//BYZwRNk8cJXYZ600g9HkIE1aH35pNlyjo42RrXkEJ+EqZ6QpjcJj7l0cpXCDtepqf+
RPGRZmd9o4bLKQVFvij3dFrongQblQIiW5dUIUF+oXbIjtYIsKu1SUusp1xr7mD5tD2QxKGiUXu2
9av6UirzECJ0nXezaz9sJ1hcSwUEwiYFtM5fBFeIQFn72NPpNnCoP+Nkw0436CelhPK+Hzl5P+b9
wjiPGXGdK8nMD6l5eB4MHNHNsl6pLdbUn8gXF+NLayxF4Ub4yPgXukfkU2QbFRh3e9MEFzQgNNR5
KZiWimzrs3s2V1a+NtUN2qb7W2dZb4Lz18ZE49QG5Qv4OzqbW8dw05/+w3hlwXMQMIUHqQKfv89R
4sT+tqMuwKqbIhBus2Oksw1xQZR9+BTpb1tYzYeMZRA6HVBvB9Dyvbfl0I1Fvg30fJWbyV6NLKBh
TU+z58a4rSkMy1WEpZmsWVqfgEFeLeaf8pVEJt5rTk4B6EH2sAunWhq33g0iKv0DEVn66L1KhSmD
1AYoKHco5LKFceu0/qL4gcSeHPKidHuakXAlFzrpXM5JvHpH57YpxTInBoVh2RFLSLbDK2+z7Hah
a2tHj7Dxu2HP/MNQgPvOVpWUbX1bWkejOVc02qvD2N2ExtXv76fkWXbrPBjdIHjRuQAqugvgLaks
cVchOjgKiDSX5H3SV+1N9tK/lglH+RlYzCx5wDa6Co/jCpaKs6+PrMpwk7tmUf3g/8EluWgPzZVG
DH5kKBMUo83uAmAW2YMnV6C0BuaLaK2cUg289rqk0obw4I0Zg3S7iFwgAD6UaEkl1dZwfI4AAdxx
PwvwkKp7r9NmOBrHgNkNwrgvmAkRCLI9eLPdk7+d7iHb4HQig5E0vbuh22HN8c1X1AsYwwHH7JEt
slfmvLecgjfcQ1eVAuGq2Mll/upsxIY5k8V8XT769so+mQ8UWdYapWH1JA1OGHsAwVCl4Jxgp6PT
TuGOPqqzQZpacL7aBhvBHgUIibKoEgT9M4/74LOhdy7K4TCmO9oY5g2x8q7/oLXbEpSUi43JoDB3
YTaVL/FpOIDM0LcwevQt7vFbkieA2wZMZ5hzFsTZXMSKijezQsyXDcc8o9f5BpaXiINsWT1nO/Ai
Eeim0lXn1AR3lrztC1ce2x0SwPJ6553hURyti0JJYWFd8nV+UMfFcIdMWFkH7EK1Y/o5cLyDk70a
7sM1nj68BNOz+eK/tg8o6tRgD6oYa/eW2efEmwXdDAYe6OxyhvQVT+IWhH4Osuyca4fcXldQ14he
gSQI5gyeFHr4cENrq1e2Ffpdn82Wm59Ao8xzIm5x5vxzAXh3Z63r5+iJWRRQHQmJLraARt+FEfP3
IYcebM3M8bZ8LcJ7M1zxFIvbUl5HMj1hGMudLT7ZddnVlj2CWmG1wlfO4Z/YOqqh6uKFoxPLHzsE
pZsPMWmO6KMCqkBLeP5/DoNQYVO0io72GifL2odUswNOEzNnHoJhkVBX4Vr8XQoD3sbJBiZn2R77
ZwsJAnta+yk9Qqg3bJzVo1s9oVHIwdAl6LcB+RfKgWYWpypaOrTabIRB5Ecu2htpr8aThheXxgxK
UXOhAnVodlm71Qhctdxe8LRGD2w3OaGPzzHm9XHNVr9YWw7hETeU+tVdNp/ZUZKsQ34JfEVlQzVD
OY2bN0aBBiiSVcClbTNGr7CNkiU2pnOw7T9o/XFqArNn0TdZ+A9Jx9nTAo5GRAMSi0X42FpQRbby
lINim2dv/wH+HvPVZniOP8OnlhC9RU75fSXeDaonK2dLgIYHDWGE9HuMx1cYW1AydBQTzOOwlXk5
wExvfJDdC+Y41AXsOI6ihDAP4GWh1UfKARpllGBdLpIdbSb0QZQPUACxQ2CWR9EBejN6Lu4gItUu
0Gxja+/Y5N9NJXwtIBeznWTjFW/5DfhDvOxmfJjJYNPKOQcXqGEi2yZPNmtVj8gUf+PC+4gysY53
qd0ea93Ql9zGDADcPnxBSEilSJ9PL8FjJ9wWKzkA4lu8QQA3Rqd8KR4pqb430Q07LcVN5ZVQel+e
nXwvakrCQB3yacvUEe+djnzbaNnt+rN4ssHSLchJ4HgPfI8b2t01T+YLkfELWuLQ0THBwj4atn50
jVvUa/DoObn/5A5wCvxMz1r+0wC/1sijfjuwn3iw4IJ3p/hN49xLTAVDBPEtQO906VVrmgQ57eWn
4kfxI393Tsa+4mRPXeOCXAC1gF7eJTzQLTTKxbBmq/IzwucBxzi8wv47MDrCLYpt2zUuQ3HjU1/Y
N3tVfHrHhpyM4qlYz7uyi3ef6Vu/ga090/vEgPrd+1nWgH3MeTJgSUqgaGoPdtgsfjYLslumrQ+5
NrXWmrVW1uR0cESf3xaOjG73owF5DywQPMw2oOl2GLbNdkCLsJzvI4EX4PLZ3p6cMxw2mKz5Obae
IQ/ZGzBzCEMXiDfubp2z/0q/KgD9r76od9TYHt9oAJnzbPsYPLGFQvYLBW5JGEZJRgduWCh6wNuY
9jt4sZhDqYtfdGbyeOFQ/ATnT4R9DUzKeBo+NAq/r/pt/uDtoIFZT+F+uGck/iyja4d4towepb+3
bu+lwmt7L5fEiiysmcIO2EA5x3u8fqzIDAXvCksbDqTbgVycwZZIFheXONgCgtbUZxh8S6JVMX1C
ndZumt7bxv2uce6tXDk2in/15waQ/xXY8/XH/ivGpxrZQ6pwnf0+18GXwdjv577P2CoWAq+O1kdP
B+jr75wyPBToeNx4bmEF45TRCp1VXVpFSTKaejjc//mXdP7T759KH9tqpN43agbiZe7OfX3/14ev
L20kbghmfSNAbVkyD/z5+2OtEju/34cq1IBmTov6+uDPn379nUe2Oh0623hz0AytTY7Dsw349y/9
9p1f/2DMcUy/f0leQcxN4vrOMGzEf1WwplG7xUdYEsLHB/8r7urrjwYNe7H++qP9lSZl4RkG1gbp
9D9f3v3nMn//O8efc7F+//zra9Kkgs49+ptvf//7p7/9KUgD0A/zT/39X2IZ6ChkWJp+/wdbb/gl
X5/nPfsyURTO6utb/vDrv142ilC4b3OyV0zEl63xTKeF061RRlH8mmu4cyJYV+D8rkhHjbpyaxhW
sKGzr7qaTsBqSs8rjKhdTfq9+Moa6+9q+FvtnEEW63KnYL5ZIcVeVMBXm4al3SS4LPQVLLcNKVEE
mlmNO2boKBuVMpoCTacFTq9XPan3BIYoQL6DOR9tVIjIRMubYeyCyBRGttulQlAx7uSmw+ejVsgK
Ys9ytrqBTDaIn5I5j82sse8R0NYT1FZ8aX3iDuaKHB50R8wWhOgOs+Mh9dieqeS9EfsWCeiXDuxu
9pZws6P02ffZp1Dl6Dm8GbazU2oYOTlIzKBPYNFXxLcRM4efYyMFPDudALrpjXjqvdXCJzAiZS/T
6qEIlTeV2LrMgBDu/+g7cn71jHMzEw4hd9NX2l2MrUvJScAzicKzWuTq5kRRh5C8YU7LG4jNQ2qG
Z6QqYMjEqCM5AdB9ZRUBZuf7iPUKSUEHg7pyCpJzTzDf2Aw47QrtAyXJSfUtQjWRsGqE+Q3xuxB7
v0/esznpDxMSm4A5/S9tP4PM/kEbOTu0KvmA+ZwUGMyRgcp2Ig6OIhTH6UZDpttkTxYhg6IRoDDG
PWKSXZrSZ5m8I6G/t9jkryPO6ZCwQsAm5AjSEaqAVRNmmBIkVPUmezGme69C1Si1h9ZxO/venLMQ
c4xerUFQkWkffGqeRCZym37UiP4EUYpCi35IdlvJ4AyLScBNlsu+oOqRcs90whiLqIU2TzrjMEl2
e6zx8BPn9MaRGMdmznNUKpIdg4lck4aw1XFOfXTm/MdiuCnnPMhpDoYkIBJWy3NaVNRBnZZqKiGS
FmGSwsfGFrTKoSdmcpCEzMcETw5zAqUBH94mknKSbCxxe41YLaKPPF1KzVJXfto/FDar69gYM/Sm
HnZdTDoReiBQfpDrlYoMPjUpzmGtvkwFALhSs5VVp3OeTLXHoRX5rk6nVyyGTCmaQCtTE9BrQUpH
G/jCWZ/uEzA8YjmtECq7Q1AnI2ktRPPoEeDZEOTp0ZWe5mTPSR0ehqE7dER+ViZsWLtLfeLSTqPl
31lBtk+FDqDYofyh99rt8FjNKaLJnCca0csstAYUWigf9DlztDS0t/Jd1Z3PMk6JJM25XUPZsciO
B80Q3qYv+eHOOLJ4kX3ZGKAQlJKY08DYCzz0k+ptUPh6Z8SvB4dcVPEVkMrhISnMB9TkFUJM1Ldj
6Z+mzngzM+QLQ84+mo7YlDol6BzgQ9aYf0QADUZPby+xmtvkRJwRP19EGbP/qDD0St/79PQ+Ovbt
syGY5gjM3RuJaa6FTnc7GAUUpMoBQ51+VhgDG6dnFbftm2pOkQWpqRIqKwmXRe1MLJU/x4B5kFUj
ImhNnKphy+ki1Xq4yyh66VjT7EhsaLPFYyJS4JrGdC4U5TGYM25L2uah6UDjVKjIEINL1jq9SoiL
bRu9jr146gLkX1rV+K6qcGIOAwNzAsG6TQwdwJtzHWp46baAvQzLRSeMNw1I5Q2J581/dlXx4TX0
eQwakOlen5N8SxkSJmKB7CDktzVBH2hz7q81JwDnER2XORPYIRw4n1OCjTkvWGHuAbyCgRG55DUg
VNgo6ocy68/c8/NUaduSDe3QRnRNFfXJtyl6xc69hy0qneOKi+IaSlhXSsbCUFmTuvDS8FMOd3o+
gELXTcwReXDVpB4jDU6oyKuQF50ZNYDCdKkYHYouk6RfGeOg65J3Jbehy0/NpzQpb5Vz7DLxy/Fs
tmr04IddTdEOafBwsAhrHpm/kzm9uYgx5TMnjVZzV7fhZ4NR8yrgelWTj1pdOri051UQ2UO+SW0S
osOEOOioLp/jOT26JkZav+pUQogNXfjpTyPVtOWHKWkXlMFL0vwwgSktpYp3Px9V0HVYNhHq77X0
RvEqIkfK+oy6elaVUlAXOUA5zatIVCAjwGvSRyVofxhYi0HVza2uuVYnCS5Lk4R0CvKz4R08hHOi
tkJvEtmnRpItSBP6nkRsr3pipxIgVoMFKmVO587ADPRzXnfRUASx0fYORHnrc6Y3UlwoxV4PsMsZ
F6EktGBOAM8GrUZTbTyplcqOfc4JL+bEcLOK79VJe8/xvOZ1u4fvMMwJ44XB7mnOHLcE9qtoziHX
CSQfG06fwZxRns9p5d2cW57JOcGc0EB9r7Tk+3q0m1TaDL5HHHhB9DnMGO/kU3Ikcz1dWfr47iRU
p9SaklFKdLrSUdCP7XPa5t4q6FqHq6VPks2J66jEKLQXZMbVpCB1EviZWVMCsLW96uG1FOEwrEIP
b2slCMhAJ7iu2+JdxOb2/28nmKPZ+tcrfB/+t/8zX701b//4mTVhM57f0p//889j3ob1X7xgv33X
//WC2f+yhYkRTOq2hG1gYhP7txfMkf9Spa3xnyNUPOGa8c9//NsLpuv/UjVbUx3TNjXSfB3rP14w
jR/oSFt1LLCJKkuG+H/xggmV3/9HKxg8E11quhTG7DpjGputYu9vt2Hm1//zT/G/wrHq2zwUdL8N
XONhUDtUhcb7coo3CKIJq9dMZZ0FseOO1H2MAWgUij2kVx3FrhL5BWF2o0Xd0THjoy0MLBvlacCy
xYqQPogoWTlZL6A72ghhkqZeQQsD81iURAMOwS4VCHXog5dtjpBUq14SWQLTqbRuGRYKZK+KNlT1
ZF9q3LmuVdXdoiZZrMifEzOcNlkEkDHDEh91irMcjLmM71nHyenbDfubpV2wH4/Llpplq0Kmyx0q
z1xEmb6ViWy3pqzuq7KmSAszaAkTyll2qFbxIGuuT4PdKyt7JTKl/dlYnbprfSI2iKhfWy0xiAWw
QlxbyAuy5K1I+QFVMe6Hckw3Y+mQfDGUw0HYkAFwgzl2f+FwuVVFri4HjBnrsOu3kTl81PZLIKqC
eG/2sBLxOFhITcc5AP4iDSNzdljTvu0QC0sT/YjoLCBysCJ8CIFwotBd+bQWIlu+clzUf3tmfxvR
199Mgf/I2hTpXtbMb/lfB4iUuPMMRgljTjfMPw+QaLSrLu+KAme9c682IGq/PiQ25w7C5YuFPzLb
TOwi1JaLkvisptD69838w9P1X67F+ctYlRJgno590rQtoX6zLWqKUJlY42LXKxWljyJ70fH6AyZQ
2quvpQ+Kk/0MZfKrO/DNLckjggdJE5aNZ9MRmv7tDkwtatc6MEH3K3S8Skp2DOx54gzmRPtGq2bf
Hnzqnk10UVFaVmpAkV5PyYfnm1iz6fHv74Mm/nojLIlXVJg8sLaqMnP88aGNVK3u06xOdjLgRkQZ
PKvaaVi7+8bFyq0vlLaC7SkTE/dmfIDQNWEci/dBNOEM0U22pr3zsxvAzZrmhKohx+Ix/ygTtPig
s27XXnT39xetzxf1B9Pp1200JMcSiUvJZE/454v2eQLCLI24aKfitFqP2yayyUMFXraoIvaBqmWE
K70vX0wBm6j0eQ5DTwXu4OAGqrSP0oSwrDsN3Tolp3U0AzzLh8SDSDBo4yJn08OOaJlg9GwgFtKT
r+N9h+9hNSjjD6etz3gJuRFa+DEoQwNMYu7PBdqtZpdIFBLn/heveB4Y316xY+HWtS1ddaSQ317x
ACchSGM13GUNO1ElIVOzDCmQ9g+BPWlHzL4YECn2q5qM9kJOmOoUAbd3Mjk99zAsCgCHVdelG8ss
8fhVxob98yoc2EJpg3PfweVZRt659eJubRZMAk6BvydLvDenEGjk2jIG6S/UTWa0b2U+TNtKoSqU
UzUvPbB5vlzLzvvV88Li9O1lG6pqW5akTsZH69vzkojaGilZRBgWnPvcacFHQaKpvOSH0nqw5j+z
MQfoLSA41mO98nOjWldrq/anDZ52kqTMQ1P77AOFIc+/eEv+27UJYWiabdi2lJr650FYlWybmoq8
xHKkPBJb+ynJn3O7YkmoUXIoFoQexYCjwWyudSoM84JsS5/yu54gKenRsDTzY95qr7UVcNIGh9/4
5g3DErRwVwKmaHA6ian6NKRqU6S/n5xxb6AdtI1rCdFwq2i9us6jilCmJL3WUUeQq095WRTpPozC
1xDf1+nvX7b46xRmqJYpBKcC07FM9dsqH/tRH/pmEe0m08vx+ERXzmhYf0z80NYUwj+jQ501bt/o
B8fjk2mkgiPK4DZKZboFuRAtfnFJ39YVCahCBbODh5FnRKhfHvU/bDxkqPSiC9D2Bh78pUSdLmpg
SrdK6dMlltwFNHW3fqceNMcG5G9V59DqgeSn4ldXMj+Gf3hMv67EEBrDwbZUaYhv4zVKwQBWCo9p
A8zGkB/17IxPMepSUuv7pcY8xHGScD+8mX4BwiwnKK5J535pj8pBb6wHYEbIOtoJ1phmrHNT+8U1
6vO4/Ms16qbtmKx8zCbz3fzD3QIJUQPfHJhKauPsNMDkKmA5Eq2notn1q16uJl9ND1ZYetsi+GF1
E+faXlPJnEHR4MiPOOI8bhcflMSiu0GAQK5QyUR2etWAlKy8EAdU7kiI8VPa4Z9SHtoZyZePWn3C
/kQXsKLubxW/vPvfloX57gvHZk0XpsUx9fsT2Y0iDkujCXeqpDdfwv8Myg7fno1mrampPekNGWQa
8o9GQB7P50Onp4/pHuKJstCsft9nwEEi5RfPjPFttzFfmMYqa5q6rbMXn3kMf7zlnW92+eQBBe0j
cIMNIZA1VQzW+vEeBlBEvx7JRxhPt7BCxXwDg0XAx42sNoPWpmxCAXBXVkZu4eApqLTDVV7oCK+1
UWynBGEjFnfT6pOL2qUlVjn0gl2IUsNWzG2YhO29PqgCz2ukvOH42hk6gaLJ2HwMsSShcRItwgFa
qpIk1NxIb9oyB04wG2qbPCYOQgtQhMFBOAZ28wEyajrEbXvOtFhcso73sYm3pVE0b/YUnQZtz61e
502QbB3Ei63jO64ST9GqyelFeSGWFZCOys3fTwLWf5kEDAaz41ickBzV/DYds131+slSFGKrgmrb
U1TAgER+4cQLT1rDvOpAbjzH9Ja212WbsrRJ7U5JhTGFssiFr7l1BV8fHJ+xs6QOwj6NrqONu73L
C07t2c9cl+XGlP6Tl4C153kGO+dUmPXZZi56pw8RvUNi90ga35RqcSm6Sr4U3j0JHjUnp2NuJMmm
mpznyA+QgVUausvM83Yjeu39RK8uD4i8TBS8gx7+TGzDhz5GHNj2n31tkbbV0yr3JSIFEzIISafo
yXmW34J6vEwJLaLK5rygo0H0a8ffNvGsOVGQX/nE0W31stkKmxZyYdKI7xPn1fAV7SbLxwtXTP2x
yjeTkkd7OQ17uzCc5d+/QeLbeslDYKuMf5WTG3tV8/sbpDpZk4PqDXdK2LTLJqsvsZep2wJY6GIE
MxgZzTrv6VSVdsNGZsiIFiFm17Lzm8AQ+jqxtBPiRsoZMXwNgB7N+hdX+G2T9XWFrOPsNzSbj98P
BdDBGURKjX1n3sCWfXeXej5RSypru21zx3nMFkC4NgDriK2o2P/4Zf46hmyTrXHWpRX+Vk7WuLAm
DmC/uDrqBd/mbRugi61xdDBgt9jfBvho10Yth4hRVmnSDUOSRfy2f00ii4aHVgDTHPrxoMhmPGRp
CAk+2qYTpavfFr2AnNW/vyD9txP9n5cSW8c0rAJ/UXUu7duuNKkKEGQl6aWDntCf1+sYnzfbLkEg
VJcpgHrJgA7C7OgDCXHT4qeTaMWbnr+ICAURRNPqvbXnrWqQbvvJDg4y/8l2pj14Vp9RRzKTTRDq
Vy+dhnUflPbGYFpcJh1PRQcIDufDI/j2fN+RX9zFg3+tLNBpKU/1jrfyFA31R17k0cmM8mJbN9PV
03Kec7/z9hZ3chP4NNQnp9Ndswp/VFEQHAcD3UacVxCgInbBQF/2emRdW3YY+8DhOom8HWtpv6Md
0ChSS5yJUiccoczID0/4UbC5arAsVonUyr91zMne5QGLf+rLuQyZhvsiIttVz6fBBaD4ydtd06zu
CHYd7Q+9KrJ1goV239G1aWwVZXQwdVsVNL2W2sYh90MBWFxG95r9ws0OTnrW33qqJHS7D6aV38QA
oDlAs8jZKHuLBkxo4vePnpVsIDnJHaSSVYikXFvZWlERyStfoZNNNzpiWGlRkjAmtMZpT8cgmSsX
/hiFrsiTF0sow4FSLWEKYcp+NvXQ63TyJc2kwV4vXMWOtcLfbp6mwR4OqDpQwbD6knmDcChvE0SZ
gRe4NIPN5wl3ldTcKuhGlJHa5wjl57ZNojdrGnvqQKPi2rVEM2XOa4hpu2avy9Uzk+A5FQqavcjY
1X3jnZMJOUuTdahDhp530u42mhNpRBynxaoKMDAVFka5oRkgZExKcC20tITflW09TeIxEa3mNhpP
9ZS1ym6S0RzF4KlwNaxHqBtUsovsXPcDFhwT3USposUCmvJiN1NCkGOGbzp0aCT29nsg8adnFn5J
Nv2oYUoatSnMo3uOzenGbGPob8aIP4C6+sbrGMtBBpjarPqP3urgQigmoXpGgdsmG/1VnRcXihfI
4mpUxRa5C0Ocbh2K03JCd8GmCg30hKWxFM2i5tRMcrVFaldhHqRTUxbqa3NV1ZaryeqkRklwik26
DFoUb1ozIyNI0CAEf8q5uEgHbKHyRtM7UBZQS/DSgYiDGo7kZwjnbkVKGnFaXqd2/hU0+KwkV2/U
ksTBjmMj8UK/bbqrzCMHvkVOIVJMoSbqmBh3EkccbZcnRbry6O77Cpoa+n3sEa0WMpulD65F3MGG
msuTJzIkaTVl8rhzwmuSINueapYv3X7MuzK8qQRY2TYGt+/lakcKxigedY8HMtAeNMUfHrUabYik
gYesCaWgEkBJGzpf2+Rm7cae7x1bhKpmYZukW5eca4e7LhvNE3ugIkpJglfoioKUuziK6Z/U9L1T
kY1N0jNWQ+z4wMO56LB2LiKx7GWQo/mrLdrlJqfkTaxPaJQCv1w5MASZld1SD/yzhuUH3NNYluIU
d+AfZUS7spK0sJUoM45qhgytaAlJgrJ8L1NtG+RRdOwGss5VhaXcgUHT1IjHM1M9dmI4eZAy11oW
qDfK0IID5YXnFfwT0eFzAM8Et7GAjQj/4yEW2pH9I3mcaVZdbI2Lg53jPQUQ85QJV6elOOI02SUO
VrXbtRp5Qmk/6Y+FFQV0zAO6lzqnXFbDMKAfwWO1KWojO5o6yFQrjOUTWFpzpev4tiEgYMJU6KyW
nqRbEZvX2pkkFGOaqbVNfUJIuEmxCd9UaP1SDPZ73qPEzXykOkpEa4Kiz23lC+fOVCSljjHSMLRE
rwXOVZedWsNWEpRnuGajwdG/nJ5lxdRTtmAGEhgKlfcz7agacGr80HI6FaWhtzTwlO4SThW3MHVu
urg2GX10Njhmc8LJ/G3rDKj9RgnSMNuixbhP8T1c1DxvwN2jJcgbvXAhsFvehbcy2Ym++gFJ0aDa
K4pd0jIPdUqnnymTPAs2MqnR1Ps+ACkIA+AAfdCdYBkZeN0XeaUrKx3cKXN93S2rqMYP2KOL/bKd
9W9ZLh+bHnBtHBXaqqusclPIkkBkRLBUxs9fP3WokUSroEHX8dBXJNfrARIJEsYr5qoei36QICUZ
qxrVqlqcplrb6XoqV42ONFEzgSBqzj6RDGi1IzUB3ka2KYLDFEXVTTna+LBqfQ+RWOCu7+6q1Iw2
ia+Xy9SpzM0oomE15eZtMVbiElAOt1obR4kmk30/NdMi1Ct1JwhS2cJMJoNG7ddKn7D9Nh0PST/Q
4bAg6o+iq5dLIoCycjz1efWQ4C/zYr17Tto3WNzQCtKCwD8bjmaA9CSqeINDwkL6FNYHNahqw3zR
owVGedpk0SWvjGNmmvSd8fmzXetJr9bJEMzjOYiHRbAEtnsXfLKNFAfFGdeOitsyUvJ1n6X2EeV5
JnRrK0soTIzYXRJoz5NjEbsNS3JJ+qhqkUIpUraAOixfgrbyhmNk22ydLD4U9r0TcHoAC4kaHs+L
DFluVdWEYBwhZuQIaq07/PKw0FpSEEyMGmGlrL0AVUM2FvpW1HN8aWyJjTPZD/HgfKC2yk6ODPZT
SpGrjYqWIGWfaGuivKa+JnSyIwQsDpACRIbJOaZd5qY/XBKZOa5DLzDtPutGRc84KbeJRHxVp/RQ
xpho9yRGm2thl69qJLLp8H+4Oq/lyHFt234RI+hBvqa38v6FUSpV0XuABPn1ZzB739j79kMrWqVU
SsokgYW15hwT2L7I5qNbhPVeMMNBEaeSXVDWOdaZsTmGWfcWpOMX2Cdd+mA3Up8W8QTfOvKe82Xg
wTqOMgkrURpSGXpd9MpIt7M2Bhkvh97hsXbsWhcb61qQPqeKNiO3XM+mmzLNXTg0Mpj3zghpLZe/
TBIeNDuxnsp7g/73ipMfbaduVxtFu5uCyqcLzYCk99/ica63bR9hgJijR9EyxSzhhPjSIAZOQ0GY
dLxTsrkDhMCYhtoJIiyhca73TElNQoE/XhTTXyBSYDCHWdGGKb4R/Vbqu4k7LJw0Y6DWfsYCz5eO
ikPg5i8drZGVaagPNULNHtgG0M4iUx4kLhLPqYgdnHwEhxFlm52fO5MwBPh1+zydyf2Ys5blrcLU
l6sI013qHRwb54mwCKScSakmarx5HyHPsp/mKbw3tuY0tl/G+cNWGAvzWKUb1yFoxMpdQKWQc7dj
i7ZhdDTtW//Hcpu3bOwSBm49FkQj2xkB5USkJERfmO+B+Zkmzq7NydMsun6fpchN6bCiUAaqk9gk
0oUaw8tofAAm4+2efnG2x1NL5kZCWKxLHEJQ2ShQ8hyWb2VDHHT614QDHGWF2PI4FGQGKQJJ8235
zln4Zb+a2ORowCTXoaJll/n7zEFT0Lf4wbosPFWhf+5qBndzPJNuZdzn1TacGwIwxnhFVBCpgKLl
ZVc5qeNl9DBG4UpCPVtnEJg3OYQsjBTmsGL3unfivUZqTJDTSnNwUomAZrEIkRr7V6qaazsZCLPz
GiB88duG8xTGl8l3kc8Di+aixzhO5UZcHIFqnUugRhJ9A7J68kX53PgYbofmVdJvWC1JFRuEJgtg
/a7LEflWpXkIYxa+kLbMKiq4XcY2+51LG8Qh1ISZeGgJCINeIkxASNh9bIT4F2Jr89XXZfVYBuEh
YSlASo3QJ1u6gSa6nn3XJM9NNyWrKfK6KyNAbokWcdI0d18UR2zZg4cEOAlffTJILM+q9jcuSr/A
UYaFfBJUESCDEpDC7dPbF24PuX36z4dFhpqKxREz3P53jDAxIwO9PQ4dFPvY7YFIH//fY26fT+DQ
l1XofPvsnwdaoRnuQm1iNVy+739+1PLUYx7E87pNIpyOxqLCJb65aUveiv//mW3Z2PP2f5926u0N
jXgM18tfdfs9b//3z3f+88P+51ni0MbpnxW72h7SGVsZr4fppUsiO8Fj//32f/1+//OU/3rMv164
f780/zzP8ifGqnpdUMWrKb7GHsd1V5oAF/p+uGcqfBgy1AGj0L/CQh2oVRXgpdhdo2KbT0YnYNAM
dPZnkxwEjxVtl/U4HGJrGB/gYe/trBw/ykTtEsCoQ15di442aN94+OPkrnNzCA4yeRslmhiZk2Nr
SnQkaQsPnhSj9zipwqsoIQ2ZY3TsZVItGQBQssoWzxYZJ6RoDA/mnHeUVkZ57CIg30FTXWpm75BZ
L35Qlg9OeNR+QAqywxGMA8gS+BJZK982//ZJGD9l5nc3epyB8zQ4VCCG8Su4ehcc54r63NDzry4F
5akTgoBIeTUbbFAYVVq6fRvcRdUmK/S18LLxSCbGtOpGDGgwNztAVCTR1zhf9EUmyapJC/NQD7NY
E1PCUSqQau+LDsed/xJxrVxNEoOFR+BF7w7JPjAelK3wRibYZJ0BJkIjGJAjp/cM4ykmkRSUYVy7
SzCDEEy7eNH6yGC6qWBXusVDYT6ntLrJrRG/gwGitHRCjMEJiULj0efSWQn7p6Bms5E0+TIZdxbp
PNtMFOi2I3lFOOEgEjPSvQb6eKUxQd0zEGNZGnelbrE1BUeAalf6Gr9MaxGLEkibowUse85ByYhR
UsjXzImCSxKWu7Tj1XPC6bOxwgePadK+yyw6uZhThlHirhi7DiNLltKjzR8bJ6pXIg7FQUfTg0tC
AX9SfE4IUh/87m6svOJYRSNzLOfdHtAa+wOFSCvymt+WdrqT9SQQ2eV9AHIsJpYTh+QFZDZOW676
la4D9PWli3EOZKmep4zvDY82C+iOBL8IZ6z5mtslvvIZBjbo7V1StUxyfFehccemTu+BXIFgX3Uo
oX20xoGi5ZEwyZzCaiOqzF+Vij1wMhQATxNK/K1e9A0f4eMEYbWw0TF5c5weIPH95JoAytJ0fqIp
S/Ya5d+B8Ap8yUjirIHfGJ0JSa4ijXB0Nw/8af21ZJpQMVcmRcWkoSH+9AUCFwM52cpOlQWOyFMH
BZcM9mzVhPYmMsAQO217RA91rnDKbYI2zp6F/nHN3jzyTfDBNVQ/NFbbqfa/hqEdz534zubnbp6L
QzsHNPCd/joFawjo3XaOJdupPf+CBI3gLB3viyp6yWP3hymSi9QPpeF0zD3jFIFjX7VlER0GERjr
xIWu1cQBA90Igw0Udowxef2hVcWl76QBNbMPflC2904GapHO0YpJc36JrHqbdEwETE+wERNbhCa0
O9vIywjt/Q5MWmeYdxzCCFedneMxLcQ7WFkSTgsaSYzpXvo+f1zGA5MaNbu2n5I+3b8gh7943rfp
JDjjJuOhm9G1JGWc4D+vGqAL4P1MU8ttGg/3XdFPBP8SHBCYjXVoW++rUoJFw40h7Hg4fIklISx1
LMmjauSHlSdnlMd6r5z5x8zQLZfTs92QlfSXnEcLlqV/QtKG61VYf7kAx/WoAdNCBH2zBDQk6vx9
JN1yi0ljQtYLTEDO0yFybC5ApCgJEsHKocHPMRle8mTRnrNhLhTf1BhEWqXnunBPs18Y6xRCgF6G
z7HdPYXk6wD5m94KjyjHPH0LMXU1NimKvUmUb5pZ11ro/TDbJ9sN6aJiO/Wm9MVIjQ4nNz1V0SKr
Cwy33Hc/UAO3fk3gAzKlGY0hsdpG6YitKocXePE4ZrK/pRE8BhI8I05uRKmzu02f+rKFPthiC0YS
+VgiFZ88m5DB+OAI6wdINX5QKS9l3L7DoazJ0UMNoMbypUE2vM+wJmyMkR54GEnE5DNkW0Fur6gJ
dC4dbAhEkM6W3PoWPyaf+voBxVp8Ncw7HCJvTYOC33HGXxGyiZVdWDCO1MToeo7fstzFYDVFpPZR
384zsYgVJUVf2OLJkclOYKDRAIZJAHMuPXdA0hnffcb6MIoP0kQ5sHR2fR2kXPgNb8JSJ7P9mkyz
xegQDSx+0zHujQezTVtin8zTnEe05mYBolEwO0uiTu2NKnhLYp2eW7P89Cn0Wkkst60IPu3JztiM
2n+ZydOzIoeobu7QfG5RveCIqtPaXSfhyHm2ZE5aZ/oAN27jF5LsWxX9StzExLEhh4Mq6muqvC9F
A3cXypzRh9jTFP0Y0MeeidD542seq3D9zDWHRCK+1n1DBuQ80hcOUq5MMg+nbWBX+NEspzmU9s6v
OG8E6WTuRtVXu0GcYE+C341ACVDmtwFGwDzNp8sYzbjwRuyRUSufbJ+eRusWL73aGT7oCIfVk6Mq
HJdi6I5FZlvnLlmOeH1vA16UL03IuT5QOTy0xhu2Dglf+9Sl4merOpk9NoEsnTgPdphdMnAGBhri
gyfjv5GYjwhVxJ5ShGV5ZLI99x2HCAlf1qSbuFo6VCNQwF1Ys3GayXTWWYlrdTg22MlcfHAsnH6h
fOyYizEmT18jGplYmDWMrlQjap5eqmqgKeyk46426eaxfI+4lYwW65WI0cP20FkGTbalT3Qm3Ffg
MQPunuUmNcOo2PITpygr98xbsRND5HSD+AB2uuSFJfxbWSQ3B5Odbk0op9vSowNCs6JjDLOqGNMR
CfenSgsccJ2A4QF5dEtP6InMoGCvLDS4Qj/PtVP90BcvWgxHyCyaE/jD9B045rtypU+ToKc4stqz
oRmjV80xmj1qoK7Ye1FIAgP01tY3xJmb6Mer4T2PSe6cAFRjDXDsO2Msk20UtywNg/0B3XgXgBEs
3QOnHRp1ffNV9lqDasf6EHrZXSv8Y5dhIaQqH3c9Vquj3zq7IDtIAvVOOJ9qcp5ARp9DOyNSqwwP
kzk96QhLHiDbvuv2fgbdk2kBm8SXnZLyWW7TZuLlsVQD95SRkAyHTecoIDSN+9aG49NU929twji7
TUCAN9reGfO9ciOgara8mgkliVvKKxK+sxk7D0bf8QqMYjVCMPC5/UG8+neZN5BD6rXRJlj6nX3/
HikE7vUkNq52LVTLbI0t5zGuEUuvJR4Ir0e0JqxqOFnxpdbyhTkBLGEjJCTKzZ5m60F2WHMJBFLI
B0LM/1O0GTJ+HQWFeja6C/pAdztoLKgiBIbj+e1dZDbJFWrqk7KIFLBr+pFM3i3jXsvwuSQKBShp
pk60bmlKVym4qKyhm/LPP6qB8XqHOMgWoACJ4RoxERswnLPGeY1tZlQqNoxV35PkXI7jxG5EILZy
65oDLIf5g58IotZD83T7IGJDI7+jdCIC+Z8PfjTXgM5giYJFVXim+NCThYs7wDn0AIAhxKsPlH4R
WDJhn8aCEDUpG7hPoKnPo/9KJh1zAqOYP1HnbnNHCTTkoT41gIn3sVNfoiWc9/bBMMP//B/bFcBB
GkJkj/BvoDY83UKHXlKJbynEt5DiSC7WQmKj5L4mJ9Nd6JG3POLx9hf+93NHlWIzxQET11I46uyR
ELMaGgKvpyVn+JaSXKWcH1bOCGJ1JYP4nWivBdaI+bqJjrefWTkJJuf//viU7ltfRgQtlf54omWd
lauwmrudmo1nV+nx1H8yaO5OyfL124O0RvGmbQATsxOxQEsAB2vkG8SbVcTLN5w/YkFCQ2F1jNGr
pGJXpBvRDROwioT4Gyet1lWbuZsq5WKszIGY9oqygitgaOgt8iHvy+I03/0T9uxG/DnzEmXTROkx
jMS0px10+E8SNOd33kgGhfp7DpyGGZiHAbSVC5BVlvwlDLsf9XL+vH3I2Co2mrYVThejZXCl2lOZ
ZRvUvneZX6JBbSS5Nj19S8im3UkvH3KjRzLDuFweumze3HK1gZxj8jUC+zP3ZkmWbL7QV72TyONf
rd8axERz/UpZ7tSUy9PtA/3sjaUEpfLYLsGGBB5ktfzPF2//VyyfdkHDJEVifahw+KwTyOZrZ+mt
iUG/9QVmHtTMsbV0cOwECod6rX0AA+YsP9njPlkBsdtB2QgQ0QwFfC2BX6fKYaQO5t8YQwtJ8eNj
EZzzyHxzC5dpZkSQWmK+zZxrCd6yH2ztvFu29eYNab+W8E9Iu3uK0mEHNQp3jU0csRj+1DF181fs
qY+2ZBzqFDy1V1X3whgfUWC+9cMIp8J41T4ViBh+mQPoF2jQcmO03wS7/EJ8+ag7mD9hg6UKzRJG
+Ops0OQH4kDL3LYBIDkSATul2cxAi1FfScnIqlSfajFd8mTmULf8038/9PSjGDqo5FhNS7ovXyxE
2xL9ypl9+dq/HpoWy8V3e8rbl00lxbbT7vu/HjeEw5LZvjzf7XFz7+H2biEU5CVToaqEJjM5UBcq
82/rjcQGoHZpw/QjYoi36eg2lc0EMI4KADRTKIEWmZvAgGQdBecOaPKWrKKrjkp/zVzw0eiD+wjq
JCIL4GYtBrkx5g2BKw5uP3pynWUSBn4yzkPOsPhQPIcv9QGjjSFtGRvLRjxzy1nmX0Vow32j12ml
x61Xd1f499HFB1E0pjDi8mQzhUP2RPQLKaITxU1V5xm0jOys+1LfeQm3Vbf07uKiYo7RyO8Wmee+
RvLZ2uWBRoJ9MOr2hWO/oKZr954H7MADRG2jUQZauITPKevZylpiZVVM0U2CoQioMSa2673j3zld
eNBJ2z/oudi3vSlPSWQfMU+KxRHb7bNAHxKOLJSKKK4TROZ7OpGc9aX1VwjNPepOmz5nkpQ5EBo0
CU6RO28Fe/6E98gKANTV+S8rLeTO9v3fPdF+wu8fMTM/+DL+cb3KPJuJsYnjS8NW/jrm9t7Mcfdm
AVgYk+J36nHUBfiLwuS17AKb2TCDOqucfuo+eGttJ961yyCgr8Udd8drGiboDawYxKMTQFlPvrN+
/GC150+sj65jc5ZIkhc31A/CQ+TEvH8u9Lwuc+4zOTa7oW5HZi6z2iP5+mP8cM4aLwSlv1g+cVOI
UElDVc4LjhN58txpXhuS3Gk/Fn+beozg5l6jqke21jkn5phlCHqq76Kdl8/PLoeV0rOhSJbvju/+
FlUVc+suQcMJGXuLFloyjdWC38eJ0kVLBddUMURSA9FdaVc+0OqlyuVw7iTb0bAPqieVTM/1zjMq
lggyUFwzfSDd+Es4ycMYDw8kl8Mm40A5ugme8SgGqRa2tK7zjWeAAXOXk+a2zf3z1Pj3s8PwKkdJ
YnsEbQhbv8QWQ+CqS34MZyb0qzXOVdsjTFJXXepPN6dcTZzxIa8FGUn0KqT3ZI7De1IMH1WSXAVI
i4yevZc1IQ6y8isQ6M/ItFs5BreFO9ZgbqpfvPuwFtz40S+S39RaC/0jOdpTfmGhN5kr/fg9OcP+
+Edb7h/FSJ4F+pcuELT13hLAoR7mquzwKxPChz3gIsrpu+yDvw1C8wYhQdh15MNL68Hpf9DAfA+W
/2W/SIXnE0UxiXlt/XsyfV795I8O8KaLyIOMo7O7pHQ+8yVDEInlZ9oPb1Noa85EGWIBQh472LpT
C60Ggfsn12W6zUyC7im476bYfJOBD2MGnTB9eHPXLs+DXqSjqCdjZdL52Qm6ZwtsLVPVEdWZAVgs
Isoerc4iAxTUeljmzMpmdotfoICO7QjoGKTewqAlA8J0x5esJQwOmzej/vacKPkpC7Ni9P+eBnm+
VWyrpQVUUwxReO60vc7xIUvDu080kAursmmDtvQo0JBb1Qi8jig7Z/DpghW8ZYpgJsJYfc1gg8P1
fRLb7Or3zWIbctvXjiYvYeYXUgG4YJY1ywZMF0fJ0Uxg/TKTorXm/h7Jr0YCAvczsJKNjaUdeKB6
CfrsaQQP1dJ51Q3jE1UzATFo/eLkWTys+iWzKGD5ww5GFxy4SxedMPjn/lE5xq8oDJ54hUGia/Z2
POkkCU5lA8HS36gkwoso74mUP8FXOdT4rUtclHU5vtFgcoT5F/FzpUImBCJ/quvpeZDzezPCewqt
Aox/eenIYlgZvD2Dh/7RooFlpb8RhuSF8+jkWFSEDL8tzyTzdcANnIzOrk9NFDXesIb92+8rp0bl
2iMl+RWjpVuFA6SrEYibxe+BS3RMjAcvAmZmzghqmFcq55vWBAA2fEpu1PyWUr+79HWyBrxMPf2B
km+uOz9idiW8vSH7tyT1X5la0ERTdJDTYvwj64UWYQXA5OK9aj8jM9JrTll3ZmlcM2v+HaThm44Z
hTIpRBCH3d+bKRqqN6Njt61hAscJUUfUfmw8XbsbAqhYPY19/M4cT93+g2EStvwsaA5YFbB5DQO6
NtuketBEttgDvmTOLzlw3s43wXslpblBNkOzvPpr0hZlcx2Aj0bclKgJpqzdcUx+mfvfRortSOUd
V4uUZ2uIuIgQ9IPRfy47C+NYi6itxvONlYESuBx+TbEgYTvs3uPKInKzN8P7mG7qilnyt8VQ4LCw
/rcpIfJHDNJr12AQgTCh3Bg43TazweuZRUDZJosW6Gw7l3qmz2oKom2GxLwLFxm92USnOPDuAu27
z+307Aw5Sr0aeYWFGs+LZMacAixfSaYK21G5IRjld0RRc27nnpd4xCuionE/K/IkHQ5ikAQJvSqc
GGtwg3y99jlfmqZpMX7u/+bWeChCZE9pXrK+2jaeYbSMAM+RVuGFk6dUBuAig6aF+YkVOygaUoIX
5rPbD3vKzXQL0oAGtMzTc+VNjy3zvEvoSnHx09be4S1JEIp59cUqw4YYGPsa2sV3PIj5Qp6OPGpm
YmMo2otaPgQ1QDdt8fbi3SN5evGdTLo415oWudkAZkgdDoh5vnSWUEueukKFu8WGORWldaB/du9n
qOduHwI1U8yWm7L1wn3uiemU9uBBuNCJTRo9Sms2UcsFejHmUCsMtpK72wdrQrlHstNOuPNDwOCe
AJRxcSUi+lxZMiQIKUIr4muchRnJKQOqX7ut3YtmM8RHDXzKrTVseNWbz9Sqw7M4NsQIPQceWKvC
9Oyzr2pc15Lp11CO3Yu0dLnDFUGViB17H2RL5jd5549O/RqrWjzcPvFja9pZywy/NurV4HoQBWxu
L0itKLrzvodRMCfsqz7VTGM67HSSl8e3K/dCrMyf3iXlwLE7/1LMOKss2DE+E7q13/ZkOySIf0Tk
3IVCI5tTkUEsMbaIgk4wMcHAgebRlnvb5rgns9lfjUPnUloaDNdLybMB8HPnmin/ZNJzkeGdDvaj
00zPPMvGzuRhYlO/z7MWaPNAVK2oBggro89z7qM0tS7xxBZHYjViRuKkeJM1RmtXcWRIFtS+Aqgz
OEcjxGKUUE4UmZWdFfkrdecfsrB9kjNsgDy1CDekZ46JjiHGbFx15ymyvKndfYXyDnmM3HCbAWOQ
UBo1PBjQuBOCUUKT2JnSnm92zHjn85LtG59GvNHQV+x7GWzGAfUF4gFMlO6JMBeDdlxPrShOceE+
1EN2tGj8UUGRnGfYbwFpU6uboVc1bro24349zpz8Rkfhz2MD3bpBtrXceDpiP7hi7BfXJNOEj8ru
vpndy9yX1U6L7jMfjJ/QHV20pESXxYu8pS44EJS8EOh1OLpG+bmoMB9TBAIbxAjP+P3bnaa7eaie
62rImXlC+6x7sIQJNZxTs21WmFpSYWy9Lk63QTnFq2Jw/+bRwi6nm4fESd+JLDov/80eu28mxnXU
hu17gkiMsWbSjcU5iOyXZkqn+2AEIzWw/jvQ1PSUfBpF/VT3xkpbcYSQJUfhBayAzZVYJWZnmzRl
qXZr194ggIKZBz7LlfA0hyD+LrIeQa0z0RqY6vmapb+LyguPHPZpoPp9zyI1wSSskGGmESY0w/eu
edVyIu6wZMchTbAO+LzF8Th1MuJzI2Y8XmQyI/PfcclkDzIeP9qI8iNR6gDOwNzM8DzCrC+3Q+me
J60WyzQhWCElk2/J+hATN0U1I5MDwZ5UEaWJHbKMd3Y7RieQE9yVZiGfHMsGuvsT5WFCDY7iWjNa
PUdZ8qC8wTgSGvQuYwIUmOnjU0qsc5/pYFMHMQKsAuh1SY9wucbNrXJoDc9h3p4nae1aWC+bSQfH
RDXg8zFfZSBNQFbNj4VVPCRt6R+qEIAP8470UnmNscq1uGc/fDV188ktZB4TUu9XwdyFR2GBbq7p
5Nl2/WYzhdqDDfquQIOelJc+oSpe3Cb6MmXu1VdpwCmY+qKvxrcuJ7wPzGY0MfPQPs1Znyz5pIYb
42dMSOb5qx06RVvRu/Qm9gG34URlk64JhE5EWCmzE9dXSi+vefC6ea1bhflHNLjPKxfSPlKa+LFq
BnjryjsHjbH2EC0zlfDeCxQRjjcEOEyWII3K/bZmi3AN4rsZqMhim+pmE4Xy+2aNv71iZSWHbQ5j
CWNS1GMLnV/hH5kmXbsmEOeel3ZTdXW/qV1KxMJqwI5QWaEwx/2JQoQ+ME2KwM2IW/ceB0Uy881C
cTP7maP0zj4X+DryNMRLz5sPHor+u8Z9uj2qkx0KzRBPK5gCxN4VNciQ9CigkjbkTQe560mECHaw
F6MfQh6sqApge1sOXKCwJcbcrbIrsbcr1foIR/IAthXiuGsd9g7fC15AtrubNdMEjhVP5QtnfWZm
c3Jg9nLOiZ1uRtw0df6djLF5sHyawf0MmtBLvysXESuSFlAci9fegog1jgxwqxIJU8QdAK+Mc+cs
q/2Stegm63JBCWAAx6SJTM9wPTwLX04zYvNGNkpKS76iDpS8N5jnYvFZ0Ixbc8J8yVyesnCaYR23
0bFweMXRRZ1KjFarHges8tHMpsWL22p+dI7VmJ7JwW2GB+VQcRU9355EqCWjroEIHKnV7ZFEsZJX
tCypuQfaJnajz2yIXmI5sdIxQ0K+xmlXTcVmDI2/zjCE67IFJjfMTGhyDNQd1hB0VusZiZHR2j+s
p4uFLX+wGnpx9liB/An4GTmw1SRBCjHa9SbNhkvqOb+ExXqUm91dnVBRmw02XZt1PmF+jJyRe8G7
N0aXN8n2nloukonfKuiNF13gKW+y6VMqzmJ+w9THSHmzXRLHkimjMDJQmfX9ZnllGEaSGBpQ3PXa
SNcahQcNzr1AXOjAu9soK/m+7SdzK45FXB0nIIG29ztpODo0Id9ya9910MKWh2pqSV0NH8nMe2fV
hoFTs8IOjQgl5e27s7N713Kqvd/o8pyFMM06DAS9knpXJhxyA5tyPihG49VPpD6NlntoTfNu7v2e
yEMlrzUz95KZ6VHklT4uNbBfQPEpHBbNdHI/VTy6DwNlpKntDsNfsTWIbnrI5TLhmTfM2qrNOGoi
BJT/2cdECN8+GIP6ShIjPk1G422LOr0YsTKjNZ25AeJUGp+rWbwno4F81pvs66TN9EBWpsNpRz8x
bB/2s20+NR4pp6wl3tlRMKTKgXpI95uGI/6hBZMfFpa9bnvrMVFconIytqPPJrlcVOaCdUiU+2GI
hdoql9eP9trJm3CmuRGod5qg/JUXHZJJJMP9cuaftBSkxHGclMFBtAWcOsGMFS0Cg7vW3BQjYFny
j0L6TchuLQXcDTrZP2wCCoNhFVImjMtJze6ITegZwMia0R83YnyszfQjG1CC5gI3A/Xjo5c3d0IT
giTmTYe7py8FatMu5VoajbuaSgaJA0VT4efPrvQqZDh/cNgFgOARYFuc1lcC7RC/24L37NptO/pv
csluZ0Y+72LUPVXfvnVUxutWswbdFiLaKzVwBSdcNUQLr6PC8LjZv+dqOY0qwdk/Te9ly90vmEsw
u6e4JfZIpxxunepYCqb+dNaGrSjvSxNkyRhN7cGEEkGliF7EdlF0pBP1XshqrPrh3TIwXEeUZS5c
GEp9Rsbg1WXRnXC9oLYd2FRvr5Pvfxgj2jTXwjNv4xi6/cLNrAlQpdoiiPh1phDcULqy18NAsQif
Sxmi7xIuAYQp1p9pSvSGe3Jj1C5uLIVYIhgjilbI54jGoIoo7tXUhCMYVxk9AxYs22KpyZH7SDko
qh6GDknDzFQc65wxXtokp04k34v5X/bFd1lxNSGkRextGRsb3hQxeMNzbMm3icsKjxIklf9cgmbH
0DvD802C6QsJJzkrVj6xPla7rmrv8hASYRccUyv5wEVPNNeIEQ0qBGUJD6olCdqlx9E36sI1vbU/
JgZ2umXBxuxY8qO7cp5Yk31w8QrDpgAHQ+oCIRIxIhP0Af1qaXuvA6wuFgnTYXNnxBgEhYVgblmv
BuhJiCLQ7LOS9xMHvpyHE44YMLJkFRN29h320/XWUsdG4qxKTvHIJGpacNm0MVz/IpY+JUv7DHN3
oVzk5UMj1DVlkYF+/i0t8KZAzdigzHI7Vy6z/vkAijHZeLTPV8byPv6zJhIhYFj5uAvH7Bs4aLJu
HcwyhbVJ7cE5F4Q+SG8MAQFytwfTPWeS5K5lCgXRUk3vw5DAaUdVQH5dPL2XeA7NEbhx7ag/KQ2d
Q6s98yGozT9aP8dhbX/RqEDxXM3zJXX97OA54O5jzOobgwZVbZrFqW6JvPJsdXUAjJcDh7/Qcu0r
Yb/gS2d01vUU7Uml5z6JIKRUyDfR9nM5NyAPVq0g5Q/u4ibt+pb5bvXtVRYAj4L7cblCOotshXB6
te3qClPgbqzBgUTdkCGJjI5m5x7pfXPIUaCwaShvxuXq8cyWRYoq0VxWAh3CuYtYVJzCcLiluOPc
OPia1XQSBT5n383fl/WQ+wTVgdiCsPxORPRS5+1jRXCQnJKfovAPyVixqmWeWtHVWCOaGXhLxXNL
ee2MdAiddOnsF5S77nITtZof1Nc09mZvsUKWzX1MtBFWXy7vhrID3y3s3onmm8mKHII/3RTicNuw
oyVuwj5jmsvA6RGTkTHwUNl5ONtd8N2YwTF3Q9yB9jGxwAQ3svkd9QHXLBeXqbwXHTAnd0mgX3Ds
5bSqyDX1J8S8c8XmGwxc2i6DFDa/7NvHTL2K5/Cw3Lt21s+7kl9HG8GLlix3nZlBuzPknTKpFdVS
TmiHHOcWt3JQ30cNN4NZ4ZbuaXV7UJ1rdHjQ63lcN+DSzvzpvg2MZzW4BuN47G9UEc0c3tmLN3ia
2QhI0u5XMmSRS/BaaXHX5lz+NxDV7XaJs5AUyupqoJ2mt8j7G2NCUCrL1l7DshQhjsew8eYv/8z9
oFcDFHuMJawO+Gs3JeCP2grX0+TeAZ7lVXAF4XngMP+m7lztl383pyWBoS2DTTEgFUIy1EUt76TL
xHS6umOkNreftTy2Z4EDjwS7nFz723GnESb5Dkt6gEqvOKKWLj2bTlL1OXkC8pbKu60MpiU+i22j
uCgCPE2F3/Hmlexhqiy+7dI5dXmAfWzhZGUpCG5BRzGKF4Gdz589hxl88vLsBfCpgJNS+xkz6Rje
b6/hpBKV7M8JLWiRNOG+MEx/S+XzNpC0aHQc7rj6yY7CMnCz5gaEEnABLZ1CXW2jnNyNnqN4WVAi
iCDcCOBHDHcwZBij89zacLSRt/nUYGT0ZjROAoOjwLJtcnHUeNLnPRYNYzu3uM9yXBtV+1Xzzm2z
PHztMdZYqfGY9gCU0jJkauoSAIjuDvC2a+6tFoZ91PfP7qje5HLKKjpxloMDiC9mmw5MxuXJ+JDh
7f4/7s5kuW1s27b/cvrIB2wAG0DEvafBmlRNWXTRQVC2hbqu8fV3bNjxjlOZ4Xy3+xrJkFKWCKLY
xVpzjrlJ5+h1EDz0tSX3nTezY0tY1la4ODAg1bC1UdXSjUJSMnuUjNX9OCx8JBC5HO3bMnbjpaPQ
YKBgHwtS2POJdSOXbDTNZ7cq43tnsr6n2SsYMzDutNQn5xYXHUL8FE0vTuajmUTTqTKA30dwEje2
E5drZA0JacA802lcUoSRDuiijMA8o3Cfaees8yEk6IGuBkZh5EG47wyeoKMVp9vBG1+Sbgo3Xp0g
wpkaWvx6G60pHg4bJD1bfTD8O01RwoUzfXBNNFE8/Lg1elorlTcf+qZ5NDjGm9hByDbZ9dGKhmpX
Tw8NFa8Z3ZIb+xcvN+pjiS0HHY7c9wGuwbmEpwEzwoiiBKupV+9as2OODVgAYW4o1m6YEzVRtY9g
jzC1TEl6NkyUNwXDN0aaHlGf6OK7hh08CS7ZJtf0/HFkt3ieEXB26El+IH3+z58IZc2//4vvvxbY
0qIgbN99++/990IR+Zr/Ur/1f//Vv//8Lb/0848qkN+fvtkuUL+n7ns9nb83bNiXt/uJ/Pt//eFP
NOCHqQQNeP1Gh5iqWlvT0PjXzx8dv/33v4TOPP2LZ/8vUMG7a9Ncv4Zd871tm7/5zZ9gQen9AdXT
NaAYLVhBsCo/uYKO+YetS2lCnjIFizgF2vrJFbTEHy40KsfFYgkq0zL5UVN0bfjf/7KMPxiVPE93
XFMyLevyf8MVfI+NcF0DwIBj2oZtocx8j6uhviW1BPos7tPhvrBoXtRU9MLSxMeEQy9yyY3/5SQ9
/uAX/Mqp+7t3FLpuQTaQwNrMd4CcNLdyGBhGeRjQ+Zt0JN3yRUjUieg5Bj/s/gHs8J46oT4gbwSN
znIE4CBFtfmFxxO0mj/XZVIejHRnpUW+Rnl8KefkKqt/or39zVu5Jg5MJNsq7P09obF3UvyY9Vwe
piZ5S9Lkzdeit8jcuknw+vtz+B7Fw4finWwAbWzUsPa8O4ctgNYmtMfy4GuDt/XcqmIZJEnrHFGX
/v6tDO75P4Ex1HtJA5Kl49mOa7yHLgUsb60i5FPRBxTr3tQvbgXq1JU3IxtI2sH0Swv3aNQtvttJ
4XGcezOotjOrv98fynvOz3IkwDQFV9OQlvuO8+P02CrBGJcHzyMJLPGpCk7nCV+2oU2XsRzPjeV8
R0/wT2fg766rNGGqwOCQHuLHP99CmmEXFDRhXOA6PsZ6e0RLhrZqOFctu3rldc+D2zifL7HL8qPQ
omsNWgiWLc+PVZurEVVFLJMPvz8by4n/FQ+ynA7LxGMCuw1a2LubgFSsTqRhXh5aq0GyldoHbDjm
qjUHCmCQhDr9rqtZlbQxkFoAYogu0icA5mSN0BJy8bVMc7cbZHD9/YH97WWygbyYkqIgw8ufT9fc
xR3Mlqw8aF1F1GBPsYpN3WaaBh5wiyfCaWl4t5+JoqxWv39r4x1v0VrOyS/vrX7+y9PuAtDqtS4t
D6NtPgw6pO2Omjm7bABU9XgZdY9TgX58kPI1il7yGhj07w/hb2+WX47g3VUZkiwkXJwjmEMgm8IZ
L0idrjN+2nXMkPD7NxO68dezTSyEi6sbmY4lxHuGX+ETzZMVJWJuvdw5lXMji+RtwEy2mvTeYM1P
BEe+AY7+0rU+TcdQI6nWHc52bR5QDuMV1Kcbl9+Z0gnKCPeOqXmncfB2ZaNfSlxxXtLfB3qHKKw7
F/FutIuPIwOcF8VXaVB9aRAOzunOy4vbkja8zKhkFvwd9e87STWWcpIYin0xmc/TRKhzIeZ1494G
+XyDmJFMxYR/ZLcdoVFgr+a6ooqNpYoQscJHp6ceqLEfztBPj72Q69AICZMDABKyIeOK5ndOGGVr
zTLIOZmuQzM+UshcUxE4+cV4XGotuS7Xc5I/UvUfkL/n2joDfLiSIek4VYAsHT1DPF/ainpv8y3p
yF929Bu6LVBwvF0EsBvOY7+FfPKW2elbIeI3dT8Jj1vYgMm3ivIn026+umooVmeG4j5KMtHskFms
nFF81VCl4C4N32QY7YXj3DUwOGhiDmdjlIdh7D+kbbe17WZTcz6XwaOV401Y47mAp0/m3ZRdUb1e
rJoTJBjxBq/mD0zT2YhcLnZ3HTQ+nAuxhG7nquvRsmMMSJB1e+26ILRmlcFOWRVsHXCfnGjTn5fT
79vx24B+RhTaB9wEnMkCZHzWkA0RvrVOcCdM9BbWlCHOCPUbvy+/epgIrJGPqg0MPSiXLn3U38ce
kiJqKbY7XMKBeULQt2w9xsXSO1Wh8VAWSPnxyyQr352fRoRrDpOw5/Znj6UwKs+bMOn5fa/xtk9J
g4xblsEVyy/KLL9C0vut6keS8dKreot8Hs6Qf7jRIpyZvF80VV+amIAnLb2as35jqzOlChBjKe+d
RL8ASKC0o70lSqwXZ9fewS9pjpcKIjl53Cu3CCgKwuyEuXCOXcyNOmv1KrDbtR90T0lGv8Ez8WBN
Hven1fg4k4pbJJkFFVLwSjIlyJzlxcwRrfMQbwixGdiu42uchNqa2fFBBv13qoiotUwuVi29aV8R
MfY9M7bGo01LWBnGTjxXt8vROwmfbzT6s5p346qhGXkVNDcB1FyHjGdksm69FgvNaKQ56QxswkL9
om7lQU3Opo5SrSMpYvazQ2xwbcDWuXuLRgC+nYtZx+WuofN0TOLpxQClcGvh2Vt1KbADXBRqDSNp
dsBbI7ZdFKg/AzN+WG7Hyg7eYvXgQnnDZK+ln0wRPDltLvD88NbLUOJG6dsgx4uX8qwUuFIJemuG
i6kAYIbGWFz5FULFedoFhQ8H1wuv+My5ognbSWA6bPOfm5k14TJs9WqqD3GADiO3UIl/d0QZt4rb
6WKoC7UuAv0rMQN95DzpMwGYndOd110SvjlFSeqWztDX1jChywShbHLVKvoGUfvFjnA28wwg/1oZ
QXJ1EaGu8MjRj2TK8gaWwKNLrWqoNHO//AMPmFA18JA5/YUKGYAkjcMaJYdumryVwbvgUkw3tWbe
N24FKRrHzdTeljOxIDOwQcvazfV4o9eRBtfJv9M7zo03a91+0A82QTZj7QgMs9G4g+phrzQ8Mzu7
Hu9cuyvowYqLRESxamVR8oeIpmkRh9o4iNZjHQK+MSgVlK3hEQSE1bXy041/t3TQE40TU7ouXnMM
nYU1gCkBEK2Hw8k0q6PTMoo2pZomC9r1ms7bSl37wLMV7UFe7yYNRb5oG2XspyIS0sgiauQ57EHh
amPpbdMyfhkDZR7JsVPRy8hoaerbmDowNyfninCCy1LkW27IZfFCpeRNTQd6lr7ZgTxoOqeGIa5t
8WFNrf6t8vXnOCSlUTeeoBHcTB0CmKEvNr4kiPPHJZraj52X7UdISsvN31E03bgns9Ncav/cUHmc
Xw0jmbZGir+jmRLo3wNsbG7rcOwJEZy67x2FZVTM8rnKvek4+CgqPDMngXWGHYhyFJeh3+zMoH6p
Os4IwYg7t8puW4/UqboyXmXX2EQ6JCQrekm7aVpBxltciY0+cM+bgbavZIGdVvX2baGByMkUIHsW
kIwkRgaTTK2Bx8fWeA4tv930AQW5LsZlUhalqsof4tkYuT0bso0RVFIe9I5RTjGFLuy4yZxwzYMs
1kBI7/KSXAW3Z9nuTt8rt70XHeMWXSmP+vl3qWf5Nqs4SXTCiGBHO0QESrkzbd6sZzCvYiSxbtRv
bXqhP65dkfIM9SRW5NYFBMHDOHK7tFntQNsR1ySkuQhGmUjWudpQ9iQHN+WyO45x5RfvhdVEe2gy
tPUDlBpqTWSJ8asX22ySvNjDZYzUKTFbItxUgI4dohvGCooLG+pt1mprpOWkVmMGXnffRz0b1wMc
35wPFVvFOW/lJR95BEK/e57z4QkcHUpxeT/DIFjbDY9oMJifnLwl5kgNQXaXqUhQTH8IADsHPyBz
G+Cly+i432GpamvT1V+cwUGZkcd4EOYSjW7k0UUe+IqrQrIZtnhksay0oAKz0WxhnwVIT4Nh13Yd
pDIBEzfIP7QSv5rj4xCXMU4Qi3lxM0+yOMzBbeNAp9E8FgYdzzJ90NEGlYIOjpTMlhYMpWBOVNHc
idn9OmXDEwj04TWmxRsmJBoGk/wSbDvd2TWthkoWJVjf411k861g59Ent6FTQwVvuNVA3CVR6u9N
Yl5E1e8rv4zugmqk8SQBBrXAYzZWitDUDIuvkTdVTDVxss+1rR4ZFw8xr4THthZj+hIxlW70aIeM
uzpiXmYS1GlmVTMxpeVMhN+Yw6nIAB1VtaZv0ONNxJZM2yKRxzqEE9AAixjIQ3EA5LEnt7jtB6I6
2s6BTYcQk8w3gnrMW1xdDJm2eLTHOt8YRfGQSJRktuZC0AXHP/U5wfCwTaLJvRiodY4IyjdV0s7r
IOsedaPnHwMMzEQT3FhIhyurq2C0IfuV7dRvcw+DJ9rib0hT7tFHQF4X7S4yI28/lpRuPcCkpp2c
vZS7KLu4A77oUi0Z6pEZNdEbDdEd3v2wkFvqubTvWObZztd2ZPrQYRtSk1WSxeKhNo1b37HyNb7j
gr7ERndZb/Wj9cnSNJSZASO5FsCEjQM2JtgyePQlz//kWYc+SxA1FeHegbS19hAVrubSBmmVMAX0
Akv8ELn5Ona4L6et7aElmycPUQcgqBWu0w1yJB3DKiCBQdrE98a6fQjHGpfxVJFH25zAA3XMSGRt
0yfZY4x4SAa8nTbFvk3eEt7aEqgJMtxmHdt/biKeNAy7PZotuhGmSzA4RqW9J6D8upgDHWchxaIf
JwanarDvekEd7YcOibLm++uaGQYshD9tZKlb9Cugf4JW3UJYee0bAqRx4DFAqHeXbYs9ooq2tgzf
zNo58Qym+2WmQ3jMJhN1WysbeoNjYB1nBFiw28sDw5m39/P8LCoUlXMWEg0cmIDIzA25V+4eBsiG
Bmp450nQUT5BoT6ZFlPfvKaV5u+gJZE7KpIvRdp6WzP9VIH1w0PZ7xKjYVHUojq2oEm5rfzgonPd
sXuTO4xMdwggX+iZA07KerqEEU5hInzQYLA2mDv34I4BC8ScZbrRQQ0wuAkoe7N4N6DPYKC/sdk+
rFzPuEAB9lcuwnvU2f3ZjkzG7zK9qgnzR3UJy7CSbamickyvnB5Fj8Eff5EtTlMhApbQXKfEmUEY
zdpNAeVp0wjWWZJIzp7uhz7QGY6j0Nsvy9YkNLdBibfJaD6mLfx3n91M3LflDvjd44j6ca07IIeN
kSMFlb9Gc5ewxlsv52Q23Q9FXjwyJn1ET3a/LHXbmG2mK9C9NlF8ES6LtyRoz8aqLsT3duJzE9MD
CH+vVsqFLy450RSWAOIiMfDtI53AtUj7TLITa1A2TaMf5NvZtA/qP0/woVGov801To4+jMlNTv0H
jTgfeiX8r3Kg65tV3U6wtKtzFhoZ8B6jckku3OBKUNjlLUJFkHtEFcXWCLPH6vj7rC7cjv1dhhQV
XTcPLgpnzahoynAZY7XZ6lStBX0+85zq73SR80K61utc6Bc7RnUUmOSWWpz/gVDMLGOfpkkPRgdX
DBslMHV2JHuRc3KL9NHpCaFy7OfMlfdIZt5KCyFYTLPfre4LXz1i9nyxmaeRRFWbAqE8Dv/q2Vbb
kGFMPpR6jnmgwhdmuM28wUhyY/b5reZYGegQd9z6Uf6ZVpgt2F86NCISn70eI2/gsjVFDcVyL+Hl
x5KqzZ8c/JplzuYLedaEqsJfezMTqtqWYiD8ItqDZqEBjSxI2OoODTpaZ7U338SwbtzSJxIh41qr
w+5ciVsZkVoPvECJFA/C1Ol0k04uXbYvEnv9StCZjVKidktmaiPr8Yx5GHZD4xCYw9kcYI3XLI47
1JBqZc8GbZdF0ZvmeeM27vpzUrHuAQdPWGhxJwv683bT38xCXJZr0EWZj3FyPoSdOgY1ruaF2luo
/TGW+I8W8K0OZgjoTGxKrtJrkt9U4wjnw5npfBgd7V63WWpJnWL1zHNo9KifloMQSiyntra5zO7U
YorzxEJcbVbLeL7p7Bcn9uqVVkwnjCi3Etf8qlGCdS2/dZzpJk3aB0EZAnX+ScMJvk7QzBIrE72p
+ocd9K9D8WLJWnm56C1zj2C3ffQo6ZlCHorO/VL29PtKY7w1MOUAPoiuptqiDwFLMv/jUn5bDt5Q
c05pcb9ioLvqMZOUEYm3VqJ5WlpuSUad1+uOVJ7VfrdYzQ03fBLJez+j3mOMN25mPOEQkZRgxjsz
ZsbEZaP1GdGA5MUyYHR5+SnV14nOaOOMJKCBK+Qm5fRoFRsdN21uWWiwCGav17msrKrnpZpcBZzq
2v6iuZLiGb6oFda7GzUvC8LY2jn/Xvc802pTT9ZNse0MuhVO4d1ahJu30H/wkwIvIpJkyxKDaHt2
wtzB/EZgRtss2BtYQZendlbVsUpPv5Vta6+Xe941q5vyx4O2c8dT3jVf4NlAFlMP48c86r/VVX9W
Q4m6quFMKlFhY84Kr7HxNc5RrTcyWadpzjCjPUymQP1Q4LyI+NiqBNE3PD3BOJ5t50PShV8rAygu
VZVaioBZ/YhwHxKcOie9/zTO4yf1MaWmasoMimUr722XYqajce1V4bJD+l2wamUieRE8HZWkUDFY
FuykjJlr6Q0QqAqdrUVH6PuwJTVjvlRa8zaW6Znko908oC4OefxHFuorQFXHsSo0XN/JW2wgx65B
U8Q6Ra8+/zTJGHk0xBhwP4xvQfg2WVQ15MBRh412pNWzN1gkOurWXl4iunggXLCkYPjXo2alT+FB
pvJ+xDVAXYQGEw2LrRwwKcp0ouVNnSv8kNqk1/nChds8cOMFERvw1suadckNjgWhEMja1Uqg6wyD
lRl19oSqB2G0PyoetG+ved3d96nY9dROJJTEpSgnxmzfaHIfNRTnxqV8BhzGw6gQuv7dgHhrahjV
PU5OLPiYfMSxHl4pHm6rGn5fh7S9M1j4YTP71PbG3fI8QIDhEtbs7AG+bScNHVsmv+HbZi8EdIUN
TbsLxk1gux9x7B0AG3OLL49f43xQLvfNstX2owqVRnoyqDH2BXs2jCfpGgu8r7b3zPd9Rbp4wMBN
Ng7YGLZF4MCOpIKd02HcTyVxphrFf/w9YPJDgmKXFTVo1vOy0wpUqSxFWzflsPPwjiuxM88SDZcf
ArpMY9aNFDvBvl1ym+JQVWECVm+5Z637Eg19G3JB7JRbsppB6DLoelkIGTgqD2xPAUGCP6EyGBIT
hnu/9lCIVFP03MjK28fHwQR9hvMKNjIbZN0EPS9ZTSKP1lZ+g+yTv10xvPbxSxsUcFUbhhjUD9/y
ujful71njvsoiolNBM3PuXGyl7qFvBKTzjv5nbZO28yAPuagi81YMdwHpnUP3uRtqdJoGh+6TqNN
VYK9lrqLXxM4nR0yteWUJpfJjqVisq0qblubrbFnC+QQMcvTyfnmhEpLqEpymY/POozd7y6Sl02d
acyUobleKtllSTW6Njl3iZdSdmKNvMq9RyJ3nZ0aSia17y09ekihkX+0RvnWjRYFRCAEBVWEyAzf
4vIxm5hC4pmK0lx8aub2oUSzsfZR7sGxsBlQmd7MAHQWm7ybZc+cE2+KNpQhH/YvQ58jiSiHNqGK
1bMqTQmbBzM3E4cV4wNVhpUU7AMkvvc68PClsSARdsyc1WXXukdeN+1CDQPs8iw3mmCPWs4Py2pu
+aAsvaZNSfQPm1ScByDJPXXRzZY/amnIFET0FBjVGZbdK6kS7j6t7oxJ/+zbLLchDVJUTb84Eap7
MyQDuI+JpFTnRlqsrofqWOQBhnfu+jE5VwnWJc1NeSor4qpzSAQ+a5XSie5n74kIJoML4Lc3Jmx3
Zl6Rn7q7hrmUoZRcT/zzp5iPdrJQA7sobfx6+uabzkfNyssd2/O9HXQMbt7UrSsv+1RW7SkoM0II
+FioeyYbtVSWI1GpvpapJneh/eD3xVHTy88z0rr15LDX9dvmtrGC8ggOQSOOF0aRPaU3g4jE3aj3
3fOkZy+ZIvSgfTzAecYg4e1mezyXXoiCh/LdOtK1Eq04DsSu0OoLyq55tE8FSrFNMZvVrWGmMYYK
6yaj9tCNotvpfXUPO2BYaWlf7hLRuzvZuea2DDp7XVXEl6QGy4a4Gx+ayNRvRU58cR/OO92lM1f6
fn8gdOhD3ZnymAFkQAycsz0ClwgQ3ndfbCvZ2RniyqbUvrSFp2qkQXyYS9fblnryMUP5tR86O7k1
/EHs8bo/ovZEp+na+lmixt4BEWpPWSNb0Bu82LNdHWOUbIEYMS6pF9/gpfuMTcg4cS8QCrC82AWs
pXhi+a+DCj8Fuens+ql8SqtUnpYXhSw62Tw5QxCQKRyU/Pk0f0gVB2bqtW3imnwYY6B+EFIvxlPF
AwOXkQohox0GGbGRhd7smjT92uiaOHWZ/jkvaSjAOza2mXIqYWrMTstLlPifPcJ3t8Ks7NPohr++
LP8PBZG7JQDxNcLfO6XFhNwxt05tNlin5at33yIQNfeBTRR8UeU3FlCULTG6VFLzWD/95wVzAxwX
r4y3feVTwkG13BzjHDKUX25tZOkHU0vIQg6rAScHubidGd0mgfkMOMjdDR4Zi+Y44viIbhe+yPLS
KbRR3ajnioL/9j8/iH3eKE2oaBg47E/LC+V+8eOrLklMPEHqJ0TiUKDQBZYNyF+PHrp3ZgH93CSG
fi6qONglYN02oS+PYZ47t4mIXkyJydpq25qNY5QdtFQPiEM1z0UbrLNRL591Wd/y4/FeGjiNzSSN
j16KftnFrLSWrtKk5rX5ZBvEq0QhLBgZh7hAvTzftIbd7CxWBAw6k4c4sHNbbij1LYX26nHgPZbv
RsTsWyr8gBc8RY/qOJyAzNzzbGblebIsh9I4dYrl/zlsw1oyFh4toEOEMT/N1T1FsWlHHtdnSy/S
hwgSXb6SYA9CjKVIFROLiWgSp6bTsNovX+Lz/2aMAdnoDthvmEnmafmqV1fhl/+nS7TLgfXJHeDc
J0rDOAjns6Y77Q5RbHVj5U5wk9mr0YvGEyLo8bR8NfbhM4WzedUo+pHTEAYdyPQtptG+TWgbnpb/
tbzoii60fFXWKD6dtEy3DHrpUdBnENQkT3b4hQN8SnruclGo4OXUup+ePFgtdJt4cafpK9MRQkRn
9p8nsccl8Gxr+J/rYjq4lrkV6gF21NPZTp6+7zAvVRlowqzFNEWA8o6K+609AYrKRKB4C7a+bTH7
dXVyg2AZZW7t1euIoUalTLFOrLfYpIJTrR7xBoMjpbsSZ3akGyjmnojf7E59IlGZZ2q0SdVAU/jF
Pko6b0+yUGysAXqHm1KEcqWzp9yno7gP8TXQShQHv92VDgEJsJVv+LdAUmTvrRL1p6Ru27s4cx+6
uA1vEgD4cJNH4oBnDTuVzL9WFe897S2FfuqtujsV6mACkbDGWL4ksYowVJcAYEoR8E/8yFJ8KOu0
fLW8+Fb989vILsUu81xmzu44OeW0T/OqPy3Ezgl2yI+vlv9nBy9D4M9HqsdItv2R8ngYwdhsyqhA
Wu8SX6DZFtEVzReyu27syGGKBh6AWPpTCg5lbY71BovOdIAj8iISHM9o8sNp0rcJNzOFhyG49SP3
JLCvrGXrl7elZ1OkkwHqR+NrnsYIKUv91XctXPq4CHWADeMXryovs91+JDLGx55iHgbWpex8RXya
lCYV1f0LnFn6cxHSVDJDHvScGkajadQ9rC+6IPSg75tvQM/vWhzW+zQQ5fbNxE4YGTbP7ODax3AS
RJ07yMgMIt+lU24KBR30nOZTbGevjXRf2ZisbEPFzHTB61j518mqQXg35zxAWV7MNv2QcRdo4VF9
AOKu96zLXCWWDs39nLDWiycWt52L/hrlxQfYshuKLOuyD3YRA3INoC7Ejbo2TOc+DRntavklSs3P
9ayU1HP4hv0gXg1dRN45pUbDzj4GZVDQ03A/CC94NZ321VTpHdUTeQ3jKg1Ywdk22+85qz8R1nQ7
m6e5EjTjBP1eCFI7e87ZzE6tuM2K6BOj0F2ih/UREM8KDlG5F133KKoyA0DQTYSXwYepNWtr9j6C
WiKYTnNBEqUGULx+GnN72LKarW9nSQWcVtRbLDBFL1Ue8AGbvNBv1McI1UYgjT/0Tg0VgZ6yNaZL
vw6foyAxHttD/WSoZAuH7dNS0Yu94E2VgsZlQ6VTYXGzfN0KUBV9kq1je7jU4D6Q/eMjQW6htz4b
SGKV2OgIjU6AFVcUSJz6MamGrSmTa+TpzyaLRWqH7JndDEct/BG3py5gLyUkpAQdZaE0Sq8C9fqK
jAHv9Hu9jaUkZn/SXHk6uwJkTWQyCdOw3umLmpmIdVz16cEs7EM+sVcpDT3cGnON4YIlXJm9stLz
2cZAH87gnC7lLo+GWiegbYSxvW1YdVOgiICVqJ3BcioDyowWMnZzOAaC7SxLHlUWbu7HWNJlxqK6
6nz226WNYmR6gyxJvypmTag7h6ggX2Og2lPEEngFoayuuI52rETgqnRADhvDNUv+GB6udiuRsfz+
pBjvIw9ddVLQkBqOZSv943tdHobDyaUkcqgz49IhJ8KfS92JQ4pG985wSFE4EOW2GUcsMb9/b/E3
701IkOBNDQRQ3vtQscbq7YxSfwp9mI535lMx4o2M8GJTZiBx7L4Q01miFplG4+I64ugNAzC96I22
6Nn3Aui6lr5iHUFLub2rUyDbFiWf3x+l/IsozNMN3bE9pO6eadI0/LMsLa9HWH0y4bZREv6wZYPo
Ns2wYhhmMzmp8hoOmnUpO3TnHroqJGPVkLwpMUeEaWaV5XRHutTdFeyI0RpcTbWXwwLpbZ0iv8Z1
dk0pFXJP7CzBogyF+JeiiVjcPi4SxEBX+3ZVDmwr6776FE8OQN2ATeGi02Cb8EYjWG6cNFyJno28
SNJyHzPhBvN4k6ijJP4E50RPK26sUzDa1mGYMCZkdn+esvB7lA8Pnz2ZntWGjTrPVdbDmcQDjDvj
R6GKjJGsjkQSKZFHMdN6rM3pOR3Dw+/PtWH+RRzLybYNYdqEH+kwPt/JNcsxKjSsCskhkgksS93a
olFl96v0JrUayUhUpdOoghpnNBBJDsYkTqW4V95j8D8F0wEVZQBOrIzTsrlBkz4cml7bp2rmnrAr
EW2YOtkpBFNBwbs/Wz4N4NIoACaACO/1+S2bAe3bqFJ2sppgfatrElKxMAExZ+E1gC1OkCz1amhX
V9VQzCOKZPHA2F+zR9HRqKwIk7mfhKo9x+JAVBAMrgzaBOU2yRS6jdvHIaQxBUQlWmVF+smZ2RHT
075mokQoBP+wnBh5at/5krYOq0L18zDlZem3dtr3NIYERs1Bw7i4jfP2K74HVa7PMsFKgVDAIdqH
en7tBOXGzCSYPWxpeWF4ywl8xf+J68gnZn035PoLCz3qVVR8LEpziahvNYpcaBj41LbXnpdae6kV
95aTHMNS+14Ibh/QYGTO+/Zno2e5B1WNxkjCBktHV9bgY65p95JGOOy1TOA8i0mUpF2CNzUm5/wq
zHg6Dcim4BbYF5sf0iE4BcXwag2ASGS+I3jzzizhnyiRgIxoNdSePJi19iXIeM7VoVbHoAi/a8N4
7pKif5hgOa0MrBSQjkaCr2zEGhWE36GtT2nRvPzD7fo3Mwopx9LQcQLYhDi+C/kDbuvHltYkB1N9
ZDUbOAp4iwTnm9be5ECDZBhSXaL5vPLx7W2oalDTUUq6HzmKbfoP+t2/Kr4xyTJJ2DxHgork+9zB
dpKDLCMjOqR28Lkkp5Pl81GVvlMIqVo9HX2lOCuG/qKkV5mbXn29+mi69j+cm78Z3E0PvbXAImEh
iXz/JHcRPDiZF9GhDeFWjx1PVbfS4wZPTomeGaX415qtWj/bX2VN/yVAct6o+gZ5HiazbYT3c843
me9+0LvoAw7eaUslzF+DJv8HJa73F5m8Z+mMOSjkPcMwrfc6XBbYFm3wITyMSQwbiS46yoqN3sMv
g0+imtls62dYzFsb6ckNQMBQ+MPJ0a16K/hFCtS3U4IHGdJFtkU/4ayFqkZFWBzxDeGICycAvg3C
vKLzLpAkEDzoA/4zzpC2KnuvOQ7J+JJNcbHRZ1SxIqsDShzWxtNs70LgUIT3XNTPWpLW26UmHgDD
ZK0xHwRwMyp93rYfKKylH3GoJ4e0yrtt2UXhjscCEmscvEiFw868e0hk853Xk0I10bfQzGETWCVU
8ZrHxqzKfC0Mg+R4T/tYlw0+UeS73MH6pylFrKuZB1VzXKSiIKXXrqd9CGng6swRoQgfIbIBTcvz
Z/IgGTXNbNpkpnb0dPsx74I3m4CGvTQPgFvrQwGScjUVY7yr5IKJqG4rryzPC+ZeJoxW2dSO4AOi
7+0QFT9WH///OpowcfwyPP2No6me0mv+7c9mpuWXfpqZHPsPfDRMq0SC67pJEPB/3EzeH0SF4Eaw
STBHqMC0/NPMZHp/QLEzECUpTwCWJVbNP81MpoPPSa0cpe1Yju7o5v/GzGS89xaxEGWLr7PK0j1P
yPcr0VzvWAmFyXwo527YdD3r685qTpNDK3ICc1GMsPHgFqvCKOTqfgSbkyaOu3IrYDST/MYtdwsW
jCnXibe/nMq/8T39xZvAwTnEuILX4mO6lnw30rcpqmmsgNNBa7qTQAG6MnsD+WE7PLCfAxKb1Rjt
nb2V9XsDHd+qlGbzDytRdRX+tIH5sVTHUWbZ0jLEMuT+YpBo7YZ6sR2Oh6lFvqj3tN2rkq34VHJS
MFCXKKKzwLwHDvv9NYbKsbWJ+ltpH/WEQ0x9Zh3PeC7YVCMyt9a6y1K21FMWGF8srUQh0HDMWojy
7/dnT9j2Xw/dkLpQCeTsMf5qeuq6CS3i5LQY2h0IO91HDFclpVjzkPq0E+MRspybRTcYcPVNoBMd
ras2//w50vmUrZY+DiMu0+Vcz0lPAyqu0RwQIsD7HRIbmYg5ZC+9oX9AE0RJlnDZde9/5iSZIKzb
GyfnbQjcfWq9fsDYQiljrFAa6bRisk6QvKZEJYiw6JgfDAcjXTaSZKmzSGGMitkrpgm+2PIs4LMS
CW4kOzlTYw/jYTs5dHe8IN0A2yWOwKLImdyNRJP4eoaVVCmhjB4GCu7vNZE8Pe3E/Gh15XMQaI/a
GJSguPk3aSa5MnlD+fZ/CDuv5caRLA0/ESLgzS29k0T5Em8QJVUJHki4hHn6/RLVsz3TGzF70dUS
RYIwaY75jePjHGkesoaLRwwa7Fgubh6BYYcJ7wYy1R75KBqBM2gYJxhOLoanKBupO6ne3VC4dNOr
CAqP9/SAfzXEZjPROOvWRm7YyKKz8CzQWnoAsdn1FUAqKr3kEMeQenMqWitpRt8BiedxKMAD0+eP
92bY3xBf+VH5UM9rNcBp9DKwklIHAQmhI0jFjZWae5fhZSa+ct3ONlbqZ4BDo2BF44WP03G0HTQZ
0L3aeLjbjDOy3y4C3TsARmgA1/i5aocwQOzLrqyLl0LFaWdxrfHsWtHoAuqfuvsywDEzpKq+bm84
2Vix/2DbONvX7bTvAHgq1T16NMAEM2gRhGTYR3iAiaEUclxUkKYQn+Vllirxaw3SPa2uK6CCG2oD
L7WNSp7vDe+tm94o/94L1MG1ILs1MP4tMKPrsEB0yEKpo47R6PXg1jfYNiGnegBxw5xsovMg3V3S
piOt4fR9dLLb8pdCIcbkMEDGsZ+nmmce9MW6n3OxbrPZpO2BWWEsG4QGtWZVDu2rrbfDBiWtN+CF
29oN850s5SGzS0BOGYWZmnvnCaZ1Tb2HivdlTPNX0/ZXruag99kDmKb2TkGzSXYZnR9QNbSEugdE
eEihEZFdg2RHAyZGsd9gINICWg2Gi++TDYcmL/Uj3qVAFCuUPyUdv+UKosSLVlU5QSFHpyMKGKlp
4zAxZXLN1HOfUYMbXHmwm+Fi0aQayLvAMChQC48OIOka1cm9IViWGmLopwFvUXB2oxZ7x3IYeuDh
za6EF00IJa5tPZpbOLc0dcM7/Mm4w75dbuys3vaVGhjSi/DBs3HTiQqEIpoq3zjD/JHKaVibulmu
x1g+zEngr9qR94O5neYaMo8jdvAYQFJo04Oc87cUtu3JHKxP08CLpZ5AmitgTNO4a1aO31GPfhRt
RAt5V2gskwOyQXOwSZkBwugVmVjocXUWozcJygHeS/FKBwmzEyzBt0U5HRrEmDd1G/BIfSRQl2W8
0lEoaIEr7jCrxnIPxWGifMTnQFsBdMLUOgIboDaaGsQsQi/mQ6S92br/1TtYZ+e2fyHGX8cN/fMu
3zlB/9YrjRM/pa+xPBvRMz6qIL9N+NUQL+4rK0VO2xQQCpkkQ6I0HyK+IIa2szKEcacb9mdTsEXg
NWVS9/dVa5NeJMrDm/RBekO3Tju2Xztjai9PpO9YmIch3iKG9dsZ46dmZI2YEP/3bc56zOlPJwff
wKQzV7ZLZThjQIH245hzdOoU+6IIERjkGam+9yIk4HUu47jjpoiqAC9Egah6nYf4l021aB6ym0HM
ul2+iCiFGT2enB6znprBvs/15A0GB/ZNbC/LMGFvMPFQi55ms02wfGJqSITpjOBnOsRIq0Q/liEy
D6xmdLe+2wopLio5ZOTRzjeoCHsJxCXO0BMlYk9NtqOG/W3qbECiZfPo03FcGSZlUmnkD46DrpFM
KBxG6JSN6gFaLtK/zSargocwk1RYzLFaITyLp8qw0YiXO8P8iiwU2+YEJJka+9h1sxBAgOYauKG+
PvLHjiRysN/bHEJBN4bHZWCGE5t3EmXfGB3qiIgDacEYe1fN7WeXhAJbgGZT08xeRpEVsKzY0fzT
irOHpvFBuLNL6CaPs1YDvM3I8e25uEyIEaFEEkP/AJ+FNCoG9Q1jG3cUQIhudTNzqgdjlO0a6X6U
PDrsTZ11oZZoONWoebkGde/yhMIiwE71N1Hg5RDVX2XsBetawSmNpA1P+Bj5BUvxDFob/BVLLrzH
NThcQY3lzVXfPFVUV/rsobDKm2BbpXkyrZScjNR5Kk5BC74SUNMx0AOzRM7OIs98D2S964BzIO/C
vpOixmZgrGIAIVgnafrLDnmPFPVry70NfatZw4MS29rhV3D1l4qtzwWvjkS/8ltqqTDgqrzs2Aag
rU0fxL/TmF40MvxopiQopRTWDlfsV8nVo0lZ3JY4QBsZ93RKbwPPBPqVyXpfIsKtBJg9tHOs8b2r
2VTSTIGBFBVd9B/C9q6Fg45h1V0m0jnQXfhepNl3Ob6YVYUsdh3eMMVhTfSECp0vshrx7LVZkwN3
X0SQgXrBQmbOxbHUp3VM1LJR9wyt0p8yaQ7LhWhim9UoNuUau9CsE0jXDfbT6xEP9/Vf04J7mpjm
3mO1AVTKzf0TghjkorJGhyJgHRMtw6KDgQflhhJn+oCR3t41LQSxmObRUCsJ67fAxTPdpiFg31tY
mCaChoBNHXbtjQ7RfVAfqO9sFuXUpmEgKVHZKm9QSszuGnTLa+0XSYlkdjJVMFnP9rlvnoUNnqCn
ahnlYCSFWlaNmC02E9ydphK3IGK1qy0+aN6DsqVQF8+sZ9yLttezjaDeANY1TAHXgvdTaGPLAQyW
jqd4xOxtmbKqyh+lTo1fpJLxjjiY7U2/Ih+DONdmIe1IRdYEYsAaHe13YGeF8ow/YIqFFlmoQt21
PtOEMo183Ea29lYNlI58tlYnYPxUiYbwcwDwZ9qBK4k3DVvwVJo/uubgTXNBhTF6bOMW0KLeTPtZ
xfGj3e6KLn8RmNHsrImLLKsIkNd0bE1WZQ3ZA6Ck1a6bMDwCf8JuzwIqpwSYchY9VC79HLNgwJRt
8dX2PbB75LFqKsMby+O+ps47akC+tGYabx+tWtjT1DgnfuVRJO6nfT+8ZcBQVrX8DnOmzgxREX4m
fjS+ohKZ3UNHoIfCPJ019f2FRIcZOJNL6QBhnuLaN/ktTcur0D7zMakhOQYPVbrsoxVyq7EOM4Eh
4ma3nGI6/S32Ia0BnJICZEwr3dwWPcKr1F50e9R3kcFYba1CR1GFEDGrlPofq4+0KcNpm6JCL3mu
fxZztGVSIpHJTF/iuWosrksYlJgfORIwAMEZYanhvywxyLKIpy2bq5Hqj6HV8TEgEys9a25mFG7V
o+x7KASwcGkMMEWs0n8RRXIdy/aWCrIacy+9EcvuVwsroWgmzAgidudC+emGbfa1xL6e25nwENnD
LZxAJDG4wHdb4asFcIr8WxeclQq48zb7CEhvVuCZBSaF4SnpIeob2Q3rNtZLt3jEbB4d9HZd2Sdj
aq4Y5OwqeP7r0ifTxlaL+lwGIECFqLNa/ucsO0QQJqhZq2jDp0HmGR+w60gtGnmIW+eWFWyk9uQ+
50H2WKbca5kACGux9wCwZAEtsaF0IHb20ifBywhyDfqKe+4m57bsjjPoeRK4/h7bklNNCE5CkXSb
1Lnadn5LsHBVZMtfBCj4iDGa8yJ8MSMuWV37OMSXIJJXVMt4ogUyQlHLpKrSb6JE0hD2PZBPWABz
QYbaAgI8jKl8EATUlwYhqFEF/1Hi/DTL333CIoFb+7nMzWu2F1r2exn7yAAl+yRMAlrdvAPkIWaS
4Vr2RDHAi5+LurnzSrW/ZDNBC2154gXHDl5yn6QbCbtVSusTMSzuDYCQOxq4I20c+Vl1twxN1/Xy
mOf4EREimHNpNO9wNblGhg80P8einbWn7sub2XKujQnYlVr4HuZOBbv/Sw9B0yYGi3X6rVKkDTUV
FrTnYWa1W8ax2odr2z7oE6dV0L3D1PAqB/8yGI+TPiYEh4RIk9n/JtS8IVLR71pp7RRFvqPlvJIS
8atG5blDjDphBMealO+UaOMTRhj2cYARqxfJnRDZWRM8CLvyqeTN2kHT6g8rcV473f8ZB8G9l1dX
FM+JGgz6Zvjb/yodT+5TRu7uIdNZYmr5ksywDGhWyb2NTjfTXldZSlKZ+joc8PjbmA7y7nOAtpdX
ArkM18gq4JuqgkpVAzCgCG4rZHTXNkqNS9KJ7J5bxAFhHgGhIZK3zAl/eNV06S0hMdghtDDdkMIo
CmaBp2E/ACd6N4fo89Gg39eYhle1Oe2pp196EfQbPUSDFA3C4BBH1kOZB98SyjjtBUD9mZPtgk9k
Mbp9KJk1fRTuRolfOXaiFzZr2IREYu0MVCcasOxuYNkBpqTXU44Td2b6iXwibWTGuefJYy1TD6lq
DEnolj8zGSugcolA+lgAoB5zjFurCkdXHXchZRzjQSECYcl15PKUWViJDdcyjyt9Kwvf2AHBu4cj
iB3Y//4jCDxPegl4fDWYMxDMCG7r4p2FpuXaLjyoXkkZo0IhXy311ctJhCbByqFRn11e7EMTOIZn
JFtzbPBTkslDLSN3p+OCdZIEYifPgbIZWV6PKeQU/uVv3S/u0oaJZK8fH5bfln/+vMXHco+mH3qL
p+VVbBf4oG4mZMAhENkaUP7fn1l++vvNf/9h8aNezL2W15Zfl5/+fg0r5n+d0vLi3+/5+43/eO0f
RwU3TqWKSs1fl4f6JUeU9PAhDtDB+HMFy+m1HvqAXYdO6vKH5Z8QRcc4nSqqhlrTnpeDZ11gF/9+
U4JfFWCxI5qn08lAsCC2EH6Cy1XYKMA30GLoO0Y8EDmE7VnBJk/L75HnPvbCr3ehUZSnIGzN/ZCP
+7or8QCNb30HLo17SU+9j8R6bDHgwPHKPfWeDQIScrZ74ryd0/Li8g+95nhjRSnYnMjSTlTBIrK4
bN62rYKD5ql/Wn5iOYXnB80WEBbWCkZ77VDN30FSNLHsFuYppiBzCif5aKKAi8UmGWbb1F/w0FYi
JOE4RugMtmAOkK4sti5C6BC/sV1FFmbPvOUCdVKRAsVfKE/loQrkIYytee+WWbZObFGuUFx5Be0b
/OqnbToBlmzwyohSiAkRrmWGKQoIiQWSfWlyJytS+WPg4Lzh63jN10BspjBUMYgmsLpd2V18D1eL
YkqpoW0JsYK5ajHpEwIInHCoJ76kmXwUsvIg35X3oJ3bddkEWCBWWy95jUBKDjkkaAt7aRY0v9i0
xhyCKVCs/Pguc4dL0qIGl+PJ0YbZVViYjBu+0a87OZPSgGY2swijTWdGQSKMHpAnfrT66DpjRIOw
bH+Ye/O5x0vnPOTIKPW1j1O55f82J/vLLz00VWrNo+5U/ApaDOrauvtCXkaOiNmNNQLjmiP2OGhc
nbS/b4VBFFyMlyieSFdcFl58yzait/0jbYK7shs2sq1ISq1h3Az9r9yY5BOiKNbWQouT7A6vhJhT
dhkQPiKbVWjkx9EZkANNsf1DvvthLHCYZQB51My8Q9GAqemEkR2KNNh3LpBMgEH4AlVeCRk9fhoL
1yVoyeyz7tCZxrIDLJrd48jcYj86oPbXZSaxwPTDjCUbtLQEfQIMWn06jnNg4V8VQXgbi+leFppx
8NKp3QyweGola4nnCN8XfdQ1CgK4k5yDoENOVlrTUeKT3gq4wFRvV6Elb4bdhFRgJPDTZzOhDD0Q
H5uDNKjbDhfRWT5WgT4aAjD6hIWyfOGSZIqw+8UZkK8YIY4iloAmGm1KwAXYZqN7QUkDgiFIRD0+
ZUBlNhHqMZxGui2S7IhFd/eSBmZ1n83eRXabEkMWnPuqn9Tj6OXb/lbqnXMMasj8kiZp34ovUsMD
ipk3m61xnxGJYUuDK0CYCdIYaohpw1fBy6WcGu/iyDjHwKfuJbVrBhDOK41ecwuTnanLg+POG2+o
7J3TwinsHePmOzkUo8h+0IdwV7bgR40WuQhILG9Qua6UEV7dEHiuxWLhxvW1coO7wvBewpCSSOOH
xKvJAxSH6UVr9U8SV0oqLqYcWvWOTki8Rkv5KtqRWpYx4Bgj0BZNpI/HWv2ZD+nBGBDLnierh+CI
QEyHxCWEZ2ZLMzjwgo9kKp+Uhj7jOb2ThnXWcpfBUN6Df4vTftdE9EnAXrAZiz2E9QtuE6wzybgq
R+2xLdCY6QUF2TZi2EKwdI37EmEM2AmUqyIXTHoJscknLj80tfc+jV7+YOL6p6pzpTu3CKDWv4sA
MwiVdMwmhoTojFXFDJMzgCyUzsA359C9NpZoDnUPd9CMXzpR3AXpiOlWr2qPgfEwSHk3pUN/wgBu
byVZA51nZqLmgEVS/+i30XYO8X3sB+yDeuRuYRCj4MQJxE67DzNdv4D0jO+gmB1T5N/xAMmAUmfo
E2tGv63cuDk/WtJ2nrWE7Cx15S6Mw6veBRSbojzfAih4c2zndVRywmQvVSu3Gn61nQksawquRHKb
QLpwWhwH3Vt/Pyftz3DG9TV9wdZmz1L3kuCGJGdqf1X47tHcg+NjvneSem/tHDrXOgWyOgH9XVtS
CwBYkpxWUbaJrPpZoJMjaAWF06FLKiijkORDcsSCXl+coAEr5Ivtu5vZ9K64hbfrjE3Md8bHvI2/
LFtuk7C6B+JE1WqiAb/K67FY10a+yQz0x/18P9TEKnb/lcYjtYkaHH5XBJe+dj5tVcvQqDBSWqdT
om26bEuXDKV68w6kPKIQxq0szAd6W3hed8dQFp8BHUJHDWmc03YX6WvxpcO6SmvDDWhfdmnURkTF
bvmBE8wWSuo1Ec0DmOs7eAcv0M9I6arqDvKJLc3P2CQMNtFhK3XjbYjMR8+tdxEgNAfyEGUtB8wJ
cgXIByb3Y1ufM0D7nugPtsR7iXteNNUhmc0fuJZdjTy6mMnwYLrUDxxFaJ8r84QeOeqoxaOn55cm
IlZDWXZI11GawXU3SoSTESsEzom8ee49WeRcqI/2VyTvgd1B3G2aN023zgX1CLwg3tSjUYdKkAmp
WdlwU2Xxvkv9HzYGVmTsaJk28iP03S/sal7ajR30rMmj94om2LofsRlhDg3zvPWNVyeMP53WPSDw
sAlzh45XDIMw944RHuhCK06B0cNFg/ro2sMdNfgVOEP8nAwO1B218TZOsMCVV2Du19ssjjb2GP2k
nvI0PU1RTs6oYzVLxdMObeVdE+3jOXjSCjoULEvdPs9rUtXzrJXzZuDGTzkrW+I9tj4MxTnC9fvq
U9SBy3Z00vqmpVhGWbH2s2Ul69IKFKxf4HdtGMCJp/zO0px9c9eNeHlr0DZQcBCwWbKn0Zl+UxN7
J1SB2ia+muSM+ADEULYrYKT+caqMbGsXZ3ihhzEfqYu253muw51rQEcKMv8Rz+ibNzgxGfZw6BsQ
/CVWSevc8K429tcgyx2kw4RiweN+rdt4jlBeQ3YWPO8Wg4lzl/retszviaujzeRCQHeS8FaP9W8x
YvHUKe1fI3I3urGtC81BDUk/pKJkNSg71WUSSknls83qT7dl1y9tBqGe0WJ1KCqLS2GMW4Mqtx9P
m7jyLmM7fMdSFPsSr4TWMaGtl4I0CsTSoDHWhtmgsUp4MAbDdtBktCl8B2cHxfTAPg4wNGhEzUtf
rYn8qC7MfTHapBfoKeKXRkpVNPmbPVjo6RlUjlPtiQr3o6sBUU5zNnp3pEZrIgtnT8PJSI2niSBJ
VV6QFoAPDxof/JG3RlJoOKSafk5HWFKsfl+GEcKd1ZJ9J+RHX+LrSX0JpvzYIzPxI1JAJyO5VtX8
oY8Y7XYle7qY5MUeChRP2LFte69V1bs0GSNDWqB5ROE0s1xnVyYAAV3KbWyud+ZkMeaH/mOK412v
XAm9qkY2GODDuky0VwyjuCd5/arJ6c5N4le8hDae6Y2oQjbNqhv6c2o6+8GFUj+ZD7j5ItSiR0CN
q2RLtyzBbUt+BxgIrjYOvS40QOMXREmuQ+G/AsrCy+HTnomvifVc2HGrqSAXzorkMR3r/RDaBxQe
PmT/YHRrxzc+65nOK/9BvkGnjmYmUPisGXauI591uu8rXww7o8NgEDEm2pQlxS7IDbWF2sWQbdXH
fPZu86+/JYi724T3TU4ZPaXv5EM4ZoDofIXL4dXRkopMXBh7GUN3xPHgr49ie8xqBFhEvSWgdzUW
y9dVTnBQh+jhhGXol0xev504HJG8+tWEaWYlr/N8VceNMMk1+b96c8h39LEPD9vIWAk5q9Eq32Yk
YZLsxQegiT2MoHYWlNkOJv5axO5G8LOlpQjb87P6G/8J9AMQhthbAvqkep0g1aj7bQP/3tY/h0MD
EMyy4uX/gvYuWQVwnH2jMRjRKQn4vHqLMLyd+llNx4DjpGVw18gWTPvObs+m/cA6tDao2MlO/1Zf
XnYT4GSOkCbDo0hBsVrIovMJHNDweF/LIqCEUzJx9sJ2Vuod6vsQ5znF2OWpc3XaOt/ORXizkgD9
1gaNBcBl6gJoXFvZiPDYw4hQpTqcOi/1tZq6nBLYvLp2jlE7+4hsS3069vWHhk62UVAx4c/NAJz2
r8tTt/BflxpwVuZINEfdrAak71pEcDTWqtFGJkTucApfFbzW0gGbPLz6+Fm9p6Lfr7ufOmkLVukn
nbe22Z+3J5G+15NwjawwBF+0DMwOO1aC9o42vrdTL0X8GWQa1i9cZ5ds5p4MRceVz8i/1KF0qHUF
qnwuRfepaVB2KK/qkOo9QXWfzw/qHeqcyup3fP+vk4p4UZ1wVDlH9VV8xd0gU1bqeZu2xvJ16nDu
0B84jAUdnhTlCWnFIcaTrU+3QAUvMEv0iiaWXyL3bVJYbKL51GHLt8F6a1UiGbuRJp0OBBO+PYJt
i1mVDsDPZ80V+zjCrTjJp+vSwMfO/Jvt9kUD307Vr97NcfESpWaAkpt+6OmYm+jYxG6qM5aoResl
QxEM8V0ahlDWU/tbBO1hHOlmo5mS4KIVrrBGrA9OYwAPgTMWKenEgc3GfCRb+FReFTTcvYcFBgEu
tWfw3bNJUixTTRG7frErfNvMwkNIs50qEvm2PCrRD7OIj1aEF50sX0IoEUCVDfIm6AB4A5zaSj6q
/4qgNrdCwcQUFKwFNGQqewW5g0dEB4tNBBPj+FuH/btLvC8t6Op140zvsPTBSDqUqPWEyjcKHFvH
Am6AWNGrNacfVun5GB2iZ0XCMMTsEOI2Od1zFhEPzQ5Fdhe9tI01sWfYkjROP3rwc46wEpp1o7T7
o5oqpXJEWvuR/rKUu32barpWJQC44aAXF031K/Hm5W6Dyl03Nv2YxDpMyLQcgqaK19RYGd4Uhadi
unY9HqhpXt1FOYGtq1pmegeCoi2zLxu3nm0VkT2aA+df/q78imatlX+An9gipEjERHP/ODTGQS9o
IJkJMgF6uMWh970E2I6ed4Y9AJjXxkLq0KDR0qGmA7dcfxYY/0DEy29hhcjkXJc+Ehs1cy5MDrgT
4FuvmpPEzofSo3ZQxgpXDq5v1YXwskIQ5gEiOGlAUWUapr3lVuXOHOVZF7l9FA2cJeV2Ng0J3tqq
memY2H+qEn5+LCpOc0FeVUDFVjoi+jnzOsGVGNMwatmGakMPBri3vHqGXDcyUWlF+h72O33pbhsj
cLb2GPa7gkxm8pAWK9G32pSFaImw6Dv3asgLzXPJx51059QXd3Ks46TxVHt8NQcs9uiH+AfsSoc7
j2iJtorzoHunoNLe5nD8Sny80ZIg3S1fXSMKAaBZS7ajiXeMtLHX0omvnbLGOsEGRDJa1f0vUkGV
VypTPSYrMDcFByvLu3ROhg2mi+dCSewMuvuWjz4qMgOF0z53djIgbpkTOOXVtE8mPumlztrRiahA
hL1YCpkxsEanya4bNWNBMuxLp34pSkrN8QDT3ZwwH7RN/M3kEcYnnMB3J6z8VU11wx2beVcacbkf
xi8izmo7pfBFwTScu3ZehaP5QzdoTsRDjmEg3ZVpxD2xH8qrEqCj3w0fBVDgFpMeFGvra9/GF/zj
vv38LggIjeq8sdeTRtVZzYUQGjoAiPEVrAvsB5c1wMhcGC0kEYbeXQLjaETUCccY9BZ+RzAEeLh/
2qmqobigpIqK8yHIW7dzckOi6M4g3vdyICLdQHgEtS8FQnYsKNvEQayjkkpoZLsoSdKCOqd5cur9
FNXk6rI0DZqcvhzhxw2DFJq/CrmgftPt6goTHjmZbE+zh8YNE7gX5n3XW4hHkcCVGh7x1S2TSMy6
9ZbtYKeniLwT1GW70KMjUPUlRly7LLyOOvIFjY9p9AwurrSIytSXDHSiy9B4z0V1a3PnOVNCZArl
xdZB9EizDF89qkNM4ELRl3M/34WF/lv1zxZgzixZh/lSxcnVV9SKsUwK6dOSo9kxvMvkQu5BFUnl
uaPitFnSh0Cb3UyjuFqCsYCh/Yc2xLBSaWqbfeqh2wl7AGvxuOv1jROy4Xdz0F/ajgxUH9/jqP2I
VRnIkSB5kthp4DmBkQGE8mLM1IhKrhDlPXR8YitbpzEOqW4EsBKF1F8AxBAoSo0SZ25EyiLsZIjA
UWRphsPQ57AXsT+7FJq/E455sTP5NNP6pnTIAHElF4G5DJ34UBntotII36Ld+pX1LNqgPtFkw5+u
H1euAdKjSp38GLj2A1TAW+qaX6JvP/WUHrI1EwOUOgRFySMIbPKLaI1LwZ82Y40MXRyaDaA6CW4+
I/6NMpD6ErfW1TJikIIdV8gi7bAYOBQ055qofcuQsksdxV/x6Gl7KHCm/ssf8NTQ/izFtzY8JtWx
tHs4ygoXq1p+6CDczaZx0hWsE8c5wM+xt+kSvD9jIQHUoOGJCkd5Ux07VzXZx1lN0Sn5Vk1B1xdv
aBY9ZxjxdCrfkBOjl0IwhFbhQrpunko4trqGRMTSO+tBiYgq+NEM849hZAGqUnqfdQBx1sHWciPz
dP/fccHWP6l1kFRcwyUxwXHIt8Cd/ye1rjGZaGBgu0MowFDgvKuaonR+fT8tN+ygz7is8YBbyog2
9lYprmYLdiHtuUmw6v5AA3XlqzeysSusUo3e96ZqqqumkIxeRFgUBh4cW35zQuRzSzBw3JMaApi7
N+POvZssMhxdnNK8J3+TtCMD1cBDIxZ6/vA0R9y3/37hjqKa/jsVVV24umzsQ+AXe8E/aG7AuNDY
R7XyQJp2yFk4xtm4CzzAoxpbM+60d5n4riZMu0zDgXHqGwieGgpzUaVMCDI5UAGEKxX4u0nBfGKQ
AFs6S98EIT/rVgVgc/Dp18r8zt/1Dndv2UUpsOGIpZ1lzrZmxsWzbEImAhBkxatUYVOsxmmmoMij
xfP4g7VXAIeypBQU1tOVKOtjaFix1QpXuCYpUSyPvl4nhyw+i991Mj80Wm7/PzfN+qdavrppXKhp
uRiE0tz9x03zPT/zpGbhjowUymrGrGymR4k9CmuZ6uWOzXNn0hZbwJQLPIKuy7GyKceprYWE5eJV
gcsapL3KUruP8BhfwDHzQOg1zywenjtVpHH5Oesg6EqXQRPr8SNl0o8/aDbbepUmfdyZFEmBG6Ih
OcxZ89jJkU01PjbVLoopSqsZ+N/HjPd/xwwMJVC76vIhGPyTghD1dWYGiGwedMRXdwlq6KEfrb2Y
baLA1hJgBqZnCkyvmyk1QT85LyA9zeJRJoUCgSs0eTiFD46YL1btbRUPGkoVBlHy2AoglkvAMNbT
4wjSoFKbSmQXt8nnzpRB8FLmBV9oUG4BA8H6o53DYqBHFOCQpAJXJ8WiEMOy71wgPlcM7XbwqtMY
+SCp0hGERz4ePB0fQTTDFQ4pHez65LTi6PrwxV21t9mxEaDrZB8rBcTyIynWRk4byKJ8lJCC74MG
9Gd200OwR9H0mgFNmL0WWQi1u9KuEgTkGbLNalSYqBKD46YAZh9rkFj/L395IYb95zzG/QfSigWH
Wjlm/IMW4vSaJfIJx+u0KlghCVb3nY+ygGmD2SmHe3d28fCAv4kucH9yXbSkG4mNQH4WPcBmdPFe
JzX4hMJZYaF6joMClfDIRcefD2lJ+Y5pJ8UF+ld/FqUWyQwUmFpZp1vNMH/qw/zLS6Ib2LPd0MKT
C/JvP2PhKDRksFs21MakhwKqDIEDHX887y61+9tcCLGd6pDn4X7UCsdph9SGNIkcSzzlWyzpXpXF
vLIxHB4Cb9x2c3fW6k7fZYie+U3pnGFlOmcHuKsSlTk0tEliDn2RxXgKA9nwSmkckRXaJEX90FKr
O1hjjvszAQLU9lYHTa70H8RAuTGHlsrSBnmjuikMvle7FDtZ8BQybIGzWR0IdMf6pQCxDY7VC6bH
bfLvPIh2nc/a5NhEgQuSavm7SSAHV/RRl9F3CRFPS9GMNNtfS0AZFeLqanQwG2hpq4VnoYBbjee8
zGFzUXlxJJIfXtocgyp8ZaWEkj2iACqs9aRqQ3He/RgC50eo4zbv9EB6JS6Uc9DsKUNe6pmIK9CI
EeZKYvZXfShgEBH/2tZiwjQn+7bl+FgXxdnUYxRLUjD0iUUUPge/pjJ6w7b2sCBVOwjXUf+J6APH
QtFojZqbh7AsSFcUtCvl8ZcxUuaYjp3eV1stIxNN6vLSuN5LpoHgVaguFXG2uF8rMAiyXJTo/Tw+
+pGzCvU/+LZe5R2lZNLpRU8e2dSHBAwpBk0vi0OHAtDZMW0nJMJXdsnpmm2h7DVRoNNs8dKjuzLX
MMZ9lQoTyW5bgJG7trce/bD6sfh+ejNfrnf1W1KbP5YJHjci3jjl+BinEgSAiCDA1OZVpGN4qhpy
/JbCQ0RHL/Gbdz8aro6F1LJJ3rNyhnTvkJP7WkMoVxD+Qe4E5uPpT8ggPiGjcp0Ub6KjldyRHgct
m78e5sMmscMXjeL5JjSMdWPht7mk3Z1G4UQalAJmwntDwR8rjQ+m4zFOhksf/aTSr2nLsI3js2E0
7B70jHLLPwsXhH/aoebWcJPtGWvlqCx/4Ee8rX2IbAh12Gc646+wlI1zDzzN0ao1on7JNTWHI77O
w6EyAwo9XuGuhlmGOwhplCz67AlhLfYTRC329hxfHXLLo4Y8Depf2FL6/nAZpvnTySbzOZupJWfy
osVwwWZILJ336scIy5OA6xADqDgl4D31uNg0HjYJosNlLukSe1fGLc4MpiW3ZOhIH0Ks6Pt873Ya
YkVuX2yqYFRV0o5M1aZx1wmAPYA0UYtune0CDOqg9UyIEfMktiOOhydQZScrE/Uu08rTPCfuphl1
Czv7GXarPu6VnFdslbj3KrWlOZjv4hL5SygwV2wvsIS3xbwuUIOebawFrfSHmJBAIHuFse6ggmny
qqNRY6iUHhOQNOvkecgzLT/RNlQSuSfN1B9nwzV3wNcOQrfMTexaL25Qzaege0P5yqW+BBRlmGrk
9JYf0STJeyTKqzgbwSvW2tn0GnQEhvFQh6gwJ17qnZr5e/mlVa8sP8Goowna2MBsyyndso87AAD9
uxnw+gFRquAc9nO690vrPamD7DJGIw6pGIIHRuHQmprw422ru57851AN833keekhT3MD5ogitOf/
w92ZbDeyXFn2V2rV3JXemHe1qnKAviFAMNgFOfHFCJLe971/fW2zUOpJmuU0JxDB0CNBwN3s2r3n
7FPn50wj/KYcYL3TRiRwZTBviOjsvXqV6lVYbsufYbXfUEfRwJdFg/ghZqTizQC2OYZi/bbsfe4N
e8Af0dEBU+l0dXqXBYm/tmN+nV7GOJz17lBl9OkNhodby0DH26IQBB77UvfI60w7PKZu48BcpQgJ
jBI9HbiYPWazBxF23WG0oZcbtFRS6k4GLeSIJPpuiefNZJqf1pikYH/N5izqrjlPkfG7Rpy+y6ey
P0fV1K9QyIS70pm36TQYR7DrDHPoEgLkEy6EdcaGrMWPQei9pPEQY7LTkbMEmI5yZ90XnCEtKzmP
84Pdzdei5XaJfONmahwt6JigH9Ta5EDkbrEYJy8+LbyAfgkLGkOBsUfkNOxbIzuF/dzt9dzhlFzX
S3uyNbelkwHkcmGIsk5m46b4eAjsk2NSBmiPcS7QIzTSDtrVKsVkcvJYqdl4EnejfkaIlBf6BlAm
0yWoNIuja4xCnGKFFiiHMQLJKM2KFkKbVACnLU6UsiT3KdKKddOGtNXd6KAsXGXX0QFOh+/QQa+D
YO1OrVqF9GYgr/7MIudZ5Muzqi7yAR44c7L9aDLOC7v25xCidvQY96Hkzt490KjpMhE2L/0MdilB
PwJAebBV0uhsmsBJYKia7XI3NumvOQzPSp5dmJmzdimkJZWVmxHT2uhoV/RRO/UqlWBatojIsblN
0QZR48mIjKtBpC03aQs112f81T6pOqmZ2T7GMN9HCXKrLAAkpsENkGJng4b32i6WB7l9Kg055hdU
/Q1rP39FQpfixxLQ/c3b9H2U0mAd2TllevO01DlUNLDrqM8dGJ0exiZGidOmxRIQY4IMyoXwbbrm
Yzhv2PUppR1+UjUizSmzuzaguuwwIVopc7iqJpk7OyX0FVc9LPpVh/Q5xToP3aXmaMV3lElmCSt9
9a60/UPEyd0lbyFDipqn497ox6eli4djkacphOUIfs1Y7sAZKs+WEgj/SYPROYsO6Oy3rgz/REj5
bQEqXGGew08Gv3lVT4sHoCU/GR3O1wQ+C/e8eZi0+tro/lNoL8wqzRunW7whzvhko9zNs/h7qTPu
VUZQvfaUTnQcHGJpds38PngoVDq93ppzfatdASzJwWhiH9QB2pVq475171FL3I9ApXcA//GZus0x
U9006Qf0NZLNm5uKisnDGUuEQ3e1PLV+tVky6zGTDc1Kumu0hH6MXvvnMeopWqw720Q3xUl/aHG+
8L/xSK8SRifoLKbfiV6nuzqgi2ZOJyuwUgYyuKjC4GuIoKKqK2KJLHqRlJGrxCRdXA5VVbNlCjif
uEP26vrdPombn1jTjiHzFXzF6biBpo2TiBfdHvMeuYqYJOMkpC5yMAxY/bJg0c3fQZ2BnNRe1S8I
7QBBD+uDVUzdKrHbJ2naEawPrLb1q6w9Vf8gEFQicBg3sj5v6+YxZXSNSYbal/RyILUc6yOtvAOO
VxEO7wJBsK611l1iFxU0SevppiUumkQfRLXMbx2ft87XK4wzCVB4h/44L01GUY92Fq3D6VU30EOb
LjcIARZQY+3YRIfA/9Gg+7wmXveT5hZ6/lGawPJSfkLOlzf45ZY0IP+uk1bUWFqRAp3EBU0wp1NH
RI0f4bvRxRvCTy28lHjO6VY/61bwXWkLSAr0kyX2nc3kltTk43IbC15rMBPu5UXQXsRQ3mfMW1l9
sLpM2TbWwl9GwXsoq1Q27K0zu+/LWL8fytl/0/P82zAxC8j7tjOiB8fLD0QafKVBejRkAySn84uv
Vz+mc/M50Dm15GucqH8rt082ib90vETYk2C+G8BdZXBamuqYWyZyMUfoHDSg3HHr+IGwN5o2bqKB
GJukr8XejlDrWlPyrToiHkqHEHbt2qURuBEM3dW3tWgmk8d49FLvg9SKKz2orayXoqHf6oMHAUq2
qpR1qAzfC1vgkOxTwsqXcyoP7H/WspAPeiyTd38ixSqMvorIqelGVzip+4JosqDYTcZujjjJIxJn
OWzxTcxMQ62RotraV2XPAUd67loNSeNQuztpWpHncXkksWeO19Rk/JKUFHv0M3MJ/lj56xPrI05n
DIPS4aHOR1XErh1GFeaZLlu5g/+kjFPKgWHIi4oEqefCRJqEnVo14FTf2pRVM7BZkAIj7huACuhK
Qyy/FH657DMLQmLWFjdqSiPy0E+A1KY0+jMAUP4cHZ/jKkD9ZbgDUlp56hCmt47b3agfG4dodlnZ
D4Ym8D4/OP61X+CElGaxMtCeHOMWXn3reExx4uwUzzCri/i5FyQPDvY5EeHREKa9tlo32yWOw3kM
4T8mXe06LM6PriqCtS1dZVo30PW2fs9ylU05g0IQAr3UIDznvIafzAGUQitDTLuK2AoyWoDDCGtj
dnyKyhGrk9q8yQs4uyFyfaNdGwUHfZiuzlq9BJGw4o5B/SYiHX86N7c2ift2KthdWZGSnMNiLXDt
uzRo9ZbiIB3Ftg7mmwEk/CBwXfSQYo5Wpbtkt2IkwqxxUgbRMTwIu+do1G2wemrFvRpwqkOuOeDb
s9y7XkuZs9N9b/Lyzeo0MtyWaztyoyrXbUB8xNqup35n/er96cnXWuJeBAa1eCrEMdFHKhPns8QG
sety9w74NlNyl0Z+NevWsQx+ETtL74GU9iwMDgrTMffafDHFSxbagD4Jp9mpjg8R9nj+Wq+4ozd9
cn28BzKhspnH75K8s53tkgcEhwA2/y2JUQl5VE2ltBgqz7JynkSEGLGiPRH286ZGbvPMXud18xvJ
LHeJvjwMOZlUSOFpjPmpVCkUm9pP3lTbSrWcw6j/5QbL/YRueyzhRdakNWbF1k2dpzEYLk1p7z15
fu1pVaAaw7MluQ5BqJXbXLq85LjZIU1Mrv/qPKnp8BpGjdSliIROJ4tLBOcETLbsd2rnS6rm1vZM
j5lm7qQDUd1dqTXvRN2evcJEupQ+w6RmmUzqo9+joQvI8pLlXd2xPKtbLpcTGTXUkIOifvjlOkZJ
B1yv99n8kglkCh0Xl5XcYlv/hJSOqFGLdoPDygk49h1kXQUvDa2r7iP7kFuyzDzWCMBRI8w/I2mj
ge/jrh3pieoX7S7Q7Ec16VWfIVILZvUJTeeGYX5TNcfeZTbRuk8MmthZZI1U6qxMMH3lfFs7TlMO
XJOevaZrX4MYfnbB+EA7jIFDGiabCP4bt0dFA0NdDVoTV1t1X6gegsaAhZEPP5D+5H7W3R+yZka0
mW7U5EINsDr7A4zqo/IS+VibCUgBo7ckLfSicKaRuLxEk4akIYh2BfUwvUdeq6BpuMoye82okR+f
0oKqM4gWehTgHuDNoZEIxkA2VaflLpQXpEw8oWxk8mnBU+AMetSa4uZ70tvLwku4453dUjPFoYbi
AbU3hdB0sOSO5yH5xMqd3WQ9ZpXTJgddI/2CsCFk70tWWgalp3qXk0i8jtSd3kTDR1m8jGd3cWBx
pzpzyVZjF0tXIdWOEfTnWYTfctYXR+hToB5XQ7JXP4sgLsDkFZPUpKmfOPh/FxqW6ElzTx6f/FoZ
i3O5jrPq07bbZwS/qR7QhOpE9Zun0EBwykxCTl3QnzlrnWqPCW61S/Ae1mO37OQIE6kZMy+PjyVv
btibf7Ycbpfaf8b6wOCCXgaKevOSZtFPdQ/VhjHuXGKtAsMtt2FJkEuHw0QyaqQlzplKLn8vvCkj
rScN+NLN62qfGU0KXEz+Hm8JZYa8M70he6dxpC+cg9VK0TPQNuZpm1IoTYkp34wXNeJYcqAElfM4
R8/9lz2X5AQK9p7AveLLeYdbzr5J6wI+A+OlIvu23OI9Jk+JhDXslqGh5t/C3dUW2mPln9Q8qluz
YufM2+JuljCB3E2LXTXtBX6AUnBukBfrHFPbd7I7JcsWZmSEC7bdTrkKZT0XSxSClWN/lQ5EJRux
Lcj2IqFlXDPURj6FW1M7WG4Jas5ytkUc0DZOuGrljcXYByqweDBD5mU6qYQ7gdl5rMTBCstvJRhA
Ys/MtOg2oxV2m/em0QwU5fkNAiEFSui844U5yLeMle6n7hPgQZs0lt5a0ea3yKU6lsNvueolVb9F
7V9wOAqt1Thln7IHOfbUkMrBzf7xEsLSgeTAde2lWIN1vD6yTq9o/fb4RJfAPo6OF6/Vn0AOBm3v
YlnVJeBnO3pUE4xCXpuTFzwprkWKzZo9EvVvFx5KmABppffr1Dbf/ZnjUsZ9FZf0071w+UFkWLWq
oRfx77AFOIZUJn7VkFgRxMB4WkSLnLUl90EmH8yZU3Pi5fDX87H4Ff7Y3l4NGkZiLgtVrOCEuhWF
h4+WZDPeUfnbIqvhRCYdHa3JSET2pHNBGii9pZUNaL+gg7zISALV5tc5mBqbosk/+yy+yMpJsYup
bSXEHldxwbXDWOVFN2jDBHhEcwPUmrm81j0GXJdGhyMLCdsUBvyO5azWjFb60pMEQRNgebb0wToH
QO1oi295uRz0GKb/scVT2Uy9y9HZo5drQFhqHNqk5bTMhNFsUywVnHbDnFS8ZEWbiPGOdDjkTfel
M/DQwJiszYGFJP9GOkpzN3CPveHTT+EEJqTh1u4G8LkoyYlrXlBjDL+dJNnLy12tiWkS8+sIBFXz
EEfH9Z+5jJQowVSZqUceUn77N0T309Lnd4mISMX0iuDETHM91pqzkT1whSzwYljfiXdVqAJDmuIj
yH6b0sYslVNDqvsnslwMHLR5V3mWW9tGJjiyPQqXeWgVLtdpTIM1jHJUfO7zXLcVMu5n1UxQfQyt
nUOUQOajgmM02YzaNiVTVPqBBmjHG88nnaGx3FOUlQ9WxJWzsNk4phfu2qdFsHWnKc6s3Ouxa3zP
AgBSqmE9rW37MWICvio0sqo6ynSg+7yhPklHZXroJeYld8uLBo0do8z84Y1fyqUe1CnyEp/3vKdX
43FItav4LsKpS04sW8GCr8sfSTKVwoCOExEo0WqdDdxEZUAbMmIdsoKa7TruGCqcIqNnjlZs5PRd
d+k+DnKrG6uXjiVZdlZyWKdcjYeak5HrI/pDPPytDtDd0j5aVv8yjJNYm3w+aZrFe8VYChiXaExt
x97aTCMxbfRVV+3IAcN10q+0Ko9zplMCQqgVcNP/NOpRl73Ncf5hRiwRpg5+YVx01jokW6aLOEPD
pBPXW1Eh5Boz5xwH+oykTjzkUvFBxOy1bkgqmc34Kjw0WM2CDi6X4ini6fTC5q6kObsd2FqI4RSk
vdB9q+mSbnQ/2CjJRed4nDzt8M6hSFnXPutxsHy5FLZoc3C9FC7Eyj9T1yX/mde4MewGClDj8vOm
xN5whyLsSp2tEg9FpP5s5pDjaRuwKIks+0nY/R/AkTF8JF277mNestu8WyYDWRtJ7lru5HImpsg7
scMApLb5oTIMWxP6VjVQ+KgJiLJeFVwlTuuLVg6Pct+s0aDTuO/PEKqwkcsjfMJ0yDW4zdsw+132
r2oJVetZkbwTvgG2oUJLKV4zn1wU8pYotSbyjZrm4jJ73XHMf9cie2vk1UNUfw1e/1HVzNW9hOFK
ZlKyxTI1cnIxYFopqSpSnMRCo1AhFOMVGSpr+q/v8nRXhP7Bi0nwRqhjFY4M+9rXy505RBIP0NKv
Qb+8E5V/1rRgnxvpLwXlILSH7pdsTeMhWDVS9BFCCvU7KjByAI6ax3Iuu18uUACl6SCS4TR68U8U
hzT3JmIW+W8qRj1r/IR7f3DjgwJDKaUXiURWyD6ghANy+Jc6iGi9MP1C8kRlFMAOFnX6pcBCtsOO
4pfWhh34tU/EV9JmzxJgJLdNvUwwaZTNp1e2F0SUn2pch9pvP7fV6+JRB0HdqWC7SG4DXU6pGRo6
1JYtk91I3nxNVz5h0TyqAbDhMrGjQYPE0r/BArwPkPttMWWw1BJbS2L0ozw+TRPlfQmQiZEkzbzB
lQQrqsNcSvx6kV8c4lPWS6F9qeaw6Ug78TTQnurXTEgQstp87kaLEr5o4MtzOEBBFKKTYT6Hqajf
DYjf1uoiZTBKHvLgrPPWKOUg/kcfoZ6V7z4XN7oeBpB5V93RJryTWiXcCwdV+6mzW6ldZbbf4jHT
zJyYhCzE9mnZIHxEmG0BaEKiG+8nke67xHk1TJZk1Ka/IimpjYxm67cmI1LqEKvxfnicaU8kAb92
hldvGO+sfae7ojVDCC9RYvKURpxKusPvJ0jMepM93yHPQAdoND9le71sn1qB5lodbzpJGlNj1L43
P21BUElvf2b2hKNQ4iTkyUZ2RyFBfxctPAZrcrElcmTL+GdX2melFEQgDUkG737u9UtULkgFLM5n
wq5P0DpZRgv3Q94QSY40zcRXI6toJYBLWyotmVVS3ycNB4pc/qGRrAC6/l47OA2pZYFMOfKM9kHx
u9KF7Tr2dujmCW2aIdezRpJcgjS8La2IeznQdsWMcdpkZLWueoybpvMku+NL6X4WWvMhiVbyzMjg
4xlPy6HO6ptkipSxfbfQ9KCJTM04Caan/iME0p+4CPFhspKz3LGu3AjcflLsw0y+fF+7m3RN39Yp
HuJW0uggieT7AER12Z5pYn6oLosxsXJE7cJBtHku6fNjPI2RAcbWRr6F85JWvOThhyfFPGUZWAxQ
EMFw1LKy4iXT1VRdSSjlwVPduYuk68kzmOo90aM4WVQvmch/W7J/Kt9lr1oueeWdXPD8yeL8zsca
mwwSXT3/JiwZU6r4NOPpQX48UMvTXcR4k+YDwwCH65BPg8DHgplNDZO95zMV9Q8sfGzojPHkP5uU
aBMujVUtKyv5NquKWLbT1fl6IrCAITJTD/n/nqHDoRanZFYnwA68As7j9DzLhULu4HiO0g7yXj8l
iCSAafezJn2bdLYtbWvnnIc5NbzjS36zWxZerXEouOHU8E4sstT2ZPse1uW9M+FXkyrPpUdx3dTe
D7WTDKh8wB3plPLM95OKSoRL9M0BWJgvhHAFIcw2lqj+khb9m1xr1N5vB8vVQni0RScqiNcBxdYj
x1mZYfwdwMGApx6fjQq2YVxUP7vycbbsJ0WQkkWvYy3vWeGfceBJ/KAFbTkMX7ur3kZvlWZ9Vg9i
l4rS3jQVH6isKtRmo3m4Qed5hySSjDhKVdm9MK8tsISVGAZSlsYjNql7JPov7egT0uFypY8/opxJ
MpaIp9o0LQaJCUtX+q7qW60Q2joPVnFrP5dNTd6y7MYZBs0A28bZaIbWHxXk/1gQMfBZpGn/8Z//
9/f0f8KvcvPRffyvLzD6DFI/8q//97/vm6+wLP4FQ/znP/k7hhio/9+EQ/4oQjbHljTbf2CImeD9
Te6WKKkMB6GjjcTv7xxi4fzNdPg3IhhMoIyW/xeHWBh/gzQuXNfyHOEKR/f/WxxiZL7/qs7UbSHz
B2yTndOyPd38t8SHtO2XdMSadysCdFV1C7eO4S/DMQgx43yYs3CH++ElsmomCb7HSKNJn70p/gz1
qF17MRnhDPUhbvzjwcO4cgoS6w7OrbEhyJFmXFqe1ENjpeeuLrN94krrs42I9zRRqO9YEC9Z2Jsn
9VAyy1gteWJuupJNb2jqo2MY5baLIMURgeDsuaEZhoSYi7A7jdsKF/uht4ZzYInfSaYFt7rPul1n
+S8Fdw86uTUsUfeG77QhK+vW4/V/SL0cQry4GpPn3aHwudh92hyhKfyKnehUSbVDKEYoX9pY7GoD
RAM/h1NDI3ku6qu+jYuTI2OKR4ybdencE2Rc7e3MvsLtBRVEu5zZXvsZTMFvnZ7Faco8guVl9FWc
O+NJeEwFxoGtu8GpoURmlVSa+cNknazsY8zDBslFqG8I4izWIX+NlpxsybUhYoYRo0ShqKfqK6Mo
nqBbobqXn0EROtqhwwlA0kV4TpcWFT1YyxXhdZtiJCtO/Q2+4ziHeRGc7egbrNUfp/PbWE3J2xrG
LqY5lT2NVnKXcDY5z1CUNnPJ1MFsUtpoGG43vW7eE98BZpClyyDEy9Bm1nIQm8ynIw7ggz4gr6DA
20iDVh+WUIs750gZ2+LRKBoS3Lqy2ti9Y3L+QoISLMhX3BSpZB56OzMP3T1nIuNo+f/81v/bJ/HX
p1PGqSCltf+2RLHXqzmQDmC4ix5VdCORMOphmmDae6X9pQNKomE7tmSRJc2eflVz4nyO/kF+9dcD
vNYWTEwZ7MVs7xDc1Sf1oP6gf3saW2aNdAYaWWMSexVpFZTmtM8QY6svl8m8jRnhirFhvgnJHAKT
UJ3UV389NeT3FhDNBy/niCQ/81LyiNRXfz2oi0E9XQiB2BAvRyEu70h1M7pLAWIo8mDlqG+qq2NM
7J9WHlsY9LmI1Vv318Nf37Mil2FjgmgIvE8ob+RMQX8sCSwy5IP6l2wZA6K0x4TULbMEd/lfD1Pb
8WrlfY4Kn/5Hm+Jst2mxbpm9VaeGnZcP3x2q0z89z5iXzN2DaDkXbL0YbVMk+mnZNtkH/d/+1A2l
2MSah+kp7ZYTavvlhDd3Oamn6sH06RsyT9Bw374lRn7Az7yvAH6ACeksBDzEdfimR8U7zQhYiFfn
y5qkpD3D7TM2zVevnECymPrGjXvt5FnWE+LgfDd2pkfIjHxRYtvFTN50ebOpbxjyLVcP1j++Uk/9
tjTowut7w+VDgGtZnEyJKMoB8rBBbIgwMI7Am8uzk3OuoJ8Jqc9CuBUJHnRNm09+PcY7mL8/47zx
IZNF0Uksz7yzKYlxAhBWYPEwRD4Zb9zwoC3sn1XbhefGFU/oLPKdeom1/LQj6eSeHDPfYKbL/7z2
IU7y+qer+/VxHmsYIMaYPM0z3e3U0FuATw80Goh1GUW17Yf2CtXjV0dk19rSKNH14S4OsWPLnW5t
msFnjOH6uOBa3tV5tzGD5jHz9PgQpv2LLmpAB/BxzML/yCvD3ixj/uDver9hjJnrd2MeZzsALhZM
xu6AonRBPcuoogUtUHlusfem6W1CTmBM6VsoSv/I1NratLlH5k+1cC6Xl8I03eMsLTDukuQ6G9AK
DUJrpr6/xia0NBS46ckseoRsQ9zuQ/462qqV2CIcAFZjDveymM6qJWeJGGJo+4RJulxNYX7pSyyI
ZrWcY4TWGObj49yZF6OeHj0Ev+vRloPi3MWQhu5rO/fsb7aHpM4ez0sC4KQC34eTPuJEkM4vSF+K
9ZxozcaLis/UEswavP63pofitOCB3loeSS9Ty3GhHh4CQBtb0x+e4wVHVpXMuKC97hjOo7QHFrDN
EGmvHcLqUIVZZzSLcFAZJCLQo/RGq1EAad3aKBdam5I6MUV3mufyrDXYFEsi/NY2fI192yOKstqg
29pxb27C8b7EL7u1Rd2tLUHHo8EH7E0Lw3c75qBo9WQaJ57BGl5aODotCyJTbzHvT7+It9X3dLCf
+my+zxpkOZlAGrRY2g5iiLtl1GEBUVtQNukDGkGzP5hke+7qih86t5nsppCg5hbT2SxS7TrNiAqs
8BPxtnP1Mg3EdFD1e7L5nqeqY+rhJsbOKMV7ScwpiA3tVFhLjb23C29zVp2tzkOeR3ifpjWItxwy
nsMRWFafDzS97XR6HJOm3dkCH1WY+2vX642LV9kVNPA2ZBfR4fJIdPRi8Lpiq892ZgQGwPOsV0js
UX8uOekhvTOPZTRsdD3+TJm5EuVEqzxytQtN1bUx1/N6YD8/dBM30FBEb20+VAxxRncDndc4agUa
HSvztyQ0ahdezKcrZmiLpqFtDQu6/fJpFNbNzYOHonKZLPGeOnr53vntm1ePeBb9y1iyTLnct6lZ
N8DXwivZ1t7BhFNFcQnKO+XujKIIUkSAtS037OfF5dA8E3mO7lE7wnN6TufkSAv61DeIMkhM7jeZ
nuzMJKk3YzSuy15ELyCPfmdmwnbClGhDuIR2Xbptn5fJ3p0BKmVGvnCY1zNiZeB69HN/I74PRbdv
w/4axt+hFEMQeUFib2an6+4YOcbr2OrmptLE2+Sw0bg+bt7pGQXawghPfKdI2B+K5qmZIwIfw2nr
hh1B46mD/U0U5qkoB15uEhxai1MWSjryarxDA5vyZqb+Iy/0hka4X4NAqS+JFa3jOTy2ufMFQ+3n
UoUmRmj9ztIDbyt0Yp9Cq8LnJ669QW0J2pRpL0l1yAp07ZIHDJu9LD7rVv1dwWtdNYMe7crM0eiu
cGyFd0BJa9bbpnF/wVm6TzS/3k16fQGJlWzLgcnilBp3XT9drRlgd1+kD6ab/mj0LAV11D2B/bDa
6D7r4uYckXrQuEQehHY5kaeDRw6e3MKlEkO49xgGsvSTquPVxrauGiqwqX0d06XfVPdEpzPMcwA+
YKcyDkhJ9lbaa3gxrA/bfrfmODg3QQ2VLCKsWeeu72pcY2j3bqNLKaMjemVisWuL9teAN3vnLtrH
UrS7qC9+RmFMJb6QA5SRM264/mvk1WCKJfF6EQGMBUz/faWftSmFpoQkZZtq9Wex+N2RN4JxMwxl
uyPbXmtui0corbaO3MS+0C9bOwv0fxzGrpxvS0j/NG+sLPRPA4hP08L4Z7Jjnwme2rI8wVs1ypCu
z63x6PkbQQw7gySzvpiX9ejIsYgelwc3Tjjm6APq23IXJBEF2mjBmbRlfaKeq69CIgP+PB2JSmrx
qh8UQPIPRVIWMH89ZUtE2tIWL5OoKL/zgjxk6eLVR7x+iSyi1MMoa6N/e4ptE53edCpM6j2L3WRT
LzOThgYtARgaqWGLz25POEBFlDETAEoJcj4zTkmQdlqnb/aRCEFYZc9Wqc87zW9nulFUXrVRNTsC
lH+HmOtOsXxYtP7vD5DcqYA9yqBDwaeUk4F7IkUx2aDqNVc52lLW0IC8Wvlg2EO6j8lobkRVn4p5
+EhDbd5aZn6MgXjt1bcbKEehy0A1152VJWmOTrjMJ84Y8ynW7W7DdFdeXpB5PM/8nLMFByuuUKrB
uLKPg37qjZHi+x8PSAqbkxkSTs+xDhLMfwE+K1kP52RW0P4k9TWU+FCF6+yETUKseu5nwbxLc/fe
s72KKpETzUp9aWXSDCmrcvXUSCjrgp2QlT3xeTFQR/kla1ek0zPuzj3ZqxPyobnVz4TsGY+2Vb7A
gB4O7CLAEiY9vIRDfVlELp4EGCxk8TctL7m4S0O7T9z4U7qB94QYuueZBuHOI6l1FXTJdCXRdboG
UfdF+la2y2x3PsF81KFecj5aop4UhQwx2D4KdKbllE+G8xtfWLUlcKBa57GcQMpLJCKje0/T07kH
GX/AIhxt0dd99KWw74goBnEZh9cC4ghICsuk45sxWHVGgO4NgZwcudyxLX/csTVUj1qNNEZrXo0u
CZ8cT0P7WsX2htO4thJ2YT/jSU85AkOrEsP3nAXlpTOALrRZFaII4byID0FsCUHhlnaN5j7qw+Z+
dGzqT73s900iCUsgruOIJdOJDbLC83JxNjGDqA0Gouli+vMDSqVL5ZRXPgj/UGY2UW/Gl9U26VUQ
0Y4ZGX1N5WysAq/7yBaPI9RBYd+65a7153pVV/F8nyzRuDMcsMYpNK22nKaHvGdOZ071ZRhzzv9c
MKg4CbipaoaIaKa3ur7kZy3Mm+NE1zIoRHP157i9omppd1VMslg0xcmldYgvR3yNpIKmgR8Ge3fd
1Ut36VqLEecsbi2q5rOV0YpONE4y9OCuArQZmjyW4NAHVkt9v65afTmzKhxbXNZPs4uQy85M8+iU
pAybCzo+My0PGhRC3GsC27ccusZARX1jvo2++9P1xC1CanicFxxco21DMYKrhEvuo/HDd62YrRsO
iuEKtwqDdKFdbNSse78Xn3G3ZPtS6BApOGM9WPrEfmgj06Fq2VM+XAmBys6Y2qnnkAHoHf5r1ylW
ozWifktZqRJurjVinfo+X4eOG9/TSEOL2YtrYmpnvU9nNIT5785CvEEGI2IxL0muxOrQZu2z6QEt
RXEY2KRHHjg1z3fuZJ50KortUDAuXBrDODbZz9lLOJ6UfK4MJxBQ9QJM4xjgd2lRPHX8RXR+W5eL
qxr2UeT5q7zm1cRU8AXLzL6FpbjW04C/tEEDnHJWNWk6HPo6eS0dDrJL2t05sDHSANG4/oPIFOPA
jy22dSiDRjIsQ1rj7osSlRWf29ZIp/TehEQSxUFw5wWTtYUidXKZU6T6NN41hTveqa84ooCL0gh+
cpymIDAaWllBmcq5JwS5MvvAjZaLFhGwNGc/hiQhjTnQk/Pg0wPSyiRk+CSMUzkPO1HGPQRFaSxw
3HGXzNsgITMXeXnHNNE/ibx2HtO0j34Y4bR6ZSKxB/T5G3SCvk/lGQe53n3v30/dqF90Y2D8Eeg/
9OKt77i/yjLa1UOuXwenDLasrimI11+GvrRr4TTdrvB1N4JitRzHlkmOOfTUZCMxIG0W5vdeFaXX
rP016iGmvM5qjhGNfIxa4UnLau9YN/yILCk/R+MuGzwkKYRjSKnFsMvCprzqAgbeMCM3aurujPfj
w80M687vyRb1+0ZsEsPmU82Cakuvoz/YpfbZV+6864UUEhTOC6E4kDxF8th3fnM1Irs89sJ4Ugtt
u7Q/QqSvRy20x6uR5Bzv53Q/oYk8dbiI9DKfT+QEcyH00QIPxriJeAwvvW3urFJKgSz9ym701gZG
cyq86cH1fOMSl1yBXUDwYUVst00SDrQvuhCNm4ILy6Zqhzv+mYUmOxpQfzkC/67sJrvMoY/g1HFJ
YiT+dH9E6VpvEyChm3I0T6YX9bsMsivVCtNCkzWSK+ZnKjjsNgOi+dY07uMUfBZQXuayAqBLiQgb
0HCK4SoaGxA2zf20jP0P2U2F4tcn7u/OGfcddHjuqRYBYg0Yu4zlNVzuw+KXGHWwSPVwIHHUOE3G
L0qM8YDZqzzotr3Kk6g4LmiXNsDha2hI4Ou0eNoXQPv9zGUorJvPguq+rzlFRprmXAgaiqq8PszF
/JG4aA4Dh1vJGeZpLdo6Zlsxg+f0wvDqmMROdh3S0n6gvEYH0aTJNh4BvWo6cfae6X+3CwL7wuk6
Sl3CM2Vo3xqtOuPlkgK7N4qnGjbWvMza2iNqhxOt6aHddcR2iuN23ZoUsLiVq40jy4F6bCxGH+ZV
lWJ65wI8taFk9WX70mWes4ma0jj5tvVcs06LDoW6XfaMwKpwXOEQA8yu/3/uzmQ5bibL0q/SVnuk
wQHHtKhNzDODgyiJGxg1AXDMgGN8+voQf1ZlZrV1mdW2N2FBipIigoC733vP+Q7okyiJLs5ACDFC
t1PIYV1r+tZOCDjNnR3wFo6g6WNs0mTO91GX/RybKdgQOvDiaesdLZM+24aEU9ZpBDUWUW1zg8Iy
q46+o8K3zuxIcR8+JcN9sMc169MCwTHTJCfLqdqIKJBXmMAc6nFq9nncgDBMZ1TGONzK5kpI90Js
5uAb9jvH76dX7DX7tFXDgVaUXFmB12/LNkzWcZLFt8zh7O0hodsFlK818qxGxMa6q/I/jakQ+vrB
8Ok01UuSLnTpGjxj4qLY9UdQBRPBMYmA2J5KFcN68Gg4BOalS+Zwa3rk2M8cf9YJsTLX1HqlkvrT
z+Z48UCrsPsv4Q2l9SfQFm0Tyz4Oc7E1F3ROlBKiEvul2NqaRkdnOfa2ksl4ZjS9CxpMaLbwiy+N
aY5PnR0+ufJTK9V9lZ1iZ5uhNaI1+ukjwQSoFeiboWM6UQXuwqKddrYp++e6ITLGcAhAU0KGeydt
jI2sGpqcrXhhWMfxMg8uGCy/Thm6m6EG/DgYPHhhWZ9zE811Lw18bdlsXimO2A/h12+JC4XV1mXG
BUF4v1JB2zARHQgDl3S6lgvWbqxNKsdt4VbjVQatsU+ZHZq131zKQcVnj1ePbBVSLdmmm5622SGb
w888qqov5A1u4AWzyDrB+ILAdT9XRvQKofQwtA7XWMH8QyjYXHPrl3uHEXoS6G4z5IPcZJS229yM
yG9ho9mSozEysoASih7OPgxB0Z/jhlAXtnljE2okrMnyv7R0bon8mNlISw7zvo04OFc93XVHvNkw
lTcu6Mu1z7CG8gEgQKJeSheLQMF/imC1tQ5xwgk1rcubH93GrHGWOPYQ5V2WHXWaPQsjGXbBwC8A
C5ODT86gBOoCNgBK7DVq4u6YWHKNGTy70pjYDzIwDn1ttWd7KPQOsjUW53hUjII8cdRu+dNyOBSJ
3ie1wHDCmwtfZZ0RqInni27VEPGJzG2yTWbmwNLqyd0ufeq1ssEJXM49UGgDe1BhFPvHBy1iRCFC
TDeD4HPXDs2zB0ZMUJ717ERzkeykqn2gv8BIE695XhwCQ1Wx3A4OrS5kvkGNnLJ8MzM1Hx6QeYUo
vJ8sfS3z4XufzYJVFiFKOJKUhp5ltiCz+jRI2/SbxAq3d/LZvoR5HuzrKf8B77hZmVPgHQJs7/Qj
wY0RHXXBL4dvlfYq1ttGnUu8dwI9Cq1vJpZYWyvz6JgMnUr1xJ4cnX0iyK5ujrHHSMubNvXO5p3t
qzGhMHSiF+QO3rUw+aSGbwkwz4uf6mrlhjb6NB+QfuYFFGml8eIo5Z0fD34D/y8wGpCstsyhclQI
nYac5TziCFnnfrNPBs+7WolbXHnbfpcYT1K53x2nC47h8pX21HcYNc2Zon5x4LIWDLb7FXpDcas7
s7wp23qporE5q0SjLqBmxdEwbitrGl6K5WEMyJssupegp1ItRtU81fK98oLuLJ2yBivYWBeDTDnM
/aVDL0rV5zkR6lgGuLeKDE9tbIyv5syoP51mhT9ktvdQVK1Vxi8OPUflHY1O4eAxJdwmBpb9DKot
8Tm7BqxdYHZCdUpznBdQ5w8oJ35gME8OoI/9WxEhasun5BpEJAHABkHjqrqfA9qIZ8VlGLAlv/bk
msWZeTOiUtyoeY/IFinq3BSn2czhPDsiHGifAgEfq6m8JeGoe6JBWJ+HRb6vI5me3YJjI96AdTYF
3ZXoqtqw2QwoTVdZBbwjdZpjlbMI5xmevGCkYqHjdPc1F5HdNynHzEvXFPXVo3WYODAvssrGikdw
EsKKvaGi5Bj5IZobCBobD//3Uzr1T7MHczmjHdimwRLOWibHHEFPkxBrNuCgWSnmq60A8sYAM1hN
LJ7rMWfEoy2VbEVZACp0CTIq8oD7unf/IPv4jQCr3geF/yOevNPQgljEwoUFi8yidY3Qc+s0862x
IQqCxR/WMc1p9NeZsZ9gOe5lxlavKJt2Q24vDbcll92AkV57YhNbUfeeOw32Idc+2ngx0Dp51X7K
BcowArTPTqZfTB8+eF9qXuvIMR3Nx1sVBv6FBu5bJNhLsrBg1puIYOt23hEIXdnWQGAW0t7DYJJ0
VG+T0+1zh96umOuGfS03qB79Zz3Snhocwn0MAw/Y1Dqcejo6SmhmftvRWJ4XK0hkOqCvVbG1TTaZ
tmu/Fm753ZzwUYfT8Nl1nGz9UW0f76Pza2dvz95XSGdcwEmEHVB0X2KQtNu4JOBu0k9z+O6OMtr1
Rj2zBLo0iAMmtx6Dp1Op5RtuLCHN8Zt02HeGRuY7w+n+mvE9pn2P4d8/5n7/+F4Udm9xXeDtc5dm
b770kuAydKeuLWH104QpY4jufh+vGT6BaQ26jJVAraTRg4AUhZmvM2/RIDy+Vm1Lnl0eHWkemqcp
GGiykp64EUPM8V3K8aR0gOVSJv3KN6PnqMP0o2OV4OhlCKaXMT5nqOEgGpzaXYI0wcw/c9vvaMsa
gCiRoSFViBgdn4alU2ZmAVaJCDNr64rhRIp7vsEIIfCU6+H0eIgzdQs1RAWDVs2pnaCyy5GLO2eK
dQ7ThkrZsZ65WYDWuvW7Mw8WNUuCNphapgTKJ6I1Q/8cVa5PG8MVVXWeuEO8OJ2Omd2NNKHncq0s
Qm88w8THObPzWjNYIvqgX4QiEjBSAIKJqEV7VrcM2uMIjEoKFevxTh4PwfJXoSww8F7e3ePBQNK0
SycSJ/91Dh3anJLSJa+NJKnT450/npVVMf7Tl48/QM6sNo3NJInykFNwkw6nxzP/v549voyXD6y0
LGzh9S2uc3udVyjGWNiz7bQANSB8Q9UoiJvJgIlvetl0p8eDw+51nJslsJZx5+xT763c5WmVMfl8
PDy+nC0Oo0rh9ZVke/R+Op3baDY5B/BhLK9tXnqa9PMXGUb6ECmkrM501RkaM63gwKvshrrPj/dt
ZX4TE5KzeGmaAoFvT+mjX8oZpD0FnvPeBSomZ6Eioc0aFxwCz9LlWVyArmy1AgLMtxgkAljx3vXy
dghO/PuDrrDMD30Ga2HpCD+UMuimT3k5FXTf4H7Pbv2j92maFS4Y1myBiPzjobfLS2eJBj40XBDb
6bFMPzrCDAfFljiQ9GD0Lm1EOpnJKO/ST8XuoXr6/1bXJcRCVPt/67quyU+aoJ//quz66y/9Xdnl
W39jY6dlKQOKRMu00WgNv1v97/9mBObfpOnDV4X86iKwcoG7/aeyy/+b8AM4oC4ILdN2BK/i7wnz
KLtoT5s2HTqmIq7vOf8rZdfyn/wzds/ybWEzKvZc6SPvRoD2r7zBGrsfR+lWnI1QvFKJltdw7p1T
aTvYmoIfI8qSExCleONl2tyW1gKyq6f4HMzi9viqEyWXYBY8T1mDzSDOv9XlPJwfXzm4fFeGiPMd
tMSfEhIntKnnkl3qEhcNph9RETtRhAmNNXfbTXF+jlLXWbVEhaCI7wDiOrk42HVRv4xj/53AcRfv
d09Z0UZPVlPYX0JFV9cYTQQ3nj8eyyF/4rO+t5pMtsJzk53rhpjuA7OJV02Xh4D9x4MTW+2TtLRL
FtE+t6LoWThdv5mmAi2m0+KoI3vmEwjMIR/7YWfHvbmZRlG8YvBgHBb6cAAW06+Ow5B+tS2fZzYG
NPDuvQ8t4zVXzqfttObzyGK0TP950fVPt4yGVy+X1F1wFTeK7KYlS+0jMs2KdhXYewZYPQsRIc/S
ArTDORK3Ft2XSZn9KzUcCYR+cCFiIV5l9N3J18AZs1RCK5ql3s2fiMERYYvPSKj44sv+qcIs0cA7
Pwpt9DemRrsK4C6t2Q7D89AGr/4MHMYC0tajwkd2o8yn0gpdNmw0nkmfptsoafuLq91XF8Pn3gIK
DIlWFE9FCRTRy93LqKdDSeOaeoOB1GJz6hwIiyU/fgPx0htRc0+wVM6UauShAxSwQBaueXdHk3P9
nfiN8Bw70bM/mLR2PCCmIf5VmBz7iXYHvXtmtgZKos2jUx1kIO6pFq6xNj4yDthbrYP6TM4vavn6
Pcp1eRY9pp/YrEjQDoa145Wak2LqnxkmEnA3etax96P24FuCqB+LY/FkinsbjMMaADmUHgK8VpP9
1AmAyv+0QNz/AuH9n6LL7wTB6fbf/03Y//2GozUu6T5BxsNWZ/33G85vuyELm7k5D4SvbyGkueAu
+gsst3KFd+faml18dOzkVZM/dAQC810S4rKJMcfDqcAW8D+/Hgvl+v/1iqQpBGM6h1iYgJXgX5cA
I8nsyugo6IIoHo4Z9fnOcSp0GtXwgrxDHs2ewr6tCVf1O/cjF6bxHFbU4UyT68BuvmLFdtchI2Sd
5f4dIu0MPzGMPgY5XFwgJSiwh+8evzfwAcyHgp9V4Ez0xoPp/IiORPWC8QCy8R4IbLhVrbPCpmGs
+4V2Rof56mbQ8kuclrrjL0YuUYXRgsSHDzHg9nc6HFIIBrXTzU/eRLpRlx+qafKIDIT2WVRPIpMu
bCg72ZqCwk010XiT7PLESP8w+hlPbGh4e9Qw10bO6i3qSBUWsXf2QjDnvtlrfH/CPkrhXlNDRFdX
4OaxFudQV4F/z5vi1ZoM/FfR9OI3lCCN+Z5aSl4Ip2bsZcj73IRM5ETM7G0gEynoN1pV1pu5xglf
rCXqclDO1J6VpQ6xJsgpUtC/ZTweheFB9xj+5ASr7iHEfxGNy82dwE+obaPftEF8I9KE29gzy3MU
qYurVLC18+95riOK78LZyizQG52Lz8BvoYMVs7tPu+6rB856g1Y9Paqh3lSUTEcoDxFB3jpaxzqG
PY1YgHjdM9R5mqQIMg9NavfPBVkRrVUceUnlAe8n+siUTDnVItqrh/Eykry2hV2SEKVedwfliZUl
+l+gDCDYq5K6JZ5RkEdya+XetMZYCGRVlecexp/vte05Tv1Ni8bmKBw8LZ1uvnu+MPegYDFORSh7
ZdzVtE5nIqANyu6q4x9Vyz3SOMZhNpnCteH0FXYjmplJ7fSj3aanoDzXMkDQ1lrkEwBIyoIq2NLh
JjcolvJszdMb74kyNHyVLslnirLgCkGDFAOSijNmZrcHQGDxbHiBbx50rMFeBZJQsAdw3Xrv64ku
GXcHSJnQ23kN7qRGq7VVBppAMfNQ+nZwcULvmSSBdKcGG6FghkijXkpCqDRPjQgMmpBfaodrIAuo
+Hw7/HQYKaKPiqAJiHhPUpdLbser0RkhJCyvvsrF+pAH6QswG0RMJazqMtgHI2qhwl4ygDoQZ6Os
ERbj59FifPGxuXoGO0DYAqKYIrIX5FgcDYl1fKycV3sU8gljU0UD79ja1k+jtkhFXLoVaUJUtvTe
caXkK8Mu9mj8km2tyvIyMUqAqoZTarxnEsHURJ53pejQhZYZbENiy3GA2OveJZyLrZisaYUJ3SN1
Gu1eb5OlUe1KTS0ct3m3Mvqk2EtMCZPPLFr7+IDzAl4LAKpNPTbOK2BI8sKMFg5c9syZpN0WwpQb
TF4R6Ocx2Ppt+SXqpx9k8DQHaUd31QRkmNd4aZJmehlpTu1rmX0EBobGx8pDtsYH0W90ZmLDWjtO
894XwZcWddNKIPXbjwWF9rB8DiUNSZNZLbZiKK7ZDAuetNLuWxP0JLWIuzYNaJBiRILTEaw0Iirb
4L/aKtc6dIOZXMoYXFCcEYWECf0niBbCv3/ms1VyZsg3HXYL6Yg/Q5JzLbagWNr4F6mIxIYsN2MR
hvfYbQ7kUiUrsi4hUSTx+rHGVSk+bqructV69qUae32edHLIxhozh8BmJYfmoxwGdcB66FYADRpT
f1Q5Ha7Gl3A7lxwDEJQMAZWxDpZOBHWSsbbkdJqIzGL8ynQlRMHi5C9OaHu7ziR1YB6dmx4KD/cy
P7z0S+IpLm+e15yqlgNV0zJB7ZvuBl2sega1jCp1bi7VhMO1ZuS8ZeNwsYvr3/iT21vedURVdMYh
BFsVNsK/B2YU3H1/gvkfoaWSA0LY3u4uU7epeW14UXObKbn7wXyF8i+00xeXabuspvacRRxhyyQ+
6qCa1l5OBgMOaER2bvAWZrZ7KKp8Z2ezd6lL0HQJ2nJlqE0RFdYVWpNctXNsIGYzYiJF1ZEprXku
0sHZod38MwzcfzGQqI30E/PcF/ZvjKPqAHmWhqfA/+tCYt05yKsArRDwopbQziwigsPuol9pkBbP
KHAE0yn6MqFUqJ67Z5i3+lywmNyajN5ZAmlkZVRaXKgejplEBaRNZyVaTcsc0+TOGNxbWdxAkqpj
i2TEzgkDyaxwO0jUm5p+xw6I8aeBxH8nXZuJOB23uxcF1ykxOZBlbnvB2D5M6UqzGT0VMeKpGKrn
ZjJrbpNOElm0xKsW+VSila1ugxnXVx+IIGwE+kgaZ3+tuQn7JSEFlM1EIjpzcta0nd+j/Hb4xNZm
D3kB2WhLjlXMBiFxKdU2fS/D4GaURu0cPfQsyLxqCE64pS6GGp4f2SCPr4bUYMK8tJvZaoqNZot9
zaz44ECZPdTUtvsCbVa/xBhzjYEF71nLGXAfUdqGzxHQPNPc274ffoXmC7+2r/OdHs0n0yTDcCbx
ZTs7/mdGsvC2nxYg3ERZQtnN+47kl6n5oH2nt+WywCbLUttFIGOY35nrgFvpKLoJ1fwcXyyfMZpE
3jy0lsWe3sLlJ17zEDfxtI7jF6393wQulOfUMsRbSzOoCzg1ZRxpObc0v4SCfeZ74lbZ4o2Xow5F
mvweQTPce9c52qjN8L25TAqj+gvdYnefSLraJHro/VCTWtYvv/ZkwO89D+M7Hh7Cw1eRmQxbTMPB
TdfGEYXEk7TTP4lpV4c4nvYm16qk9fOMJuSGRZXNYBY/oyU2IfXrvR1bW4ObjJtwwwsdt9Py4U5K
7TKUIi9sXdKdCIdszLvJsnuQc4vBA8jpqonJqoO8/J34CQwrifs80+h7qRp4f/7YoVRZQLtZRSbe
MjxKTKvdCsViYWdgAFID24cfNTsriOwvrWeRGA26Nij1PR8RlfcuoR5xuSCjl4euMH+VSvHjRkwB
1kTTOdYMB/v8rLoADzn/wtqa+2OnYeZCmmJ2EvNODmM9Ogy9CzgkrlNe/iogm8SbX0BUJImDMgN7
4LFiQIuACK1kwmlwYxYhzEXSYbZhnI+HeA4hv/pWdOhDjZoZ6lY1aCLJqsWzWUHxyCdXH+Y8+x2G
brCG2Dfwo8xH3SiWx8SDMzmCagySrvr+uCrzKJruPTHvoG2egqqu7jEYinU7OtXOcsYfMRUSwF1w
65COrB0jOcIL5FTtKq/+alHdLXQowJbouZHylwJVMZNPXhkvT+POjTjTA0NM80VSgQI+m+LdbA8n
b1n6mYgW26iroM1aKZOOwaUMrTbxOITsW3Z5pvFOHGpRMTSLy+VKnw+Bkf8Iiea7Ka5RD6tA4x8n
M623dsrRvO3dF9tI1NY3snNkBD/HzjJPBPX8lkn5gxJXnhGYewdshgjmfH+rKjRnDKYgQqeDuwvQ
x30Mj/mE468jWAhsctzKfN/dNxqypxt2aCBsBlg106FtZB3tvheXvrN+iIlTTiSDtT3hIO4q0NQg
ERnoJ4FNBzskMyqWZBGZnK0ctAObki480BArI8TXfw4ldlM54Nht2z68OB8LV+I2FOLFphFh4LOm
T1tEO7P0j5lTlu9OmYzrsCAPa248+2kcPyydbe3nUrv+YWJity9H6wbYE5+FccAf1awmkde7BBXy
mr3CPv3ERmzeiGQEshfU7qZgHgatbz4mECkIfI6+L9Ox11Rbr9qf9l1XLwSHwbvYfFhbCnwLnGoE
C0khnSMDQuxbKf/wW0lOdZWKTb4YoaPmKGd4QwSx2CurbcujE+fP6J3ew6R0wZpo2M/uchcEuJSk
YAEI8vpHCJH14nSAP1rpnUWqpps+9GBVrtmAqwvkkX0wG6Mltci6lqTtnnlhnyEJ7c9OaOXQswjw
zPEeXk3O3DtmvQvF6q5LBjxJ28ToBri97TyR75xyX4l07z0LqV2hb5wB0otPijI/+DQJm9ReJ53u
Jo0c4QGGqhLaTMwwBITwivo/I4W1qc6DAz0yD8azU0vnKlIHx9lymius0Fsjf79moWfuHJfKwWho
HmjO7ky/bahPUxtczBTQCi6G8+OBmNkGcsJTGAuT8Dpr3nYkJfteaR7cgqJWWcOv1OJOGnr+C4uz
FTBo42UouvI8NC1c3aXtRgIJja+ZScSjeRM0HlHbDfJ+RFznppT+OvRTRi+jG5+TUSUoo3lWi3wT
9riLAqlJmSsxMqF8qIkL58Ji6vyUJKZ6oT9ZPDldToXGQkCWackwgO9tvLH7tEOV3rlXUlJ3UIPY
HcVjZaU7L7KqpzodwktoaYaXvRg5i8JqP3PUT8+Fz2bXIKBbo/YKT01GqMpg6dbniK5+wuCSQC2K
/IUGqDiIqRNbSxvRuhzWSY04Vxbh97DThL/Gy51VYLlEf+HDsKGM6L0avU9jGW9DWnzlpNvtk3Ri
VpjXx5JLcp1BoEewjloTqWdD9B16lB6i7Tml9xABM3ghU5Kpmo3CBOkwDfFAnP3Yyp+GpelljPat
HzE/E4EV7ZMuSt4islVOBXKnlZGYMcMrAiGmMvp1GWTivZq1573GdcOSIAr3GE8OKWbocfZs4+q5
JE4wsbCVmsyBpNWwNjLfoK1bf5Qzev7EcTBiu325N5Lcund++NpTse9sJ4BnHS/ulbE0jlBwjo83
DaVoV0bQOafGutrEt14f14pG1kg1/IyEsbpXVTavHk3IClLFeaaVsZGh9St06etzTs4gczNNDbeT
WQx3qi+Q+2l7EmpsVgnoa87LntrQDOQY3EJgqDF0NPOloRtwbQz3JfQ4pdUwpGRpmLjJA3mpr1r/
Rh0LknVgWcLPrmnuLSOqJlf7hqMXGamJdy6dsFlPAV6QILpCdVjRJUwvnqXGdeqDEhpJtYXEoEmG
jHhLIhnJcyz5TbV++1ZwoDjAlNSHlpmsi9ZnDWJ/uOZzF66lVSc3A13eOiNm/WqbCiNMC9WiwBom
mZ8i/uzDF5I9/EsqZXPIWNDZbU3Q6rP4zUy4OrdDBvk6oUx6qKRD6DuFCgCJjxpFtzXFqwF5HdIp
HmRp6f08DK9Ob3nnfkF29vmI7Wg5gPhGc5qjhtT6dhQnWyzKUyQJJX4YMudM3EZgVfacUuxcCfD/
w+8qKF5GjyF7YdiwhcrPyG5LTg9ooC12KJIffThd0aGl6bGSve0fDYfej6lGUurnHqGI7dSHUN26
Nm3fA8JOm8q8In0PvhT51XLjnkQcvDt5IcTVMZKdiRTowJZhEaPOClqnrX8Hrac47/rPnRfMm8Cb
00swo0P0E/tcN9VTgwbyPNbtN7sCZoF8Cw09YslwjOQRdNcJDcRbmMPiWgpJVI7UjV3+Tfs0dNqW
4hYV+8GXGhdyyttvYd+uSrf8TNr5dxn7zS5ov6JsZlTlekf8NldcywQJ+xx38myc10q5834uwY9N
WQfUmzkXnrstv2QDkEh/rJirXUqjfyZJNrk6EVaSxBg4eQafzlLiYYeAtyPexqJHPJiQJkFXo3HD
DSS++VScW2egp6Co1WVt0W8KuWjzBYYmaWd3jGqYbYYtolOL20vii5QJcEMPAjPjcdJx/CqjAszQ
LHJS/qJwCyvhxiu3tE2w0pi92qpo6dCUwD2W3z9Ht2kTGkCbXVl9NXqNLZE57M7PerUTbsO52X4n
jVs/TTlyRrqgl4BIQpgt1mXOGC9AuJDbKmvt61T4OxjZ5OUGhaSooJHZpAiDW9FWF7BH65S98ime
tkMKOIbPEepoY473lhE+NplqHzYM6SGY/Bkst762rExt5yPyodO57yMj2sTm4OCILNDn5OpALwnV
9MBC2CBj5EgAUL0pms1D90Y4m7vuQxqVVWK/uczS12PlIYPCcbqOOpKKI5/MPSveUyagf2wQKzip
ag7JxIubsPrA8Tq1YcGnENHF5KSTnLa2IJ4IQdk3PzVRZEj3BRZ4Qz8vendieD4ZMJ6VbdDd0yVw
O9mGv1LVk65Ks6gy8+YwJnW4DhxcP2FBmwu9N8agFNHKnpYFRQad4T9eIWrC7SPjlcSynQtR+a9m
Cnl83xh7vFRj2m/nPsOTQq6oyhtrPbmFOuXvbkw3HBLbsLIbjlbSLX/ZTYIv0up3nU11URggI51a
Q4eLq0Mwm1QDXmEe4ihUHLHEfSI8bOPm5LBwmsEjQmag59K2cSX9Hfrv3Tavye+BS15sDfcjHVqb
LE/WncHyiud+IOy8ck6cvOQODxwy7j4f1o9WkBKy2JLeAHzsM9b98IEa7q1k5cByZT6r8ArnpXg2
Ae2AoQfODU6dMlNU331rkLQyi4G4a5Fs+h5SYWK96UoEx0jq5Dwi3qXRQ8Q41+m3kXZWQhf00bm3
ua49Wdc3WycvrUuhHcyMRjRlblBaMRrRMHiHoHxr0pnaIaxYQJvBOKOZxVu1lKadzRruKU5bvpph
+GQkBw3Mv2CdqKR1D54Jl8GXIx1vXF0r0wuSQy9tpv49Bz+WL3pcbvwKkxwsJHJeyhiIhq7dxa/I
KpZAEaT7zqKP8JYHJ/GumRnp/ePQEltosssWVWjmRWeLSwdG0owMJNT5LhKt4nX79VlVyXbpCZTo
kdz06PClEVj5JVgeCtd4d8sSx0sTE4uH/upW1riUY5ZqrcVzKoA5t/Yf39A2AaD9hx01Pt0MSfVU
e/N20KSFZW3knWmT3sNBFqeRiJBLa5HgNFXRaVbuB0bvel+WlaJ7MIbP7ZB8Zf//UdY6eAUCA5RA
195GcqI8pLNs13RtsjcX6r2hFeEtqljaR4G1r5ibAjvmhTZeb3+NZ/0zJeN7xakI1bFC7S+bfNyP
aTdsg7Eg7bqDn6FFyz7u5lvZTPVGjWX+Npv5qbYgY2gDe5keO+a/ISNWsHXOF45Ahx6GzRaXFxir
zAyvqsPZbVnJiX/ZXneBP7+1CwVcBYwNkBSjX/L8u1b5R0NMdQyB5K2Wv1rfdDde5Jn3WdWXYMDv
XVtJvksJi1vLgS6YPesvrlOEUBZwdPdisM/CKr+YPpdzgICJFQ69dzTO35BCt1sbmEGZumypQ8W4
NofYNpCsnU8cUII+x2hvpThJqrWir2lj6ndLzTiSKe1lDuQ9cvmoIfqPX4c6/BOmM+UgXbeL35Nl
yVL6raislwg5EUPtCvPxwMbCr8jYJ1XS3sHlcURxLtwd4qoS/LFhCIQjLjjVzgkYoAxqLg4H/2WM
AihdvRntQF8CkB0nKPwq/mboKdp72PY3IsPtWbW2ceozr6EZxyoZwDvYuwWgqzGsq+9Vl/nnIJzR
JC5/yp7JXNTEQS6Li2uUAKMYPq6rmSpCLuEi9vTU5RRpqiv3tTPdwy7uj5ERW9c+Q3bnTsOd+5C4
buYdjMXMtfSd7ksYf4Jc17jMQnkMfZom1EQNBoeguuKTok8dcJbvihhmV9iqr075a4ojxaytpAlO
BgBrRB2foy6u2fvz8TzifSoNZG2UbzRhGQHOzdRt3XyWV7T8xG2GitByZXA3otDZjA2oVaCWjGwm
Fq5ZcSCpm/YJA4V9McUf0gX+GmunihN+kHaYO5Lm1R++mq51d7uE0SbLCP4o/2efabrfCHsxlNj6
dXTJYKCZczem+dfQFfolstGU+8EGf/uw0jMEpF6oPyML1aap7c/CMt/cyA0gOwXpboM6Ll9NgQFo
MpqitR7tJ9kmO53F5j5R0ZNyulcExEdF8bHtO3DB+HToNxm/wqiVm9gQKSNhSgmIALvSaK+a2pbP
skWXezBN1zuNuDbBrYgz9Q0IcIM45BI2ul/k7d4jQD3sn71U4X8okCxNff5LmCJi9rBeRimumDG6
4UvZiNz80NiY1gzf/fWoJm76pGd8YGQ5PfGuWlGQJFn1YVQJeVLMyHd4+1WFucYd6ouZp+E1jt3g
+nhGfOUlhS2FiGokEtXO7P6AvuPbEPlfgEI3KwcR9Nqt44jRPg+PZ48HY27NU28Zh2JsoltU5DHc
z/hXbdt474HQxrcqHI5t2U8IVJbv4ciMbwg69V5L9gmmrQrLsiu2GAcIGlnAhrfHA1ijCAWdySax
fC+cJ7FrNBMST47qZkY+BrMpno9RlN/TsVC3f3z/8UyYJSaYvgHp6O3MxKCd0lU+jB23vJAZQYVW
1r/ZyFlia1TdnCHxphNNtFF4PXf8+zhP+i472DSEwRCQN192qXmC4fRhTQBjBQr3tWlmh97AxiL9
otxYiDy3IuDwaybTvDUWQwMxxsNrSmvyQuLRRpjBi+vO0XqSmJMtVoRQ0++jF3/P+WTXkAE4OGe3
pKBDZofux0DlRaBp8qU0qz/FkLzbQ3yg8j/RT9YMJTA8RzWtHD3Z+8ZOaL838ixGRiu5jWej1Cev
zBlPD7+K4rvr9p+C4R9OTXEY6j3SsjUxw/9B2Zn1to1EW/cPXQKcisOrJGq2JA+xY78QTifhPBbJ
Ivnrv0Xne+jrNBJcBAjsdDqiJbLq1Dl7r/2SG4KxWiwRujlnH311wNmOqg3P8SouowfJHDUTQFcj
v0kXGSe6Bk5xYDB6RKSrSfOHVSzidZXp7yVa7FX81hvfXOZFnKTsY6VGsoAaRPLGEBWBn2ZA1nD1
2oODjrnPyW9ORYHOxDRW47C37Wq82q2xRBq/zkZ+nFwcK7NRIKnw3HsstIx46/Yi5mHLsbUfwlWr
01uzw4JxNJktYVjHFKt0omPR34e0xAkRCCEO5v1FIydjjF8sUbvoVqgPUopGDdkejN/8DBe8XTQM
ryW0SH0qJctuQ5hXvqZ1LFae5N/U8+VUKPeZhq+6rL7lgwBdhVt4M8wQqLXQWaduwHWIjYV9cOVO
t9H/RnhuscJztRTSsLl9w4Em4me0bbZMraiHCzCAZk9yHPM8DjnWd7g7X6jzlqA48ejX7iaZk+9A
pRx3eS5aPSYQG+KOXbv/zEljE/CT5bvYUw9ovS/k0t0zO26ImDfhL2djs3Xa8GRaLk9BxOHM9qY1
8hsc5I148hgT+W5Hiyc21NqNxQ8/+571LlNTiW8hkRaQjr5OcEc5+yKy8OaH5Y7wiG494SgOdIxN
/O1HNTRyvaQHmSlhOVAEWs5d9mNs4jQ3HKkHNRhR9migsqJ9MSv0ywJvLHvHD+Hqe8r2rZmRI6GA
PbDC04yPtyZS0SAjCyso5ubBbEUDwU9sPYLdd5bm3vuuYqIQuTX934WJTAgs58zvBnSyvqX7SJIy
7uG4C3TRIbxKfrgwpj2Z9BuGlQQcYzPtfRlt8Mggq3bbnSnKq6TBYzmjw5S+wF+W6W8MJV95X5P6
ao0aN7jDTVV1HuV8x4C+1wKm1uwxFW2UGs9VHimqeo3PJ0QSgQQafCKproe4k3vOnETnRYIhTE3T
niRKgCIk52lVvlVTepMLgAQys4FZ2fc3dNDYcMxKZSt80Y+OSdksh22Z2l0wJBVzQ1tucANUm7lA
mJSzHaqoZUAPkrNGH76J3OYctUkWNJiOM5Nmk56vsZAuSngZJMibghR7r6Fl95WX2utQ5PN61vzA
TRjrTD0koAj4WYDHZ0HCWRfGoQAJULQTkYUvRvn6ty5HC09u1wqnD7mboU4Uef19SiHGFDVN+9nx
iTsPv1S+uc8Leimt0UYkFOPixMyyarfg5P8p0KzPxfSOsuk9Y0VbucTkrWIENblsna3CHd9MtHzo
YAAnt557hfHJfSp6o8OUsw1NSDyu+2GxCXEh0oizp2JdEiQhlnrTVgKzvjMgqqaI1z2V7Yb6rUXy
slZd7PH2yMdJES1olSgpiUKFxcWH6ugOlqPswMHuJU2zb0asqpVgMS7bKfATFe90z3+axhOC8VeT
lWjTMY7aeqP9oNOujz2ay7bHyTfJvpJqFQdRTVJ3FT33PHWpb0LszEYK9Wp+K/zihzvImhScUzh4
h6huXwuHpLrZGhg1zOeqtWidxibNiHbc9EUn0PIPN0MS5JNqYXKn81kUYdot5i9EIyn64dL5jjrg
LaoGdXA6D0Oe/yMUbLhNrmGO9PTVn+Vpi9L1f+tTF4ghvwzf9X3L9z7FyTYVQvs0r4GbZ8RFTN5L
7dTdGs0oMcQK8KRpgRqF+w7Mtg+DLB+JbNPuMg76mx5IbGBnUD5JfYt3EdXRXy7O/Y+LEwJdr4PI
17X9T2HddjjHbsws4ZhKzzq0S/vL8RPSCjDd06Knn5/7d75FPBEdLUJGCXsi729dOAxmNYO6TM0h
R5RiwbmgRDWnh79c4KeAZBNdu0uqtkPfymQp1D9J+4a4cnoJZ+Boc8zDWthSTZTxNpsTDbaEWMxI
CsRCyMTxI5eM2DrCpqvLny/jN40xV+HqusHnaFieb3/6DA27J/gU6eERNQ1DijlbV0RfVoV4qxyK
znz5MGtMKWGV53+RNy7/9L/SiHkDPCwQfDKepYNeXOiZ9T/vD0kZLdrM/2ki361RBztHaxlJYwhm
n0u8QCigqnOuIMw6UJUAQHibP//M5vLZf3plQ7B+cufqDh6XT8RMA3ZXBTdWMIJKmiuyr2OHM9IP
JYyAKFnAGyxbcnwqZ+9n5c5Qvezb9FHtFSS5LNHjxZhDRvcH+m/lCOxr7k952g53QlTvhUMRj9bh
b/JUS/x+2ZbuYRHH08ct81meOhW0fHwq46PVt/RXtPmoljZNtXATYI4NN8tYMylo9wj07BmHZQhv
4owAt0UBOsCdlZydzeocZczcNezRbS+nfWa293VXA0bRwcK16PdcS9sxN0ZEPn8vlNfvwOUwcGA0
sSoQXJxrM0Yr5wI7amSKeiI1d4ymYbibxtOfP6nf704PiCp3ie66JkPGTx9UVdqNzjvtHHv6xqBx
iJLTsSg2Q/9VWlSCSUsD2HDTlxZ2y/bPr/376sZru0AIOJMIE0nw/74989BUqN+lczR0gkpmYCGI
NPugdsONu7RN//xqvy9XxKRj6oMm6/ssW59ezcGV26CWdI6Jqf1QVf0FjTcwFbr7mVH8HOvwx59f
z1yWl0/PgPBtS7c8pMVYFj69tVlTNHQ+KnHMwtANEi1dUxLvDGmXuJyXZscyIkgq2v6R9lDXbYnM
y2K3rTyagMt4tGld+2BF2McX6VlR++m6tDhVAd/QKgFFlAVr7iJxjWRzpIb2/7J8mL8voJ4jlkWU
k5jFV5/esjIZMMfljg0TTXNJIKd9n8r2ZvRedBxdf4QXqX21GIQ5PpeLoKonQWqkx7bIERUgyFVd
7iTG1FVuQ+2YK+eOxLxnM6mjp7n8Eopm/sVO/kUWvv0uMP+P29k3fUa7vO3s95/fc99UCXkCwjzS
aqDBL5h24OQu9ygAD0ZYwXRdjA60wqNCP/358zb+Y83jTnYdiwY01OHP+6FL85bXLszjR0xnU87T
yvBQ7mAHPRkW0/ywHaY7o/OIEEk7Zl2LppYcIezWbj/85W43lrvr092HQcb2cBkKxxHWcrX/WvsH
HfoRlkTjSGoN69WiHpoXzc+N+y/G+/6FUzkPHPWh5mrVX55s9/dHG4O5KxDUYWNmFv7p3l9mXZ5e
xvqx1vVXeoLkxMTW9FV4u8LKH+aEEbQloGoXAOfIElhYCSBRoJg5b25i7sNcM761hrufoUheB+tI
5x5YQltv2hk1AwBaOI4MLq+jbdygPuG7Du1j5PfGKRua4SjEjEN00HedKB3sjIzcajS1F/ATUNFn
ucIwIrZFQ4iZnBw/SKrc36R28TBY3b5v/PLEUGJZGsRE6FrICka+HqpZY4ritRObSL8kZboPv2s3
GeVbqkcPJo74beozKFRGuAee4XGjbBI3Gs9AIZ2dGgHJR7V2NqxhehuVtddSVElaAb1Oo3CjqD3L
Qc3MxXyGnZITVdrrxJ94g0cUXv7YRdmtl7HB6Qyww59v3v/YsH0dI5Tps+1xgPhYzP51u5R4lJNJ
C8UxUrZ3muHgoDT4lsbSux86/eRFyDCyCc1AanCQkcDnyrR86kfymfS5ZbhMkzVq0BWbfb7zcZeS
w44AXkvq9tA3AgZrqa1wKJh/uXDx+xOPGZJVlvLY9yzv407814VH+YBshRrw+CETFWhMZm362UeR
+FYU7ZsHFZb0Nhga8xxifcqZSZf9rfNJzeH0YDwhoSmov1izEv0c5vDYfMdCPQjhgWGndQCDRl8x
fY6YVgUDU76dHYIa62pmDZKxluF/tVIFzcLQCht4FZN8B5n60Rjr20dl1XHuPxc3HFMsjP5oBrmZ
0ENmtnyyC+seRiNWyvafNkT0vBnzhEkhS+a+oYPXwjraam+eVWNKAUMMD4lp2Ux1b/EOX4sQ33mL
G2xfdei8hKle/3xX/Iddx9fZo1lFDIuH+DP4XG9kPA/An4+5B7NmjC/S7WDHuOifSHID9NEVE404
RoJZZUM9xhO+HmNEEZlfR7s2+8vqbvy2pToW775tYCFibbM/X0+TAE7S2mk+8vGqgyuRVLgLGlVv
LwnUE6e7z7qyWrtA/MxRr7fxjFK9dBm8JXElYasY8V8q3d9XfS7JwzqoQ7Bnt/y80oGqQpNN8/Bo
xomFzNRZ0aNnYMi8IYsN2jMm8jrX0ac7+v0T+erdutAH82QZrrX+y8f1W72/XAtaY0MHis+G/WnN
L3Dn1JLMo6MAXwj2UJQH2TVAIxSU3Z4PLTRNpK/MPTedoxkbt+faNFVfowy83dQUN+b6If9Pb28a
TrscJpP0NI/z218u9PfdyaGgWA4lmJs4IHw+muVWnIxO7aqj1kIIxTupH4pIP6OOJfCEseOeBqxi
iZHhNQz9vebvmopH20+K+KwlD9ZMmJdyxZc4attDOyQ9iXJecYbqexdvR4S+D3UzFmuWu0vnd+TC
m05xYmKJ4UjVgdmzDFeZrDeTnbXBXPmvYUmC2Yz8s5oswHF6V6CzqksflAmCcJHaNBcXYXXchMUW
lzHKQkfuLJT6tnTFQTTWSJpy4Qad2ZDFh1noJGJa2yjTtnbvubte5ouKzC1JT2FZ6alSt3NV4rNP
5+nKM13SlVRHeqMh8kaCLCrQgafRYiz88VvdTfBUp8refRxAKgZ6qF+t7jzjlsQdUjpX0AvlBk5N
75pfjIlyPs2iL4VZv+aSI26U5IFmd1DvQu9nq6MHGawZRl3Z3kWx6NZOD+fsYxFNaRqedG94nJr+
Va9mvBFaoFBaneEVPUgT535ELnzh2tFdVL8w8E/xHJA45rTT/uMknYTtzxFiPdYgmPY1O8G6nMmI
NPKEPa4ANmuL8S81x+83vzA46eM39oUF0WMpSf61ESQlDhnUXFA7M7D4Wbv+qKFrFXh4gLcwGpmL
TP/3p18YPPakTDCkcK3P9WYX6WY3jERFe1nWbYkau8v7wT8RepiT7+Mkm9mzdqAO6NKgyiow8/zS
K4je8c5/fqjMTwccmGWUWiY7IWYwof/2TJVYP4ymFTajae2pcb3yzEPEFixo2CL7hejHXeDE4R1p
qdNm8WvMLneiqFz/Oc20bdwqRmWeukuS8huFCI1jUyNCRYdbVlA7+Yzy5/jeYvy3qVBmr+eq3YpM
BkAizb+t9J7x24/DGm85jsXPYhK/IRYr6b8+TztnUmkj2j7GY5NsAHobx7kQ+rGQKX3tj++xLBrH
j6+yMl/LekoOauHTpR1O6NXHl16I5ImM0CLfAid4HkdoXx+/wSVFrOmMFJ6t2Hz8kdAqmocLdjwi
TvdokgrVNF0HbRApeq83FlF9GCiu/XRom5lhSupYgAhSrVjFNVkU//9LHWUKwZJMPaB8H9OYMAvh
yJ+FP2nHpCIzREjIK20hQ7EuFu6FFQ7IlnKr2Nsi20OnYK6d2jBIkWuHsNfmYvTKVbd8OWEWYiAB
tZnfPr7yJRhnYiF1fsedTLFq6feg2TDLtOljF9q4pcMm2nMWzfejY+9MT0dmM8aPTc+mxSqGYq55
KroFUAaCmZHVTLrrl7iIxM5tsLMxS0AvrjkJYRbx04cz85f9Cr0gljvY0GLED9RPjGXq3G5uWvJu
dC2s/aK5zDZJnV2bjFsLm9ZKl1W0L0ISHUa0JCbDjYfUGIynMgY2ipYlGMOMUUHOgBXKTXvy8QQR
WsW3U0EAiVtYG3rP4ba2je1HeTap+manEYmhUeYRhNrF+w6j2MdVMgO/K5m9H3pSFda6S4Jhl5nJ
BsxQvuX4wmQeidDGAeFzJkigP6eInzhc1EjuTZuYj45eU1cOtzBs9Kc00v1dhHa4tf3wEc//Olvi
lnStsdiXZK1tYuA8qP3su6iM8muTIpitMhRYjnKcw4ddh21LA6PO6EprQY/kXYm9fcIuj1trzz1I
MngZI161FnwWhBGiSDlO+yIC0Sr/wTu77yxlPCk7s1aAQDU8oLTkp0oQhFkai9pJnEWG8izCR7Hr
ELnucG4ZK7Cl0dpvJLPH0HlCMEbWL+qaXVXgh8zg/XReojH/iZ7pEV2xWtGGIlPcAwJ3MAt7H3HY
R6NOxDTJ4ccpUWtGH1nZGF/LQjxD/f/qkR0IZDTGV4or/mD2LfRVV5Ara2Dli6qDo2Pxr0Fyb9rB
fEE4S+1c5nagWnLfZRwoXjTt2/HGZa46B3v8rw6lniE79NqHqkGljpHs4cOYOi2y3LHxn0z0XQtp
CPIKpd+5HPtrZcz9utSA/XgKedWQJy8oYZvd4HEbfbiLQxS2N3tgwqQlTvJPG7/r0ezsfGnkO5g/
i9srN9dlGlfYWjmu4zLgfp3Ne4IJyieFRnwFLDpGnMS3edPfYeQxWG11B90I3QW3V4haYmu8JZBS
sCamclskXrqXoNJ9oZV7CxA182LMiyOGv8AmMwwXdmg9oBfg5ef2kbRpd6MLPUg1ovjsJXYyZedd
exkjz+pgT079CJkBdHcLwslPbEjYMxPWMl/0R1hvNx1Pvo7lFAFBvrejykc0RPa6tKcIsa2OBLKN
zzRL4oOdsgpJnQeCTDxtSwARhFhgCJuBAdadY5KA7rnUT8pjw3eZUBNuiEIPZ8FJ7absR00qxwlt
X33Wk2RRpmA4yRFWnv3ynpNKd6bVmwc0IP1146bW1qtsd51rVXSAcUeV6UTNE3XtGpKcfU/FhGXF
l3dl1xsX39IA7jQPGHdgbLU9awwZD/lm6HwaKvaoTvz88dEBWZ7o3nhLRTndUFAR4YDlalBusxV2
DF46ksa15mFqOM6uI8SYxwQf/NLAVceh0c4pqcFhxJCs179WNQgh9ANPmUnup8JMv+nq6IqA2AMW
+w8bAxNWaXnHruDUw0myiUxsm4h57V2HyWIIB4RQN3805BNteWOrN8B0icrIyTaKTsV4nLLExVrS
vedTCdWtAHIc1Vm/AcganqrKe5D6KHhL30FBH3x8MsfMRwQ3IX7fJoy1Sew1opVoh+JLkX3ppUUA
shmdEtTk+wHMOlPG9KQJtrjWFyEekBpdo2tTVtYsKQ9aFpHaif7DqPxr1enudmz1dhdm6b1d0urr
ah582EX2RtPxpPUozA9JUeqHaCq+sOWzUKFR5d3WafT5sseQhL5tTU3sY0EiNjJnGAy/k+TsiIjV
ZZqa1qiIbE+eaqTTyar3d1pT8zTr4uKn1s8scjYTqQsrdAG4pMUoggTVVBkx70Y4W52mgnK5CTdQ
sd7CZjJX0BDMbecJ6uY8u6K652NIa30jIT0wAVY4v7RdlGMUwC02XxhJ0mjTZ39j4CbextiWA1wx
xA7OZEzkvpGdWv3O7HXrwrEFrRp8mqtqiYsIkbWiTTKtwKNnvxu7dlO5pgdSUPRBJWAAI90iu0Py
1nc5gdhNNh6E1eA5X/5phsLJ2lhoLUh3PB6O8VGxCgUuS6jHGvTYmFG6tqJ+RDxxs4UlHhuWysKV
5W2eqnKnhk6BdXYwnAwZFp+wJ7o41I2AdzINhCvwUk5ysYwk5y5RqPLmMX3X/WcHfHbSu68OvA0p
mhy/FhmX6aiGR1Rq6w/tb5UljFli8V64DqrCNI8PvtYFTajZd0VpT0E7tDeOlGQeNntv8OeDoW9s
SikORuN35By4Dwt574JxXumVIfZ2717yLLqY9LivppxeJ7sON3mUkx6m+3uTIIj1bCG1jbAnrvtI
GTtKtADsqbOXmCdWLq1LenGcOmKbNIOJNkMnoZ2ByD8UWWNsqsZ+/BjL9J2VHRwCDbnu8s3SUXB0
g3PuyuZkL2LrMUK3k2fnKrXbg5n1jJPDCKP10EFt9NW4t3gVQmsVuL9ql0SxcRaDc5q9/HvTpf7C
KNtYNHh23dzempH07DwKJ1KSZ0idRriJ51NJDvgFfRmSYrvWAAsy4PT11g8y3o4ESAOtIAgCE1xP
34vvBPYJAzL4uWmdjTdb5BeG6v3DWQ4GfOU1RUwosTw3Hrnjwocg48Pv/RiGdLWlrfqBqMbGMDYj
0lY4vfSIyBQxA+b5aFp1RQhVHW+8wriv6Y6k/T+62DaIEew29A/EDpDvEtYZAj0M93aJ9d6psb6r
xcKIQxSfcGsxqIu/IS0e90RA3VC0lpspbesFRRweOeShk8cavTYW6GqIPXOXmOI9CS3rTsxyMSql
B1PPv4ajsrfMQ6FTF5gXXLw+iV4SGuU6j35er4HeasdwiV10Kk6gWa0eS4u8gN6OiMy2p3U3kUpW
WHJvYPslO7p6oLf3VEymfspn9CoqzA55kgvG28MQTK4VX5CTEGSDvRlAiXs2+g7jCblxSzaZEWDK
yI+0BQsOzOLmaMkzy3h7VDSPrjObsYW89WB5MQtIl136WfhXWidOgoAyYSKIwJKxXyOHN7p/9b1z
/wE4iTJ3vH3UoYimt7lvxeS/eRbLOJJurenaQOPJJ5N01lEXQkJu4SeeZntjQ0g+IPKQm8jyhnvN
Vwd9jPS7rtckSngBZYhs0R3A72uq2+1OK3JMMzPCO5gFCFVk8s0dsvkwqh7Hql88tEbGhlZoBLbY
9S61pM9yDwh8FgozeBIe/LGpH8oZUIKhOcvOGe3Dmtcah+xlsORjU4zPjqHCB7pF6KHqzLwCkBQL
H58o11Qi5iMLcC8zTi14m7DmDUQ7SX2+muR7rtpCaW+TlV9xIvWO5v4M45SfttXfOQ9rm9bszknL
dLSZ6YJ2mUECTUl9Y3NvkLdUYWo5yBrTEfF36mzhD907jfcNOoCJc+zUdEzJ5nAqjllFQLdNKiTG
DehOv0TAEjgB4lHGqZiLVk4zQasr0i+NMIOYCId71NjVgfAEOJlxf+9ZhfuueMD8GVtQn0sy2xBH
PpA9h+azdQ5JtGRkjX2KQT1c9gyOWmMRH1P7q9No1IOQkKdVLWtj0yFZO8q6SQ5xMd2iZq62tj2H
X50Ytc3owAtPh1s02DxzqbQuZBWc8G/ga0li80YO49UHzr81lJWfJ7zUfpL7T56FxxF5313f2Kda
Te29kLW8HwYUkQMB1evl/PBx3yo04WvVwnCRPcrf3rXGh1G1xiXtLf+Z3ccPxIQeHqPPdqoBEhAJ
l21at28hpU6HWeOcxwn72faVfdIKHYOlbpZAld2XsS0FMzpW2zDV1zUh9oeyLaL7BSlTt4jjp2y0
ATRZ42PRAS0gXWfv5Bi7aRt6j7n3Gs4CAIrhPyrwK7+4IjzW7VrOCdv6Mi7oTWxP3G2YF6uQMWIJ
uEUSnJaWEHppnKG5KsdDocO79lrSC+xhGMEBAODuqQfyxgJwkWfzzs8VdAPim89sNRN8CBMBUl3+
pJXhB0xVzLVsi36tmeN00A1cEeEorG2KSO/OqqwtYp7sVDBsOnRudzZHEmxGhiyeAGwImIPqY0LC
nGX1rvORaox6p+1aMt92Vag/lswASHvEW7W0t2YZ/0M0Jh4cnK+giIHAYrFmaTadJ0bwT6qcLq2G
q8umgptKmeJ4FBhFZYxCvcXraYDE1OW6W1hGMhXPSYIHp5G5DMLF1YRVX17rZiAPMvLxWRneiYVk
2OGvJv+R5tcm6eW72fUWSLKBrIEc5Q4p3csaVk7aF4LBDZj+NH8n4vQ888KwbHzNCaVPp22R5w6l
7Rg4oULeHtUl561SXlTXZUejC49Fl1cnryFwHW4CqQwjjg6bKVhlMQ/7QCR16GcDZFsxOZn+OqEF
dYGJsy2FbO+tlEIyTNtvU+yDBl5Anl4yEHtf4P00mbs4yZhvAKR0pyHqLJIQBQ2zCmgq5XByFsWJ
sNHobmzIJ8EE4K9aRiVIwMGcOAxZRcx7WKKiWtO3wG42qkPvts4+CcdLhOByP5rmT7edxF2he+eP
9GRp40lpplQB2ZbWRtesNxvFceBwouDQNMzrgfdv77bPymNpMC229V6phw8QFLWRzoPvr4h3/IWZ
QGpuXMIpIUk0bu+gvT41qBbXsmuXRC2C7LMm6YMhMvI7WsihqsazEuPR4wxB1h2rJsq6AMVvBlXL
aU9ual4NAtceOJ9zey4G2SK5DF5x9DLfvuLLPcFKHxHd2tGN/v1mSP2GcC8iMDoXWeWkxc25bep+
nbfN1aj76YXwVJgvtU64jESIbuNac4dZXtxenKC188mDhyA1u3pTLX/xw3ooAMtvxr68ZliF4Oej
vmxwVawIy3tueutpwIaMzWhaUu/WbhqCCYNBtGbl/1ZoMR40IP13itc8+Eo8a5X/Rq2yamwv32Gr
pcylqbHL2xIDTZ7eNbJYfZwy23L61SjNa8c6lK6xlQaj11mwd+lL19If8ktjxhS8ff4YWj8MYFzY
w5uJskrs9aYyX7zwHYrit2jEM2O7KgxiM8cfaXDsH03LC7BZGptQdtEWZ9s+wh2TzZYM7AF2TOzH
dzgHv9s9hZxLYwDKbCOIIMIRhGAat5r5lFm0xAyjd77Pa6d802YruqviktOOZzz5ubOSkfNqDWK4
mkl+aHU3P6VN8RC1HLxsy4b7Eo73arI1FFhaFnSZ461lUnuHpDNPso+mQCpLvA9GIgLoxwcnK60r
Z9Ezt3zlyPGAHsDcaAke448KrmJ1NRKmFwmqY34kf5M7QBjdoURT0kW7WXd/xgb9KFyZGL17ZAFq
4lmVKFZjl/NrpVh2fGl9ldzrqziauoM1DyPOKq0MfH0KWCaSbdKpkzkxAh2M5vILBLkIyIA/jZs0
1C0MDnQlxtTON8Q2W9tw4t4cenTGZYWdhQAuvUgffWexV0qEg6h9gUnb2gb9W01QZthROYcOhpn0
DteYWkXhXILewSI0z+MP1wHON+upT0dwjBev4LKgy+91mrR7WCJYz4f5m7aDy4Pjx78os1dHR5lq
PVrkDH7gu6AKwE4ake1HZlcflUmz9kM0yaCYoCaal6tMAHQR0biz3ZYuLMc6r6zlzlaU3X7OcYot
yBnQ85YYy1fdkAUmIdjHocve+85J7ijlm1XrEKnnUTcd4qq7V50PI1u6bCmT/tE0pZO3/JneTmeD
7PeNJcphG6nhVdlEv6guL9dZBrd8cl0Snj3FQW9cLCqdQmgTS9JHlh2/7yBJVMT4tZy2GgtfGPck
NlSgdmNeqK+ONA+JjevZ1S+YaHUx1odyZGQ2ARwCurIGbjrekHi6K7dlUqqTf9ITKRGyyPaeI0+z
rt/P8HAvivjLTd+Su2oqxbPDQdRbDjt5F35rFdQEr+25mxsgG56Q1Ur3VXq0QX+tZ8/Z5cswUceb
xzFKIacngIv5iXWosQetZogZ+3DGWGWEzRv/DfOL2S/ZscZZquZiqtE5aBMGcHrpN/9YXdcQWxy6
RTXdKVwthzQjgVUaMJhNRz7WuSkf8ja1D4Xd0UrUilt7cZSw70UWnVuv+kf3ci+oB7vZeYgTaFSA
tKbjazw1bFWHkqlH1VY3wpPWwOZw84VsCBjMD0iap4ckB2+RTd6i30ju0gfyesTJ6XNjw/Jxc50J
XIBqorWZskTDwnfOVKLDdKWHvLFaGB4ptNN7NKsM6RqHQC1HSZ7GbLpauNwwDtfkPNaNda95LLa2
Kb19CGSGnD4cjZyVBaOI5c5toMJg9e13wE8BdIkyYhAu7TWAexgNtYqDYjRd0ml79jXNpF3tJ86r
mr57Me4srQ45YppjftHb4j30y7de0DSZ8idZmOYXc5hxm6J/BOtRn0wxfOfMH28wTRXMLOb4ym61
sR2zPEtAJVsL1zZpO/jFkVE+tEIEMwvnI9HRzhR7R0HRtI1H+1vdTMkzeoOvnkEykeu3PwT9zij7
4pWede57Pb6zWZANNGVns2d84NFu2Yty/qGSKsbaQCgWKm77OQxfORE9FXSMHqoos8hHy65dn+tM
MhLCJeIYg6kiapGC/qxK2ulaGk6Pba3z+HSTwOPd9KswVASfz/SkYieS93i8nk1KoDurPmtmQhox
ecfEBcdZzzSoec5ELzdN1jav3mJFCFU9Xpum0u+VUX7FT1ffpkr+LHtoZKYiUiVTmvsyT4S/sS5p
l2rC+5Gp2d6aHL32svdTCihNXqLx1kNBqnYukUqWmyIKpsW2hkDCWuUsoALRNdm5RT19DJOZBiB8
6xmLDH4eZLIHlJw0uvxcX8Vm+ajS8SWstHEbg9A9h4Y6WUtrxJmGgWqbw1xRtdMFHd10MVnKNto4
0tXtpy9ZH9m3YeIfXtlcWtMoqt28YwhN0tFjjGVz7ww6D8fy7VSH/aPuH2wn1695Fe8qtzK+RLEK
XFMvXlumKztSUOst2UDdFxJWDxT+m8HB7b4KQrzK3I8QakBFau9GPb0qoCfPhDMHhed7wVBsSA/I
zsWMjMwvxMHtoE9xivcc4q7iHvgwr40DJFstI+kUvwP4ut4Jdg/8+vHjNqyGFf53frFfB2gtd3Cr
TuJi3ryn/MX5TjfYrFdSrZSFwR+SC2OjTUcFQVLMmnBOEfiswtABpj144/asvGuiHtGx17CK2w2q
2Z29CYJLcHm94CxbvXsrYx2uxmAMzK04NofkltyGZ++r9RPsDVVv7QAWpJ2zxiPKt+lDQ/qrYPQR
ZCRPfxsZV+31A/HxN3Uzn+QrYT0MIzM8UQQptWsa16EkZSXQum2vdvTyca+iBMFBol/iqZjWoo6f
4r7eSoBouKUYVPa1V+8BIQ67MO1trPitv06tSTt4qrz8Cpbp41cScEceVCdgbm19yygEVpSzGmjQ
zN1HZXUmvFG9VzUwgH7UqrsJyd2tV/rzHJVbCZX9hS9SlElkRpcEU7/QSV6LFglCJuIGb7ltv1gD
IVFzSrmZlicLw0fJRTy+tIGzwmMzbW+d2uDIPN4ywFXh4+3/cXdmy20kV7d+lT98X4qah4jjc4F5
IEAQhEC0bipASqx5HrOe/nxJue2Wuv9WnFs7wrREWgAIVGXu3HutbzlP+CqrcrAXViOq3ceXyiRL
swL3+f2vjswpCEpcP/9h/X/g/D/++vGnhLikdZdlDxrjNIIUtAclfMjo3K4qGYnpEZjIvJw//fTX
munIZrL6RSwT4YvMgeQRBhVfNeZlqzF1zx8/mXzbmkdWTYdYppn7sfHgMCBcffzwI0O+6oNiJ1/B
MOjKH75f5g5NODw4+aBlu48vwUeypkxN/8/3Pv4E1kYu++zZhEeyQ/KcTc5+7U9+ReC1fP0fwfYm
M915oJXYcDpyWZugWIs2rZu9WurdugDvNllkmX885kd8/ceffvpeXAFw0uq0njMn/TzlFdR+R8fI
1IRRu2BDgwglYyE+gu0bbJ1pHk9rdIw6S48e4hBiUK3LzND/fPn4XuDUKS09YrTlu/7xhXksvdPI
S/g62iO4GwWJBCEd9ozIbChbNaz/JHUJNma8/107+N8L5Oe0/gdNyOLe3v/nW05jWBzv2bd//uMQ
5fm3pmjv//jXt7df//kPXWbr8I37B3bf9T6hRUfcapmopBFeoZL5ncjvfOLUg13DtVXoTLg3/kPk
9z4ZLngdKNm6lFU7aG9+J/Ibn0ysSTT8DJSCHo/8/0Pk52l+lC2rnoZQHlg9s0BwJ/qHcOwPqg8j
TLysNXPIoqpSEIk1Lx2a0vvCBHuxFA3m0z0WKOMbVlTChUoCLlxjVuPWdy5VrGfBu6MZg/WVC6hQ
Pps+TcTrUNZt8x4IMy3uk2P0ytce0HY9iyeCPyZjgkIylj0jl8p1OeXN2LXAnhalnTbPteUInTFs
01wjPafKj5sy7IAkshfLxVQrVmSQ9P6bFXYj4ZS2HhDxE/bpY6K4ZOf5g4LrqS+UNpuZhNOFDx1I
ABqaOYXtTHVDgfiuwxK9tlPX0tc6FlwmFLEeRKStpPkX1XVxbpELmWCyTzFcE+CL62AGecGkOEG6
oH3TxciIuIFiPKK+DDLij6qxlYAavEf0VbrGfoAnlPThY5ejFkPM1aZe0/BssVBxUgYWTuYsTq1I
u2eQS8NtqCXM09QmVQEzD0kSb4cwG5gQhubZHPCFxITFcwwtHI2oe0TSTI0LP3kFSU5ugWJ6aXho
gz6DL5A6PhNp1TRTCBNTCO4KtY/n/4ZLHxyA6jcTe7BlEG8iIk3smMsY8aJnv5emZUd4pw6f2fDZ
GNzKeB4nWwvfYhOLY+AN6ZuKOJGs0qSCuRLXdQlfwGKENheW0X6xqdn8pQFB8JiR6jnXdd+45Bru
6kijUobXjEeOhiWgQjCDo75LTN18yu2UtBiNFkI1L4lUIle88p3PnYP7fpX3ZTs+eR1YRpaqOCb7
WYeev6trflVmxwYKoYXW6LQxzam1yxOuFosMMFuwS9dVQ/6uAFwIDKYBQ0cYeDg1YhYpfX6CaKW4
75YzGM1M8aYBUuZIGw0MSYGpYuZEtUPJ3kdBpOxhNuEcznSbk7ZZlpML5NrunXaO/3ZwUK84pruO
XZL3UORAV176apPBFKALpG8gy2T6yuaUpB7LsteesYDrMR1ca6gOKXLl4KCMwehccwvQywZoj+vu
fFYUw2ReZ3dTsozUkk9lmNEdGThVdRQ8glmkjSN2l0yBcivNTDz3jmGcNaArS/yU7FgwmU+qI4IH
7gAGHK1l0ZdS6TSNbRp9TU09uSh1M6yHHHASauboteoh1I2KbpEaSB1TNKbPOTjL13o5ElyGdHrJ
ybIoZ5Oa18swbY29WWvVIUKKjhiGfomSTPjOImW8pLWtrweZMJw5lfMwhmqy9vwhWwSaY+/8ysy2
tRUMz3YV+AsOgmIOuSzeBJ2hb1U/sK6qqPxwFnqRhZXO+GZmg7ij6qyPJC2ZT0U3+E9DT3It/LH8
qcz7gPejCenW982TWwTda59q5bZTI+M55KyKgKZzwoObjvwf4bOsm3HQblneRER+xAw2BbcKFLBk
RVA3ZBs3JrEoc3MUHFFAWo1HCQWrLngICj9yZ+gbOYayQj5ikci/5KMZL6vOC062TQovWjB/6VhO
i20CB+AkxhrEnN4wrmU+4jG4x6nQ1geDS3HdA5lbkWppnXrTV+56BJ+86oryCnahPbldzEE5VwTY
sRjIHuKrrR2rKWuD3YLwjMwT/nAdqFpoZscEG8AijGP1PVPj/LnusuaojW4IOwPnio3aItO3ZjMp
LyhSYXz0Tsp5Xgi8xWqYQHk1UozpPR1TYObBQmd2w8jMQ+XaM/aIC3RaNDFo2xnkFAA/4DbHwzye
J7vqVqTtaaivfIEvAcT2xg90d64zLlgnmcs4v7Egmmec92eMyfFi0Ad46zQ95grBe1yTRfHMgN4+
1qPVwDUKi6XP57PBv2RtocCNW71sFWAgsbIqQ8PYVZE2bpJ0sBjB6uNBifWU3UoAPWuhKPuZ5yxy
33Le6sFUQCFU0YNqyM57XaJF0I1yPbgEYhgRkYcYHeqjW7cM/EQZfvabVBzCDimhrqvxign/uG6h
cy89LMI7Ykhl5ZTSgR2RdWcpMbNmZAJ7yoR7RYAQg28jRBwjDH2JBF8Mqpfxyc/QzfMeOCzJeRxz
VC2KtafK8TssZdoR6L084l7WoqYVVOhTuaJ1R55tbYYrJdDybaUX6P+JND06osRqlYpuRzSLD9Id
aEvLurkcA4feetFrm8nufXh9QY8SEyMSG4ILFMHETR5M/roqSxp5JhkoLeDHr7SIwFLEDbMnBygE
CZDZGlUP6d9JjColg4LousO4VRIAcfHUMXiK8S0aTscnLkS/DRlcbvKsg2RkGFT9KlHGGcqtFwd9
2uekdvVHxXe6BRumsx68OF1lLcZPX8Fpze3NItoKn84WuwUSKbGqTMN9D0012BN7layUSanPwN1o
R1vQPeMBZA1CRgb+pE0ukskNJOKYIRAYuV034XCN+254BPdbLpUu648aK8d6gj66TB3i1qexD9ax
aaTLPHIANKgED1gKMFa6A9FIB8Po5/h64x2edmLevZSYSc3oJMsxXYyebyzIxOZy6HCbzVDOTfug
sKm2pxAUH+o9yHe9RIHZ07aL6YXbEyEFDjTEBaN5Gn4ad0Zm5mIF8a1ZjLnHNRzV9YpsWFg5OfnA
Zax263DI5AYyoMdhv2MeoFqQ7zSu0owU7nT0kTnFEyZSAAHxMu5V9tBaTR8i0XVnRYGlTxpnvpm0
wt62ArO4YhFXzCEGyWbNMtMY5JPSb7eWqB/GZZTb3XpK7J6EMpE096IuQXCpvUms+GjAhhi7AWNi
VYZPvU0IcOq6IeYLt6lfIPBPK2OYyqOZxkO6goipO4s44BS2apKm8Q9jhBp+oRLv161CzXatDXlP
w/Tg8iYx56smu72M5lRy/PG7ugUOVg4HNvW0mBua7C7bpqCTB1Oii1ax6WmVPkM/LyzyJ+ugUwRh
vgRZvQZTb+pMUT5K+//aw4tjy2id/z1N7BwWX7/9z7ZJ7/nXH84v3//hv84vjvZJ0zkWoAz3bF2e
Vv59fuFHCENMeYL4ngz27zwx/RP/As+QzSfHnqJz5vj99MLDmZYKhdfQ+Pb//T8/GE2bn/7+x2Qj
2/nJcGkiUHQNPHS8Bl4XK9iPevWKj7zOPK/YKCi3ZnoQfhG70FYv0D31teoXp7pR26UwajpwOceB
wRvtVZHH29rTtFWXOkcph8pObtVf3AJthU6HNGA+Y0QPbhMT0I0/O0nuqKcP0JVXg2IyWziEWQET
Cjdl9FTlznGIvXJOwva61wBqeeyJVeGS6eRPZxw37k4rn1qUOawLCZ0kQCiaH2wC4Jsp++eidQs2
USPN5lVC3zntVFQEBwfoBTmunTqvFHOXGCnpz3FTYRSnHtWsd7JE9rnypUhCCpZQvSqxffRyhvvV
hE2wxawYc7oq+gQXiB6/E3cygI1xjmXa07obtVOSppvWdL72wlnUXob4rhn0ud2YG88A7YqXMtHN
haEM66ruLq3JcxMK5TnZNyoFspyx8ITBN8Ecm8xrFPAVTkPEjZHy7JB1OfP1/pD4pAM1vJvskIs8
758Gwn8jxJr0TTddXvBPygVe+K0yCFS7zhE74B4v8b7w1JPnq9dQQcyMtpTA1BlLSJ1pV6De+B/q
ZdMIchDSQ91G71pJp0+JXvyGIYHbXfTQunVJsMygfTZLBmVHRjbrbEwOdhLfNWuCBs6vmeSHQevP
oepvdUaleElQ7q2oiA+dmBC4i31MFr1XJ7vBi3Z1rMz6KT5EjEssLTrAqmUQz1i8W7UmebOFAw9r
WFtycJ/JEZg6Lxz7Volm5SjipE42m+yLmsIE9czw3ci4DpA/7SFzb31b21MM40AnP4bgUA5zajtD
yLXpeGayzwnRHPG1thC4WuOW9Ok9sKCtQxx0tVMZWujGkMrkzUzTg51aJwf5CWv+cO0apJxT8mom
6bsVhO+Ies7ybSyV6Vq5XNTmdNEqXIPqG/OxkMn6HNjgWuBDq11tkebJtko6ANfD2ctrjlPFsJ/s
ErE7xSYbx27UhhMHxE0nol2GQF6z4CvQ7g15B8txr4UI2clBiML03Q2AM6hjN8eJvFLN5GBYE4WS
c5wqpsf0t00r4swzvrmlTrzHckzGix2K81CaN9D7u2nQ5kaZHOoqvn88h+jA8wvj1ACEDAZwJ10V
vPuNix0wH7FLpXdHHdkxmC/zqYQYtZJ+jnziULTi1DPljNToZnXxe42hRhjtKnPinSpSzDrJDgjM
gdRjRkBwC2txHekiZ2R7jfF0iqbkkAztqoq5VhUY+MT2xCMUwP5spt2lVrJDL5cD2svhdPWm7ky3
uwjGMzC1a22n96b/zRMtsr/p6lTTVX6CnSr2SprIMcxdvjHyepT5XE40QB6Yrg1MtF4DRD/oM/kr
+RQiowWk3jE3FsGEM0JxT0Ojnlp9WNMS1sdsGxg1j0ffm98n8Rw4SeSsDNatGRGhMbKPTPcVsNEU
sibQt3juFDqJXNtJMu7la0sD1jKksBdq7Hk86WsKEziSLAWcofe21S0mn3u9y7pV1qTvo2kuo+g2
9GRoRONFh2skLybMBSuSba5+y1kiu7a8U0bv3EZGbTOgu1fV3DaK9xyUANyseKcQoFEYHcv0dHLw
JoTWeMlUa9Hmy1KSETtxdeJh7ULfgd8S3d1Aeem94OmBXIqjWatvIcrJyA8WPQ0d2pr2EdfJG4rs
zzlFrWfF720u9jo1a8XFrATRsgXuF9hHDbSRAg+1eDCKfmEP2kro7aaaEpy49tG0+stUqaeSPtAo
/2htLGPaG68kaj2pRbxra5QtenpgvrUiW4HUxpBLgneaQc28/kJv+7Hrpr1XthfU9KspBRDmjwgT
k4P8rxJFqJh3isHlNdqk9mDiIEXirfHHE5bDVW0ibtG5xegccOybljVOD7lYRQ231aR1uJWCdKc5
/UUu2OZYS7Xvo8fO1sbTVYuze1tVn3X/2mXjhXBgxCbm+KaH35oI7O5oH+UtKdcEzG5HcnBX8iZq
dO4xTcM83QfurZNxHODoj7ArblVnbdgTw1mvtmd4NKiPGwQ3/Sls43vLc6Q5qxtJ3uHoIMozbG61
7B57A/dH+FCHR/lcme4cP+44bTxqek0avGIChlSOWu5nS1UJH/uIpphNNTkLhfF50q1IesjjHWpc
EiOEseEs7885/b64cXUXIEk3Vqy9xYEdbCvPmjmtXz4YnTHO9cHeYR4JHpJQkL4shLq0OYUldCLY
7j6n0SQ2cU8+UAgGjtbdLRtxxhQE9Ioi24Ok/ULir8kU1pXhfNi2/HwQdOWiVpnnFpRi/IrTNlUv
I+2HnRYPKJZts/v+p4/viSkS6yFrkUnZT1EY6ytQu8iu/MiU0F3j+xeyOP71V9OQLxujGXnInts1
u1EQioxl6IUR8bgAnPDgYP/ZqZ5PbqeS+nPHwhE9h7Wl7T6+DKLSdhmstRXawBcZEzIJNMVgU1dj
kb6EEQi1oCU+2cU8vs2IaujSHjq6yrTY0cKtyPByhpykvI6Uo9Zeaa6ynAB69HSkck7UQ9fM2ANm
hYId6d2Gc5ZgOxE5sR2iXZAI7lQL4fCdlgj7kill1uTImZDc7kuSwL9/6Ugk3vPips3kMKsKa/hj
RRvPWgJlQuQvqRKecszuS+qvKxrS1LpPlrcJ2QVgXLj3OteQH3a9u4vy7gvCPGlFCpcadpUOEjfi
2JHdODWv9ui0ixLUNenFdsJyA16ihasQ5FzYAJffUiXZ9bl1dM2yJZuHWXDtbopS3LoSePnEbR7X
LB7cArnozpk3IS0Sc262pfApdKAy/ZaqWfuocixksdGKZumy/I2QnlFvOjdHsY9WNlz0WlzAKB9T
NGqV764nK7pH5kYZ6r1pJ79KAP1zmezpRAPa0sJPw+kDefaHBn8UcxnGQ1KgXUneqwRYRnrJneHi
u+OxRuGlCNS+0TtJAb+g2Wg/0Wwo0D0dsgXDDbyxGlOOHwt0kqXQpmKRpg2knYRRomFN7W0KkJz1
hUInIs1jTH2ar/ZRlkp/OM38BZnmZ3aBfHrDsFyHV0A6GUSwH59+cBwa28geNzoaIbnW5CHH36qk
43JOtOGMVuhO5gzt5QixY22yqlHYhrH4pbWWJ/oDGeb7C3F1QDUu3mX+98cXEhi5F7qw5zfyw7fG
/mxRmaTK3nXUR4ElR0/bs+OAqaxQems1jrLunJNNlyMxx06zF565iXKw/M7L379FzIr+4pUxv4BF
pVkaPeofX1mZBEQaYWXfeB1HKJUxcYgCpsHrPw4DRSgDajPpXj8u7xKzQJSKNyqxS9CcCktaXsY3
I2QB+CgPUfWcgrVuKxIWfm3Zuui10RuiDKG2szOxJmdlLUsQ2xvWSWxtQm4AWaWrLXdKOp6zMN65
mXqaDGsDVXkJwneRMhUIw/4cd+BpzVvqqquKzc+H4ZV3Yl0j2ER+vqFvhMUB8XiKrKRnxkuqsRo0
ywro4JgFVyUQb8mkvtijefTwhjnEqLtad/bL7L3yOh4+vtfkeLGHzXXT6WcOVw12PgTIKee/rBiT
WTf0l7Au8tnffwo/+eg/Lg8IEjq9IE21aCf++CEgxfUy2qr5BqTlyizUU+eluyx9/aisxyviuO3f
PyHSnr/43E3NkHnecsz4M5rLGzSXsyl3ZmCLfZPGz3G2skmGiIvh3LDxrXBu3sXIoiZ1KWrXXzju
7ujY7wzqeiT4W216Dpt8mxeHKevPntch8cwfAStyMagUpGkvTlhGOEjojw1Bgi0KfzsXvIlsHUP+
MLEedpRi8nEHoON4bawe6A8FqDwVpFwJXpjtNH3EBQlG3JmuPaeqzEKXF4dIEb/YjQavdVhzvl9j
ozrkEYii5tUNB8oUhkKeDVd11JKF7pQyBgKr8+Ba21izlAXWoVkwywJd4uHSjqvIP/iu34FHSt60
tkPy2l90jA9ZFzzmyXgdHP+CGmDecwSjAjduekp1XBfL1DJ+Qwa4LtLoLovWthzWsZUeM9G81J14
63XKsTziyB6eq3oLHsDCYNjzHuM5OQCMPYSuedMLazP0u8wUD6MSvyt6udEDGoJYmUSZ3rXU3wG/
xR40lsaGOKCNYNXuW/dm99pJHveoWPZiqXC7Ws73cxK0W/K6WHbDXZU/jTqbFr+HzGv07OA4QLQH
grVwtH4/uOqb75pHh2bcLy7tn1hB3y9tB/OSJhF/f6KDgTvAO0Zc60Ye3+SRbuRj166OX77IXzm3
y03+i9WWHtefFltLlQhESDRwKOXP/7Dd1boAI2UKFtuEA1nDwbT49Zb6F7esY8NsAgGhgTRxf3qS
KKySFqtvvoEVldN6bWjipNOlHpM1DMi5QyvoKVGrM23opXAbur3qvgmTd1ll1960j1t7GRmIpADl
0mkhuw5rAMeeXjdvDguhg+gK0Pq+QTrdxPGra/M0VZ+gctV2JgHsciFOMBB1gX7twYdAY8EiShZY
KbJDY3uz0enOBp8/8Wd3neTrtkXClfMyOZc5xoToyzwmpbkZDUryJj9YzpkJxcbioCNfJF6oXWXb
R2HYl4KmhR0se7f8XNJhcL0ZOLFTYsQHb+gummPdAkD6rh0f8to4hDrTx0bs5bGpJTNHnZxFYtUE
Mln7KXh0fVofDf0CveaURHdvNvbFC/nwTGjDfAkxnDaBHr1bbBeK4EwSJYd+THa6pNbwSbqpsZF9
Bfl0as1C08fWjab1JWvqZVI5N8AMc3ko8UZ44rwW1IYXuYKbnNd+sYyqf1HgcIlBGOVUxDzd+qkD
mTONGguR5RsNTxMem35eACHA/M+5qYZYN1MSdV8gGZgD3m1nyohtpym34ag848xOIVr2x5pjXs/R
sDPtY2e6u6Ylvg+JESd0eXTr+1OTjedQCR4aV3+o3Pg38DoYdVpacuoxNqIXUNj3WOfx4U0SJ5V3
WzPyVwWNvxwnWaez5lW0AHrufKpRWVTg+j93vnWUq2o19W8FWZKK2uwjf3hzWPmZZ90doyDimWcS
7k4xLYqPca3RXKB75yvj2XP7s9ZBvQUrkxVf5CEVAduuVsa1NbWrkuZIY3TrzKLaof9il+O1CtUT
Bzx8inODZpmsxgigXAQc5maBdcxbMlA6Ihmbc9YPb6Ib17IIshrZsjBuXjzObJg/ts9wtRiutsVv
3AXcEoaPhnRXt+5rYilnavd28fcf9F+sYhRu8j+a4dHZ/uljHoIKwfbQ55vBzRcNbny45fQ1h2Et
L3IDLbfJPLsMfnF96R/ElZ8KR5fymR1aYxz0p+WTCRjaBbPLN21oXZHhHuQ+5zazPu2Wg8qHkWYH
f2gXsn8mg4nwt21qCp5S0Hihw6lzoxgy3n7SFwhkV7LITmhr1ioBhdRimv2KyZTMtXom6yWXRin2
StndyBP31nvNaqjinVwyhujQKcqaFM017jAkE6AOPKqwTLwFvn0MdTAhNPdiXC5VKVMP1atcdyHy
HOOcFmKOE5P4k65aNnF2EB7G+2Q4BxQ91BNFNb3pcjPK+TRJsbcHwG9tcsCfusji6Uw2KANi1g15
DwdGcpe/szEhhtTUazypB9BZiyZ5VZz0IEyOffzbJGqXISJ+RBfLsU53stBxRnXfctk3nFyxhHZV
esRa7lr+jX4gd2zv3mSHIuiZXoch2615JH37XbZDiFwB1bTMvxaVt+6zEapksdCGd6TRq3bIDrZJ
1SGm6S1Tl4bPSkRkow1HPBqPkxzNy7JusvL7hP68GZClhxguVHPIUQ7h0Ui9VcNxN05g3ECYB6dw
KFM6sbFz7EYMDsI5yq61Rr9OdptEFawUYS5lE46z15v8pT2DiiXRTnj9dyqgyTruznKHh4i6G3rr
iJH6JP9e6mKPHJsh3K7uokNOO7kf7UPYYHEMp3EWoWwqfJxKbWrCsEkOsrNWcF7E94Y/Cg0Ih1jR
XVwxvGlF/DzRnNE69RmEDqtuR5NcxUeiMzrQpvhOUsRByzsOm+HdNHlVisUKTfc162H4+zH5Z8Ee
5vVNdtoY9WMIINZKtW5s4fs4ZfuguizD57iyiarnsVJxNVPzFgfhsvBx1yXTWx+y1VFN9Hm2U3rw
RQyAEWusiOCaB84ucoOV7LW1bUp7sVoGMjAu2ZWl2H9c8Aw9ZBkZsQ1j7l3I1cukK2Dm5JKxC6al
c/TSdiGpDno2bOXmk5stJ0iLsOKetO43VaGvLy842X2N2VTRyrDJVXRrgKM7Be2Fxumv6cSEJ5zY
SSsW/wnZR0XXmeVY9gmnX+Jw4V3/uRTitGlZnmrZLCJ/wv0KI65008JD7Ii3vOGNhCph+J/pc9Hw
6AAVycOo22UPtDGZ0WAy40aSvWd5YTXATGcuYJhZS/gVXqX0nEKplMv2xwM4+msVU+DW0XvhibfY
VRjpjEc272cv8RbIHoNZOiT1A/0ggkGeEkVHYlJE8zFS9J3Zs+fktWKSSUHs8NgJRDhlNje67oRc
qMQoBGbGKimZ3emQF9FNk10ke+I2Ge2sXml6dS9r4s0CGBRwNdILyakIZQt6myRLD7NjzlILO5Q4
ab1YD3FIJ7x7jltx9XDl9/07SvhyXnCDy/UllPF18BFwzs3lqm6b7X6J6Gkv15znQFGPaoVhS5Jr
XKqQfrgaKt7f2Ny0+PuhYqFbWco9PEWy6xvNqiD8rkIVIJdAr0sPHlekvP8ax3vWjOeeuUYaqyf5
aLJMCnR5NEbM9ajUzrJgJiCvisQxj/JBgLrj6OaMQ2dAYZyQ6ONOnjTMpr9oBExZhXgTGS+Avn0m
wIB62mpTl1RBRXdWH6LKUReaGNY42FmWymVQNe9p213IiTjJG7p1fi/9/2vH5aZucPD+38flj2FU
/DAm//4Pfpf5qp8kDI9Gk+oAqGO6/e8xuWt+grWGKpg+i9zNZfmQF3Ub/vMfpvbJcyzwr7Ankf/x
z/49KDfcTwZFJcl6hm7TbeWI/tNw/O+G5aZkt/2xksCHq7m6RfuPHpRu/nxgQRWL3zS3rC20qwUa
CfHoeyOFhIXCDf/uq4GMPcb+32vn0iu4BZgaLfrGvaFFzAH6mKSTwzJa1ma/rUB6lDU/94x4WmHj
O6XA9TFtjf6ucJxpkxORann1E5qmYlb2oNQ0VCzgBPQEvAcrcBR62yk+Fq2O1S4FZGKpvyWJGsKH
cQHSXICDpGLCecREcz41+k5rOv0X3Un9L94SXeU9510B3ck57seDote5NTYdz5SufG8T6LTOg1Q5
pvhr1wW1DoQj9PVN6S/HCURNEG70KfmiaLaFWguoFsUz975H09zL+W0QWZZqz2mNBNiksKkYIMSC
tr0JDJS/auDw8f30gaIpt1zNtC1bdejtGj917nystSVpYtUWV88tQ888L43sKRtJJcpaDxfCpD3m
wwvaJnJusCnJXvyA+919KWK5N9cBJ68AnvkwpDhkCn1pD2JD5cRYBH5Z7FgLvcH1RN52XxLgY+gs
7wUiqyJAdNBY6d5IPzTMAF306SnSgIjlSv0ts3Bnln67r2CFLMti3Is+eEGOw8yUQLpwdG96H3x2
yhbPXKTBMgYF3NtbYryjve2egrAgx6LsuhUehc/TA1LvaaP0+jZTfG/BXmDPAXb0JgZSA5FVQrCu
OpmvdUiiS2j3byLfdZVrMq31iXwM0X/RUG1g2BLig6jJbr/qIXmEqQuSHG/aNkhpEpLUvElN+6Ua
iCvWGgQHRcLcSbmWTD3mva68caIj6tpprUeCmDaO7oi5imQaRiBM+6BTH6qBq4XRD3ug6myFaV9y
aAvzeszKecuDwN6q5lFnPplZTskMq0Mf+jXOnHTuCe2eiAtcEHMG4+HuhlsNJMXMr9oTnvy9qTJ2
nGoK9SRr9ggpV0Ea/zZNhN35ROUVdK5JQgeQEWXNoTIn5ushQhGLka2TU3JK16RNRU6AQ7VArnYr
rZrPEo/lvOrAD2Dd7oBeL0iU3DPUmObwJfKFFdvpPELs/6j7gARQnDE2JOO96tjJnwFDJ5u0Rq4Y
k6AwAT1I+3GXOe2rX7czK4Si0GK5C6P8rtjZyEMOzsJX+xym1PQUuFjI0If+lvWf0W9V87TKr6Uw
v+AbeHXSioys7ua4o4smMP/axNGTzlx3xiTysU4wZUVd/2KTOThZc8VEvt86gnwNZVpiKaUg9vcl
8uTZqNJMiSJoxfqhgpk9L2J9HQk8hAmO2lmpEW5YahnXT0dESOFiA4AXjI0ZIyP2ZMpd0SPAA6QS
FvW6JU7ABXLQJPWboz+hiN3BRvvcaH66DNTxrmiMo7oOtU68nGo+FnfgC0j6kXYNUK5q5grnS8g4
bKGE3dbK8hI1fzhndPLiJs4lTaKdqUwgEREQhmOcIeINVEpNe95lgklocY5tBHl681uY0vEM0pXF
nTQD5PildVHKNDwd4a4oNzeNpnUQoX0NWKLUG6JEzu3LhF9g5qSvjeu++7wWXLG73DTu0DDKud6y
oEMwAnHrnaLeusV8nlocPiZ+tE+qeN3W1ecRWxjuqhM155tv8Qvk5t0UuBQc2qx+7p/duDzEnlLM
VULfAaGeU7NetpKSSRstxFiOTZp+8ToLiMfmzpu5IaPT3kw/d4lY2SoJh7Ht+NxD6Jd0cKczY/QR
J6kFFXRxRj650pKEx0BHyaohJP/SeCTOfVF0yoxHfhLkekZj8hTbQqLsNqUDf6yE5Sfouy6dFFeX
5y2LoTkKsLUzOyjoRhT6FgL4NiZGDr/Xqw7dUcnDZ1QaQLvE+LnEZoLaAcEFpI7T9+dN2mnh28Wq
7ZFzcdJJE1LOuL9Fg4Ow5lbCoLD1U+wQsbrUOBdPZvBbX4GznPrxG+OvitkfYAHFIPRLO/ml9iR/
EHvODbfqzB69V731z4GdLppBusT9Zm647hd3NB4Cdw+MyWm8YEUKym3aClUwStQobEufrsCEkNNT
52HVNbNBUfGVlPa60Km4HbvO5uAKqhWO9QtGXA1xabfVaXHOwxaYHNSHlWYOj6pXb/NWezGspRnX
6SJxHOLRi5fAq/dJZN1IlYxn7gSZ1r4D+owWVTQ+TEQEzHKPczIO9BAwE0f6hhZSJ2kbrXNp6r4k
MxyJvpgwuDC0nDtsb3OriHz2r6sRhZs05ZA55vqw4kjzmJb11Q/Hk+30RBrmzlWDPhknzdcwomPo
dcZXg84bORnE2fGHmghuMtN7lHj8SHjVuTS9h9xz2QPddpaFxhcdE+pUpkRHE+IVeghPFVOBVZAV
PQf4ZGbjX5jZU/8+Gt2THf0/7s5kyW0l27JfhDT0cExBsCcjQtFHTGBSSHL0fePA19cCb+bTfbdy
UtMyk2gkgz1Bb87Ze21/o2Txw9WVflIt5JLEJWUQClAgE7VKVUZcxzOBID0o1bkojhUSIAybQBT0
NTyVuWeG3+9kxhfhBwTIRVXoZVDpPMv5yBQUlDQyv9da9NbGw9WKAKuUVkV/Xup7ywZ3EelE/YF4
NCFyBWM7a5sB2YHvz/a1NrP9NIun1FGhJrz3QhBcR4p2HH6mdfJ9LgjvgvL73WEhkvaIajWzXzlU
WLwS9DRZ693RM8bNjDumqXv3YRG8QR0u18avGVkmDFdJD5QncYNYR0DpUR8MQPL197FJSJooCF0l
AJaiSid/QhJ4RhuzBLwHuH8c8FqHJd4D7TroFY4uPw/BBvzCydIGMEH0YMZEUMxQC0l+BmTD19Nb
0VY4zwQWSRAQR0/lI2Uj74FCCV+2Pf1cEgBzjTmTXWW+xNSt97YmBwYXkIme9zy5zKBSnMx+vFO4
meL65FaOFUQar5ZxK1rgPxJhuXc4JK47BwDKFA1vC7lWjMUF9VrzMvX2U65QNvZZ/7F+dH2EJnz9
PibKFLIZfi7QLDiU9PfJmwLYohMNIe9NGsUTSD/CG3tj21XGu9eCjvTsJOjt/OdYjnpYs9ruE6cK
lN+c/Vx7mIbx02ZC3CzUwaeofKFDpoDgtBU+8OpVyCUEVHUXuw2wX/dRM6f7tG5hOGXPLD9P2qCe
o5jcL8ceGJoW/2iQXMi9gkU6L7d3x/S4AShA2P2cH9entVyM8Jn/JFL3V5fiQZ+V91p7ybeRd7hK
y6aM4np0B1DhniIKL9yewhjEQJT7Qd+KZKd8P38Yxh/LiO9NZkO3bzta6q4FxwdtuNNNx76YPfrq
rrUZp+KbBaL3xFBvwKxpyvpl6uePpfGG0zAZB6XZinIweEnTmasNKaHAMAk5V8TNYQnX0oO2lij9
ttrVrk2Ncg1ZqwuaGf70kFPx3mpVmuDOMztKW9bJaONk2xZ56Axjfcns/Jn8l3GXmuxgMtv6En1q
nCfsXXOzTHvwwC+mhnpKaaj6Y1s8pxlOWCBTfI0DmYqZ/mTAti2TEkRmSuF5DRk1piPrkuHgl/6v
RLYRUUrYwkTKB5+xh7/McHvDrCPrhN8hapOovSPUVH8sS8VEKNENExywz3x8hhA/GwYsXIO1ARi7
OyoJM1jDktNFrYXdEmKOQlm01SEfF/mkHxtPO+cUqMJ5hLeKKRGcclRcvaJ5iuEhk9dCsWqM4/OQ
mxRsHX4eWoPC112wMuYRsOM+WS3AFn6CsOocVk9TW5/G9UQXSY0u8T8Xb+eM2T23awrG7Y+Thjle
I9YyvP3xrztYD3m7KFZGOJD/PMTt3KwTdOqN2kMz2PUJm7sfzo3O3G7tYwjAR23wDLBPNNROcY1H
jY4NWuf1gLmdmOsLuj3Q7WKtzAd8M+Ou6RJyy8fWw0O6ns3I/AbcUG+kEB/q5riOoYJReKph6Jja
sTaNI0wntN2eRz6DKu2j1+LqZAMnT0wfT6D1kQvN0bONLLm6Pfz6MLdzt6eQZBChOF2vzFcztrAN
FXYRA5PUsqY4zC4GM5KN+b6a6ZJ00juO3rRtCtkGdYp1x291/Rz5A1UxchUBTa47Jsup98AoDiKx
lzOHTHyPhx/Oh4gNKrweXtCmK7d5DdtUrgHxcSRz+thmG9YS9BYq86dJMSmoqDcfYVEB9EoHgkcd
sA8spMetnFBp2zj2QoMuzjfHNGi9FZkRSrsxaauPBJPja9kmFKmLatauVSQa1u2opDqAxPdZrG0x
snyyHoGBLP3kksTta19oilViuW1yczfj6LrqPdpFrWDxgFtwG0PI2JGNQXnX4Pk7R8kLRegP6gtf
SwvovihYpXYtOYvajmSf+pgUcNlsrbYfY4PWP+6VgEyh5OJ2jA9lzVTRFyi9u9jJPxcmJJFaIsjr
sT036zhLH9baNrL9VthAzE2DGpoxtU84tdV1WthM6TTkCV8qDaAxUH3cVt4bKmGvXjpwEAkT78Yo
/UZ0BXAEfjIsNUDyk/WQaaBvbCawTivKc2mwEksb2b1IvDRBrJFxapA7t4lwIL97nvxWRTiZzCxV
JFiP8hmY12+rYfym77eBiNBD5Yqs0zxOHw392703ecuVQ0SEwuxLNuNSHjB1ssb0xHkC63geA4SM
6eNMmZFs65JY64jtXu3P97Y7PmAUxls3yB8Osmb4VPaPXHnxOYtwTiu3a8K6T9K7HrL/nWZNNsRk
pKGD6Z5mSLnPmot5LaMFAPfDfHTI+3mWGqoObRyKTWXKgF29+6BmkCEiqxfwHikr1jKlEVmvJ6Nu
P8yTQzoxNN8tlXPzJfFcGKZTcUgGde1mrX7woapOqZEfhNV3Z6mml9zLqxPr8mhZvAdB4XlIH1ta
b5ckdw+xxE3N1uRxngGspK1jnFYNeIK6kC8xG3eTY4F3UhJxsivNLcYpyK/NO2Y/0OMr3qhzUv+Y
Y76y8fnd1Q3UVRtADkkwCnCE9SAnaNJah+A9o7B/yDsTheqz0VF4WGz36laxvDdNrwtkTuEYm9gJ
4H+5i4voJ9ip+tFQepiWo7efYzCTC87mo2YsHyPd/0PS78l/rI5DmZ2tEbqXw5Hbdi4BJ9YLIeen
OHasozcRvefF5Vu0GBnNfhzMEcyICeBCoxdJWHscEOOy8mcLSVh9n3lUdMljRhM53VG0d4/CRbY2
G/6uggK7aewMFf3CPt5watTS8MQCU4u1c2Sf+xET49DWAK+H4Vea95jSFbjIwnodfVYyamn39Qq9
bDly40YiupHk8Q4UxI2429W0V3DWLSyO7IhIszb5tJJqfGwkfX46u21Rym+w7e9IHxjxjxFZR1ty
E4MMt0rtXAuk64ZVkDK+vC46jS4/xU6cpDkmyjXlmtIzBQXipef+bE+g94IqKSFwJsVDwpIGvouw
1d6dOyyaA47NWMEqiLX5nvV0ugPiKI6RhmVt8O91vUbiX+baVnrzXZQt5qnN7YLDxvT3SY/KEOoT
owysu72uRyd7cMsXR5ve+9HQr+1bAyaHhK0hzKhyPEREMpuKBSP680ddYhJfJPj80iZ9lgAYlMMs
7dq16u9OWQg419wqJyrCTomfskC+sEykSat8CT1n2SEVACHFSqSWgtKaa7+Q3tAfRmdke0QFTuWp
f6hRWhGCQI5I9tKa6dUbI4lCd4pOhLaLvj4X9JJOS96dkVvr36hZYuvh4KRJP1nsCtZIGG89uZ1L
kkvdMCVrjYa4sF3PKnQYVNROZRxrIMtTLKdjcUj9esawTi1Ja5XvAIqnZTtbA2WbNRojj5vfpWZA
x9Np3KTUizHrwwwCPRwV9P7I3PjrbLJmcrCgQb3WHEU56dE9AECLSJa5Z/3Bb23oCddcE0HgFaDw
LdICAZWHbQszZ+wN2IKjSWxuV91O5s5/VQOljuwWMGIn5nIaPXOE7bCezSo4sDq6ZX3NKZnXk9s5
01FEIY799O/L/Yx7U0/zIryRTez/YZyQmEqSBaWP6uQqibSK5drtJgMEq02lUpww68KlcUG8m6lL
W4uwpL+ui25Llz9/dpn7t7LLPhnm3Y2D5eJv9709wO3kzx3+cVHX0yIPJtBfm1ayB/1zl8ZjPStL
oun+cWdD6NzldsO/zgKiWai+ySL8c++/3eh2pdDcccPPKd/88x3c/vyPp8BjVLMFjoGbrR8EaUyk
i5jK2/x5gn/c4789yp+bGIpfbtLru3pdLTIQysC2EY1j5rCWjeY6OIuqON3e/gy1ko998nmTafuY
SBzFLn01NnWceMCwTxRP1b8v4+TuT6qLKN1FeYUGYmbz5hYFbo5xYBadtae8FM8uYsuNuR4B/K6+
fEo+W7pnlQ4dyahOtDX4A4njOeGRqtoJM3/yiaYh+a3Za1YRI2zqIDopGguUAOoKRrH+qcqFTKzp
J9bAaWcSWCjxXZv1qSy8PGBhwQQ5k7aRedAJOYpQb7FOd8YXG8Jo0Gb1U5JAiqxq4MT4mS3/oTLk
d7fKqsAYM0zZ7u+WxuGYPDR4AgGDJV5Yu8mRbfc7hADYcI7YGAVulE5Ta8EHCVWrfR8M3v/iScw7
9UFrFIIxHCRLrVQYawPWdSl49n4Gyqv9jlwWwL7xVE72S5pNz3Ezo400xcOtg0BqLBXefPqyJgdn
CTsj16zfWvuXUFRyHTHeF/p4MIvjqK+ZM+0EajImqaskYNJSZy8G+KuhDTbkp7m+Z0LUAUlviIM/
e04asUCMebaJ0AcbJa7aqaFyNlKWT1pWniflb/qiAOfqBaVj35vO8Arx1IoppufNK/7fR6dCvlDZ
hEEk2s+OBLSQlJ57s1FPwlhesmpUB4MUzqD1q0vfdodaa085a7csi1ACAKk/EBb0WEt3vBuj3141
sywiCIfMbzbIUdcFnWtdG2nlYeLCsWZQs8FltkFrLyiuDHYDfv6iLDredGt34tyy2MI4L/zQpw7h
NwuCY8YksPks/6XWPPbNC+zB6bfJ1pRGWiasz5kEhUZFR2OI7hpnOvijf4WszzBprcvzO12kzzbp
z4FX+U8e6M/52jjgMPsR445zcJM59PvPEV885U3ta/KbSzYaGXYw+7VOX7HNvJG83VKEHay9qOFi
D12BUWFKWb0mjwJYSyjc+kdlFbxkMiFGBpK9lVreZh6sBCmQ6+w4eqC3mWhWZOTPYUQzaW15QdCl
CQFpCqVL7aiDRVZGJoSBnJmFvFw3Mm5VRWFT/ATGqjaLOVab7mDlCFdiraTlkGEfWlI+QPwZ1J9m
9oLs1Gm0gx19xN8JlmARP70hv7c9u9+YxBbhYoclUkXfzBYDeFFmckNJEZq3CzgVxxeuzH2pd69s
yo7sJUADoJgFCuRXgYRIn1i84Vo5JDi1OPni/FeV7LI4eyKa9LeY9GY7VvXJzxCUW0vGeOCbn51u
uYHdqXDJ6nRjU1GFblGSUO2uajxbhR71e/Otgq8bgDCjEJQndCQ6F0UxOPiAISU7ZHVOnBZ7SWLq
gnppzpPH5+bL7H329eOgQC7AH1/9Jpu61IjKKj/xCmeY+vit1W7BpuVUO8bd+j8CELvJWbpS4LS2
Wc/8qjntMwc8Iw04npBw7RFZB7m3FSW7JqfK0C5MjgThsRBS8UbpFnge4r0rpCmUGKowmSBL9Iur
wGjLu4JWAbMZqY+RLi8od2bXL0N91sjVlMzc+YQKvP/oKPcgVyUuYxHWzLttVUjgn0/7dtq2Intv
KY9sraJ1NlbbPEW5V25aG2pTt1Bu0rBbeTSoJn5XrkfBzoVI6ke8Xj5IIx3pfznFHbsVulrRE/6n
z87xv1rqIXwbxqfYy5aczwgORgqxtqcP2WbZY+JXW28qBVEK8mVtSNPtQorTx/1egGpopybZugVU
JS+bx83UCNJpIpb0iIrA/zhFupkn8KMihsBRgNn3+/Xt9x7haA0r9dZyqOQBXGwidsw2+0FluTwh
NKTOwYqpadN2dJsvs4m7fWrOcovbuaOR1ubQyKVp0/Ozf4+C3XDjnJ1Ru1drwb5ff5GIOMu8wjI5
JO6mvFFwNOx66SXLq692raebYwqvnVLh+Sp8uXFGPwpIrEj2nnvwVV8fI3P+Qi0sWsrOmmHAkqF0
AwLiI1K/lTaTCFFaIQLju8mgvXuTMK1YH0qnuvs7o2Swq2taB1RkkIJhToDVcmDn1G4KNjPw70Q1
Yx4tsp1NDTYYEucjQQtMaMGXlZv51skXKoJp7YGVnr4trfjKGENrzXnxMuNcLPwaUFrea8WotoNh
f+87Uqv5fUNd7HhNecWHrlnktpKzmGbg5N2SiAVBDCK/dj59V5AwVp/S5vZV2M801sjM8NuCgWrm
gIj0dlf42qPgZxkUcAg3/Thy2Ef+Xll+FvbaIdd+tXlDfIukszM4GuDZQvIbUEBHc/Ca/kIw1ARi
VW4sC1vyMDQKcpm3zYY7xN/NFrrTlgCnq6/PDHwpi6RmYXFg5vJwk5r8fyumWSMEb+/wL7zDfwHn
gRrjX10n/0tT89f9/qOpEf8y8I3R67ZxrXm+iwbiP+g8418uemu0NDhb/i2msZx/oXOlfuc6PDvO
M+Rw/6ZOWPq/DGKx0fCatr+64P6fxDQmy5B/qC+Is0dQwytzLfATuvMP7UjiJY2T1R2BKGOVHPyp
/1ylX2zoiPwqkcGgwQl98jpW7oCgw1bisZ0BSvSxfmhNNud2za/Xmx+y1uqJSV3u/agnsk2rv+dM
EdT6hl+qiGAAScILsiKDXiGn32O1on8h2AGCInRXZguy0VQPLEYqOe9nrx22sTbeWem7Ple7zDTZ
yCsKynrrrUFrNnsd6zdCsmWnHMl2u8jPzgPg87W+3H0WDYEpcGa93ZwObNtQKw5fMmZ+6IX95JaK
zWlCm9iSTCzRku/Y4S0HZtW9GmrYXvqt7Z1oB3dNuUoz0iMWasW7NC42vhbld5nmZA+gnYYNyveO
MmzCiJPrM9AE+aW1hk9OQ289972VHGAZfcRWmtz51RjfeRF8vt6AlOSpaL7AkWNWGRHqQoE72oVl
J1s6jeYWUIO27XzyhzHK6gc6bAjnEo8X1xB551gxkw3i/GTO+ysrUZTIfcfsNl5n6ECHiswJ/Lg0
FuLlSbiexmo9y56E/gOTwhEB1firRSO4dBHAcOgcqCXURjMiaNCEoSD3owuaLLup6rwAIyrbTdd8
LSlghKYxPxs1dQe/a3kg1AAN5V2EtmMUps54FtOE8NrjC8Vqiv5IZdWRCt3GWbSchgNyjZYHtoTG
UrBqv1txxaKDW899fIddwD+r5LGI8rOIbGzktSYCnQdMmVgAhjPaTVHShbNPU96qNf8ww7VgPdPu
hcWbRLN2wpkZnz0h5W7qEyS1Tgq8ihM9nv59AoyUkNr/uXj76+12t+v+28XbHyI71ffKsS+3S5oL
SZUhv9pQp15jEP/3c9wer7795XZ2KSC7NtJ9/PO8t5dhp6KvaFy+NVZXnP68ij8vhW7/THoAEaJ/
rvtzuz9Pe7vudpGIR2Mr9IRa8fom//zhdlGmktLn7ezfXt9ftwSn4bjkOUuZzcHfbvi3s7cb3p5m
6eBRRQ6bapONaCwq/XI7YWHQw/QXbK0mQEaTzPAZjGQKjHPWnxzfAUsn1XOJWDcbs7+dIATPcNcQ
u+WSuYuGzcawvV6H0cLYWdEe4dfH7T63aweBJsUSWIVGaZ+cqXsDF1VR0jKBAiMY7g7zeIk1kH6q
opDvcygZeqFdon7SLrdzVlwAtGN+XQsB/ZnkORgpEzvglKzrnkj6MqsouhkHFzLXBZahddHWE99J
zAsbFmnC6QRj++Z4urW//d3sTffgdeMl8jC2sejlo4bsuRvryb5I6dqX2znWIRhGIdCsiYgdy8wI
T/5lMVPnIktt3EQ6n+Gf67x42FqD3p7Ueou5jb7QC+MozaxDMk3uuS5K9xxPkN+NOCNHaP3cFxVb
FQI/wrZiCy1DuiNChZVV59ClxXx6ud3qdqITCfjXRZaIKTXU7N10rYrBM/8+sTfZW4UPWsNHkrZ4
wwG4knPucEF1s94c4AwEvSFJa7DLryxCmQODsNiVulHT8M9eSxryMEWmYtc1ICmBEJhbfSBGwlrI
MfFcT11mBBZ7qhnPBV3jS7WeqNREfWeQEOCstzDbBwCJ1rlgpD9NTnwXPyST7YZEPiANGivnqJLq
GM8lKVrryahS69Shr9EVAV45mXOis5qgpFW2BcWAOCLJqqtVfpI0nl9gyOkTVYO2c9odOVDLRZuN
5aKznbrg8siOaNpP8cJVt+sXfDRYHgQ7lPVm6Xrk3879aOwTMesVyNTjpIl4B0yScWrNOytxmPVB
Vpv3pL+Mx7ov3I0uEFIn5NONY5tfIp9XQrksPQClJoWXzQFZEowbl1ktRG8X08GuerdGkJpZ25JC
d2Bp0tnXlvN6O7BaC2i7G7MlwwSao5+riuvSjWz5CU8CQsdFGyXDbrbZ74869rqeZnTIno3GKgFb
7lpxSlL5LZfFQzvk/bbyRMTeh9VmJrt+Y6V1fkTehNddYwVLC9m4Z3Oxrywrf0vgfx+sKL1ns2Yc
zJW7zI5UQ1HuUIhS81Ji9+NKrBITwLZp3C1TDWCut6hbputtpo5S1u3cX1f+uXy7Y6qzs/3rlv+4
+e2iydezQ11OoZZnwfPsBXXCluP2xz93+NtD/3W2BFTdRWa8q/68ktvz3Z5+oUacB+2tIesmzeZv
L+Jvt29LHLymLGlM6Eaf06buWorVnAiNH+2fiyCr/6/rbn8dRjve2zbIfbE3NYPCaaS7u1J6dxZO
I23OFSaRlB+c+wN87w/qPE2oo2ilKrZWacfrkKY9XKAkB2b/jpNmq/hcjznVva1DcW5D/LkJ9Mfe
Q/cYD22ExqtWLvcwSe5C14E0OAH+nufzsaiNNwQTR5dGatItePsMEZixwdbMqx9Hlx1UOT/2xqQQ
kY28Z/AmGnEMQ2bjj7Ro+lSI9ixK25p0p60rCxhToqLHgI/mWOTkDCcR3SoKih4iIgPGR9qR9Aml
90jQR6jb4N67noevCJFzsVBsHWm+T2VK2ECcevCNtgVZkFfPxH7S9N2zgVimjN7icVAB83J/cCsY
t5PdKFCZ4i4lbByt3bSJC+2zqJEQsMfzN1KJQxNnJjU7YxUQLOyGx2S4DCRF6wyEga67cAorY+Rr
P5K9NgTl2PnEJYzdxl/5v04VHbM+XpcokHqjRh3BlpDckSBNNxvQjJZMTfST1jF2xpmCja62NCI1
1JRNTsOjByxCuF4Is+wtN1iBRWtmSGZ53zS+hzbp0kOEIi0oMolWzLkZm2I+hCn/Xo/dMZud/SBR
+mXWT8Q48a7Qn1xDpXTE6+usWbA6i+6dZAqiTyOblham9WymqRLlRXusW5KfEk3zN9qYPdemBwF6
IXCBeskn3EF5jvUW2xyHJ2sx9wHVYXEhXu2zfGVv64ZLXu8nreoI1xzeOzeiQKO8H5NHBIyp6jBD
+rKvVzCNDySbxIApNCeNRYVCS6ZnaEi7+hMeKV6WqyemhxpG8hbBVX5EXEP5JDuQrVZv8pTCoOjf
liX6FQ8+pB46wR4acRIy3aO/wM1xlHVtS6kC/WwsY37tORx7RIPhNPlsGuDqsPeogtypT3jX2hc6
gbFP56evfnsQfyUyL/1MhvI0lfjeoyREo3mgpk2lu+gvfupe9HqIryWYWri5zG6UkwjfxkqcwI+x
Wv9sJSPRVeR8NYb1qZZ5/ubSY2vjrL0mE8cSCV6AKY0qcHoOUFHrSCPGp2I4keNqgHJyWT4vbNyd
iMhgpEGMyf6LT2V729gKAk0aBSKy8n1CpwkxfYubSFRBnBbg6Bh0wkyqSzZRbKKts6crG6S+2GE4
eDEa7xXNIz8p6sJjq1uHYTIP8eAmJ6+Cp1l6VzmjgPH1U0tu4rYyqnuiH1TgEC9SOnTHhA3wT6bD
YbCmA53xwQLRo+dorC39MCI7f/Wd/sWFP6JcmhSK+FZwoWhi8uGuQfYXaD3DirMKVEsRy9B1cy0k
ttwDiuS/oBp8RQKJyqfO/a1sm2xPwhEWLvIVy3bDKgx9m0V6ZcEeELi0fU6zexebUNDEsSC1mXor
hcWNIpCbzREQFl++R0OuI1JQ7xMYbnK8+zsUluKCH/tD9OW9oxNi39M7xvTYmwfUINp3RZt+V1L2
ioDnhAWad/ROVPWdpki2hT+Bc451UFbZq5N72taM8X6ZdaxtTJ/PZ5hnsGupRppgC5Vcj2vU/Ws/
P+qu6xIHHi2q9Tzfl5hvUXh2LkClGPuBXCMB5yUcau1KLE8SMexn2rjDkUk8+yQfyaQSRLWN2zr3
OB41Ur7oEeghNhvEC1I8aKuIQXnZRn0XEiCRqwn/4DCGwA9OWEihVDZ0lvL4u0911PpHof82Iy86
JF5BcAZ9icDOGt77kN4bI5pklKdNbBr7ssvBJnsE+Wl8G6kzUThK6p/SuaT9D2FVCBGUi9MuUZ/s
WKkxjgalvoWxSsSVsS7tosNS+2ShRFR0U2u8tl5KpBE5g5rt8qjUn6/GQNPVd8dj7y8EkWGjjRfv
g8hJYjEAMgTFOuJ1IxkYfZO+G2Xbb/OIDBfWT4tsMtbfdrzV7J4efUEP0IfL7LQCZr5m/5TDSSxR
9ETWBQrXh8Ito3M0SxHM0v4dU8IIzD4ZDuQ14a1wT4xUiNz9D6ttj20es03H321qLQ5V8l/JFWJo
bj7akknJ7vvfdSKREvBBo0IdTcS3bEdjc7rGGjlhS548t17PzqIoHqxxohesF1+RwQzoW5Ca2nIg
pbygZV1is4cQuOY5SV87WuQQ2TkidNT6YeUbEJ/mFtVdR56lUUJcz72LJYp7PRGPYHWvUn+U03DV
yeoC96LFNGTa/lzmDCe6/SHN/HVy+BpcKuW+gsycy1dnwfdcuhg2xvKxZufZOFHCarOuwppOlMzE
LoWHuoESkoK/cj/tghbZmv6R4lwK/PjLTKsqHOyp3/hNco68ptzonZ+EtEGazNpMg/vQdWjTNaRK
bSq8wEY2vHuoRQU1u3GfSqF/y0p+flocT0h2up95KQ/okGl5KefLXWL90dZ+iWI8DJ30H1UDKm1h
N+QqZ281xqF2RkrwLCwEWTewRY5Acb6XA4cX6rUROatkibxsKtgCZk2QMOqlYDbbIlzq5NfU2B/u
CjVgEIEFWEfZliwISvHROa+oa+XS5EvUvIMvwMUwMZb0XBl2a6cCBkdZvcKqhP0i/vAS57tFOi66
fgpbplU+A32gNfBSF8vPeKmzbWbPA+J08b64tXGoYu1AYvx9VfG9xhIVHNsGVDzqsyfZCDr7nB6A
b8DZfkwaMAuy/HLLBRHcXjQ1j6odZr38JD4zC52eriOK+1OStsQ6pgmhg0R2FhniX4wfC52/Ngn0
rPosqdGUevY4T4QMOqQhJ7A353HGBDK3DpU4+SJSwn9uSy4zE6gRWiZoI2V3mq9738XxG/xLAjGG
3EPG2pWTc8UxQnxEoxFg4aBgdN1m58tk52cR4wdldWBzKFe75Q2MTB2MLlsgRTRpjkTxfsac0oGa
OY8eGiPg8Rt7ot7fwBJBoIQxCikdeQbqnpaiY/XtThVInqc+sxHMkhNQFPHbQNBUaLf2Uwlkdo5b
moB0A/t0wFRdWfjqT45FoPVnli3obd2Wj7kl8NcWZ1NN5VmhKQxmu3n3PSbVwvF+aX31SyK1oL0C
nKOOExIaMD9s48Ksdnl0V6HYvkeUUW80WjluZbP7jEVytMXRroU4CAmyJBLpAgp16i/tt7Rb9DBJ
UtCj8HiJobDv+mbCtNCIOazqxT3DnX45WHr1WbtbueQW8Nj0IbGlsdULH7kK6rwSx+UeQzLtyIGO
APNkxPo6OpgoPO8nC1Q4IqGuaN0n3Bq/TfrWgUqkw8A2ExwHRGjjp3p3YV1XZcaPmEXTEKkM/EXr
7NLGo/nLpnS34hOX6yCtoOHXj0Cso+7AW5/hW06D95ZFiEszE/HBsHSsp62LQc+/EI5zqpZWbcti
So7CsK66Jl+A4RLiuAj6ycR4hJ5bfGjO/NSPXcJM25Cu5rcfFMPdo0ugM/b0zPwaqMyEjrmgArDM
V0h/5xbNZWi0FnYKssEIqQlmo2TWHc4+KIDI1SQBIfXqWSeFVGtZWDuVvbXq5mLSPh7SiJ7UgjxX
uUj/qxn9Jdnmwdg8jGb8qPt2EYrUZLpS/TONQNcoxxMxAgOGoWVbmDBCC1NzNh6sQJDs6LZsJfhM
8AJQKn1bKV8Gggu+CnY4RAreeR2VwKlO79HNeFSBu00mnQdSdM5O0V+NmJfDourK57S22u9BWRCh
0Yu3WXW0RKvutfanRwg2r401sOLFo06/KHvMjQH9YD072xwOKQCq+DPHlkc2bj6GWdrsK6JQKG3s
YSI/Jmkk0ALEV1003nkZUjcMCNJIT53Yz5m50zGXgGtcvSgG+xi3dY6NMaZ3w1De5XCytutoAUiA
3ZwVWYeOKn+8m0bz3ZcNXfWJcPnaMu9QrKlgjDOLpbQUW2A/P+tV2skmKLAjiv81MU0gWatNUR9b
xcN5cX2Giy8ORVQjSHX815Ha9Zsb92i4LLFs6JWREVr+tPKnoclmSvJS7HtBz9Osk+3cemJbMDmg
Ev5V1MN0aeSAM2yA2V+rUPdAcYhasPki03eLfgGxryoLqKvJQRVMii6SeqqJlLD6g6BOvmXX44JD
TEK7sB2abz45aqo6RB3FBZehAxtSthljc2Tpci89+5qlaN04ksltUBAPCeWG1CY20YyNLve1Z8+X
XejqpC9k3bGSpNAumBBVf5zS4kB+41lU6O+IwyiYWs3LkrsehhIbXVrXklY2mbjtbEqkUizenm3l
0e7B/+pjDikPp2ELaMsqBySj6C4Ce/FPzbCQwOsyBo/MhXD7M7VpkPZQkOmf0w6TcYeolFAek+7k
2B7pNdCmWP1zkvjboCe/bE6f4aSXTOH9o/ISpHnjNAXd4FKLMzBD8FpHb0XEREzvg3cagertvGRm
EVyibEAqrRtWjXu0RDTuO6gUErvYzlPNFFinZF6DmBh9Ak0GZssmJ1lQGM4vD6LCuZ7kR5IeBPk0
THZ2uosH55N4aMaPfGSLASQ68bzvs6zzjcgH1sHedBhIHPSpN29klxJHip7g/3B3XsuRI1m2/ZX7
A94GLV5DIRS1TL7AmMlKaOFwKMfX3wXWjHVNTd8em9f7ULTMSkYwGAG4Hz9n77UNp0RICJHJiBEy
MNw8wv547uJa7EAwkYDYGwTpsfSTEvMjIcj3EtfBaxJ3A+9xTbcmFBJEA4dnoya9ByJslKgUo/dC
4idB5bNB/sAiP2xa1qZ6ZbpKiviggMRlQvMRvRc65TTbiZ8dTQrTmO2rMiWkw2Xrt8khqKT/KEq3
4G5xz309t7QBdUwbwvkjXJJXrfoKQutMviBJkZgI1og8VR1SI39d5G2S98lNl9bNPQIrXJzU5vu6
e61tugYNlgxipkp43RLjj8H+McNJJ7U+2MnFiCOcKs822pj93FOW4m96UzY94AVdwVIsXxwFF9dC
JcbQqNXlA35UhE5mzj5/b0+U0L1BD2Ke8f+E3oMj899Yee+woj0jePH3vsfIw+zbZcddmXPgGvf2
J3TfKhLSw29G0sRusb0Os072XHIyO8ETgKZinWu4S1lg3XRgVfDw1S2VPGfVjFxMuzownHylK9og
ousf+/UmpR+505wXyW10zhNWKuQlmwK3DqnYMGTwKEwMqxs7Dg8Z6cz5IEhkSh1CfxBi2CiIe+Hr
Q4hpcx8yUo0MfzpMufOK2BqRCe4ekBrLb5QaKPKB08cSJLr8FSdjZKfTE2AMoEzzl7uAb0q1OHcB
0uyZMBZCU0PEYCSjqzj8XQ3+fECa/bHYpXlk2yRSsVQwCBIgMwZRQ1AsoO3beEyJvSDUe90dAy3u
8ZHBupE/S7WGyrbPiKxJSI7VvBlak1Z08WAYzvOEgwsjt6ro2ftv0ioYQpK1sanMvW+g7MyWn6bT
mPtZdpe0CyHwuBwVk86xMNzht3C8/ErkIlgR3HLT1NxhKEalFof+tpySlO5x+d6hCdinrWmTcO2s
8HW6tvRYxFbWYXisBqgkRhWfkSKf7M6ntEY1njhfpL88d+VwVxKyhM18/qwDwKimDuQev5Sf9+qG
9uROJKo8iuppVD9zEtgv0rY/8GXv25nZq5khXrcNhRxy/qLGzMHuM210h/GyBIjPkaJveLs5lKNA
QUxZuC6HtgzqdUIXbNOXgI6Ziv6xYNfzv+nNeG5tqRSdl/reChk8p47Qu7QDUGSyYrfBGGCnbcyj
C3mHiFH7q0hIeiG08KsvGIFjNY3ROXsMGYeYwRXl5cZn8cRYhfayZEHbiV7Ql0xqHEpNdSC06saA
DXoiYYQR6hREbZBE3EDIfabhTNxKdhJpfcAYk5HwQ+Z5LvWL7hUUHsssD7oLTn0GnYr4311YOcyg
mkBG6cArRhLvbsbazK6OuFHYhSivqzsnV6BoaB7iGiL0ldbx2V4ZDcp+azDC4jl1mT943W1G+eqW
jMcH0qZ7Md0LhC1H7hi6Bn3xEA45e+bUrbSVHllmJUDBg7107LCPGjO8hwz4A+TqCPStOYxjE15t
D8A0+aOlWo9HeTBvagN8uokR2qg/OVndLMbJWkRwN8kQr1gb0xYUH1g+upuRTkGkg8rGJaduhAe8
YA7BGGnXGw9NCk/KrW/H+ivTLWzJ6WQp9k3g/FvCCSy2E+dX5g2YyZsnu8RwqMGRE7mzb+Ok37cC
WZeo8QhKV0OrossgUMzYR0SEnENNVVIEVjuaQPTNjfuAbmlUixDvqDtR1Jf2TeZ4z77fRW7QQ9HU
Jb6kcUEcvMY1Dym9gfnqxbQ7x8FtdnZrPtSBvrg5KS4tOemnrJxvrEDWO2y6xs7NMI4bLd3okRJ9
zvZ2Vj8shfXJbMra+Cer0fOh6oh2NYuMLvSEsyMzfnZpmDyyNv/2UxzvdE7TfZ4jrCw5KO07E4CQ
X95nVXNtwBQUfVJfsSefVSwqKKZFd7Ts8Z7Jv2KKA9Eiz02qBlJ+D7qkUT3KgnuxDm+MeXzDHdHv
F4yh5IIM5OWieaOTnr5Sidg7i4vaAsSWQr44LYqWqhYfMSSuWDnju6+9SBjjdJ8pp9w6HjFW2kBB
hb0EjVPnD1EDavsMp4U2wpgMEbv4msszf5Kf8cFA4tgb6cj1odA7OGWCAPfq2hM6TN28EFlRn78j
QofVuQZmmMHjP//+/aduNa398/99PwR6PjrE78d8//37T3/7nowp9hZCtcGtwDPUJM4h11yIbxKB
9fSXp/nzp/7LpwTaCF1YK2v35zd9/xx2Q4bQ//zhfz5yzapF659TpU2cKeP4OBY4Wrd/e31/Pg8G
9atBJvHhL0/bdcOFM1MW/f2Zv//+5zd+/yYqcD9TQsb330+d0nrirVjfyD8fuL6R39/3/cZ9/7+0
qtOtX8d6+/3Xf76jhmtiabHNS9aJl3h0aTaE9CqzvP0orU7sUsNrdohrOpp3I7iTUnByGdkxZ6Ah
KGrYdC2TGLGRQzE188MtaTzGLpit8JTbeeQZDn69nk6YXoYXBJfYua2dYya/OPInm7TJJQblYdoD
PWCZRy0/hYzvcXuLeMh3s8aZ6NX1SzjIo7bRs+AnK0fS8UBlugtJZu5QrII2RiYaj6Ne7SJBciWH
+zLK/Nc6wsB4vtYK7U1rL5+Fwm4/SPc6WU4UoiXZUGL47kHU4tauZtb7BQiXTfQTovU+39Kg2ExV
fG/YLKi5j0IA6i9X/ZRAEEAgyA1bL+Gdl7BE1uOwXRr3IvPw3Mm0ApOK3DfzooFZ/KYm5XLOlnHr
eWTztZV1mfrq59Lx9jaMuGy0ebA4cMLY6qWvLcTOBeMan4t2Y5fziY3tKNogopFmQovRnza9PD2J
d3Q6YguC64o0B60fsqQxMMqtm2GNKhCwpql9IA/5B7IcTg5wKwOVIPDKDw6Gg302wVE3nPa1Kr2v
ZrKB80v9NflVzwHRYeEmUmKTJ+yB5tBX+3F5TxPruSkpb1tWst044u1r3gaDLuiMoNwz91Cisy12
JLDABZGatQlWKOgYoOfZ0qI7CiLsPDxfcYnjzNx1uE+3jg1MZuhZTceS4wb2FPPUTyisFzG8SzJp
Nr5TPE8xdYWHeplhz4+ltPCUVT7jqO6n3iVD+VOzqe0FEo9DXxPWl3kT+crWLnPcJ0mLU84d8SI+
U3lixW5ZxvYhUmxmNEJs8wr3hifDs7GA5FQxdJaR8OxZea8rb3gOUHbXopSHXh/4V8ZMxBRAamju
+iV8VUt7dov+s5qz+0UztXTS4QeJMR4haiXOxd73D9+aJ6/Fm/cX9eG/YMVbq2Dvr3wsxkXgN23A
WDalEro+/v0v1OA0JlksG2hOac3QpRpxffoFk4XMLO9LA3VH5sTPLqEle2ygFvOZND4ECV3hamjA
UGM67KyIGYpJolQyXMxKhA/OjLku9au7gguh8dUTS0HyP7xwc4WD//2Fw0WBKxa4tkff/7++cIgb
nafp0Z4YBBcn/DPINWjnwf9lcjbkPa1BCD1tVqZ3bp5mZ20jf//3b943Ketvr4H+h2ebqxQSpPjf
XkMmkY/PKbgTxBr6ri2tUwE5Bm/3aG5DGNDHppyCQ8zpQEhKhsE4e3dLWrc//v3r+G9Ucz5EpKJO
iKvXCEzP+xsTq2i0drrCT8hgj4l6DTrnNPSM5w0WwUnl7+OSNJgTvWczSORNUJAdmdFsAcV3amMl
bsawl1cK+g2mwukmQTDDfkV+Swq9d+8kLNMoQs2b2E/wVbrnoJ8IBhTKIjGReTjoW7mriQvfw7X6
9IJxPM6NxObf+NfvL8jR/WtfLu///tf+F9eub4W2Y/q+GRhAr9dr+y/X7mD0QdqPaXLyTKvaTqpt
9nlY6L2Z+IfWtbaps3TXUU6cLceFuKD2VM018/1yoWyfr3WVjMfKWPGibjWeYifNNmOShpuujceo
XFLrOFjT0xA39uH7lf9/q2rm/gLr9/9GBN6uVL//syUnoIRr9V+EzX8+9D+Ezb77D1jRHnELnguh
wltvmP8QNgMLtC2T0DzDdEjscFau23/qm71/wDSH3wcH2LZ4GI/6T32z/Q++1SRuww5dw1w5gv8L
WKBt/vdLyoRuCH+QVTEw0VSv7Ly/XFJ+MUtwwwgpMsN1Im9uX9xAI/fKRyRU1vCAKSh9SPIJh5tZ
RkafmBT3hv1YD7TBimoZqEHpvWPleWyFDPcw/OpDhhj4Oml4b9B3ibplPp+04703JAdGqvkTYVp0
17Opuqqhbd/s7gbP87bIjOUjHiCS0XeXt7jk20ux4IRJcgW7gqPZgwwXXEJ4b598uP9F4iVbbcY2
liYyc6msrAuAofDijTTxTAQmOyuV7qGdwVI1Ws2/+lBA4TcFr9wrLw551MdljisS/fT0DmR8F6ts
/pEF7UbIHhJ2V/ZRXnnNm9YYgWXKQcbG0c5EbQCRRfsce3J7M/RL/6Iq+sbN6v1tAzq5nmGmLzWU
hsoto7Jaqouam1u9POg4dU5jID9DH3cNouPIlDMJqZkbXHOme1EHKGGaAOr15i0FylvYpjNdpZTm
VTVew+qKj4Qoh9jaxbxZrwZgYwCB9ikPl+fGq9i33LFDSOD8IaZgD3jMORlqUQSn4qorSlxdkgZ6
2qbHepkeh2IM9771NBEbmyXOty5RHYSjmkg011wN4atxyR+M0K3vk2F+p9U9HSpwPTCQEKrpbmiO
cAkmomfVxHQ8NOvjPJNV4ACcJbLTvK2GHJZ3VaZRyK9geUhES7KzC7lnjF+DgDFAavQBXVkfSsPg
dPlrjIvJyZb6XgQIzR1pNsfW+eI+kscir5wjRyzjLoOJhy3NflaFiLu9D/05SNVdYAGgxBTWnkAb
sbS51hy1Vj8fXD6cQx8iIzP0ePDQsCP/khSDOab0utLQ2nI5HGly4I5u3fRiTuI35uufrTD0USfS
fjBWK3WMW96qw6s7hO1p5klhrWT2vkcMdaarxoQ/kyXCl0wcRJyHUe8F9TYfQ/ueXBxSjcZKbVGr
fHS2UVzb9Yu/9FC+Rnor9dBejKLkuqfMRPeKGxXhnx8+0twiLI9K/waBC87zEnF+5uRPBeqRjCvr
HMQ62E25hlYSMyijOeXJwHuYbWiBZooGBEQEdWbVoTxr63IfGlm8wmE5ejka/Tg+9l1Fk+AsRoOP
HxeOaDCfplSUu77Rr7W2xA7nEXygbJERmGU+02kg2yxfIvLKmGFq2hT+gNAN2fTmeZprjmdd+tOO
+/LUyQV5DyHWdZCXO2RGwTaQmPn9rjvq5XHKwEjK1r/3jYqBvrn++hp5HYSsDnCQXHa9E/RRv16s
ICezHSA4Z6dMpsiaU+Mlm4o3I3U6crysJy8pzlls26RbBmRLkk7JXGhHGBvNZihw71VjgutS9bZm
Bb7h3nlzaZ6ycpn+wSyXBxrB+sQ0gYs7yy91TEqtzbR+T7t5hQ3FnFD6ot3leeqTsU1jjWQzBmBl
wY3msEx0DVH09CWtWzvL5E1up1He1R+OI+WuCYB60zlX8wtdFYB52XADv58JXkebi4bTHnxEf2Z4
qjlZLq/1XLd3voMFBI7WVk3zSMkdvgdhn0VL7dPEcKsfZowK1SPtWQaiYXhgb7ThHwZptzcJncRb
L5znxzYDgFj6bXr1V8SDpJJg4mv6uK1chsyiGu56yv8HpzCw0yIECib/YYGKsu0a7ILEpY63kkl0
xQDt5zSmwCTdU4LdNJmw+wVVG+zrXYNV7aSp+DcDxx2wOL6ibeaHe5Q/WZSlFByZhYI3b8VPlwia
J5hod03pHpwUc5VngKXLMbrt2Yeaq9fZD8RvvRmald/8w/BT6w4xb7VPjcy4VbBS0Exhakhm4I3J
Ok1Jhq7eZYySzh21miP9zySLw1c71jGRgea5K+xpN7cxA5OcKAIGUDStKgHYhmbzwVtypJMG7gxk
+h9oepw73xYv2rAvDJGHl8bfKyuG32X6wc7Cq3gw+uF3noUDNjna6QV29qtbY3cTxpIdkRuQt4Uf
sszMpySbSYGK091YlCvS61c7xndDagUv2FjeK3+4tK2fYzb10nNhMQlnmmttLZe3tqp8dtpFdqRt
VudEIzZeJv0B9/JDe3znyMj/MHSSdD+3RrWZoD9ush6zElf8rsco97BqZxz7K2nS8FUmQP+hWN1n
AUPzoQhArjMBBdSXPc4ID6O64786Fzcw9HbVbMdQFcPx4igrPWayfo9hCm6nomrObcG4dQyWKpqR
ZUdj3JILjzcg8qgkFVPO56Ec7G1NrEX0bRQK7PFoUN0efPQ/GBld4xrCo9s0og+iYEGz4s/Vckpq
Y9oFKXPtTtfJ7SRCpowNRlETtvXoWS+T2cyIO8z7hZEB5lLPfXS4hpJpOnjIUc99bMbbAR5wxE7d
7qxShLtJWr8trT+roTBftXmBUBq+6nJ6pDD6XOoUyywMir1TQPwZw7Td9MagrosUAAqCzxT45bkB
INKqswBgs/MkmerYj8hgdczLnxuJr/NTSnT6Fpo/qijZYQFT7InD0FvUACRiFx1i3dRRFRKOElCk
9WlJw30oJsMkUVDaV6vAf43TET6LIwEmKBifXQ8KoKPF/Nxk+UIWLNv6YNF2h+LUHUtbNZfOsvNT
A2uT0CV9JsoqOHK7b2DI/PKAucdLfMFwDtrTJBoUGaH5WJQJ4LsRcaZsmIh14Vm5U3f27btkcIzH
vr+dFTkXpDSdO900p7bobQao4jLO8XIwUw+UM3HpDyqMLyEL0BUc0rBNMbBFCgrOdazTsyeNHg1R
RcuoLP+Qi6QqgLa5HaYHWXFlt4maHxNjeOqVcJ87s9+UvWdsa1Mah6BPIuE3/bXKP0rbqE9Br786
w232NQY6YDJIULIgv0GWTU9NdTR13SKpI1qtAy2dMo74nDdjkVQf+CCCg2UghSRlbOvRur1lHgYQ
vu2QauvZOPBJI75KfgSMqlkam0Ht7V4kJyLTiE3F2z82wXA3eoRcAk68xhqZVTzhBlCdi9ImkMGm
Qztx9dzmj6GbiWSZTZwGKN2V49QnNQXdvS3E29SkBP/Jp560pKccnDJlRMFkfLuYj7ByzIMhaULT
B6rfR8nYnaVNLPemW/zyc8oOB/KdJJGEIJRVRZ60XQQMmXyS8EftPooUEY4TO58u7RTS6Y9IHdSW
waV6MOEezX3vX4KyPEhOMFcDfa9T1gR86d82goMrinmYC8nCpuDDxw6zPtnQJC8uvdnuhizG/mq2
2AO7vL+vKLVmZ2Iqng/31KzVteJd3OJDWZhOJuWRGF9ILYIB8Ggn5qH0vdfKUiTPkMt2rBjabC2/
wFI9Gv2lcMvtaCMYdXBBH5E/vTj4gyMs+89oVzLcgXR43Xy6S6ndyBFYTnU7xHBhued7XhH9vOd8
OFtx0L0jhecZGEzk8q516r2NHzm0Mnkq2rM55M2RJh0DF1MbZ9c6N2uFLXO4exQyKMk6pnOxNxJO
R4MvpZtWDG57CsaKvbNdiIGgs52l+qbJOpqw5Ho1CcN/G7S1mh37JGZSnmgG4LCmCO+wBu5HVRiH
tKy/6potN8bkfC1qzShDAzhLex/VUzAO7HaAKjl1wQoQmHBkKvyDCpZmm687iirGt6rLndN3McTr
3cDaXkcS7ZPKhnY9BVh3S4IlelrCqw+XcIMcKos6qwUeESd0trL8INPyoagcgsim6VwS577zigYi
KsolRHaEV5nTiKTKAdH8XZShKpiveYowHM0XsNk+Dy/GVH3kDXjQDi/LVQ65PI21Ue98kRVXd6r3
NWeifejDEwk8qfc4d+3jMON/9YCUAVPjR82l+4RyCZhso8M91mrMCzreW1uTQDobQPZt53N6Wv8x
G4OUl4VxtGp1VMdiD7KoekQJyr3Lcpx6Ro+gJGy2eoRjICm2D4Nbo4+wZElVGZ4EXCoENNTUYgWb
MRlC9MJVKQWTttS2jowCbqDYAoWFLbYzjRHRZFDvm+FjRP4auZwDNgz4oFTPv310NGQCsaeWffHL
oU93cuyW+MAWQjkwSebwDr3ZRNmwPBfU/UDWOjBExAxKAUowHMkf13RjVW/dNq2JGq6RaXy0hcUl
kFpyVyb5e84MZE+4dckWyzLARwdZ4jX35HKnSMXd9YzHTz3iXsjVOSeoaTp6nYntFIBDONX1M97T
9zXMHHJXeEwoGHfWzFof6zm9OPP8VBneGDW9EURlbDO/pVzpZw4sBvEnzLKz50UVepsVYDhdH9gF
jFfgvk+th5fXamGGt8VQsYF7eKS8GCC0EPSOcv3GqBJKRY+2pASWuAvXy7KzmOBN9niuigIxRftG
HoDH5YfCN6htxC61/qGqES4k6NJL3sTQ9BXozGkhoY9ImvchBIAwhl62K5DXHcbAu3EtweBrWo21
ceMfSi9Pzs5cXGrLkSdTul9m0I37GUg1EnKPsK6sFEfCgyf2VSi8elxd18QNrQfuLEDTGvfVE81g
3vHR/N1Qv5DyzSg9TcZf2qVfX8JDdQEUXXsOnwgfwaSGlQyO2ATCqzFxq2V4PDaTFsmhk+RvtAVo
nAL2765JK5t46UBt027FILb1EbBLust8wz9idqOwM72bwswawsjts+dTrRDpZQBmxrgCfP9XRjRw
bMhmb02JFem4745eFJoqidKC7b5n3cZYKD89V/9Sy6nn3HlEhxjetCNUm6ZmniljqJhzoY4dpr/d
4NvzI7BEj89QTxfdKo7lPYtwywy4tpb4Zo7HD06ufMMKEMOn+hb4cOhay+3vuwZM0BSxi/d3MftR
5NDK2UniXFKaVhFecpuIo+syAXHu0eduXBfVvNGBoTSSGay/Wv5AB7qiM/HhzC2HMFJJrwBMzWcv
8Ww+kQUjh99K9JxYIBOzfkzj7mS7Vn+H+auB9YUswQuw0wSVOnX1LdB352pNfnnKcBSQcMDggRJd
ES+hF7SIYAI2jaoy/N55FgmnhOimKvAebm3eGnSNUS7u+iqNX1NTRYPRFockJ7bKtKl2mlq5dLav
S1hFWdEWt5wI+mgImaa0ZWLsg3VI0+sAerhNaKW5boFzZxm4FfMXr+tnuszsc7o4Lrq7xzCjL7Bd
t0seq2cPlYqyeySAoXvDuSPK+zq472fjsS2ZM+ThazFTdBle4J2GJAZR1VcsqqlZ7sK8kGgZGCpB
nGK7XCIZu8O+UQBFss4a8QHlhCyl00kswYNZKfO+CT5GFOoYS5t7WPgHU/XQ0ZfKhUHrBScTGwns
rouz1Cipa42nw/LmQ9HSpPIdEXIbMzIxbwaOwzfwRd7LXqhXGSw0DOqfzISyJ6fM3uN8rC6EHnx8
71hw2DYxDoO9acr60CzihUE6ai2ve1ptuK5NimBhLcYmHfoxYpGzTiwrlOwPdtKXr6ltp6RKQ0aG
Qdd0GsV6UkWwFa27CVD0liDyJGq4yEktA+YPLAy8KjCH5wX7AgcR4xgKLmr26ltr/W3n1fK11E52
CvOpR8XkyxMRIP5MvZdMpj5Oce9unIRyTuYWvSYz+Y1CR9+X0CoZaarHmRLQ0o+VO7Q/ctHsYAzT
O7ILBG1zSW/KAQNZ579zpzNu3NTdu6v516HFe4ILC1aGSW3UKyO9Jb6TWJKTZHCkPFD8sYyqdBIn
gjiKSzYjPUyKkJi8WfpEIjXiKIPhCRAyr78rjNNYdbT37ToaUyxRebHO0DTZQuXkWlFbwjBK9Ky3
4ew4PwcA35K5BwbwdxNbqoOUp4dGtNw51QyFPY8p8ZW/CxqB9qH5CmYoDzNEgk71AQPt8EcqeLcC
+jNbij1MFOxuRBWaj8ZSoL0cOM1Q2Uz38iMAcX2YoP7sOhs7axw316oiGyAlYy1XBgbE3v5IxHsc
i+GS2e45NL0YHyVjljwocfeH0x0Y2BON3I6k18A4lhnrPLs4ghUhaMZUxoPImT22mT+CsxlPeTnR
zSWjArG7jLBFQY5123k/IkhG+0az1p7UI+NdmpnBiD+2Tn0sDVa9bZyaxcKoX1GSzUzWaKV4vyyk
beeRsfid4zR0I6fnLCn8O2c6JfTQsbiXoMym+OiqudoqIq8pvqEyLp5YafQz+vsgiOk3DnSxAMvi
hCiH8xyDnYdFiu0oScQxE9TWJBonh7qIg207ol22ILwd3HZE5bF2LMYFUnXFXDkSWeNsGNH1mPhF
dZBdVxzarAkjn1t9aeiV+1V63wj92NicxkvPIUduGF9JkF9O7M+3kxP8Gl1AYkVuhk+ob/B10psI
nPvJE3prmiJcW875QVUrpBm8tQhiCNMumgKKuxvwBG+q5NjLcpmhu5fhA/0RiIlNsZ+WuTrN1Hq0
9XERNtomTnDaCQYE+IJ0Av2twiOLujiYrB8WXfNNzpQX63T25pHVGxTdq3R/jSMAEjockFAN47dX
MP431/YHlq2vOp3Dk+8V8gwQ89Zb8dS07sqHfG6evKX3I6qv+VRq55ZSJzklRpEew5TEgnRs1DUu
GVaXJGlAELO80ygI4xwG8+wmWF77sGPYPObdUQCfD/ya+oi9AllwsVW1+jm22KOnVrDnaPN+rhBh
BqL+DARhQUuRkCPXnNlxNOUwS/K3rbqffb2GpYCWZD/yyAWUiU9SHD5l35DqPHZbuH72RuW0jYvy
USz2xi7C+WyuX4yvGQu1qgqNhwEMJQT5J4MWyqGP4w+wfmLvNCyTA/NeinvyvTo6rigHngRomHMw
pEddodGEJZBjC4PoPAb2YXI6jJTKWaGqgoxZJZqji2fa69m+fIW8MKR7hSIqpPL3hrshoaqe0+AA
Wxc9I7iV2W6mM8Pu6TyTCBnwttG7RQrid+k9x4pdJ10R2ZVDclLoHozcu0UoTWDBIh/gyHLgLbHD
AYxuEKDxOovRW/h9Xc7YZV9uDZv3P2xe/KG5yfF3bGfp7coxmI+U1CyujUXgFO7dXbLiy371LNpn
TxFPkiNqjipdnKRc1Pn7S0K5XjSwI7WkOThNBbEDhPCB/Tu4Y/HWoGFsG3BTOZLSSgGRrDOOjrZb
AgIcUCglK5TLCYix7ep+l/bYcAvtR9Msf6EyZRfFmSyKa96FP5b4Pc3j6mwtvnNsiCNH7anO/voF
NggGi1STo1Mj4jVEAGKgAjb7bZv//kLLlyg85i87EWrcFW5ToCkYr9/+dz1D12jS6WefkiSXWMWT
Tx2EaYL4LK3XuYQDoNsISMmoJg4NIydC0+STrovHGvbFqjGGxJ0ZG2/wznQH0SZyvZ+x2101oSIR
pa5NTs251vuCQ9Zmtoppny1UGKIOfyay/GqcJepb/xnx1x+xIQ5GMyYMbxhksEt6XCsnLVJ1NuED
HazUeI0NfzxbOHM3mKc+3JQmZRviWB/LSM3iHlAugAZkXkuA+mm1mRN+OQ8roxqiseaDkPWLYa9J
nYaBOs9zcCeStdohwEkal0BS9GieAzXDUfGlmYZ0a+btEtGf4OJJktcRl+FLs8C6SAv/6LIInHxy
Bw5J28SQDPULCkZ79z0jWVTTXex6/Vm3VxPJ/q0IhuJH0PS7XFB9uL4S59Z0n1MxI+MXvn02av1q
TbO3N7JebOZgZTGuElYxsWbjtXrXnoVd1jgnZuzs7IIuNx0r9Jct4xPOMthSnTRESli1yd50SYoE
DYGfiD59NsjztH7Rqu0IYzQe/7wuwa2wgtohKGbvxcmwh2r/uQq/3P61y9JHoVMgioP8xDY90bkI
sd5DTwsAGG/JOPqNbXbnhL3eeQIhiiCzYWNhxqItLDZK9V4JObVnruPYx7b2rbPgwalVrw1HPmOv
7rE0pCGW1oaiiIsSOys9xIM3cG7/RZkSkgERKmXij3euU+k80nHclkMJkcgJPwOr/TCykZu3voDR
Njfe06zul2T+cEJIpcJvOeBM47uo2zf1K0hvK9NDiRRfDUUAxzish2rrpTPUE6ncZ4EKLtbjY0vi
U2VBNGVLwMyK/mgYdoY5kENbhS9Fl+5jEbykfOvZT839ZOfF0Q1JFZjjdjpOi9hW820ipX1iujGc
q9TiLfZqSFkKZU80UPEudMgk0uKajjZD5q3XZ6RZEBTCcVCamsQv3TwExYw9gkkSMmwLag8HVuBU
xQGoYkLvLiVhKkseC0vSjaiJlKhUcevAl1rYwnX2lNB+onxB/Ak2bJPY07JL7ZHR8YLLnJaGcfbd
FfPsVXs1zF/fZA6yc9N+B9+PloGo+e1xirfark7d4hzTzg2jhAOR6fXT0SYfa0gTJB7r2oNdszkb
uXMeZDvTRbPEEYsL+rfy4OVhfRxxOG5aKTkm2eFXlRK4ZiUoWjeVBY/Gp/VFfwBWb86hMkRp6Pnv
FMTJbo7lHfbh5jzgLaLCJlwo6RIjykxbnctY/2AywREjh9zn6oR7IzbyCzOUhLwUY43BmJxz2Mrq
sADiGcHcz9ST9PAGI0rs5ry4aXyuJGX1jJePhKT5rTLDESqWfm3Xh8WJYsOTfDpKPFAhoN8v4zuD
9ed7u/v+0q5rO6m09T53g3tppBgbQQBbiJShuULXVliqpAvRJonJmmmb1NyNTrJnrZOcVSzOheV4
bphQr69WxrzvBFmsZqPqDtWCJO2Doq8ZEgSVPAXpEq0z3LX9UkRewY2OSOkzIJUiyZij9XXHoXnd
pddX/v0nIBUjlvaNr2ZrOzfi/3J3JsuNK2nSfSK0AYgAAthyHiSRomZtYDkoMc9DAHj6PlCVVVff
Lqv+e/svSiXlTSlFEgxE+Od+/J0BJq7oIn8dHxd/n8sTW1VtvSNIda7YziyJdjzxRUu2tFlXdOwl
ubpxvwKQ1tUUgCZyx6F0PjlmzxDAIkc75+reH0nsDcnwZqv8Rx8S640nDYA5Y/ub27bkhCx++svu
xNn6guVZFAzVPOlvDLankLct7xSooTg2GuadbYl9b+lXx+GewXIOmytI0eP9lEzjgmDPq1puM89L
1tTShJuMbjJ2OlA3wdX5p8yy/9TSOUpQx/Doxf77vo2A1R+N9ocwjWfS8pdouVI8EZzh9hzwIt5a
fDh7BQ6F3FI6o5Yt9txhuvQt3clBshtNl+Ek1VdS1K/TkIRc3s1D2o1ngSJ0lhROTqKRN9HkMGoq
0FI5US5eSQpwv3ug9YWd7SOnNeoZHAz/ue8aaxkXfxyLBYKzMgwIIrJqzt483kl1D5gyGKZ7LatD
95aavY0RHMxboQWvXEhfhjS/2gU7Opbkxlnpgn08IOZpMvcNR0CguW1zQRGlyIojS+sRfsaT7mcV
+QYSNRmVHiu1CHNCleEufa4Tg3qaKHpknSBcmSFjOEy2wWZblcXKaIXtsQfEs21TyhQ64quIt/m1
zDGq0/6wb0Qd7KlszA6hFRNuSSa5tg1j1+eOeTQ96uJD+nyM3PugCjA9mhabGEUbHSORcxN7qAk4
bvpYX7oQEwAbk6zpfwRJ8dPkJV653gTCzupbcsfMn/VQfxau/blEAEXnnM2KhgMz+VlYWFjg/+MW
8Ax9HJ10cYxYLVlTl0eXRfhIb6WtKdeCKwA1LvHNYScB+G65Py6NxaPBzUANG3bOr76W08Hqf5uW
QRGeHRxFhRcG3HnhW841SXjyOpU2eytXyYqc5rNiYHtop/6QDgFlE85XUILriGR4dDhLrhs3I7Vf
/mnKIHv3iXiTOFtSFumnv699nPiAcrKDloXczcL58qvW3ZInVKtugh2dB+c4WtKU8wiGIq6OorUW
f54Z7kwXgUwSdkNctqkRAUjRkbIjBUlcNJDuKxcBoEQEoWhBG/aLMSAkdr9M5gM/v8Qazqjd3cwB
644B8mDCS0wdANVrqM5m+EOwYV3GKb/c70JmvtAJUdsYVGTWeSy4AVnZ1GxopwC2wXV/xGFJA5hn
BTydOkRpemoI5x+xYE1rnAztQ0+QMyTTUKX2ipDvb+R75+r1Kucodd/NFlCSsDL2gAn2cQ/ChpHa
xeKA7eQudKIw3LNAEWMsK4LlEtNFf6wy83fQkEoKxYjN1vfxJJlltadfcB8gDLFasUsxE9h49x62
cjJYw1bN03mk1n0l1QSFCwzXKHFtCYltzJaYwYk0bhyPAvDOUR0JD/U13M/bMUb/a3ICSpOUFlSC
hGH5vBm3JgM0QG/y026ehRLNsdd4FOKR2CTzK5w/SwzQbF3IG4hcpcDmkhaPmCu8nUqzhoEyFgYq
bVJpcDtKt4iPnKAIwa2ZynCM7xk6dhNseABuIM3lmY4QTms4dMp4nyjCRkRh3xVoqdylAo5VUNUD
A5IY0k/KGBfNgkXDkAyb2jT/6Wvi2+byizmVn4O2n+7sIpCHuK0pGY3s3x56cG2eDWcstsA6n5cC
ofMEU0TUBue7gY7W2mCTzG2O/NcGO1gD1zkCmgNovgjrG6c8btImxRQ0CmwtOW2wR5PgzPABNa21
pTVjFeWUBMUzrbMIBRtwPj/JyD/NXUOEPqBovkqOwcX1RI5oytgI3ZHkb3+EErqj0qOhW4nS2clM
D9TyUAZDPDYJNNNDp1plUrQ7zPbMOi19M5qQ6CBXR5U6Jwaj2boOqn0iDWsfUKzkjCYlRjblwqGy
SZe21i9Gv2KNTxzAcUKeebbHq5lQqTneOOE0J4cICx6TmNqg+bOOFy4wZauIXuO7W96HMDqZ31Cl
o0W98YAz7fqY9zkNgR+Yf/JlRgdoOvPPDIKNfUaw0uNbdpk33pqCwGAZj9iQlp+iiW7s6rJCasPl
1JUZDC6PTIdRPbp5cU2IrZ+Y37gbWkz/lGYEOb1w74UH8Y8jRMvGsd0IO+LGm5b0toXUcep6FQSd
PPTY8/JsAHzoEXqSA75vrtaqrvTGNEoGzcwtNiGZZzCpM1T1fBsa4UdjP9LQMoPb2M9cUVKztdYE
6nZxUlbrVnEvcnITrVdpigZM/w7fmIC9ALIgn21Cde57kU392mt7jC7jU5gnHO4dOg/GNl56OJar
oVVM4TN7DZkJCFwHXNZMnnvXevMYH+WyQ1/BJupZsLeC5CXDh7jDosExnesDE5loH0XkRWfGVPca
IOKqzlw4GeSyQUK9RT4cecokd8kST3ZlAx7XiQ6Lig8jCGMMUAaSKtgojGYzw2Yl1KIJH8gIDpM5
XOsquwSK/h3L4rLxZBNg7qvJ8OXxKW909NBU00fyMPbyl8h4u05V8VIRqljR9/sZgxfeRdRs5lFG
PHIGzMqyecYkbW0L+kZWixtsAOFNNUVIEWxVnztG8bHNfdlnFMZ+Pn6FfgAlRsDVzkJ0TtPpTrpY
3okje2jWPiL18bJDr81+6M6V+4Lnuzuay85dLbvr7w9/+5La+5ULeInoHFUUxlSniBzEf775e2JB
+n1/sP7x2f/rn+WoGKuOg+fsQxGIPITboByK05CYCjok58zJ7a2d13hPJkfCtMRw3zfdPmhSfQKq
p0/fn0X/+Oz7y3/1Z99/5b++41/9FSlHDguxQ9hSUjQr4tpeJUtXGgQhbxsuCDiz7HDmTcEMIwl5
JpqTbRE1L1IvTKOwucRJrLeBS4+SrL0zUC3UEdcsdhI7MsBV+VsO2Ew7+jnYK+Ehqk6ePSAIAm0P
+g61UA/JHVfeniXW3o0Te5Lej8aLphW7i3K5KZzJXOEoZVKJzOEwql3JPj6H/PcpwneMj2XdzwfE
tuDz00ot/15mf1gzwYyYLHN9C7HCrbu9I329sq0fYSL6DdUT4YZ+ScewElZJ+pk0Z0LEd+tUBvaH
x9JxDNxNMYrPyg6uUxioveIIvwyxjV7/tCvXOgdxt7E6hqCuQheaAGCmtMz5iUAzFJgfBxxFtgur
cNlRuoHx2ud/zNbPn7T10VnTF+JqtCH+/BLWnYuoPu1F29HlR/XYCgZETyWULdeNt0+rXpLy4GSv
x/I3EZ579i7cBs32FT80uvTMUjB52QPbha3HiWgVWSrdxlYPuph+TuOGiwjstO286Mbdc0oH+WNB
xrHt+FeLQLGi7IBuEJ/KIrvxngsDQmun9USsKu7Ilg8XMecfXq+fxpyNg+nE7HhyP8PTIxFbwvDs
RXRfxPPsnISondPQew5MDu85MyygQ8uJbsxHet1S+jXUOHm7sWkeSC8bp9pXPYU5rmYw/Lt2eON2
NGCdy1YYJ3qCELIeQxTYWnXNuRwvNrNq2h62fQN8y443cZ5GQFyJzkZj/jhP/VPkey3jdXvYNIOa
IfSP6uQuZQTelNfb1qGhkMQz9nfkVO1ne4BjLr8dWvrSLeU3dHSAOz96kZ+dJ4oOunRBnS5nPGor
UuYHXUCgHa+EX/JcWCFZOanmNw6Kq7nzaSrydXSAbnaqqhTP92gdvh+/1VyEq5BQRvOBaTlK5uRy
8s7fVJpenVFcE43vLXoFzJGePRMWacB4cak1vfUJ+x0b+en7B/kOsWcek6GXEkHX2HVoBkPUuAd8
G0ShZ7RY+ALgYycvIGlpw0r3NWhJcjPg2vbCMSeGVnDU83JpHCbA95AUyanMe/7dAU1/WqlQ0azu
BHCWjIVXnoV4XDn9p/6OTd5HE3EWlITFck9TeVSxfcsoUUvie8+x3uBmFWvhBz/ayroTibvvMvUx
F9n72Ax4GqGbKB18iCAKmGIn/dOwtAjOZnTqI9hPDiMzKSSW54xKiT54t+re3CmRIO7H00cKFYaJ
P3rUAM11GySExz0zMp9Kp/4yc7WHc5jceowMK7MGt6rBs6cyvhULGryfs1flKf/eyNivc3zYKiZS
jKa95JKnycE0gmhnwFO6TzrXP45U8MIBRnUBllxC5jv0ccPEkSaCgKADHu/oYvUWx5kf7oKJLuYf
pCy3E6yNESknZOJYYerYtVP0mC2nKNi2EDBmfAsekwfmjgkUNP3sZegcWZ8Q2FymDgAGQBOwOx9E
X2wtjzZxe7n8Ogep3m952kN6VNeMl8+RDWMZ2pNcm+xI1wH7jH1QtA9R6DK3qpK3pFqI7TopNqQp
aDhTHXexfKL/ttA265/l5qAh8AH3LlOHaQTgA4oB4BHB0sQJWf65y0aD/hj8eDyJftR/++BXM4q/
jW5Qxc19YZG5tZhEeAJTUFZTsTEnJ5ozIRaZ1eNgOfQQM9D4/tBXGFQc0zDxDQavYzpCZfQooVdO
DFV6GH/nZqnWno/VGbTMmS1TmS53kLTbSDuE081GkeSEhmHDqMXtTWSn5cNcDkiEHZPF7xCxZcev
xPdQSFoAxolr92e7WA49zW87Blvx/Y04ADhYLWsaUcA/ELO7NVikV6hjC/WFgXYtmHkOzb2Hv+mj
qpjgVRjNimB8a5YJduml6cbU6W/sUtFxWFiaQ4v7XfUSMTA2XvEr5nMQXzEZd+vRkJrTBeww3bot
d82ROYBJ4UDl0VSIHBedZ+PPhF7PSUKe3TZ2L37HSLuYrebLq7bFOnMg3EptcVcR7xpOAn17mLEc
7cWXVNZ36OeAHRGb2JfBeOK3b/yivAXK+Tm24glC4fxhlOXZV3r8ykV871+1M0cfTc5MezbAxmIH
wJ3sJe2Gqd2rHcGHmB29GxIU/InIwBwxRPXtKn63ewCF2ml+T+2bIt5L6vm61HVzWtJUoxbiT6Aw
oyZlaNAy5iXbYLA5GxYYtogHGxsrgj8i4uArnSU+6m4GcYoNMCzn4n5SWEQba/af1GIB98vG+6Qd
uKvaa2c6N7de2n+aMD22nrfQbV7QqBhcZUtaIJ93OON+OMlVjnH0XDQWMnoM0JKhPu8MVjZVJz/s
rAnPToCbklaEfscuuzrC9TXZcpVPJR65KjBb/MWtyXG2vmlso9IXwy+v8+jqZt77XEW0pLCzhRNx
c6e+uwuoE65hg52S2IJ7E2HsmoDlkYCxCEXxOrqRqo4hrPPBnr58kd0VIeiZVINLq6Oj12D55vDu
7mLNE+X3wrn0HlljlsJ+L3FYPJH54pxLpunLCQ/WbFSHmR3uRoVzfw4jh8RMb10bB6v22DBWVHSq
2325n0pd3w8RRbK920f71I6QgJHb7j3XfOywS2Nfbot7IJZMVxPE1KExge9lvfXRQkLbxamtTmoZ
U3x/yDkTntI3DTTrvoBldp83sQv3CnX1b18i5O/bTk5rwV5lkrO+el30Hk1kvHKPCU9f2bfEC5wN
6D78VHVcban+XWIivrFOI1pfDUex3oGHc8auWaeB2x071VIEO6d3obM85xXKjUwteVenxovT2/4W
HaDYdtEfS7nLLXJ6ZRw0cEad8UNK3NIO4+CeOCovDy7HtkoxuWYzdConAN4W7kSmT3E0pVfvSbsp
FiIHfJdX9hgk/DFbNwWtU6TiV4Q32BLbEi2pIjQDVbAFKFN4W+qWsvU/5Rz/RX7a+R8xZEs65Blt
YoO2Ijz4l+htHwVZvFTNHlwbypc3t/b90Jmn2O78R54uaK9pfCILX1CSNDZbV07wkU0m/3NBKIWt
FGb2bIozHC3J69B6bHDzzKZXkjYR7Ct5vvZceI+6En+PQoksstcltSabsGqh5MUwR9nC4xgg39tl
fkv2o7fOIsWHD/fDREgwqTzo8LbYVfCRFULft36dHO1eXKoAGs1/ffDyoj1kYf8cWjVzLck+acAB
Z04KWvHcU+BQmdatV1AN//3TKGmv+e9pbkt6wmLeJZUneCrlf89dwlS1mDF04aHT6nc1hNZH3yQU
lwsy3IRuXBSOIX6f36upxfOj6NZExhc33I6whLIM9I/MxI35a3tRktJRDAQ7V+bEXxC7n3jjEsbp
1bM5tcYx9aE/IsldxxTuHc99uy1d91dmNe0Jc3D0uHSfYLkAoNdkeIqo1Hy1aM7eyBKyKku0WmP/
DB6U1R+9EQAhltBrZ5PTk20NeICIpkKLefUAgP0viXNB7Pavz5MvPLaAFKW6Uv018kznUkBJpAwP
PR1ukOuGrRu0+0qXPFyatthKOskax1F3HkysrBEte1wDey16QuqSbtjCp3aDCYUCWXP4DrAlTlcf
nNDxtznzxvVvp8rDi7etx3l6AUnwMJr5uAlSvIxGAJ+RFvInQ8szHp5/fw3w7/7LB+fyAF3swpZc
/vs/hW8LGBx9QVadSvEsO2IvRT6lU0bEn1FFl48My5q3Ei8E0yu5A9s0riojNn56tcW9q2QT3GTV
QSZOti08hq3MT4cVkSnzpfEdvVFNjtTNZbVqZ0BMSFftJRQq+6fPUqoilC26h6kHzGXYafdrYIl0
zal4c7ug2Xl7zD/jiVSu9TCXbbEJQ1N9BFV+zCXTuGI0X80u+YiBxbywu+n3VJ57B6l6+5ZhBF/h
RcKIqSc4AKHxhurjPhGVgL+SxHLbcOZYl5B81zVzk8OUwb0UG9451tmOrg3VJUA3Le+Jmx4NCUwI
dJ1FdxXElQcOsywIAVnKJhmDc1sXb0PrDl8Dw65Adp8l1Gk87lhBbefWDfgYUuXUlCZ38qlCy99X
RONPHgfqDbU+xHTBtbJLGtz3eiwvVjM7XyytB9TP4Oy6VGm7cRDABvTC5ySgDqC3IFsSsyNxYeQH
Qpcx9wk0yGjHfbvZzQYRFb2DdNF+EHvDON4eee+S39V+d2cnpFwkdE6hm+q9UC6gM0wKeLHkKYmc
/NCJZto7YDlgiNsKZ1UnthnbDFiZ1v+ZpWA5SvE/4dumqay/vsMY8MSGIJN78BFMD0urp0DapJH4
LRvsa6xgfsiwcbeIifY5s1KqbOI0PGCh58QPPnzbLDPH2LR/5g46r2R2t1cmc3Jzgs2VTxPwj4UH
3pIU6BdX/Uw3o+ogtuUTGmTbeFtBAdu6C6IPjG2YNlBH1zKf781uaeD0tHPImVX++zffEq//y8KC
m4LU2wKSEJb5jbr4p/ee4dTG3NsqOsyqvMTpZF/sKQa2RMPCQ+j0Z+Af+QF8/HNp+0s/j9k/c6K5
GJri5qlp+2sryVhSUcz0xwnvKb1yF7FSYJMhs1wNuL/DfMA5uBgh5/GHRfpvJQwSgGGSvPAmqsDK
rMy0aWEARSe7dA7I0ekuGwPm06p2NpmdO7va2bfMvzYz46z/5Smw3P95E4JIICEUkfdAfbT+gvNQ
g1mRCK6jw2BXw2XKQu++hxZs5fa7q7rucQ7d6FSH8S8l8W7IuHrTcbBpVDjuXGUiyNHE/pGlF1q1
n7IpxcWc2+I5V6Fc1YCDPG4iZ6duhjefLkJsCtdBDz/r0TQPdj2RczOk+SoSRZmFyzutBW43TiBi
RIB9nzF2VGavBYO3yxw3b0bYxes4SEG2Gk3/5KtTEBTVc48itKnzsTpQMnXNKlNfGkbId2M4fXpm
O2AzpVgHjuMxdtzXdkqcS2dLeWG9fM9kDCvetrhMu7i74R8Sd7AGHuy6h0kZ5sRDtHHfkypaz/SI
Qv+Zq0vLqGbTTfb9t7eENfvYQgKhL2b0sIfU861yrJvXV+W5r5ubEJ13N2KIuuUcBit/xnGMXxKW
pj4bEC3R64p47/WUFgyzt+9n/9yZNaMCbcYsed6jQ23I3nA72CRdKLfawJBKTDGsJA50VXl3tkNf
hoMXbztiLduhf/xWtItuSVOnKyJgwKH7LLhmuXVBcaD+ZMiabUXr6b4twmYbc3zfmlZeb0ZPYb6z
jHQXQ1G8AkU9YDnFvhdzLqcDDq3TCtPVvFRm4eluwcYimjuRF2yt2rL3soPBlr2yuWL/B9QP4DrB
5/anY1UoX/OElWsePkwl2v0cYUIhGcneryfgWBWQFIaEc0MzR3/qzL7i24RVLcRF54ijkoSphzFn
VXPsuoJU9Lc0/4ntOCG4xBPNt/FQ4AVUuC2m2HwmZ14+ZhH1qtrlO6PAZa8+e684xVZCce7DYere
5f3EgKcKjJd/v7JYNm2Ff11alK2ka3nSkq4v/7JFjiwDYWhQxp5p6rheQoTU+AXBGke3DdhL/gY/
E92KijrkCfLetlKyOOnI+hwKFUJPQLgzErgSpe+P19awo2Pvc1vLI//Z8b340IAsgD+rrYMQ7lsH
22usaCtySqe9gKLDulcP7UpEWffgB8bapw2DA94VnmR0XcZ9j2xIyVZYttrGBa5fUJZIVjYk9aGD
9tQNfF+InDKqIuMuJNJ7t8T8MDi639Cc5dw7MmdsXloWk+HyB2NzlGqvvAcDWOHu53qMHUs92FkH
QtaN6ROh6xxGNdHtfOrecm2rqwaBLkibLTm9XR6dcqNvf6mpPcY+7lvLuNr2T+SL4WCUTMvLZDez
iXhQ7HC5k2h9AB6C/8QF98OCvNUD/0pow5kGxDkfhBteuyLBcsMRjNHcdIR74Wy+c/COOgsXWS8L
KhoNUWxWmav9V2K09+lUQ6eQj8UMdIGNtzhFjk8csFP1gfh8RDLBF1tJDHs114W4pAVbc4xJgHX0
2qKLb7G5npoMZ4wmmnR2i9DcYWNfTG2LEwJzNX4X5zkheYPyBcdzCPBiJmk5w9NP64cYP8gMtgIE
EWE8XJJJmOS//BRjgJ/YNCME9hki17z5vmL/P6bzLMel/43Os/mRlt1f2TzLN/6dzeND2XGh6Cjb
ksJxeKP+g81jmfI/TOl6vmlDueL/uDH+nc0j/f+gexQ6iESAMx1T8eb+O5tHOv+BPwqGDt/GmY4N
/f+FzWMpQY3pP60j0vPVwijjmM0tiKVE/AX3JH0Ph8mo7DuxsjMacL8/4J0XbJbEzOqi7L29OByN
yi1Pw7dP87++/v7DzgS4PWDvhM+H43dqcL6uneY05NI6YjmEZJs1y9KkJ8D0sofwjlsbPqKy8gJe
wjKFiQx8VjASvz9o7cFricXgH1GTvoeMYcPu+xAvFWXfXzt2cBZjHe37MA+PNSd1TJC3YmAMSovw
a0YSKZrEzQwhhxbDwwhTGpcZBc2sEMdguKRYHDdFwkCbkP1LG87PMKv6O61zSgDsrQ8niFFoWtE2
SoxVhThWQ+k9amAdMoiwAs7QSFJuwLU/URLIq8d2Qh46ixarcKI4sSRCxPy2/iVYW5iIqWsl2Pd7
6a2tw8fJ7N4yp1Yb2+HGL7JkC+IAUHtOOsyIY3vlOsFdTQfpmhalP+64oWtrsUAim3YxE3r6/O4B
eWy8XN/LzjG2xuy81fl0wez0aHG2cyo322Q6fywqtSlsKH2zeXMZ5e88cqc+tUJC2nAqqGglUYLL
mR/YRe0b2wj8jJiIRvrtEUrotdJLfgiYIvigikiIQ/qsLunQ1sWtxBqw5rhA33Gykom4i7ris1ps
Agyf83XqZoCArfkcxc0HHQ3PhNqfrLq5eq16IWP22noKdrlODn7ugmcKeN5ZglT9SOsLfHaq9+Sw
nsfqrFncN1FY/6473DKlKH4T2RxLPEjZDH/fLVAI9C+tcfqKAK1/8XSn+whfJkbTU9A6ZAvi3WhU
O2HGI7nRYJUq99iY6FktdY1YEZxgW8r6j21zUJrMed5HPePG8NFX9iXrrC9ah8hfVM/5sDCPiwkb
eOT8oZlujc3wDCucSYtaNHVdsXTzoMkQbXzOMqtJ9Vx4TfQZ0yW9Uqqcdo3diR39QVB81Fpr/2dF
N9Gm0c2lKN61KTDpMWJYW1wPKxgXT9YbYmSNjY269kG6O3MI7sTo75brqaIqqzQ9BoZTu8L+EK3t
GUJtdiy0cUFlRurH4Kzciz1A7RCzw0kjxlSF3Mtsa/o9W+ND5jIqDLsE6dU0QeCQguhR8Qcrf6RB
gJismb42VvAmCv+h67Et9uaE6dSgviQHIWBU9m/ZmVeDFEhnMbNKLTK8XnJwhJ1CgIlKLgjm+xXk
L+3+7suW0HIO+HAIMDk0GZ246Es0RNAmNl6Ehwxb6rLe2CIm+qfXdQ2vv2/ltVAB7hfaQJyM0ktS
Q7RZagAjh0a0jIMmzhV2fN943bNONU0yfr6VBVeya4Pmh8QF3TxEKljnLnaOrAQu1VHI0jzpweNF
VszzCazoid0HN99Nn7pY653wsRvFmWbhc4SeypMKrd5ceynJ2qya/vAPfOSxvBpRTblkE/8k8nY0
h5xRZvMUuMlPPo+RJ9yDR9Hbakz4fY9VPNDAGiR3cR1y4t4M/V4PJdbr5fG0TsgLZSO5C0mgy5YY
Sh0HUMoEMoTc76W1QACE9Z+E2vHQfyBd/tw15s0PGdVSA8qUKBFX+tIyFE1Mc+2jK+JXLQnyAB1f
1V1PM6aGS1zqq02NILhgLFKKyyv5HAT0DvIBf1raAZjtpuQhjfHsZuaTn3Axw72k/K3TX6bzQBkp
oWfv0mbxV2CNFnFVfUNWiPglu2erFHQwTBipSMxBNsLI6M3cUqI+eBqi4VcryptZDZ9jxS8pwH9K
GwdvR1SMR77xlLxGfkGBA/q26vMfxti8WFpsBlu+lIQAWjl7a8IztUUcb8jMW8BNAL/uH4gXz1rX
e2zZf8awOCfjvDPsiooJQjPrjlnNGp8zHLCNygCPWrgWEggBdvnAlpoMA61zbV+8mPx421PJ1gyw
xaRUrWW5u21oZ67ntf/LTVgreva6nvNrnuS4Jc7ED4kZLjG73DrFss2aC2/V0TsDLugc0npPePMt
iM0vFSxkCIl+M0s6tqW6CyBM+6M+qwmqzJDP1ziAbEWPn1y8WDatNwiG68HOgAxTbxbezGVXRzee
EMcxza8yp8URUBH3wcrZNr1PNh/vbWdh8i0esyH7wgKCgwJjmT9QVCbGhQhcXofaWsfLu2uc6x0E
qiUVF33NDuK2dpbKYwSFxG/YkmMSNj7dBf+Ztj7COk6VUFOCktIDwn7lwSuCXwPtY2ysK4/h3c/O
Dl/HMb6FHvrbkGAAghZ1iFEhV60y34ugI/8lwIsb3nQca5CuCvSdXTd3o5Fep4jthA6ou2SRL4xg
E7l6bzrzzeJMRXR2OGCyw0078nNTeW8WEASSjkRY4h4qbaFpqDdmAxFE7f7I5M7at/T3bcJkIvBq
f4QaHQaMws9cNI8kFIhEJky934vIPKhp/PIpDTAwtmPaeyGo81SMeAsI8X4kOGL2s6dP7UyXT0/2
vySzW4dTtCwNtKgdrNbDvzaWj6K0b3KOzoC0qIDLV8Ku053fuFeSp3js+Ute8ewT4WAq80Nqm+q4
OHmtZi5EE38zBoNza0B2V07Fekc4jGMKjTNFSVPVzLG4cLhuaIzH3t1R9jXD+vWy+t3ReY1bhT9n
rkDcHjDVHVuKtS7pnbO5QoRs9iFFsW4lTzgKT4PLL4wx88Uf83OD25xX/CO2hviYzO5vyjn3rkII
TbTx02fSsK6cBf7qH3Uq7rsM71NbZ5+ddsx9WXG+a8V+SLUHex0wCS292V76hX2O6T7te7z8VVw8
u4gDG/wpP4RMnotpAQY19ZeY0Ka8+kWkpr9NKsrgiiy7YxBEjwI5+dEUL+XA2zWqvFdVbpzKe4kH
fKZCBW8pVKutEzUftpddJresNmGZ3Nw8+CqKxtySs+AWlEBgmdCcCRtA4KW7MGa90d1K5ONPUVF2
Yoc0vImfc2mtpM6eraX6XX3kD4zS2Asw8EcMZ0XMZftMKyPHrdx8MwyT9YtKVsoewt3Q8i1m6b1B
F3PZ/KiVCUUFLVKfMJ51cJo0/lAMCIypnyyv+oViJXzzUzve7zYiCdK2+i5tPXvlS8aIUb6xy/KF
KBKursi8tuSaVglmJ09gsrU7l9m6lqQoRpvQWEix0YGhzbE36Tka0/AjEym2ivBHnc4PkUhuTFQe
CMrcQzf01ySdz6IF8NDmS40CFyLEMea14+tUECXL5/pp9sRnYbjn0sGiYmX0A2Uu5HseYzsG5Rr+
IITGqy7DN6cc4fekEWKcYN1F6Wf521AH8Iy4YFIChBRPx+xSV/juJHPA4lVdAzbWPBQCohMgA9iC
3ISi8FI6yEG0mfj2wcnwGVhgm9B/wxxsi+lNvxJCr2ZIgqRBPdhhU1hNrXNmR27I3EMYKKErTLta
B89ITx3dpSZ1OkTXTX+ZEUYOzRjDYylwkCQtC9wUZbdl+Lryu5B/YMG7YN7/wVDq2fXwqRoFvV1U
GnA7a8u31FqcbfWvopW3xMA8mGXRj9HT7yoafjMR/7JndzHN/ox9wm6VyXMVBbhzmPwxXObs7lP8
J7vkgJsUSEa+nxx9x7H7DFM6WE9h84lX12Pf0ezico8UXrUJNLtYvdtJfg7q+k/UcYudrOxT297G
sbwD5qMQW3L6aPXUomCj/BV1Bu1zhb63zPTiWwMZ8sj92dHoEhSqp4NmueHRoaq/yn5JeepmiUTm
R8/FOjWZNbf//gkv20+RAJQjd7xnwYWbhpmQnENqSvb/OHMJG4y/WHBuInJWfvCosVGkuP+LDuND
iUcWmli6UWn9iBuHrB/a2iEi+uwkL6Msnim/5PZPtShoED8n9p9q5jTRYpMxEjgRNjvl3qEhyhmR
NDFMlPBe5khddABAkODSZqpbrHMjh6DWXccelUl2f1eXGjq2XoIe5aGnqscz/V8ynG6tyJxD09fX
SVuvZuUxY0ruDGwyvHX/k7vzWG4cy7bor3S8OSpw4TF4E5Kgl6FEyk0QSqUE7z2+/i1AXaWsrOyq
eNOeMEDKkIS7956z99pcYBb1dHyJBGsYnLwd9GNJ2bUB11QdGQg+xCmSrE3ZN8wHxuDop9yhCvtB
EfBRsoqanxpghJFN7aZUadXU4iEyfcewdMgZLZldXbINzeTQu+ew04D+TClUjQbVxQgZAAMKnVJw
1SBFXUNkaZZqhoB74B5l2/Qo3Ge3E/WuITVXeMQc+mdJBiuVUkNfVJPozUiOaof0xE3Mi6r5DxbY
jqwzr3P2q5c3k178vaFtKYr2mCqPmtK+B7773Rs7Qvj0b41vPHga822CBll/38IA+yii/ORaFurF
IN/01DGXqHMWaKZRnehvAA52QvTHMrihb1w74EM2VkYjAzCaUJttoTBZ6JMYOF03ZE5g0Pbxsvxc
FdjOQ+poEbnfCDoxmtF8fk2APXFx9hIrPv/ZL2/A5OlLL2eYtyXgYUF0p4zkBNmD/x5aRL56Z51x
TzGct6YTyR5th7nFt0AoL57p+QH6FGWGeTMEYrMwDBE489MkwYKZc67Thx7oweTAE9xhUtTiAm6n
SoTt3fhBgfomBZNm5/n3+e9ISKAmXhbw+mvl9/+dTW+fQmNxdKP0Pt9vfq0H0rAJpR49EY7Tz89k
TUWPthWoqhD+YhZRyld3em1+6LjSAExW0HMNgqOSojPQPxQAjwYalI4U8NU8O6Ck4MveS9uhmCSh
hPbZ7Fyuo+q+HQidMCLCX5oWDspnMaYLIuxHpHhMBRp6plPGJULe6o9vm07fS9cRCMu6nuzraQ/M
W7mweLN50076hIaJAk6Kk9aeBNw2AuOIecm0OT1khJusImlTUJ5m8O6icTl/LaJqtNH5YXP+bXMA
bcNVixz8c5MGgGOkRrCd36+vKvqs1TSte8Qxs5/33OdeCqR8kemTaH461vNeiWrG/KoWVF2m1+b9
P//FvDW/9nk6zM/nBzVGzQudYFtgRKy75m4+8AHALiJvp13zdTbMPyl7JDT0ikZUpOyK+UMqbcn+
qb0MkmZNuWPQi291XzlWRfbi/E+01GxH3DbqOrFdnbOOEkha7zzVX6djBnUW2As3WFp400MSGuZm
9EZoFwWHFTl8usUtS/YcpZ3sL2/8w2eYNxFxkLGk+JPQlY/4efQCH71n2qpklk0nhz9V0ZoSRoMB
q6q/i2PUNPOu6in3EU/+ddVYikk+ybzzft6DauFfYzeyJJBZqp+iAgst/0VqEtn52sNcInvFtEAm
TmfV/JEyXBPox1pk73yWFpNvbIzyOpd1EF1VwoXeKdL681en62r+y/k//sfX7CYfaRUQZTWfCTTi
qSWgrp8/MhQqcwsjgk7h7xfZ9AvAzvgFjWlx7g00ADh5+0bvwBJN7nYy5EzKUq41XWn/8X2NLN5B
2s6XdqrigJ+uzfkt5087hlc4V6FSqJmBA2y+0uZvPJc5v86u6bXM1JzpjkQCp+kQ59utfUKGTG/K
05nPvPnh62r94RT93Jx/PlIGBcg6yWLZ2Z9/Uvv6RnqoSQ78PKpp4VUbxSt3X1f4/PXmP5lfm596
01kot/C264jdZAbr+WfafLLPv/H19z+fgvPz+ajNW59/Mz//3Pzp5/PTn177PG1zUm3/fevJEmZR
eqwBA4YvFStbgXlzKbeG8bl/FFtvFp4C0nbA91WBEtYrVkPTEe9A/9DKu0nH+mSGkNgy+pkx00A8
c3UXESFFQBUpP3qr5XtqjSccOFkFOAKoV02NCEfjVpUArhVSs5UGmAnzQ4YQfl+KEpbo/NyMLQUv
tUxKjZmZNbMxPMlW2vpUQQt+Mv/+rzdTy83XHfFHQLlHFBznQQv9Qzc9uEHHKDA/dxUDNea82SgQ
rYNyUiD14CGwWXqH+Qeex0BhWBByE+7QyXT5zA/2dGp+Pf16rVdJEF/MP/7cnH9kzaf91+//zc+/
/nPQm9lWK5WwP+p9Oa6//vyHf/e5aU4f54dXP9/6hxe+PuDXf/nVa1/vPv+0N/SX1C3BZqgVPvO/
/9LKdHL89O/HMvUgH9WXz3/3tXN++r0fPurXvwEITDqtwlpq/u357UNOLkGAm59iGYb1Sd3qh81+
gnIoyWBvG2jW8h/tF9GXOK6nh/m1eWvuy8xPqz5aNwBTNnITYN/HkY65azJ/zg/D/KIH4pcVmudB
GJyGkdlyxYfh5v/1PEpyY0mhiknofN9P52nM9EADmPueN42jdonSKFPFae7M6F9ZYDIDHMqaKdlt
vreBm2MuZgLwnW5wVkeYXv/Z0ynmKQRcdW+rRZbDepmOUFr5vuzMDR1vGo/kBu5NkBrb2Y8WYxRk
f02+tS9/2vwUDfJLQu/AERO9SJku2nmLmcSm88eSSmXgkeOGgNdjaRMvylTGq476cZVODB9rghDk
f2z99FpZyqDgwi6hpkEHqxbgiueHDt3S/vO1UO43kKmX8qgt5p+1ZMhs/IK55HQ88ZEX+3lLsGM+
t+bX0DdzDugQEwYCKndVWTH71XXM9T3kPzRk0/Gfnxul8uBmmevM7bW520bHmh0yH+Gv7tuQl9GS
1TUV42leV0wP89Z8pH96DRNkRWGweAvn4f2zA/e5PR/oNqWmVls2OVHMfOassq+OnDEPRZ/PpwHL
GJl6pUgc52ZcMLsM581h9gq2VZ3to6B4x6KeY6/GZqiR4/7jEZ1fDNOM2ixz1UaS2QOjX1Ybg7u8
FELa06Zj67ZgKlgM8hyuKYjZJL4QnVXs47bOukOehfVuMJ5d2S73MKZ+fPjVa1RgtlJQiY0v1Go/
oAf4fKhTygCVScLf12sD8Xw0x6kuA0PQVqWX1/sx+KZ6NpE3DQa7rmqfdDFyDc7HyZsP0byJgezi
4q8FgFhxrn8difnAfB0dvxQsUk2wBvMh+Howp5vT19P5yrRrI3OiIXqfD8N8gH51qObQuS5T8q1H
uWs+KLlhr7U8MTbzlfZ5iOYrzwpbfQmHkZbIZJRBHbSERTVsIzclqIh87nI/zc53OtGb6sxsCaL8
zaWT4HTTvvMEuz22DCz58/PPTdsz26Xss36ed6E87cfP/T1tzU+FBusDIuni88oIFQukhPU43yDn
a8ceeuR68+bntZQZwc7IqJ/lFq1pI7H6pcrRB1WCkdWXhLKU0b+wKlKibZ92Dv1LCs3zT8fpTuGm
mIyMMX+Yz6VCg82STQ9fT+et+TVdkmg8MIGYzzR/2g3S9D/+qxURkzwaccB/VkQ8vJcJGMwfg4r+
/Te/BxWJ35BBqnCbUEIaxAqhw/53UJGp/oa9zZTBAyASFAQFfYkh9N9kwcsWlgDkDgr6wt+1EMpv
pmIL6LzcFYWsa+b/Rwsx6RCZJHpZuvv+v/+jM0PUBRHEfEBNNTVNRsTxo07aEm0zBhnZ9Z5hv8Gg
WKjBaRQdBj9SWf5JcT79sx/ejKgmQcSWgbqC2i774yf1Fhi2QlEzz90OpYjWitXQ9W57dSkKNXDo
L5Xy94o83iZyCnm4slPrqZD6HdVm2nlt8pKYLHDjTMcPX3Wrru5WETnvKy3yyPVLg0tgyec8Rk5l
GOohiHV7lStFt2ogW5QMwXQnTAsUZXAkQJ50VllxpJYKTSuVtz+cAbef3+hfxDDdMjTX1f/+j/ln
eYk+f1HdkCmwcaRMDu+f96pPt6dXI8sm20bb9jWUOswHEYwXvSJHfRlRUl7qgfKmyfFHHEAK60tU
gWmCUjfNHUwgUI+SrS8nH4mWHOO4pTMYwYYxSt2JUM8uByMoKGVyqQOmhcZBp7zxs72y4V6Ch8VS
d62hVZO2UnFQOF+ZXnQVh6wmZNURTabuJUXO1rYZPsxEOLz3eK2Bc3WA1VQZYLy/irFkARSjVqBr
fOwa8v+yM2Uss6hIcCXUT2i6KlA4xRaxyCWF94ZZ0cdkYlO3JdtxYROow58EHyIcplrTbWtwAPxK
jVYorobxvYiL20iGBBuxhoF4ep83wwocHOUtCourQYuesyLzwJW0ry3cQRrYcbf6h2P1s1p5OilN
jeOk2+h0MWn/+VjJpZarST3aW9+XrIUoKFOqYGkA6bRI8HE5Qasp06ZBCYO0oSV4M8rKbjUa+rYi
RmGBtX0jYn/L5NNamhGdNDDrjgsQYqUE3T73U8IXC+uJBEc6LRoYTLkdFqEP8No1vA0TTXJt4hrO
7XASj60c6yvFCz700K5oT8HoKky6MGHGeV+0klOim3BGzf4W++Q1Y894iv30qGWZxVJcRxsTYG7X
o0Oi5A/kON8m+BaxYVPfGNpjIKIXXNG3oDWrtb7P2m43KMaKLOjr0EWLpNRHHYARJRQVge+ybskZ
4xdownAUtVTWmVLbJ1nAtXDRV1JzCm9se1iZWnzuq+jDgo7OgbpLYL7/w83jV5cUua22sCwLNt1s
+PhBVF5patMA1LARSEHnKOUREbSnD+C8WdAq97UWPf39iSF++Y6WrHI56xbqz59ODL0VUAUF76ii
g8gN43YEcw9xh68GZf2Rht61KuFID6zmCZE7nYSJqmJmCoyM1NqVgfcB5MUrvG3b/IOz4FfnrI1A
jrMFWIb9s3xNwcGXJlJsb1Gw2SQZbEyfj8ZIhk1bJ16pyYx2mWIr/vtd8ou3xb+IpA9jlaWoP5tq
7FKhzdhJ1pbOxUevW2es6/LCysKPiuhyx+ujDT2889+/qZB/9vJwheoE0DBMTsPUX8ao0EMn3HHh
bmXqnESp3XhdXy78Lj66OQnhZk6/V2sj8jUuuKLPyA1YM/QKfQBT/hDCPoDBB6fDsMRll1xRYT4U
ITcZV46GDQCoYyzszWCboIPDIV7wQUC2xwZ4egOJQUXKLq66x7SUTsQQ7NOWXT2Y5M9FzEwL3teJ
e9rB5N2v6d7WnJu3BlzXlWnA9Y9igFAGA4CnHlKwO4vsxRsojJiTUkL1ezjJQA4KcMoLwyrfavkC
Cr1buU13Y7sF7FO3Z4VQmHSaaUDpfLIuMqNVVFQht8UIbJylfVDCOwgXyUkY0BrAfuNYEbWefAFH
P6ZJyGkZ9+NR8xgMZLRl/cBhy4u1ZBBxG1A/QIs3nNWWEGwx/S5D68IehjuzZswpiC1jqWyfNY8L
z7XZufQ6nyasc0RVmA4hgvWuQDik2GvZ8lElsajJGsyIPTYrRJDJP7krFO1n75qFIEsITkTKqIaN
0vTPN20XaV/DsrdHB0Qscaeuw7S9YQ0wbiRUiSS245FBwOeLnFQ3KCzQhq5GQJWLuPB2Q0/hu3Ug
4dKjlNNy4YLDFlZHiS0JG1q7DETMVVA2dCj8cUwiR/COmSIuTVgBqEyiYhmvG27oqxpv18rXSMNL
C5byEqkCJrynIRmXQ0Vanm513iqJa3mRmTqdAGz/6oiWJGOVBAHho06NvanglcBK8i2Td6XfQRvs
inXQCmr9Vb1RIq28ylC2RxJ9Idcdzj3C+gX3LAIIESEQVpeP96rsH2O8yVZBZxlPFTqKLCIKUChP
dhPDzMJRo4PNphVrRw5o9ZUOZJKSL1MsTyS7GsjPshEDmNq0Wfut9GgYpMgAf9hYiXrB5PbsZo0O
uFx/LEkhWyRxcB/SB8ZFtiQNUlqFrnm0UAksjUq6LsZm1ydusGpr88T7Aok2icxoKMAmFjoWv7tX
w3yLs81B8xoQmNKBYQ2blcUeMmN2lfZQdzFEsoKow0L/GAqawkmZr9McWTmpWeHKYLW4c0P/5DOx
JpYQIpIRiTUGhHwZj3Cpp/5T7yqMTmMPnQv0MXSBpSzp7L1gbBxXtXeSx+Qrj3Y9Dbulzt9SzMFO
HihYRW0i4OohnmanYq0JHAUufr9RYDmzWJjDe2xvyJ0I1i0BwssoLFdFqGY4sQFWpAWnBDghet94
ZtZdqDIFVKc4TzzUUByUQ5kCB8ynwZmwcRQsfu1YWg6pTCRPg47aAZnvw+jF96FeHIIw34UEmSAx
BP0dBv42aYptXKiEkFFENemv4CVfDKm2kuEtM8ntI067bUHrn7M7Ayky2CfbM4i9ltp7ryrsZS7K
S8LlumiFevI7U9q1VXQQmMBfYbgSYQNqwNSNTe5qD3qhXxtyETmoRmHC6+omlRldigmiGCmesmHd
u7T0YYX+5pJG/SEUbTVJb4CuxfmlV9D8AkGii9kTq5w02L8TpaQuxljqExhKq9Ps8TIsJA/uvZUi
6ewG31+2o3mTETIz+urNAG4jl6TXJOtPTFoJcIrgeqgKs6ce6Q9xDc+tkhJ6xfFPSlk+6GVP8KW8
U1pmqDqzlQw76jptpHvV5c48ptxiNS/dVoEPszE4hURrLyqru6uktkHkJJGPKSnHsWRJbAiu6hqA
EBbscUlS/DPc6AStSbIgJhmtREf8T0gcT5TgQ8ieSxUUahUo6EqSgRKfCxizj9VXu96jo/5ObbAD
+sl1bPfVpsKUHhfFfWrpu9O6s33yXFQ6N1J6Jfegi8N6lZv+Q5S074VZECwsu8gJ8uuqPzRG8VwX
zdmulJdI20fFuC8GBY6eneHFGRAt1GUKNcjsEF7ruOhcJt0AknBEjD0UBoIOy0XYklo/gITM/eRS
xqgmlNh+jSyYRjr0wtimlZ6YsODUBKZeRn8k5lafSpZyU5e0BYfWVxwvotMMv3cjKVoElrFCZxiT
VeaeOwlJQZ+Nk/E+BO8UP1MA47hrD1jKCLgqKYgQpg5dvesebYXRRArl6JRL9ADNDBKVLYqT5kG/
yVgdRKG/lfo6gVABLpF6b4ioZ+ErxgS8q/n/cnexuqpi9dHeFT44EIz23A0VFKBafSEZ9iTV+U2k
1uEqRU8adrACawuTcqVCiB/Ni8n6ZjemibbI+4B75FghfSItFCldswNuEDtkeAPX9MNXNziXlQ1I
ZOCm6ZOp6KGEGFHbGOqmhpa2ET5ozII7aVgae0xKBjcFt97mmT0AG5Kdui1QdJma6bSNqjKVBMfY
dZfcxuBZTVEH9tjsG7ELOlSy0YDvCVDNIrKHb1JAjiIdVzfswFna9kNT2adeMFZTkbtUebnRemRN
NarJxUkusQsYVQIAKTAd1R+ylZ9PpNu2WcuJfIQAQTWVu5U0+cz1UX3Kbe0ZsbmSJ+QJZYybQUuz
yEj3ueq90VJtY+8t0VCl4+7FZ9O3lzpP0JXFebgiDwPgcPUoS/abmwQo7lCMDECxIoM0AlNkGDmX
yAuyPto2svbUlsM54fayIOzzJjT7dFGbeGZbexV1LCOjeN/Y5kcYAiDQLRKlqjZ77GycVaYhnC6l
Iav6T673VGGiJT0H5ye031C1NyLve1r+ynb+2w4T6ipgeKtG2xlIy1oALkoWndDp9dL+LBAdm173
iORSobqPOg/sEKUDkA2oZ8aL1MTQOsAapTaq9Z6fp8C/hzr60FsjAJMcdVsxiMeM/Chs5bqjFJpw
ZK3aj9zjqEXIJQfYOvSl/dFPbzZaGZeaRxpLXoPaJuuKyuGFJrbZq+FShN1zLRFN6iKB8oT+JJWn
MJDvEjJCHMkEN65Io73sNG7xaZkkz1EmbQRjbkfFeGOA+Xf0PA5BlIt3P6RG3AyvaW3cdh2gSZMq
wk7K+6fa9I41SOg2RYkLDGyZ6eRyDkLb9XLtDB3A8J4JD/RKJPUMA/GqQaIc5QelTnfaVOonmsmq
YJbhCd4QTFdNC0BcMNODPur1QsuSdlUb+onp6khPhdQlUpYTlJuTgrAnP1pWbMhqXIj7vvPb/bz1
9eBNyPokBJELyg99nIl/taXZNaSIRoypkQBiMN8b0CHXNSrSoY/GPaL0EWBLEC7RLYhpX4K9rxVz
00A1hjy2xSJ08CxkczFWPn8q6EZF+lBaSbBOy7om5VZh5OgUiEgmNBcSPjaNqlzluozoVp2IShAR
auUqVHzO0OTCKc6wq0XA1HD2LkDXY2Zp6wX5ZFCDlPowWu26qJCSexK17DK47cZEXTDmvOsiviIJ
PA9Ye4yDd+u6/RXTpH5pmz4aw+qSVtF9EQWHpMney64/BIq2EpbyajXGi0ZHkeUntsdFk2TvSuzd
KjhahUIdOjNNQl/pvDDLuGobg3G9uSDjemcOdWiLaZqikR4jjwx9FMMAkU0cMUrzOIAWMV7eFSGg
ugMd9YV13/AJv+4mUFVrVvxXQyQJrRwuVwXQWivB9M4RTE2dkrnxbyi96+hN9mBMYMVZhBNxoNE3
HbyES5QAFli7k4hrfki7WNrLQXTNvNtdu1NbY2y4jYEu2VCkKfalHFEdD0iMXRRldg4hKlQTb34+
uvPWfK4Eow49H4yhRfUeBM6snZkVCvMWKA1yZgsg8D7Qxaq0zwYgvJWejN+ULIGobfg7uszPXkj1
p2vTB5fYmXQqaMhh9BG27pkF05bkDTDzqX5Uau9ig8TYIC3l88r6RD2ruDUkiOwbb28N1He8GnZa
0NbQ7+xoFwLlolgA+6Zg6rbUCKqS5JRII2X8rg0dNF9qmHVoWYs2WwKJliDTCBZsgY6wqXli1cb0
CLUghf0rA4N0yA/wevdOZ7A8cdk9ZR1+tBoFOV2X3vs2BCFa8gVqBT9zjmPBGwmP0Zhi7k2Wl6WJ
eagnh90pjA+0fsrNVPqbF4koBQGUEKmoJTXEYU3AwWHJPbb8bxFgnkzamviyxFr109uRDQ1qYXDo
pHJ+UMKby1xSYp8LOX4pRvKoQvqvNH3Dt8qNPjRMcSYZ1kbP9wvLazSQ6rLzAH0qMmDxoJbvaJJQ
Y+v4JZDZUouHwc4YXQ0fww2kC9lpXBpRgVjmPfKhJoWPV4sRYj9ZcAZ257rFqzwwhQuD/NWq3Xud
aFII3eayVKMtXojXxBhC6svKbnKDHJXgSNqCtUrQzrQwpZe+oXRbk3pq/VplrKCmM6Yf0ekXUx3T
GBWHkOBWUD0o64TIRb1faSXgX0+2dMoIHErL5eiHqRxD5eYab6ayInmlNl+rP5EM/Z0cSBTr3XDI
BT5qt6VQYYTVo2vlG3Ngd+ty9iAaOHBa4VLDiLpDqcFsicHnL7tSczKVSRM19xTDHGHzkcSHMqT6
tm93WXVoBBf3fHjIN7sKUMAtDTd8qTkQTjumD4rMUIbJBTF2dhPaSJgjeYpPcbu7Ues7DOqkM+qR
ei2p1gn2HGdywWzasq07abLu9jZViZq9YoZUMcDMPgdNcJJcar3zWRf1vpMIuV24YLTBWsqkkMsf
48j8wQfEPhVCopKTZ1Q9xORUHOk/kFvmQpQMtYrTgp+xais4oXaWrswHAAMFS+qpEmMm+qkstbc4
pzZk45OikPQeSPJ1qt1D9scc7dvreZcGYdGhVQWyG33QIGGekwZi/m9Z9MrclhT1sSXDO5nquBJi
c6OSQcq1tdPV0X3S99dhRnW+zVjL4XyyFvTZFYjaIyrtRJB2DgKSYsNCZ6BwRk74RV9zXOfiNiml
SNo7dJVdsJSjKckJdrGTRY2yTcaE+UIXOkpPYRjMZrAVNbh0sA+UjRJ919QdbbshfPE0qjBCOraC
okQZomlMyAex8FdQvmc49s1D0QnfSaWsXIathZ4sICVcS+ut7d77VUU0pzty0QYUa8pt2mRQ9MIM
MkbHSmG0e5qTw66U9CeP1gOrgtwpUriSXvSNrKp2FzVFCDVk/EjkSz2dwLpPYU2yIzx+LjgxmOBj
yptE1M1EKZ+63NwkKtU5kovi5agHIXWhCb6dO9Qv6MFGAMg5TWIp/KC8wmHurDPQ42vAlqfK5bRl
AlUR7+yYgO8UqcE8O51jo5Zi4gzVtXCxFgZtCVe8KU5VpbESyKIPeeRO25RXKrdKgmUThYxOnWqY
wOOtaNKKgr2M7gwkqr3sWwg1qDpQPee7IWon8SGHzs6qN9d1r6Yqrhsd62K481vvUU64qHtDkUhf
QADXkjaQF8yCvdYiEkwnU4/rmW9YvRd5VC6HAGMAsaGsSlSxDTUKpOTjbSXuKUsf8jH1B1ptiQdT
oLRz1+mCu8joX8ui3TPErlwNe/3gQbbJQCdzoUAUZJbYs8yptMHdKLV049nE/ga7rNiWMkGnfbaO
tG7j5Xm2o1PwGGj1Sa66bUZFSijY5Sli13TdiKYWqc/xeDBqwGBkUMmrznguRUyjIx4uxmhuRWK+
tpb0VtaT2waCzlJhBkfKiyGYFkIDphSFqaBkfZMr4WMeE9ASDP2LqRMcV7XRrgV7FyWCdQ3USAIY
WkieRoWBDoNDrZwLcPvWGFzLRXytwk5oMjlw4iQgEhJ4uwtUyi5l71BkxjfRxE9gQ45JYMWO3cqh
E8acjxA9V648toxF+pMAQAZtsbgm1LzYULIND8kYkrUhM9bVTctMOMoOqI/bvVGfAo165gISx4AU
2sHf9+6OSoF/xy1GhzozkHw1G/fzgycXDXGLfzwvbcqayO33UpVZh7IQ5UaVvDusosRvJUj0cJ8T
VNBLw6EaMTCNUbHC3k5BdCSEJvNV8Bg4P2QkMDy3ffcGhzrG6sZKqC6q6dGlITt2xOWKxnRkigUL
P1A8JwUtYnQx4UaSKvZ1FOGYZcQU+1z3lP28NT9EkUTHlLHbicGp7OcHt0G4VFSkQtR+pH6+Nv9g
9IMjNf8eaDx1wjKzgIJDj2xIVMZNVHQF0QFShNAXLUuD0pz+JCVTlsaEYjAc6QfZ5o0yRu2FO8Ww
fD3ouHmxXTW9Ax4lPUhgxufWwH8vXUG2KVT/Zy3B9Xv3r+1rkld+UL7/qChQ1Pkvf1cUyL8ZQsAV
0mTMMV9qAuU3FAETd0ExwAvTKPtRTaBii6AMAJCJDtWkQfiSEyBKgMSgqiYsBEVW/z9yAl39ucXP
mgI0iqVRoKdI/3M3VZOM3issE+oGitsoMK7UxCfK1ZEuxTHemuSxK+sCwBCdiGLVnOtX7c071w80
8dJ0NdgbEOj9yPD7WOeHBkOFsRDpBnePXmLs2VL2TaQVUDz/ErG2Sne5exdvGFnX6SsmTpXmNjZe
XJMX8R2W3src2Qxw/9AFE3/pR03f0abvgPt4aj8of24+gAoZMDBZ41YezYdGiDu/ISXWmrDO2ltT
Nh8EanaLPAqe9UDc/XBC/EJaQFPqF3tY40iZuiabMlbyP797lrh9wRU6bq2L3R3kj+wOz4i/lF/q
dfIBU552dfNh3mt3IP61w8SVv5fW1pV9bwH7vcHyq51EeSWOaDBfk+txF51YWlfXJK93p4b4Aie4
Hl4p/QwEtt2b4WYMV2R7v2UP/lG9lTe59e7phoG1cHyI3uGxGLfaMyEL6HUJLOJvWLsuRnNBKXfR
vBSX5EIlmMxdnamU6Zg2KcbU75eCbIEC/deiOiZHvL3fMQqp29pckF+emjj7FtaqvC+ucU2JQ7Wx
9vjAX7ILcwT/LTzzddb9Y/pBu+duYpZeuVujWRCn0r5O0o5jc4OBmRvZ+7ClULgaBycAfZAvPpRD
US1rKiahtKMwVn2jIIXoRVol37B1kTgh7coX/FCJ4pQX/PgxJTDFoQrgncE52/QXCeQ+DbejufSu
PANi+zk7Re+s9nHkSlfZWd+Md7RgUlA8Z8yqGUArEMbH4Sl9NdZ4891goX/AGzOvDGPXin3EXT2E
iLtltka7iWiaHkiFCQICEMdTi30W/zIzqJhsBPmkyWuwBOapfOkOxrfs1r2ps2vlvlOZ/bNY3OLu
ZVVp3xHGfJ3su2sPcdvWuzUOLCRJrMP2oS7z13hfMHmlsnHKVupH6Hhrha5XuWC2SzIideN2TVsA
niX9pielcvLsNjjX/pV1IMLExOYGa9upnfQwbrS176AzwQMEJl5/Ft/dqxyMx9X4NOk/VsmNu4xf
/CvlSvXYtVWOM3I5wjbSWVUswo15ZDGahpvhYBFyTjliRWUyfi9PrABJFg4W2o38rLSOfuftmFf5
kzxpyVDUgcw9Q/Fn1krb1zSPMAio8r02u3KZ3Ch39M6si/fNuG6qA4Wy4NG9WCfA25za0/pw1VD7
2xnXyU23o8qVqEfzVGmOBC9qm37raDItwy39lSd7xf0EZUizDKEn2w8ji5BmY+bL3qmXCVfHIn5v
r6elwEEJz2BKiptsZ0AGWDPsE1wOAcGM9h34ZA6aVq2YhCiEI6xIIXqFnUyi0kI4tr8cHRb56HFO
+p7isX8FAQXOut7thKMRe/TGTHL6gsYaKMCOTBuY3mhwBPGnV8PWhVNpLspleT1N5HY+jYglsfX+
Ra1XJCW2rePKy8ZYtZ7jsWr/Hl98h5ifZ2LF4g3UrG1/i0bV2Exe7l14qV+G1XbY+hcNjX9OMtrS
uzHrlVcv9DOc9w+pwkWzAE3b7oZHVLyOBmLxxCqcWqu0GcqdHCz6Te8tK1oYN2pzsU/tVf3s76dA
nufhTn6UVwk904V8J26g+/79/ZHh788SMwutHMU7UwjBMKf/xN1T4tGCtUHCdOXVq9QeN0piPlqs
gv7+bf5yE57eRqcZYcsMdorxE160LCVQoK4Adiq68/QWKDd3g9e/jxXdPMLI0UkXDPF/zAV+cetX
mHT+9dtpLMchKuE412x5aov/IIJRPYqcPazRrZCSR6bMlNf6NEQ+5pVwPiAVCKo82LvWbv4QevZU
JnzN1I5JsgFE3pSMnZYP58x12+2ITWcF7ZaayVTBC1T5GDX9TQ+XbllYJdEu6qBPXnHNsXrFgt0i
IJCNWUfXv7que24Z8UhceqYdZEg+GE3U4qh1g7WiFLWPDFDPVfWg5DSNDTMgJ0tubLDhmeSo1njH
msMFAMBAjw1JUcmSsrJLrZvNvQfp8sqOUyQawO2SaLI7M1Pf2XV1hJpGnc1jIHPl/Nlus52n38T4
o9ex/tZ4EFNSavSlQVsaJ4sEmDUrkN4mkdio8rgzm3RcG1MDVpsyAw0X6mlJE8SWKBF1MddG2t4G
+PJXHHZACDFAB7taFyx99hkLxiU5EY9KXkqr0h7zlSiDD+JaomtlthFn8n1kuNpV0BYaIAgEOJlC
kZh6+j6yhi2wxhMifRrQQ7ImjJg1iZ6qfEjrQzn7wuWeSvrmilPOXXhxTVfIY+FEiV/baEVCiAZB
K0BkAV2SHnNVVyaRvjjNTblj4MN7C39q2BiS9q0jmvzarh0NyCXiNDopbUvdT671ahchSOq78FbN
pDdb4ZOl+njWlVdCBlCmWMn3krzdLRQlxrNRuQnb+sqXdGSJmaGvlcB4QME4OhplX9b79LYNJgkt
tmFRakCdDeNeH717yJeA18Q1WhCcQ/qt6L8XvX435pK6wY782Bv5Q96D9LhpZJ8ozr666/30PnS9
sxJU30OrL0g+zB+AhGCZrh6nba1zRBdYzhgQp60nEC36UaxIFuArRtq2ZUhISbLXR0OdNHakBySN
k4Qhq9PQu/4/7s6juXFu7a5/xeU5qpDDwBMSADMlKksTlNStRs4Zv97roO93db+3PLCnHjSKpCg1
A3DC8+y9dlQZz7G6XPBg9JDd+aZtSCQJ/RIp06V9UzZeMozAZ1KZjXg/vhSEysm2SDyqQtuXpu+Z
U12WELmB/Ams+TjOBZASh/avDEMyhc1hom5gojDvkW3RyGFm6K4D38BMWzTj0yF5TZkrl0xtvx8f
K+xzHaUuG9FO1WcuEfO01HsBJt3IgeRP2TckXd/S8UNHhjsWltcsVNnseq/fmxQUcsAERJ5si5J0
MbaXdg6kh8i5cYLCj/GuIVCcUlOgfBiDtLUaVIssvArjO4k+l+lxGQCy07SzwS44Gjx68rn0Kka/
uEA0hnzFEm2YYvOUW4150sJQ38V5fjdHlIs2JOTQLSCzbWM2vXYmcd7GhmZdF81NSurXSDEoKFfG
4M6FUh9Us5j3Sd7v2zTQK6wgU38q6uZBQgm800uiXYFnNzSeIuUYtgu7WUa+TaUR7WIPKgTngZ4Q
GCSCdSdSKqvCQxYdH+cy9i0QjiRwczBnlY1uTANnowIe2dWdLWq/xbaQDLy0ClQtfdYqb4xkik76
mB4t8zNJAxat60Ox/VoMuA/KOM9O6yMGwZt/bw3qL66I5AQknpzKUKGAWeMFCBtKUVGH7IYSaBYc
o179rkNcnKrQtdwL1dhGvlse2pH+O5kum2oPrPhS3hCWxLvB2rJkDN7V52WvvieV17rNJbtMF+Uz
wztxatOt6bjO/SJRh9ym7/Mj1359nuCn/CF30RtYIZy1q/2+KW8RVa53aWK1FH22Z92fLj0CzWv5
lZ9YstMFQCf8xndkvtmn9pHgAVDmELkY5+8sSsxkXxvUZF0SmBJlKwOkwPfRbq2rfI/NWWF5mrq0
r1nODti80V1aB+Vmuyzw8Rg172RMztYZNQS/ZrFA3JrJxviy7+3f9qH+jof3aHHTxNXR5/X84vCn
1jzjZSStABMGRRnKgKx6AAe42RXS2kv5xEI+vMdE/0IS006+I5+02VpMYjTdb9qf7GNJdlSOvpaP
ZNlYOyJ2S5WV9mZmbmLKQ5V16vZKzVbFH07qdCxDfDMMoDAikisElcbYEek0pl6o+vO4n2yfkFqC
wbX2RN8TmfHM1dadINPLl4a6VecZFJt1zFEU+7wYUjgKLn0j0W+5NwC78vZuNWPTKfcI+bB9JDLW
yIDAfEKSABom4NU4+r3wFelF5VKJtK82r5yA+kMFA+ZNrXZIjEBglTO90U1mbNGeGHd4v+MDh0vB
20MVQWkZCi3REu74xmeccn3NO+rgjbZX+TzM89T76rhNoGkOOHo2IBJiL76VfFqsLr/BbGjNqfki
HIevh8AdXPjphvzD7M5BnACSLtybxcM4HCbnXboyhDlXwzia7xJFb7SXbL0PfMQ0OvLw0brCWhWt
do8tWVcdifvBFrZdWDPaT9aVClGbXG2y5X4bnnRbXoI79k8t2SPs2h+6J6jf/N/hB0vft+JcHYbf
ootNg+Nb8+Oreck/e6xmNFNfx+eYWF0UQlcuG6Rr5d4eidHels+V3zxGbLW6jf3OFQDUiM1aAr1t
26MZAeTCCf5chx5962v6bLBUXVA6n8iNcyoP1vIrQpdw3Fe8/iOvV+4vyHW4JllCSR7MGkvePOE0
q2vQfLv6mU7HHB54m/zpYbgvlbey3EK6sm1SKtw49XDZ8iFabCSvlH6Ns1J71ik4wiLt0bKXfFM+
f6NGpUnj1ZWDlz59CZcd6icz3WX9SfrSCw9wFCFSgCSdHfqM+urczbknL+AKL9OBFHtUTETWemw4
A2lT75pTn/rTsTumFxKBWdlkv2d6vm+EDqKOLQg43JgBQHSqx4fyqyH2kN0cKP8tqnrrjfNqFnYj
gsG3BDxLe5Uxo/9KPH0PKLc9I3WYNpbtpm/ZrjO3LAbYgGEyeokBst0RVJdvJUwYUHEorgLgQwdl
kyfDKbINTW88Q4kZCne5OJw1bFGpC3jZRyOxcdlOxja6sSMvjmn6NOxY5TlPuPD6V0Qo2rSzt9qh
3Spvig+G6TnbUcx5z2kRMX0c6GH52nNBXcGzzuRSeMsjwYzTfS1v6vvsxn7mvfOTA7Jd/ZIyjBHo
7ToM3L8Jjw/3+VXn7w5v+s7+4D3c2OnaxT46QqdZAIbwrrPcXTznUJbudBcqEMlhm/hF6cvX4KGD
/7Xt2dVV29FlW949tHfSe30yIARtujf7RmX4Izq0J5ghHsuEWzB5Ts9mmz7DI3AeG6rtJjg4vvNF
3/CFKbS7B9SnnCe/vIbX5tdCcRdRyCWFf3JHMxR+hP5cfZGAc2GE1Z+0a/ycntAvqGQjHvXZo+9C
XucMpy2FGXWoEB/f9Iv1WL5AsWSBSaunCMlccBMYML/ZGkQUVJqD8mahS7ljS3dlhqEUwh4x/uqQ
QoFgwj/LxWoB7d9m+jZHuxIc+dxzV3+rT+iPKqBGb4rmoVhK7+yr0dEd8IEyD+jSpP2k+HxPpGvx
Xsr0Jk/nEktKsmWTOlBR6P3iQlllLFksnNlVKr/b+otVhVO7ZXfWbxBeiDDewE28qTvnUYncGjmx
uQll2g8oN7cxfs5Nc0AnA2lvOsf7mBWBc62v4IFk/UoSmMJV+WdoXO3AaRe+0mm8rsOc7oXH/IPq
ygjw7SMPaZlskALd5zt8m7cwPmrKF7G/iX0Lx0tMP9Qds9OCF5bucXey6UFl5oXBn4CuMD0FI4h0
znTpz2aod7bllck94w/CabZgTxghHmcv+qW8So7LjmC8ZO8i4vxNuaMAAoNYucsOdFNuQJ5ouea3
8IN5icFAQyU4+P1luCsfYpqUvzADgW58RVlmOy7Ge4cPYNwkTGVCbMJWEMKL4mXPU/UcIls1t6mx
c5hbSp9JRWG0e6fZa23TO5V16W16IyYbShJK3e6gccYmKulKLnCkfhN80H4mr4T0m+qrfi4/yuCM
Si9+SO7t6uQYe2OfvIuFp+THnxOigGwzxG6jbNJjcrdo+4WJ4lXZV76+69FA04vb1nt5B/UDVOol
Tt2o2ZH82H/bhtsVG4ZN8KEyCYjv9qO8XINHBH9e8N5/d9WmYhXwRLcfLbkGNpPos6vs5c8Weqj7
8kaI1EN1pqdF5zbd1H80v4fA6oV/5mP+qWo3pGgtm7qFj30Ao8opvQG3WW/im7Od7wd5Z8QHRD7e
/KH3bv3MqK7lDJO0vo71NT01j/gemUW0vf1iUqYETHpHQelT8+Vv7ijGbgwPE3VmSqwiJX2T1F6G
9OKJDlxxMh4qiiUIvLNb/k0Clj14+bdhYSUiYfyERlny7MLXrCucrAFT1CFgWpzlD51yS6Z/DQs9
okQGyvm2mCDKUiYoevytX3LpxWxsR52RbqTP30PzZAlUw0xFCGFVI5MuobrQQDf6BUli9kaqET1M
7U/b/Goit7nnPc3MUXgfDuE3a5jirmGRcIOeEpCkyioBkqnXNBBpt9V70rPG3ehEebOxPhpANjn1
n0f4mGRKPg3n4bf1a/wIyLMEP/xVf7NrJHia1nPwpzV9SHCbkT3zkVqy8RrSIxWz0Bbp73G5zC69
vB1dbIWu42a8piwzGkLP9F0p+crgVqdu2EDt9lCMzKivf8sHlojxDi9BeNIv9Z6CH8NL7YXX7L04
JLto2rZfPa5ryppPNSgLXAwbZoo7e1dfEd3Ju+l7+LavnJUSKcRPyyW6FL+cp/CuuyBB07+cQ/zS
nAfOAuwYL9Psz8UfZblHh1nQugZElBzwRMeNP/2y7F1Fm4L2N0oamxNdat0pzrUtsjTaZAhnTosK
gH0zoTRDE5QiL7TkEx0y5TStP1Dk7kIUHTCDdm68LmO27cVP18P6vPXW+mvWGDKQp2nLoEwYkzPF
Csxd8ezSWnD4zvdZ2O3HHCV8K5NWbJC7otlocegvb7q61V1bpkFuQZFiUxVOu7wCoJVMELUihA5G
chdGExc22Xlb/E4xctT0FjvRCW0drw04nAtfTvbhrNOUtGRkK0WtuyBSwaIOaU79CLkDmYKEGySs
qJAm+sEse61lQzJuZIpRjiH02VGI8aB7VxBYeXXfjo8KIqQ4B2VXq1TYZYcFd0djy62DZGIn3Dy2
rWa7ZWB/EmLGxCXRj5w1dMVN6IYN2gvVsRpvzIAkT2qQ+1o8RS9x7Bu1rm+lBPRuHJIoNmiE7dQG
Tpi6YCrEUdg91KyOYAm65AmjUplCNmsoZDZ0yk96z7xepQuFFHs8RUmGlEXoVWUluOBdfDd1+s0L
40PSp9GhmKlk6lLyUNEOtivrZDE5kRh5GjTZVRZkHHXNCnksg1sWBx+6lrZH5HIU6xFemZhs2W4b
fpaCjAS1oFrlIQ1P7K/vu0rOXFWoLmehv5zjnJ3IzKIi7+DBjM5zlFtkjcfCrWGjcw8xQ5G8LXSd
g1B45kg9g+Qz65vmGCAB1YUW1BCqUFKIkp2MUFQUQBK4ie/4WVkAICJEklpJEBA7FKbB9LCEt7wo
jLe8f2uFEhVJ6HvRL5SXRzdOgieMGYpUNcjsspchyphXhax1RN9aFxZWAlxaEuktLh6bY5DPCkFQ
5GyotsTWd3mVOhv0woSEmwymPwssEIUsAzgmmRsJmS0da59UyOdaCHB7IcWthSg3FPJcE50uQc1Q
glV2p8q8VYWUdxKi3gZ1rxl1ODYImIuFaLhFASwLKXCMJngR4uBUyIQb9dQvr2MtvQ5oiIGkeYMQ
FTeoi7uOzdj6u0Rz/5HtQ6qgu6hG9u/U02IhUZ7QKmdCtIw86alDxVwINXPtmf1W0lne18w6BEm+
MCpHG7KNeAXWLwVVdIk6OiKB1K0Klqha2T0XQkJd0IJn2+h8NRMxzcGXjtY6FaJrq2TBLGTYlg5O
R38Hrv3W4GlmC0oDq4tHQZg/lyi5QyHpJsWRlZWQecdZtlMahN8PkUFTqYS/QWoxKFUlZjODcgVX
xs2ZLdgASMgHq2E9Lb+n1fiVCJE5ZFtMcdSD8u5gxFB/VCFHTwYD4eBzDQRqk2gMKRmJblCOMxTl
hNx3uTZ7OBAQC8LX3ThFbB4HhQnACp/6CUG8BSaVfWnSDYhUJfkGZttvhYReip8CFPWGrhRUn4g0
trvuoALyhGpTMS+qDiDFgboFlh0wIjUVvZgOIkOkp801AscAgbBGvy3sqzuy32/xCDm5nkWZbLYx
wUEuV7oHR1gDajwCuTALxMI2kAoDARlKMdxfQmTRRKkyYSFkzxrCdFApMG35aDk71WLf6CxpjQZd
2pD2r4BEWI9k9GIYw/OzU79oNls0pUjerc6hfZUE81XH152E9tMwJucFX0QgDBI2ARdlyV56EuYJ
0Auzm4ikpIo+oCSXg286MAczXBdoXsMNQOzHRBgyFJwZtbBolHg1Jjwb5LOwqnS0Bng9hg4dZ0dF
maHD6RGZuqsNOFXLJNm2oJJgLybkqQuDiIx5uB2ONr6RaGIhW3XvsnkKcZXQ19hXwmZidy1AYBr3
ORnLbc0Cv7iUwphC9sBl+wA04JDjWpEdm6CBZjeMYMNRbI6HvGl+V9nRmeXPMMyZTvHcbCDVoEVv
M4pNVvaeSn6b0v1tDHDdJaGt9BJY8LDFmd8/zdkhG7hmYd9G9bYQJmQNI04nHDmN8OY09vgQC7dO
im1HbsKtkZHspdW0fSe8TkvpPIZNkvtZj5GoT6t92y6HzhyOQdLIp7KRsAfI2cM0dO9DleBhyxeW
JypIIJM1UV5AScVoNGE4mjEehUNxQjpxN05OyLfRY1VP2EoKCaRwLWVtRFyo8BeZwtMUpDLkMPbE
RRjid0rh55dO/lxOIw9VAkUwDqcsCp9l4rHbklzC1lB29YilwCKHAXO4umsZzbCDppQ7Bu2qLOpL
NszmLtZTAF7ZEcn18oma7qSEi3RIZOWW26xBs656HqdM5Pt2j5NGBTcYrVvPeQo/iwFedXaajl/Q
7vGGTvRaQ+EZGzCPtZjIUsxkQVyRe4PJpKLQp2VASWOlOGhZdRrs+FHi/b/EFM/TMn3DhEr0rXCt
NUxkSoEWtnBG+aAPMoIgiehj4XYDyM44JRxwkfDCWWhnN11gMu1LfXlIsMxBnxBQ2yT2g2IgoAKg
05DYlmuO4cBX4rjRAtZao6+znSkAkZjE1hCLni68eqNw7RHUfVhkBRWcfdCTrvdsSSFCp09TiuOm
a2L+G4ULcMQOmApfYAulFgXsAr+PfZmCiGUbJNL9rHf5waj0xG1smLeo6f26tIpdMqp/RmyIrfAj
jk+DhLPDNs1tLfyKddtfWjWK6exGuPKL/Wx3j63wOEpdcwh6e59ZMTWIxriNwg9ZYYyMJ+ea8hER
uWWdK+GdrEImG5pWGabKWrgra2yWKuI6pKL4OgL5eRROTANLJsEYrxaZn74K5tLQQIXHTpsfhtB8
04WjsxXWTgWiD3E+1oaITJIv8H+WivqGAB/6qklNwBY1a0PNHhZJOkXYR5uUDgQDu6F7SsVlnOsk
VRfwTkNb+d3nSCn1BEZRQeog4L/aH4LuIWwPZWZ9mcK92mJjDbGzkv8b+YBx4LbyCZW67vUT9TVF
YsUW6/gXzXbe1sTjEsv7y6prZjaTUyJqg9zthJ829ZG21lt1KJRtgeE2EM7bQXhwddQRpXDlYtV7
TIVPlwYNPE6su05NKzsVbt7Fj7PAcSc6GvNIXSPE9qsK/y8D28USjuDeuQXCIUx2NDEvmIYHzUfx
Tl8+ItUeEpp+bHMi7Ndb/7g7ZeV8AFa9ITz3K6Yz5ClabRxHO/rPw/qY3cyOF8Mq/aEZ1QNXAAOW
4uWEOfqBor7LgsTRmsUvo5RbHzc3vipBAV5hQQYuXJyy0JpDhY2swCe5EwAIRFXUNDN2bgLNNIRh
edCpOhlZL4q45NuvB/Kbb1KuWT5BNOaxTWZ48qpRWkc10sy/h6JAf9K9k39lHaV/H2LkBfpi1Iek
NbsjTODumKvg/4yadBHLkPEf2VTFNCgSMpCL3dAb6TmrU323drv/v9X26apDt/7f/Xz3s/v8H98F
4Xbz9TP//l//8y6lo1nmn/9N1vf3l/4rNUmHBqQolqFqCho6w4Ea8y9QENFHZCOZpoXhXSZUyeZH
/0pN0izxE4ugYxvFH2QMFA//kvZpGjpBQ2gCBVaE37X/X6R96K3/kb7GAyQwsdBSeBmKtgoM/1N+
0AwpqZ6mgucrtk5cDGhZ5upoWanjZkH0MjbEn0yLRENygnovPaa2ogGvViYXA9ymyLvxRH6eSU9O
z4AQpN2xRh0lJ7p+IE0N8w/uw6OuU42nt+b16iEai/jEdQkmNWX1F+hsLrqvqaZeubRIEXLMuMgJ
GLyUvUO/ztdNOM6LljvH1g4xd0YTy9zStI6VabxURp7iYKen1chcFEPLib/e+jmgcZ7UeDrCn2Yf
7NAbFs/EftcWf3+pHrmG0jykGiOlL06GvLaaEd+uh7Ct1GPQMJhBaqDyKO6mOXNURpYzTrT/evL6
g/UQi6est37+wFywRHUMxL/w5HF0/InacaGtklNlkbP8tB5kpSe1YAlId0wwe4jup/PvPijwGqGc
iLbzkg4MH1bHVLQQ7r5kJzt3QIA6jnTr2ST4osJn00qni28iIiM45OeAiTuGpQQ5aU6DhLp1TNd4
cNg6qYZanWIzPkP4Rrt0zU0D8UWr0mkibooGdH6vjvYvs6JuN9QLIkE5e8uWnJ1dXH3YNmMMG49b
MLICkCMThw9GuBP2GqxLoeXatvTe2xHLviHzh1pCA+hMy578gLNmG/EGcKlF4a1WL2GnKpdpnNm7
p13Axxaasp80yV4m3PsgMSVYakvtqeqV6CzNf7RCKS6Dk8H2WPLL2IoOiX5qEq0/B3PvJZ36FY54
GoBiCHunrF7IMh1QK3aBqxmldqkaAyrSQJMjzijwAl+ecOOezYnkRCxWTDkSS1p1aDg7uyXzR1K0
96Ou7duqoPUQOajY8mbYaaxvWHyk9NCMZpzReEi7SWcBb8sYCtV8PBP6oxNt3m3KcWpPpJYYZzmL
zZ1lLy/rz5xq5NPDBoZVadisTzAT0z6oDT5Q3vpltmftoohX3bXRyyAJrnwMnU/8bBEHM6alrxqW
G8nLsxmS6tdBlN/MabGcm5G3NZoxn4eREUkg/bIWIEXLXCvHUaEDa8z9xaS6AL5Yh2SJ1sLyW7P9
b4+NzXsTpde4C5dtlkb5SVIdeT9Lja8WQPHQ0XfHlv8cD5q4uT74cygiizQSmtcMgB0dMeLYsKEm
u6SbT+s9dQIWmsp0kScy/7B7hay7EEUhtVmM8HmK2TlxbqgnmsOTqK8YExdLrZmUzBRXk6njx1Um
+Wk4XLXUmY69QefC6RrdVetYeHcKstxs9HGR2h2rxFa9wc4/Vi/hSGzPvnRoTK5E9L+o5vVmZdE+
J8x3LwdVtmx/ZTaOA1TwmKLFYcw+dYNvDkV2tynE1EruEJ8FssSWLMX9+pDT4LRR4AV6jaY0HkMC
OHkRXsTSPKJkSiyLXIa519Rph1mlbvGvqglUQjP5lU5I/iLB40zEYRZ4zvXW+thkD7skzVj0oyHb
tAj43UUx95SLYhLaHdpNFX1uK3A+tYZuUSsWGetLwqX0qcQNAqL1k+xHyhE22Hrwm82x0DMXej8g
acciwMqg9Mg0Rh25IGFr4sTeEi8NrBAa/1YT1HBrBWPKFnU0TbAMO7kmoTrwWeAvR/KMZVj5Gnu6
GG0wdt24wNHRO5GfS+bsD0n3rC2ziY7Vnny1JFkl4ENHeUXXV0LIgzRvxMYqFx5TJV9jpznuGJvI
FmfN2VotyJ2wOLdDHflGLP0uROZeDN2/L4y94IOsFGlzpb6uN1c76w8bfUQ/q9kxu5wScwkBOgCz
1hNg5T2vt9qyfOjkvmKdh6pkhb2bBhWL7YqAD3oxeRFuSyZbgpvM6mYKaoSlSE1KYkqh92y/KASF
nTZDe1V/qZYlY6UNiCpf2puVDcGxHluNZF4qG+9G+41YrD3WeSg8xIJRieDE4EotHCI+JyXStpFt
/ontpPHWZ+JehYFesW5cn01k3ewGASKDgKK/lcNmsUc1Jsis85v5UKOJO8T5SGIVw6Fnz7PkIkx7
ZQcx1sJkOP43Yvl6d/gLVV/CC+ZL++/H0CaQ3WRSRNcPZT2sCHJjMs+ZOn+NhcLuPTFpbAJA9Qxc
RZtycWRowTGyphpOh8zZkYoTNDVKdN0IzRsV4RcV2mQTSQMW3OtkaeXelBR/tQTbRXPG2EiHXaV8
0JsTAeNEermBYPXDEemPZBdYMRzQRAEYIsNknwzURQ6rAHmIHuWOAaLPaS7h3BK+F6vfA213awHT
XQ8L3Gc6lAK4axmYbBwEMMBSI8x8bLlKvOus3tM42Gcmc0HVIAIT3OLVFP1zWB9rl/4mh03nr8Pb
etDEsPdzFyBIdczZPqPWsBo3KkPm1r7ar1d/KGMcRAbPQLAebMdwtnlgGRtD784kngLCkKmvmVMw
HtdDh7Bqp7bB3zEoXxjSI7qdRUHxqlWHO6kyKerp8sf6/67j7fpa/nF3EWDmwsz91Y+P61wh5uoQ
pBXNuaGedVxn2WtrQM0YulE+rocW7Z3b5nwipRzqZ4XtIIY2sgVZf3lTJEUnYdVbimpC3fIkBWZK
srs4MyM9RPAzcC2t1+bfIAjdpDVksxz/i4Efg1o6VAZokwgJwUgiEPCahF+MbTDzrYVOeIt/90Qm
X/rXsb5mEeTLDDb6J5Zg9bKvh/UxJd+3fa8d1siCn4fXW0TXVwdr+FhhBFD0jf0IPGu9B15OdAug
YP/c/XtLM9MD8txNX5uh4q2PlWlIaXX9HCvDLIdTglWPMAVjp/GOC7WYjnqSyecE9d/Z6J3DUJHO
ElqY2OKm+KZNoBwV4QmrK7S9sD9vs8ASZwIqvd5KxK0ibuiHrDfXB3+e8396zGonNt+weYBa8bd+
DtQYGpRWCJH+/fg/fn/9gSlQyOutfqqlrSRp+t9Lr4IZMt6tV2HdmOz5kRqLBXuebCcG9B43Yx3I
2X6Cp/YfU+jP3fXWsOgRpSExua7312n2525OdB8EuPnYTZiICkWevHXKUcXk0wwzwNz1/iiuI7Tl
JEdS66FaDBRiPYASa2m+d1RzhhrHtVb15/UwkWrpzszIW1zPrVvBG9kEEMuYkRmij/PcU3JcyqDd
k3tINZ2CINgmnJtc/RUK1u16c3IEIzqTFHDR//jRfzwr7pNR9qacuXJ9VuH1clkdFovRB2MgAzD2
3uL4QzMnkqL9108qwCvNaf0Ru5aa4Bfx/EXkJSiRWeb79easCSr+z19RW4OANAuD7CkUKRNlzV5g
owwNkPS/f/w/H/n5k4Eg0K9/cX1salX70CPZFg//41kR8S5gfMRP/t5c//e/L2R96no/ri2etd7/
+z/+/Ck5KagWOWZHiRar/N8nrf/3P17F35f989///PX/i8fK/JRYtdwMPhuhwxLM5G5hdaU0Azyz
9toKN5Y8zk8UVaG6QDx3J6W+6pA13G4sGPRw2ScxsKHSqV7SSsPR79D1I6FNh9hi3bfpVL2xFf7D
Ev2zgzfiLeCXoeRIhV+qPF0pdZrWKkpsSuLPk1HIbo949Wg6y0YnsRXPG0GZbWvOXhY7nd+V3ZMG
OMutbIIjFmaUjTkMT1hKweHW8iuh4wtyPYVAMOsUFslJwpG4IdkIt5h4m/rELmDsWz+TmPhMy+/G
GSgv69Mt5uOGa6FDVNsWELqaKttVRfdNVTfm8qUgGcnDu9pNhL+iN02wdFlVQgMT0YHeNP48KR+a
hPFl8OmB9iy07Xi7mDjELApYRIyX+7RNYVvzuWWtfirLrmfoi5H4dcU1in6P81fmBLtEo1E/JNLg
A519pZ0Ek5ayn16zIS3KCXWUttMAPdG46/iqKDW2Yf/bpBtZyY6xUwMqEgSq+WHDzg0Z/6tkoVVE
2m+KAkY+M7eKnl+fzg/pFPha6hsNYuG2yiXwuKYXZdoXSN4bUNn0Zci/gNN4PUuuu7kn1KlhrVtT
VSUa676eLWz9kMo23GrQJRTsOHSsdqH5sVC/dHVcBocyzQa4GHp4SLQJR1XU7aYGdzuZrWQrQ1ho
Mt3ZOXb3KS9t5E5N+NJOTnJKpZQCut7DCGP76GG03kl6aiJkNLypoW0eQ6DdKpr9mXCmHxNm6i3p
mosvR/HTMlFitUBJVKpETCYL0JzVamGYym7qguOI53wTVZO2H0Pl0QY1sdOy8hAhf34AgPBoV9mV
6DJ27yGqISJYST5IdgSTgcdVJQ8LaIXzJMh2senspBHvYZj354LW8W9paM/8I8syTfNtOzblNooZ
4FodOfESMUzGLLAAY9KlJqjZ0Gl7LPKdA5mFDnnXHGUrOQPSne+cWUoPwFCvFdX8qeV8VRQUK3pl
7oa6dolMaT19BMhh94vmTyrJeL0zotTSt3qok6jadV9ruIBNR+YwVq+SbjOs4pjLtKpxE93eGjna
laLojIu9IDXGx044Kdx7otoGbVcP1kOx1ZJZ9qVMgRVjpG+1ZnwZrfGgY5N9q4jPqxiitvOAlseu
e5nOxdLs1GUcLrJ8iTHzb60J5a+uop6ZBzRPmLyDoJmuZeHqZg9hLFVuZtm398hSSHl4LKF6nhhZ
NzLeiZP1hAVOdtKHBtt/HU46BSzp96IoL0Uc+FkU7Z0K3I8Jlnmbh2a3S8k6Z5+PRqoY2t9BBHQ4
0J1Hw6rbfX0Cc4nrBKbwpjZruLZ0bpn+EdSYesDlZhwXqlpHy7G9UULAnBPL3GYY2Meg/2aRSwF5
0gQqlGDfHJVmlyW7uEe5lbfOEeQgWkcjudaB0nlmmH6Uqcwc4NANi7KGhjgjn1WzCO2o+6hV0fhp
FLzmwZBsGxONrZHto1F+rCwpwMUO+sIyHK+r9VMqE6EtTTpUJWVMfSttf4+d0+4CxijhuunhybDH
1Sd20V17LZLxPhw00+9NUqHtp7FPqUoRhOfaqvw7NtWTQbNzq47x5zJmIs6ZVi/pBnSnlcAvnOES
qM2L1hj0+eW58GeweJH6MgzZnyoGj2Q7jbUvBzwXEqdv9UmZgvc0IHfTlfTdCab9YpZPSmTR7y5T
0qFRzYIOy3aJCMyMdC1/zE0QHo4DFVPp7zPr3ALg27Vl9jDMSkH7jnDJMewwE1Yx5kGkMVVSdV6k
oMOLp08MUR+TTYzcMj53CNuoX4EkabNHJx6epZlZPAdVPLXRaZamu0I1v4bC7zKGmthKjs5gatA/
UsClyB4m+c8YVSAilOGPrRDpG4n+vWMNhHlx+sUVKMa2Wq6K+IAKqJI+tqxNNKGVtlM98CQivAmA
rgq30gpSulgfuVMff1WjZ2dl7SX9sBvTHohVjbIhZOtpM1Vlu8zpLxkgeU9zQnSnsV5v5UL5PRco
dZP4TdfBzhqlDmGxHb76FgU6NAKuC4FljhTYJwSgqB+DVavboEotMsW2FT3X1uz1a9jGOCNDdOaz
EAjgW+hoJTu5mW4XKXrXjcuSB7S2CQKMRjK/9KB/R79zLNkN+81onHrTNK9QNC6NLJpCDknTaWZf
qTdjPc47WsohSJ6e8vAmph1TZ8qeWZhYvU73EyvWPDVZ0DsnpKslnekNpgpLlkXjhkxs0BSkNJlx
CQeQGrsWTZ+6qstuwjfSttlLE9GyziT1Wy3vQ4MylI7zRkCYGApfQM6c2s8qSp71RfpEiEAgS9AT
rL4A5WC7ep0DpN9LGN1pg3LRQSntjOouL5R7eyGPtHASWnzS5C0UkrdhFyqHWWcwjoLa7wftuauR
B/cR8zIFhAdd0p6tgAEyjSv5VoVFvwM5qVHmkR70koC0vEeDMdDj7DtkmVGpg5RLIDxFjrxbuvY+
bbhjxeKEWM6xnN9PpUyxmq8styxMleSEBHpGZ9KyTlIRRiizKwBcDcIy8G5Blt6x8uu2oWU9w1w5
9UV0j+GwPZWDjqIecXXVEHqB1oZeDSAkOuVTlNgIdegqBopc7OMu+KVE01O/8DlKSQ3dN0AOzzyG
3oDuquvUrGAHbMWGdjTC5LpYJIL+b+7ObDlxtM3Wt9LR56rQPHT03gdIzBhjDJ5OFHamrXmedfX9
SK5q8s+u2hH7tKMyKAFCCCyk73vftZ4lKPVS9EkVzSuk91LoO6R7fMQkuCNAg1LoA4ul+NsuFM18
hxwbUERlCKhY1b04IPjscwSDirEOkYd6WuZ9Muegiq96jfVcCunZyumAS2qAJUTMSQfYdWm2xggW
7+Rw9lOSFhzJyipvujOzXC7U/OpKSeAMp5GjSrrrxF9GNC0NFyZ7j5lcRYeO9mMXB1TJUPbDFr/z
p2nImJw1Zp1OJLaOZEbIM5X8QQpEaS8gw8xTYV+FSMOlkjxN0UCFPY5F/mC1JbVmE/29p2Bx8vIe
FEy2pyTuE77E6NZgzie8CAYVuIq5lx2pQ2Znkbmi2pSevMAy7odg1deZ9cbpCLUtg/lVXkvWMm56
6diWCHFF+CgTODaQUC4WEPmXTRzQgemWxqAp20wezrk69CdDEfFJCFLpUAMPkOjniFGpTG5Unfwc
qdmQ/rb00iTbk7b8ZWhIWBuuSTAF0x9ZqP4MBMZasdEI5GRTEMIN2iP46JZRd0kZEq7lLNeXetxs
804Ekkjw30bh1MAJ0YJzVPcHPyoIaUUTo6vUdmMg/QyTBFtr8YIwh7UTrTpGqg91ic0uspYCpWUg
kRVEgEltjRovUMtthwRureglVr84x/fUY9pXVLuWA32V0bnh2vHR6AlO3JizciCDWNMq9xDSWmag
5X8F1V2YSquE6yvDSKycSX5W9EfDkqSLWyK29ToazSb2BQQbWlG8Vi2F86aWn1SZwT34kIfE055z
pXIo4D1IJgJk2C31spdGfHqV5TpiNp4zWYAinqCWE/nGB1+oqfhgLg/zZhP3+7ZBqKIZIsXk/tzo
HaagrEvAWu6MxscIkCBvpNFp1yIxuqk5OK2JVzEmptUWXGxOYjk+mcY0L4AT0ikInFRyjBedUBES
TGdOysfaMXIUWwN9sUCGKIwvLh242nR1fBmSEpJnkPxUUgNXW2LozMdwE0pgwRZZIVO2+5T9pEYU
6vYIWZtdQBhZVuqaUxp0ByM/y4kpLuCaGgQ5xdANmOUQp9WEeBqSO2R/wYIcEgBQVci1QbkXEQUx
6oqW5ImHTjRR0VBmvjWc+22lIaPLj9A312HDCc8kIhgrhFQ273pfXyIUCWpBVb3AO2VKRLe747Ks
oDYqQ/8+pAmfTraeW6jk0J8mCwy6umZEdRn6OImlpsOorO4h9vv8UhNK+hSAEtPaRqUwfUrkWkh8
XWx+qN67Kml32b4Ngg8tMBD/lJghNPmJ7K+vcuSqpPXaSvfaT3UYjwkYuKWq51v+Zkzb1NSOk3JY
dVZ2NYvJOpRYz9EorXOj/WyS/goJc5thFGVY/+5G/rD1LAbLqaWfxSrFR9xD5kfWFAv1rtaaNfKS
wcGQrUVwJzQ4UIusVyGGK/1d5nU7TOoFRaB3eUS+kXceoRc5BobAo9HsJXhbqJNJh0aUQSXoRb+v
1SOtIQ+9D4gjf0yuYgQIZZwCuRX8wkM83DN3oRKkCfuaMSlnYYtyjVg3T2OqZEdmKXIEwKwa+cry
we2Aqqqrwa9/0Lf98htEv9VI4dGTObR19cpZ4idCR22VJ8paar2CHwa0YdgigO40E91Sj3JFaLmI
enAQ6ayjRqG1YGnt0hKKJ90T25UTCh4UPYb3Wo5kp3NR8Zk09OLgpzj6WAQT7RVPYDUQAp1GOHKs
4AMtEUU/jsnKwPLZ065GA2hQHxkDR5AoJlZl9uVDs4UwBsYhGD6ktIYc3oZb1512QGzTjeQjU8ab
GBXCS+PhKeDiemSM8KzUymMptyclFR5MKbi3Qv5KSYhyKEy6HwpAhaLm+sREvmgguQaBf/UMVwKw
bK0ULzKp46Cr1CGcgdf0TpackTqW+Iz7fEgSKM8mlW2SMgIHbEGs8gqUjt2n+L1iayDCldF706d8
IZMnQp28qBn2ot6jd+MP+MnEAYJcYKrSIaLCEGiAYmKje1eK6tVsBDsZCSsJACwt4i58GqR3X5Ze
PYzgi7rCd0noV7aqVVCcUnXEJWTEAo2SXkckZGj7POCqrEKyQE4x0u7fU32K8EtY8SauxOLYxj0W
1uYaDBqmim6KAKOMIcsfWaMiQGqQ4ApM41nqzkNurCTgy8s2ir6skv60UMDGgna4qhSU8L4RM9ZU
OjTngGzR2EJFHgbDiYUsQ1F/7jPh2nRflk/VW5euHfIbOzbNN0G7kjfEVU7BqqBmxsaNmS3SJ1oY
DWcAcn7opSKRsml+bf3cOGq5WKCI9KRDOkBbbBipFqHKyAGHWZ9h+ZYqziAiBqHErE6+QFMQMQ+n
h/Bk+QjuG/FD8txyPbALMOM587HPvmISfUHPXGI4Wlri3TRHBeniIvOXCn6QfKRe7J+bBrefLkqr
UJiE2p7G8Fsv8CGYJ5SiUKE6eMIW1lhptK5RVX7VSfY1aUq0JLhv0wyj1JUrAkPeInjyEeQ7ckBY
W4BkXRNelAAEYVNpw50R/FDj5ATDVdsWY4mGk3FnOyp44wrlTqyEazVIdIl1IFOtiyDtKQH+gEMF
NkoGRUGq/R9C6wWrghg1Zvc2JM8LF807JR8fDI/DM0FlzIeSohDkcgspXCc+2CbPCo6Rx9Ei+oS3
GwEcdD+HdWGdlU56zcIYpx/yF0XH6KuHtq8Yjz4F6IWJNVFDYhC7NAc9/0Q9jhz0LjoZGu1TZBZF
1V3gkl6Cdjz3fYA5bdgGdX6sq2RVlkctkl9Rw9lu601SutxnstEJp0obObyEQx/k6G1GYzVNTEdU
wvxwGdB60r0See8ylNZRbqSFMjbrJiy+Qt/A58MsAU+KudKEq2kNmwl13DaWtCiDtoVgz8fVCoDD
Y/sg89dSXHVJWrvoq4/mOF4KtQ830itNBSVmgMis1DbCNlnVCUdMqaYZ8QClQ8wSqrjybTSMNz2B
PstXLErJF+zyN6VpPtL0o6tcnFI0OBLRvdJGeiiEwk709EtmZ+Mx//L86DHWsgvJziM5eIhCpdT4
sDie11XUvKYMsDEocUoKiyFaKHX2HgNEKEvjMQUXaqoxhYJ+qw4pFpP8UdPCfVmJz4ZUPXZGsvJ7
WsWZ6T6YPepydBxfkRmRnPDUqc29XAkHvw63gD9/5CJdpdIQ9rHQrJCMGLbo+eqqbIsEaIWVO7JU
PAvBKR+D1wgldeIdlapEypTnuIZq8y6Te2BC/r0rIVgQlDuj1b40KalsT52KVbJyhNuBVSHXqSIx
0vbzZW0EO7d+RsW78b0XbCvCNqkH/ClMBQ0RBVoADet/tw5PUXUZBdw/6/Cu9bv/qwbvzxf8qcFD
4vaHqEGuM0Wkc0Qc/aLBk9Q/RF2ULU0SobKJKii/PzV4qkxYn6zrpi5aumRJU1zNXxq8SZ4nioqo
IewzJmrQ/5cGTzN/QwCJYH8URSR7SVdQDwL6+1cEEO6lwM9Q9tzpEv3seO4WGlOD8ZdFHdLNZM1E
+PG9+PsKarwGHWlw4FbROIHCx1PgM2usUOGsU2y/id5ZTy1WlVWTqQeP+JV1Oggn35C6TdmYBwBI
NORclVxbafziYhWc0mGkwjAM/AzheaxQ2TOZVkeqjr1nQB6Qh3VoeMdkBMXe+eGrL4wvvoRjLHa7
qSzHWT7qenhNTbFKDAu6NqXgdVyQw5Q01E2roOPyMX8SNGxpdj8v0jUzx8d5UU3GuN1Toe04xyNj
wi+m//mCYGq+fn8Vv2xmftUv39K81vwgXMN1AIqEsyOFru8oVykq9PZlDnAlnSleqap/0abG5vzQ
fBNNrVVxkrP83WNqV4cEP00v+Q76nRd/T4idXz5v6LaN29ukc0LwfP9/LP6/333e2m27XpBr2yEo
+23doSgQTVQG81I73Z2Xbk9UEYD92915ySNcAPf6tPbtJbfNzC+Z7xJICp0Q34D9dytD8BrH72d+
2eL3o/PLNXofKMCm/UMD0o6F/72zv+3T7f3md/ntrea7/nRQkE7SorP66/PkTNqoTkz3AU7Ldpq3
LqP/SQWQzrfBRLMnlJyjc16MY5McYC5dsVdm6/mh7xVJI+BSPq09r/K9jXnxe6Xp6dvdX56OKp93
ayYN3ffivNZvm5vv/vPT81v8spdeDXXItwJURqC0CmiHGHijaefmNQtPoNlgUbx3yhoy7/f9bOof
zyvNq893KYSGu+48Pzo/cNsS7SI2Mt+Pp83PS7dXkiXJVPr2GlNomLcmKHpKX7hXcpIjaikl7kS7
LTYuRsFEQrQ2P9+nZCfkGlWPTvAw+UiR4rToNZ1OEFonUh8SxM9bKU2qnWuieUqD6mAMmNMJxxg2
I9yQfEzZCXPqL38vSpMaS+PbBPOctX8tzo8SEbZXQ4/Mlmmd+WZ+4bze7e4vm5wfnJ+eV7y9bn6M
PDYwG0C9VoWH/GXRJtlHOxS+M7rlnjGZwpmCooKuGRjP4vptVonMN0rVU6n/RQgikXxlZ1k5EXQm
BeGkTVINtL/pKDrRQJaPWlwyDQ0XAxbq+rMgTdcOZVJhWJjyzM3pM81Lt5v5MahxuZPJzG5nJdZY
KukI3oj6qFAqz2pYxFwn0Af6ZaGsPb/rdy7IanSGEhllo3QJkr4jvsqrmNwQjWCR81EFDEzzkhCN
OiCILOgKfC/T3QT+iFrzKeS2AbIz5XSEcocCPDAlBjpt2NizHmqWQhllYa09q1nVQQEHsXnSlPZd
MRuKW5VHIlbaQCSo4LNYVs0VQlTcFTWqRzc2bT1vxM0szbLEotppAqiLeakyS3VjwB2a9R5mUBLl
rtOqmaUps0Kmyk2GsDexzLwUtOK9Qsr66iYHImEz293uzkvlgOZMSVRyjvghzTeRT7S3kUpb+h04
z31dFHeCd1+IWL/1UgeHiYaXhL6E3AbdqwClUoFNy+YkW233fSAq/3o0zgfZ/FgRlwNOfoSXjP32
TBvjNVEgpLwPKAG10qKcfLs/LxUIY3gzqxw2phI7hDv3uyg3pr+wgpk7hQe+pJPDfd/kqb6gjRp1
5CimqgGBoHKbAqBkOi4asxPotIx4CL8X62KDLw69/jiuXNrEO68EtuDlItgOjx+gn1q7KJPM75ui
2dKQ5YLchOauLivsywo+Zxx95YKwWo+540gB0vAISXd81Dr8kPsFXYIWMv7wUFGNeqTdT7e/euzf
TH/NlB0JOUay8SneCF/kYXqKwzhclAHg2dHPAOPrKWjXuffSJGyLiMbN0Lwsfyj5sWgXDKdlHx36
su1le2kA7wJ6qnnI540NU79gPHriiVSLQv3ZuO9tMm0aEQRKUikl+9GpnzrYCgLdgHdQotBh0nhn
ks2F+ctbUfqAQa5nLxTEkvETmmxIxzD3dyhbNXhCuk1DPqJgH4EPaFedetXVjaptFWUPb974pP42
aFdanFmzLKVNGd5l+pNP1xkHO2RlqoPDXo0OcxcK+svGLJ2qXtLjwmw7AuWbhAHKuuLrlJFAcMLB
TB0Hd8zS0Y6B62ESJXz1eYVQPl10DbMKbOtLtujm96iqknRF31NoDoN5TuN11zxDOwA/cMrrn3q7
LnfmnjjKAqRVC1NjF06NbCeNt2ADbdPcIK+sE2ApZ4PcCxVs49GDvm5uKsJvzY3y3nlA6bK12Oxw
8cnRIam2bWFn4nGKZmlJJF7GyiVQnhBYJqeB0B/iH6w1Bob6S45t8aV8MoVdL27A2EIhZLx2L91h
VxXijavhAp+wv5nFtNFun8J9by27e4/y8bW+C2AkLFGGRO6KRLqo3g76tmd25m+hQWjlJ/UQzBJe
dmdiPgg2mbvSx4Mpf4Qj40jcYcQYjAfRwijqZPraLNf+uCuNU9TswwDoLr8LBYs4YJDoK/Oe1OoO
i9+4B2TN940eVPTWIZ9NXwhfSCwMcCiRI3CY9v6ORpmnLMFHqu16zPfaF79ZVfvpj0vwkIXsmPVO
+srKhzTa5rhfxOkL43sSEIy7+MFwLxsb+lWhsAQHOxUqWrQ/dv2WNXuNgh3Nd3rV+K2hgIFeC++C
Zonsp1NtA0oG3LTeEQ/5WROWknqx4t0obggJqphobtySDsDKyPbxuETAXtYHA2NaVTo5TmWCrQ9j
NCyW/Vt/9alOb6Y+jvZQy9sOIFrbHrR6NYSrfs3H9LCj0sdv6m037nVItp/hmy6wq/2iQ49Kn1k+
d8nB0FfihawFVXgV07vAuA9etJ6qBelWO0lnBG4nrxYOOn4K3jqRTjn8AJE5cA9pCqI4v9oy3IoB
ShvfkdQVqmrqpGCMum4ve04LhJjqRoS9x4EgMCg2aupaOITlR01SGh3NULo05n0dOxhKEotwJlv/
SWHFuprYEZbKESOrS82NazNQDMSCwLXUVfcaIZSgr4fZMKU6jKnQzl4o1SKHaPKFojti4bCVCviC
jynI4Ts/cjAbd9ZR2SfrdJNVSwGvHefNZkHRZkHUq6dQC6cn5ATAkYgsr69MnBSQBPvmRVNeimZj
IAPYNGfwlMoyKjfsGk1KshsXdKTLfM0+wa42k4OsLHRlYdneNUeRa6vBWrH28V5EQy0iNntMgXDA
GOJULHWHtjvgp/E/muA4Wk7TbIX3mD9XAXSOLLoqOMKkKAlxD21iH5+Tu2Ln36sXYVmPZz9YIc6W
izdFuQeT01C2hdqmEYgGa6BAR3Qn9QdBvSvdPRCMJL8OaD3NJQUVK35oSZWJ7OSBgqykbujalDnh
cJv6ZD3T4bB+ZE/4z0hW3wCieqTFm4PEeBj3mLdHOinPJGebw5psCBh/eFEBwY0ElL6Iyg41c0Dr
orU2Vcy1DukhSisHyIHAKJhf3yEXLppANtlFHdFvPnRMSqt3SzxAxEDARmCGQiAWdJF2oYVox3BY
LdTs8dL4l2HcmSYGXdRm4a6Jl4a+TsHZhtQzX1uV6UM1okl4TjB3tfWd7N23MGtE7ogrFH4iWgfz
DOgtLjaRi59o03JmCXZoLoLivcsPEk3YaM03FHEpNBdQ6QARgp+LEaTMuLuRZeqlP8139vLefwnU
PVuP9kxofGhQ7QJRmH/Bt7zuzgj9JdkZYXhTgmwA761jRynAcyzqDwm2wBpQE1T4C3gL6HQ72RYW
4cogLMv5AR4xf4aNoJ+iZblVHxDGjSuiFPfDSS+Xypu7qUNYnrax5Egz6J/a4s+pWfXkXahKi4/G
kaQb9hxKH2bi597Cd7ChZOddVYiR+Qas+t1n+dyQVHUMoYMRq+TaQ2oLHLHcEZaCjWXqDHHHdjeJ
zXe6gGi2wMhx/rH4zJfNj2qlO1vKsfJJOaYb+TRwUmAAcFW76ReTPofPgAUhDZTP2rmFiWhgd8YL
sXQvwCD4vx/fsSqNgqrd6rUDgCJz3JNLRKN8jYOVGa7rygamCNEeqJPX22BkGEJlTo0WsVtuwQYn
/gYOe/ZWrfP7gDIpDqa1V52ZLpFz4I62hw5yGexUBzszfwlyddVVmx7HnUIZXnI+yKq0xw1epUZe
Sc9btXHgLNFKPAxLj0zMRXUUfohPCO9amijv0OCWGFAetE3yIF49WIB44yEjJpOx/YjDLLtmyAwW
yTp4MF/BhfGc9AxUpsjgNqHh8ZbI9+iU+dkWvQcMeZNhG1G1fLehEzxU0UIDh8jX/ozHgeOMB8Sr
dJE9u32Un5BSOemqPWnASRftKdrDMHM42FcN6dR8abZ2UA7VsT1hiF+/YZoZD+OhOCortEneRuCu
5S/v+HknIz827vbtorzUqDvbxWpkgDCkj6xBqxwiFJr3lf8KkYR23PuwNHfu7q167w/JsUcItDDX
jD4O8i490IujFs73GNnCEk71IlkQ0Hfn2vR4nNTJ7uKVtZLt8FRvddOGNnbML8JLcO6d5j28WAty
OxfiV/HULfMt+TZEFC/qV+9ZHxeaY10Im9DpnE4pxPRuFqUjrbhqPHMm49DhG4a1ASiBASKAD286
h3en8VweCNfLt9FR2GiOcdAuuWM40BnX1im1gdm+khoh1I5/p5f2+Epmrw1R3eYMJdoajLdXQdlQ
Rufi8kpilr321gxKtvGew+EpvNSH7is6muv2ULzHjHqofL2IXy/JMTgDCfzyX9OfyUbkm+Aco+0R
L92BxxlxtT6mjw2EURuCmngNEBnadLU4rPhRBYuL+Jk6rCj29nAlLKtfXKyP5o1+Ii2kffGQbMx3
9Vq+DkdOhJPC9718DX9g0z2iiekfo320l6+63Z6KB/UaLUWbL3Ut33Frg7DnDT7yyObss6psQJFA
Tw/GBnDAzn+ZDrqN8Axph9MbwU/09os3lcU7+gk82C+SB2mT3nNJ3BWfHKvZNU4X23EfrqrruPc4
x9TPWbTM7rg6RZ/zcV8/h/e4SvnX8yty+n3C34uEhnpR6zsFlEJmQytwwdwwJ/2sUW8/8xw/pqBx
IMaazFH4auguccHia0J1xjXjY/wIHwXXRppI01hqV+CeVGANUNtQZ16FD/GO87Jua6t+i7aBX8sJ
WMKm3/b8QYZj/7N8BcpGPPSK4z29dAzJf3jkitrZk3CPg2PlbTKuSKG0qYCUPnXKS7SGhrYNtv2S
a3FbrMalshPucHlmwdI4J5+Qx2Ae+9bPCNiCh3yASyYexmfTWOjWyn8YzuLauB8PzfAQ3ZV7hhTE
RfNbEV+JGwT16p4+g4eOr7q3EwT/o9MxVIbwFzyMz/18ApzPEhP2jgsRXNxr9glfj5MKqOEPEHP8
A++Xcf7gMvjR3emcCJ7qLfyCLYhq872+L3bWRxIvBcHuzrDmzHeWylf/RTu093o/7fV48IDWnFvU
uiW5d4v20XgWr+U93MIIaOrDND54kz6KN3YxzJ2AltlnOxzGZy6I7QfYOHaPHF9OxpzYGCJ0d/C9
nWFJbCpN9t2w/Gg3jPCYa56hKDvewuNc4dvesrznXMpl8m0yCA/r6hoj64GR293xvUYb0S6WAqA2
+I3yDqzngiGQLb2J27hc6AdraW754YO5JmB7CQxwQ4ve0dfWPeGox2xT14528Z7LVe4M1KsgsfLj
9TYfvkNy4BoRi7vpH/QD/TYueED1OVKLpcRJEvjWitnYc8EV58P4Ob7Wna39lF41AHexE66sY/qc
7/VtvfcRj5/lcNkZyyZcckmTTwwHqcNw0F77jcLpGZ2RXTrCHk33ulgzQmXL6xNSojNjiu7TnD49
0SH7bD1umk/44eMG55Nd2GSYrcLH4AEE0j5ddWdSAWzpWeYQACQsOPK15Zf5wG/WfZpgbUh9PpXA
SYOl+DS8D+/5qbxE5+RYH1LOgsYP696/GI+kQEDY2+JmWCdHEgaXoRO+foSOcEZJxM9Z2Uz/0df3
O/h7tv4kv8cnQVuim+yIOK8Q1drCCy4hSGIRQyhQUosX07/jSiM+IY4y6xXj4h1gjCUaPMq7W+YL
D4jCjgwzOWrlK03OeDUhsrptf/F20AhGJw1XMkxn41OcunHeQ6QP/BUn3dGlvqDJ9XZIEsDfp5fs
bD2zEx/emgF+GMLunKutLQMrXTYU5kbMj+ayG95kjq3JezPffD8G7kUhYYJaAc0DEC5/erWkqY0w
P/ZdjTKlZpV14QOzEMq4swNtvpkrUbe785I34E+XO4RjcxVq3h9TJEbZpy/ZGdJj1I391ve6ReF2
+VbJO1uqK6jeAFXSNthXwhtxmOiIW3Rm7bJo0eMO+I13Jr/qafcDodvA6MLiLHr3MjX5dRl7TICn
G6YuukjShAcjDGgYTsd5CZZfuRmRhc8mwiqcqvrSFNxLAQgFw7wYoQngKtBxuoyrbJv6cLkCkwom
7E2zTCahIRWSND1nI0nE0G2Z8I4h/aRBKU4l4L7VbCWb82DnKGF/0gDXQ/Qh1TrVF7xl4aRiJi+D
BlXfT4PyxO6j+G7IdYZB0x5T1aIjIIaiYWtRMOGK0OH15ArLisIJtxDuqdFuAFTEnDjZJ8UDvaVl
z30LUB23CN3fybFZG1N7ZF5sehCiWQDxP5m7dXONdzb4zUvG3KzrimKfuF6Cr+VfjNuY+f90b89P
5EITbErfQ4U/tJRUpA46bUHUcjvdzHfnGzGncNV2zMBuPtVcEArc75NvVXfdh7pJ2tVcl/2u1coj
hvdv23vn68IGZzxBrYaS7vqpUj7895LWYGqdH5tvfrs7rze/LBJyGhtJOrxJJvR0vfqMxOpT7E3s
KgYngAgkhSBynUH7spdqtK9WeQRixefqKVJiwRXLXSFBgw4Jj0/cbdfAw5AbhTORSsMzn7o26NmL
76WIROcxxacWjv0pE3ET4gqmypgUjdHuJaW5R1suoWvWi90o5wVuaVR9C1N/MmSC3b/vzU9YIgCq
wKNm/8uD8+u+78+LLWDn1Mj3aCgot3LCl4lJ3NXe5KusNM2nNzYvzw/PN+nk8Jttfre7t2cLTLh9
0cbrebXb499bUWbQwu0pvUsfzAbSZlaAiGtF8m+J5NXuAosuKDC7gdBpKptur+p8vfwG3YxjW1Bb
eYke5TWLtXINTHB7e25e8nLWQs7BZ5hfoGD/IKR+2sB8U5DBiWsR2t8iy1tiNaetzi+ieg28Qprb
iNPqvRGz5vembo9+359fML903mhoRFyG58Xb9r7XnB+8vfz2mu/N/756r3kp6pj28beXzG/YGWS9
dCU17dtmbuv9vme/3P/bPbu9daFFSAdxYn2/ZN7kL3v/y6f7Xpxf6d6+41/e6XtxXuH7A1oN80w9
pmp72+d//E7mdzaq4K8/3i/vfPucv32YebP/Yw9ubzG+jbV6pU33Ojsxb17J2WP522O/3f27VegB
UNf6bTPS3LS6rT4v3daZN/tt/Lytc3v67x77/W3mTfy22e91DIUwIvptq2Zq2phzL9YLofUXVbir
pwt5M11v52d/u2vMHU7Oz+n3iubcVZ1X/16c18+oNckmete/28S8xnxz28z3u9z25h9f99uO/eNm
5vVu7zRv7/ZYP3XB/leju0jElMjv+mfJ0GPW1P6/2e9lFgfpvwC8/nzpX7mc5h/gSUUQXEgaNf2X
aE5T+UNB/aMTIG6ZpowM6L+1Q4r2h4w4iORNYjNVYDtEjf2lHUJWhEFQMzQMl99ipP/7nz/6//A+
sz/jwqrf7v9b2iSnLEjr6v/8u6zIv/G7VAs+m8bFlY3qiqSIv6WWNYEcpWUYZCQe1R7O49Y4BEVz
SVQZEHT/XHYtE64K/0sJQsbxVUk7hMO+xQa1aDQkMfdGYmUr1XSTI1Y7FweeY41IgjNB2imZR/C5
77okEhyHMi83qCB/hCFUYPJvKZT0pGwpKtkXQcCMvtP7zPGOZhKHj1YkLsUyVa4D3Vsn6RUQ4GPj
Or1O8soQKesalxYwVtO0Y/DAKxWX46KSMPqKBhRrLSUCTc6QWua9tUJhq4GqBxHMpDGSJWmJwxqq
b+1nS6vMicFwA7pz/dQEBE+ulJ61TvNgGQ0qOeG1Bxmm048VXq6qyuNHQ2Jel2AT3BTRuAmENnOK
QMr3IkUqpejMbYIaeC37/dXyTaxvaA0PgrZuerJP8l7WoVZ2FZWbvqdRQgc9DC1cooF6dOsQohbH
y45r+c8yGpilZmBgWoKwJyEjscFcRxeSDl1bDaqXOAsOaBv8J0izmzAMgGMFtOStwtrKHFWQLAxp
F3fKR4lo2TarIt1KhCYGknYBDwQ/Pii2qUydMU385ODhDWlwMwJUQkHqLpOsH95HPLmJQq9Rs/aK
QLBGSAS8gsV+M8YqOi4xNlEpknVtBI6lJ2e3hpkTCZV6D2Qp2VYWnVu8mrT5PDrSWiPsmTTFOz+q
g2PYWsTNWPm1BTCyUpqhcEYkZ4c4z5ATE0jYYCJ1K1raHVUUzAzdChYjHKdMek7zsTiIpfHUZ5h3
FY3K9OCKxrmbIoNaQJpu0QxbPdOx1DRtuBw6SDE61jVkoNqTizK5RvKKV8k7I61UVkUc2maRQyFP
Joih7u4Z56CGlkkoGHx93A/RSCW4JljeUPDUVgjrLZ1AZjS5uWCRovkdD4dAP26JyRwBQxObkIEc
ijyFrsBPiY+Lp003TiqC4UWmvOaJlL8PuIQPsdumD0I7EStEkOuI7fVnPwAXEg7aJs3pWmRGfG/g
kaLUn3sThBi6VzHcJb6Bwre94BzI936fnM1UXgZN/ahaMJMGTuOm7/n7XKIMUbnKNEnTNgwP4azl
UFZkSNBS6m0atSgPQd9TDa9VhZa9tA3jolnWaCLtvqpL2pFzbOb4UGRttBmtqNiPP0OBNGwjgFOJ
yeQR5wo9q2B4IMPrZ9KQcSMboHOUho4EPnuaxgUz7TDR4eQGGHKLDkOsKvcIHtJuI0hYy2R3Lwlv
xmBdyC8o7iMXm0GhrflD+V1DYE5oHgQLbXomQVVD2ICCoIyuYkLzhZzjwwABc9bKmYzse7mP79O1
d0Qbv8/0nl6vAmU88BDgq6HMxMi0cF1U7RpNO333jAFxnzdrNCc+AXRyec+EGJJXsbKU1L+U8hOm
LwTxWD9TUQqOsHYkO7QoyEqCcWLQdOEUZJy6rgHOp+QLI3UrqodJttSTQT9MtvmkzRWiXxocj6Kq
r8M57DzKsOLrxRHgvHHIajAGsSl09hDQKW7gG9+pZnNO8qLbhYHuOyYxc3bnNcoSVyLFq9wK+H7k
N8mg9QnRhk643/ys9GjlUSRYC14cbSDuQqNWy0+jGeJlj2/cqUXBX3ahmZwcHOjmviuFaxy68ipQ
SE9N8owSjY7hKBuyceF7wmn0w2E59v6EETO/VMt9KhUf4QSYX8i9OiENzwMT0eNgkhcSFq7Lfvf3
fLV4+IfkXKSfSVw317KRJk8PFnqiQ0QVshQobCT0TLnJcKq9sN2WBCkvBaRSi04TewfzNAUoLgLA
HuAhD58ukPR1VRj0vCQEOHVVPIfowDBwlPRRWcdK05cyQlhkGjh5UaFfU0PEStHDnag090ABgGxA
Mf0xmsWuyaSa4NTuRyJ5JK3T9W/KsMVJiCkti+OlIpGFlsTSWhJpXjVgKuyAnhhG9amGP6zkIeBH
6YtP+dBXdqZE7SIYsRp7zNlX7Pqmt/xtYUbGQVWF/mRKvrDoxm1f6uKuMfDoodeql1jGSyBq3X9x
d+bKkTNbkn6VsdZxDQggsAit5J5MZiaZ3KnAyCILgX1HAHj6/vC3XWHGrIVWRymldhIZOOHH/fOc
Y55g/eyA7mmNNyeOXqaWUIusAvs4scOsJv0tx3xcu7Y/7gMXzq891x8imr99lYWPTXN0RwcyMZHh
KZWPeJZjYpWWtQm6gX28m0h6p/hPtE782CgSsNDWuSDllPH2s7EtUudsh6NcDYUX7Kw0qtbQ5ihr
ToO7zOoIUDpBu52zvNuY5tkf5HztvKSgyqzAZ1Ik3zOUPRKQhIpm2nM56fYlUN6VV9OP08rikpPP
JkrBjRTGSL7NXe74HihnXtmJhK09dSxk6y3stukQpA65a7shgeSqg+hiC18/zT6JLr5IYcEdCZLj
PKdsWN1ZboQceUp4wLJacMB6LYVN1YNLo8LLmBuHHNl0VtF8aGfnZ/I8dYbZDazeZqdgdX+n3Lee
i/Zglvm75enqluO1Kev5D5JStCWUTPZ4ggBayvZK6VsGnSRZtEPDuLP65sN3UxpIskhvYDAOm1DC
V/daFr6BN+dPluiOaYhLJub8XjKG4iHkP2ATlX0MaM5OCiN+h06ZjG148AUZfOFZ1C8WIy1LbtS9
pQOZinh8bAtLvQ8CErIk+VQlvXz2Q+OFYwmLqurILEQ/yqFe26Ud5OLFPbw9JhgS26V5wK1cbtKu
z56cWJckUgl21yZnnlnb2JdALr+P7vQppq67WDE08CC5dyPhfA0meTXt6fDUudbFr2PzpAAurFq3
876k8t/DKvyC2Uh1spM7z/jwEE4j6ASKBOHz4DVvgwOfFRrIsPNB1t+kS/9XoxSYoYka6y4GsgpW
KL3r5Xhz8mE420NTbMRsVAc3IqIfql9CH+Rh3CZ5grHS7wcICCBMbXmFxm2tpVO6O4wHCua7Olap
djDZJByN2T1Yxl/lm/ee8qrjQppeSeJHxJWjvVbsQ8hmhvsGfALI45lPft/du8UtzWlUqlUFsz5o
noOOh1gG9vBnZBFQufUt9gFAkeJtjyQDt1lZPvGlMqFhxaQjO7vfgROHTUoxycmvk684oug+qf2e
b4qkEMeqN3KMWb4nD8ucNeTzTmShu/cUhZJBXr/w7t25TZQe4e73m96Ut75qQagew7LxP/3QoWKN
iNTT7LU2NTAzZhjGVc5qNJdsBmQSh2Q9caw5HYakqqB0yFgenLTxqfMuI4NsUs6+ssAn1VJrpToH
5GNhPvhUNM3tm6Nl82P3wUcoqvjdxAqNnFTxgksczBGkAGzg6W5Uvo5+0tInVoG3MWS8bfOENZqc
1Uf4UNjUsHt6/I2q8qQcNX9Mrf1kePK7xa1/g7EIRaA/cx5xguA/3GdOfe9qP75aPJYU9upu7+p3
qS021ZKplGVUtS1nq/kNO76PKBvu1R+c06xyvHbGXzvs1amG1b5JTKq3DZe4NgzxdosyTXLTYBOb
YS8lGBnGD1Qh5FFsvPq9c8ccB0PTr8xrGRoK1Tv9qYDtb1ptTTi9xrcaB05dGdM6oMHjIx2ac1jz
z088zzxIfIhj7LyGvk/zuAkbfiE9MPewGejxsdlxSlHvUBI+HrFcCLpOW/oNzCVcKET8+o8iz9UD
D1iJWUsuv+ef36idpr9TTk44POfXMqE/VSSeN3OZYj3akyWbT62pXguz9PCGjT+QcCHWEkznDOwo
UfLDV4R3c8XgMdz1ERnaf37gfMYNAQ28w1dVZnNyp2L6XnniROJeSmsY9gxgZwqdo21YgVH8x2P8
zw//GI3jQX9Y5dJXTAYfv5mk9yhwPHrxIFaAZUsj1nvZIPBiRITYiolyctPrKG1rFFRFGL/FJq0q
ypqq5M2CSLzru/pitF68t2ivXiucVutYIMXqtj9FXo+5Qjl4DEmb/TejVfgZVXrMlls7x2xMNOYb
NgP+tj7xMFCRHCbv8VyPU7JpqR3BYoc+LtAoc6BTyP/qsZZYyWTU+0fGk7n2btSlUBX17aZDet/9
qCGIuD8k11z2ck2lSkBxLgCJMYuOoSEdHAl3UxGb+7Rzg2NUOepsGRTcFWkCOs1PrtTnFqwWEvhG
iYft1gvOw5y9lmpZEKdOfEs1XSw1i/A+YEBWaXKzcm9fyfo3IDn4ZCQh9BxCBtuswLkFbRke6Dxg
CDDYJ8yFCaLWfy8EO7yy084+kKt+6TNok5ZedbaEnba7pzmhI4VA8QctGIeJRs4DDvP3PvM+nMTd
d5WFX099KxmQ+82dN6M5K2fEzMW2O6wt0Jx07PClnK99N310abCbMRCZOou4fhhULruUWS4nmzKn
JUV85GJySouEZdQlizHTAVeoaWVypDntNbfiRg3DoRgDfegNSi0mPyQAiyOClCbjLndAzHeJe+jr
ap2xcYC8YF4dFyh3yBo4B8Jv9/XXkMw9OAd5M1pa+wKzgoMa5ukpVq+p9onQ2w98dh+KPn0L7cq9
C/CbWqN5cYj7bBjs//mDSkBXh7pKDzU2PaeteHFUNvsBk9WNN7+JKBensORzrBqfa+HQhWtNr8Ra
LojgPs01tyDkAxVkpzAIBIVtgATyfNpPuX3IFug+uORsn6bGddDjupMFO8QppwA0h38bCf5PgBZm
tlxi2MQBLAJz6p84eB7jHtBpkjNEQnEm/d5wHdnamiStzq8UfjSnCM/QdK3GxDpWrW1QSxdFp0ZG
4dHofghVsMoNlsRW3xtcApuLP4KniVNsuFMOSOif/39usD2U/0COfHnnLK0FwMDlXbCUHkj+vKoC
c+VEEk/tggWeljMt6PWTM+cfmdtdRQ9Zs9d62pTG4iZr/GerBhwIXxZAb0TfHfVef5iGGub6CF6D
kntTyBc9hvYmGIwbtsLE6m+Wb6XbtMNWN3js8/zsYs5Qy6K5SjAHt6+mCyTJcNWZ1M9P7mOc8IfC
oRFnb5jMyjAqoONkGNw8JwX93I97Z2C7apIV9XSsNr01/erio63H/EmIX5cCpnyMo51YHNYDtoK0
twmFTr7YZ+qaT2SZhesBzjHKY5/RzaNGC9YfLrgac4liZJqFt++E/5BE1mdv0XTRS/xY5keHBnhX
+piiFght1/fJodT0lrfRRiV2v7GtrwBFYiVrynjaSW5JZnOLmepxHYlfMi/B+dJPQfBJZ8zgs9Ki
ZoM4Hq55Pzq5LcunoCWwXQt2PHIySb9HNLbQP9qntr52o1J0/iViJ0M8T3Ge3AtG/TXL1GhrZhAt
hraCerMlSI0bJYRvJK0f2mFAVTbLHQBlhOfSPYUGrTfxwqApbau+an5VIssXs+qS7Yx5oM7lvEEf
lxDIhnGdwXzaGg7kIK+Fk+DbOiWSI3oKRmO272Vps33HzBJwA655rA9NNm6rOXtIi/rYjeVvzV0X
nyVEZ2/w10Y2XqsX5XV7PZLyVc1rYBClz1T20C7Ulzb+FGrZ40s6sfM53cvceyGo8+GUSCGzuPC5
3iXkxSEw/1Ydj4Ow65PD3m8NVR3mBIbinO7Tkf6XGdInxoziaykMqmv3qTaTbK0yHH6hjVvQIZYt
nR7kBt5L2hlWgd2y9AUhnnON81x6jLv57MEJKMeSmYU6daoNsAP9+In6QTcMVPI0Arjbplhe4d28
p276od2l4uHoNHznrJpmTK/fy1A+wt1BZh2yr1JZ52HEZlTgWiYKuUmVcfS68BCZxY/f1MexHHGK
d/IupB/ZTLB6A3WqVrmJq3voaNxhQ33PpepkUmJTleEKtecaNUt0vHryVUW9WhfsEuYbhqMbn5Eu
qh6LePh1BVb31nLfogHOnMsXByBEk1Q3BKa7WBjfcYh5AfLSrkoTQnc9vhaOeXhQhxBQn1XnOCSR
Vm3Hfmg6SsqDkRN3cBRT69sc0GWrnd9kbqnaclndj9vE1/gx3ENQjH/ikNJ6q5nORmx/G2P9NOuc
uqD4ZzCtmzfrjRkMR1AeH0OGVTMp0Y9kCkwLuOJoYNIK9PhjdSW41Y6PD98HLioXRyCbck040p1F
I0pkvdguKUeiBVFM50GL57PqPspaPmtuAbpMdhmHeVamh3ZwAFZRIKOMPcCYjfJKVFd5UBC+8VPb
0GfSiiZ0w7R/fBVsUEcBaIKNRrbJXuH08m8M25vHLcSk8ADrl1GTL283k199IwM/qKOT/5SgD4ym
OduN5sVqplgh9cSHypnOZVd/d8I5hXICp43djw62V/aZJB0s3LEpc1lnonuW2e/kHAsj5AnPltuN
j4nM2cO3+WlC/eEM+CISi/mxLHzMP8W1JkNg2A/ws1gBvRb838sUHzXPFNWVOdGsEGg6FQ18Y9NQ
rCQI9oVn0JHvX3JaOMkAlbmAbkFjYK0Cz9aump7ZWkkD6zW3oDBxXlP7JQX+EUj0D9JkBPBpC2Vd
jRg6/q3gUdIJErw0BhyM3J8/lE+boQzt+WgnJs451JZAq79tYV86iUe/RtXu/X4ruj7Z2Kowz3X5
O6GDuQVoO5v4S9H7xsHtb/WcO0eTxBIaB47cdNoSs+U70t/aYKR4wx/CYxeoc0h4klt5tsvmkLBE
HF+hFjKYIuYUdVztYoOj15KWCwtY75vBtI+WGvBhhuN3lKrPgohLE6uTpxaIQIioYuUal3lzB8u0
P5E6y9TBqephP5gYCOuQNu4cshPNRwuLkk+d0QMTNBNwrAFvPL/ljtmopcBt6pGqwnK6N/hYiayG
65RTv5NZct16ONsdC3TomPcMnjkB1iL5crHuHEcTxEsexBCQKGvDwQc+yKMcQ8SSJnhcyyNlwAJf
nS1zBH4ParjPDEQ8qR/kS0TiodYXV1pfRfaHGg/7xVdsCBp4sSI0kxPADOrcPamPlDoV4PzMjOO6
ATg0NDSBCGYMGqAhOW8VgfFNQdXXrhWEL5K+RC53KP2tET/reOCmHhlbFWK7bGR1aIamv8jr3P8x
KxxKei4xEXI+O1KB6jZoL9SgaidB0ahh3OaKCAvtlj53CkzACpJLWgTLYkev0owW85iymT3vRecg
xp6oSJe2tH2TybDD4hWw4UMTRc9VQDGkSuK3tFsSp9q5DhxagVWLPWjSB7N2ADFCixC+inHf4h2O
o8xed4O8VS30iElR2denwzfWm+cO0BaZsYhzJ0JXLUWzNdv2yc/we/ZdQG32JqvJUlnTsQNUCPiC
z1VS8YaoEOp3zcyn0w8CnHKOySxiq+DBKdqdtJjWJjhCHc/BfRPMYOE6cUg76i2E7/8tkoByWs4q
dyZ2NtRkMusSF3nyRvCwenDwjFoNj2FXRAsjrd2aOSxIMKZxYEJMEs3aqzzCLmgiTCDZn740xKoU
L1Hq1cc04BImgxyUVTR/tjJ3ea6hIg2q2eVZ/QJEvt3ZEqK5nOCAFproYh5+Vf2cIQDS3jrYAaS4
CScEUMJVOnDfrgdMgNzOdf+btBNo7hweJ+FrgTF0NtwPGi6vcwReuKwgu9lQZIf5vWjTGJdq8TR6
/KPMR9+DQjqi6jcSULjzKTz95BdIGIEFLbaSCAoRZBKjmOsdt4oasHBeje7G6TVf6gjECv2c+Jji
XeIUGemm9mBhuNqkhkEWdbJWE51pzVOIpBOD4CLKwgXOpO0j1yFgDe+ptcMrYwHSP+wSZEys74m9
8RaTcCs0d82EZViKoMAe4jY1TroJPLT01qQOil9MSefffPqRU0P/WChAl7H2s+PqJuKtFdCiEjn7
fEouVd58Nrrjic0+JOOuO9Jsrgg9j+juRjUhhnkxpzL++uVuYIO3mbJzl7+5I5tD8GLMXGb9u9j1
AnpWwgC5y96nZv8oRv3GdnGbt/amEd6dEfR/Z74kg3R+/TGjQqbiT9HRIefZi+0vO2y3Is1/yCGM
EQG3CT+uBWXLC/S9MEldNWG3zQf3sSG1NrcEcKOUsEt0ruP2s6W4synbV6Y8Zxf3/qUfvbPh0soJ
OzhYmVb2PPTdeyXDu+XPamR6LkqCKmh8HTGmoFmzseCyNd5ZvFtjR+/DuDhF+bX2ivdATA/adG9E
TTdduHfn4V0I757vJGHXjZigWCbhpiWU4cScPja1KRY8CaoMRiaTppTbjEOq6Zb7iTmTNZ256lQT
kB+OyjjHDTvNz3FbvI8IHZ1Nq7A33OcuHi+Nudx55qtGt954hGCz7dmHNGNwlbq/Lt+vHghxkidX
/sqLma7N0n0EN/CpK1StOcHZDXEU4UhjHAe9bYSHUOuDPZGFExnhpibnzeigrVd2A/Zsqh9hDb7V
fsOXu+UNIG7C9QkHgOFy5weXGo+GfnfW2R+JtNtVmdSPbfBYWO6lntSx8aedC0m2YCxe6Vq+xuRI
XElEuy/OddMDYEoNaOVgwQP9mCQoVQYoHjpFoQ9mWfI6GuMPW0Wycm23rrrowe5x1i6Nm1U2HMau
OTkZe4PWcGj2ImNWDc61FtEu6dVPmbFwVXXlI5O9oj1jvbYayFOC0AB4lat7CZ1PhK1TNuEgK0ZE
6yE5mEG0L7Q4gCJh0N9ojkenf4jccdvxjBjWdI4di+igOoLkeBYJg7dh7+Zu2qdtdQhDA44cxeMu
W5equKMKma0SJR8+HIRM9k8hInC3ZPCCYj86UHk5FO8Ffvk8Lp6WB78zkq8yQ/XgnVYOFw2pEsrT
prG9d4qLTo0RXLJUbtvOf2HR/q5TwNSSAMEIR9mtzTdLk/0yp7+F7RP5yNvHiY/8ysIWB+tRY3O3
CmKT4X09OEdhNnsS3+CeKYxHfaiYX8pcXMY4hkpcfbG+/mhH/2AlHbtxke89/aegU7hg7ekY86Zh
cDE4Uf3O+J6tloJG52US/gtNSty6Mven6NznKXWx1wsSTPUre8zPmVmxDz9NGT7Ccv2b1uqlKNJd
KtNHds5Hnc/rdGLRir8iKJKrCUa8rJ9d1W9YUu3iIPsWJntg134qogW81v9Bhjngh5769KsxzFuT
tR85n3qjqO4hBr6LSn/oDr5aRNXMAHsXZvTDzArWprqWuycEuZQXEEEKcC53yks2vGOONFG/CNt6
KPme2L7/s3Bna63WqsWwCNSPTRqtVavayh+S8Zn90m84+Zc6Epc2Sz8zqmIjLznQr3ofz+PFBwVq
U1s7286psavfeKAALh1O0ujfbT5ULsVL7mTlm5idaWo+Zm38AXHxLqPql+21QIRENbfbN2nIe+p7
CM9AIfbqlYqri/KCgz2wTDE7fbXn6qoFZtzZvhi5hfzM+9KP7towvceR+4y49NTwTlnNbERKGsaj
iWKVkkeb0xPi0ML9oyNbPPREkMNbIbWxgmmLxWzt9t0J9De3r6bZZhiUvaucBIkIsORctCe1Xh6W
UOQPYfRg0XWuKh8IHvoV54yBVNLirw8LRCugQCEFzbgnKvg8pGiiqzNkh6Arni1QPoNNeruU9qqD
yNyZ1TXrpm3vPdmJPsLCxpyAwh+JdzkV9j4fkYC86clzFzVG9yhpzXUenHMyiQcAh9/2qA4RyVOV
z/chW9R2XpCS7Wfex7cyfw6UwvjueW+T/xkG03GU45/SqNikWALKWXoLcY+OL9oi/djvhqa91237
rpzpw4MhmKfBq1rilgUBV6ft/tBpfHZQwVmL7CuzZIspGKfspjyOnSA1Gx1Sz8tZjbHZwBcDc+2k
A7Q4MtJjWp4TNe/DlBmJE2Pr2nybNBFdbyTeheeGHJ5V7GrGLFAIT5YxER72rBe2W+eANCnugDvu
OIfYyV6dgY+9niP+9PlkIj9UdnsorIbHD+FJOg/MvL8TPx9a/jYIJqAVV7fOn8usAVrwOM7xGzD8
J1dKwHGM6maPXA5wtsJQnFQ7w1AI1NAAXMv5u/y96eQ+miR4Va3OykIXbgRWneUvzB3rCX5kvIGS
dz9G/S1Qi8GRJ0XFLyIXu24gRrturPksLTrn8ApzD1HDPpP+yVDsn5dfNOb1W++RFFDxr2gVMcDc
fS5F9dirnafW+PmzsnjysZQ4/bxJ8+CbNiFQvrYkiTHzJg82Mxc4/KsJyjC1Eq07vy7cuUS2u8po
CRED7HAQRSiFS9nKVx3+ZQTmNjXORA3KFeyZDcjcQ+MN1yAk0mg6x1C318nwzlNkHyOaEpLZPjrv
Q4+IPT0PgDDHGMaF31+d+CNapExd/iba/0ZtPboAqhdanxt53zXUQVccojD7DR3/HCqI0pNbH32z
/aJb8Rbm5Gh6dfQLFJyegLjFKocS6800c0RWebpHwlv3k/dZsE3bSDbkWVbeWanmS5n2znbmrbX2
Cs/YUNrrr5OOBo8B2wAbqGINTJzZNhcfy5EZteO7m9fFmu0P4Kz26vqdTd+6WQPNOARA8UNcE2c5
KQK2w3BXGKt/PI3/vxau2q4wsUr+z67NN3S1//MaN1FcxP+3afO/f+e/TZvevzwhbQxApu+CbjMB
qi2S3H/+B7W//3Kl7VjYHBxX8Av4qX8T38x/ubaJ15NVjmv7roeh89+uTe9fVgAJDh9oYDog2oL/
HfHNgitXldkUlcXx5z//Qzq+7XqW70jPo/AvsK3/h/gWTY7OCsBER22QOfdF+ZsPNZ9OHV9bj1FM
23a2xUdnruq+/+owYx0n4z7VVn+hsEY5LsEJCjeLiBKGOVnz1g830smhgehoV7neF30c136kLK+k
Ewz7VkQLTF3hTUoUdrwoPMfuqZpmF/jLnbB54PFMkkgUTboN9fymv1xHVtu5rz1sJQe/r/TGi6qD
Nsn+NmVa70yXWGFnb+a6ZjYdKSx2KDUZJoMm0UJ/eRGORMfXO/pYIkDSxL6ibL7X87Sal27ZSNWo
NTNl0QFodtbDinWJzgRYHdWqfREWZL3YsTvJ4G4t8cRsDt4DHuvOdIZzhlL7MLol+8KJwoS6HTCP
UmKzsqaUkF5XBVuYjw1oApXvHZ+NHftygrJx2q8gET1hxYSJGW+aYVREkTEKiv6rmRaSStxN1yQg
s5QJL6J8YTWBZ6KMtYIOS+gbedDYuHUK7NkYYThkXb2JamIZCCM7TaHTTqmKREsFJWaexmd78G9A
WNc0PPDakh2mOtmewTStaDevxHPVwWMwlfFsCWs7de2rq/SjdBqCPu6udklNYZ8smhpuwNsswAIH
MGtM46Sr4OqW80LzfDG96stZmnMqTEOp3ey6lKobo/OPy8/aWcQgpMgYFtxdkqBcS2rssfBwuTct
5wLQSa9Mt+PozsoTptZ/GuJJLSsLocK9W9ooVhPr5wga1ck3h7MYzPeYkrX7mQmV7JdV7hSqclGb
zOACA3FWsjzC/GPtuf5XzHySZYJFRUni0LE7KHT/VrCd4AFfdRI8plkjwfdxVr/P9rqh+KnzKMLz
6MHe1D7A4Mqa6aJlHU0/cbTP2PpTS/Sny6NnUwBOtzjIwaCnZ9EwuISmfasscZ8iyYssuJYpd+5a
fzoYWsDtJO/YRBvyiSaXmRnjos0mJUWvk/Hob/u8abdGG+ziBt1wNFJ135JLh96sSKlZ3L5RQqOC
ipmhAhOhg7099dOmTgHTRLah932EMNf3byLL8mPEK5JrZYMQ5vExG+ksAVy1qhp8sY3xONDnSC9K
c1W2PmOU3VvtoDelY8tlht5muedvrVg9pahKUCkCkC+txc7du3ROXp89dLih6/SLenZEdYubm58L
Y186BdeWCntnB5S5KMWP9OtLGE5cAkw+i06b7/uM+dEb8GhAeMSP6XfqXcuHkL3gIRhjYzPMuFK6
0DsocAZx+p4kN+J5DC+oRIOH0GFb8uI1CcQwLCrN9FZY4+9kDN5eDfJSu+Oxtxqx82ASlZKr65wC
Q1bj8DBRYgA5RBagkQQpe/Q90n4HKwvqvRtGj5i6d4EZPrbDNRSUnTUBk5LMLh5scQ4A116LSuDO
dLx6PcySPs2ScT2gNY9xxjzwksfgQe0nAIGxh09vepspMr/MefkGRTNcCeHsvLCHna44yhI0P8Mv
aO+Kmj+9MLNNjsNtnzXzEROauM/0AM7ZDm8j5tcXlWd3dfaUo9LhecLE1itnU8J+vmsLWn2bUv1W
LLOtQNvXWLfcU23vakfhcDcq/eoFNp1o2EzcBAbHCD4Or3mcKv9xsPGVVNCfR4z5a1pmog1FB2Dq
lZJbXXX3uS9/3eQvRs3XbOZ6msPF3wAM/tU9qmRu0lfjTvCopfnsAVLf6vZPFNv6Qj9Mig3SxEGS
lztbuPgIvW8u/VSPTT6QC5sDi5nETmBM+RUnU13OezKAtGTRW/Xo7lHWmnNnkIGs4IgBEYnzPQuN
jdtR6jIYAZJbbd6nHgJiap8w4MoTkMJ1o5yXvILRYauq3rTJcZqzmHUXluEyE1vb6Kq7yDJo+8Ym
p4DAm7bXnyk7fanNQ+uztQSWNlYV+8SkWLg+yY4SbvFIXwKdExW8mirXd60EGmjJrZRy0xoBEBgx
biM9EHvGp7et05yZ0HI3/lQ8NbDV1lnANmdOg0838IZD/jfIuvfEx6XoZagtU0WY/TCyTaDhZrpm
OA4y113Srf2mq3rSEyIkdWCj5ptozrR67m23AnsVgACMs+iEMdB8oNMWHpjNsxO/8i6o12FqpnvP
iJZwsn0cGl5rOq8f7LT1H0oL4JFBfSfxyfeROf/kKjBOsxdjQiuqDRa/8j52qzM3Dts1rg621US5
w8XDd4WqYZ4cM3iKW8O+KwcjfTB6kx8ynR8NbBgKk7hMvK3V9fjM6hfpBM8pVXfshd4U26QV4+db
YPFYWmO90xWW+9Jjm127XAYjZAltB0dWKfNhaI+cq/VyB76L5/rqazU84jvGJg+QymsugYbjVc4+
1DCPX9fMAe1JweNsG9NjSEqThsP5pycNAuOm9nd81D6rRt+wpRjHNuL5D+oB3zIPJjOHPsQsAdfz
ZN+h24uy77Y8vwhzOO/KtNr0BYSfUlcVy9/fEil3Vy976H6CbFNP/mZZljWD0+xirGdErH0KZqeF
36c+iKI8N72f7gbHuUUMIPi0h1UfUDirQjwwfUmWNTeP4dTdtw1XSZvXUdwYpDjQAHkpDOQl3mPS
0+GMXTWnYsTNowOabn41G3+rYhF91h7SemwZoAXoI+bLol6GMpTrKRefKoz3eg54wdN0E7Tjm9uk
1VZwX7RS7032444/GEBPqc0QS4uFd6UrxMENuh5yCt/Q0gJIMcZf0pj1e2NGf1g3F/vGZz0kIAHU
uuUDxFfMpDF0RaCIAH+/8WLfvReElXZBpC0QJ5CrIilec5SwletmX0lndqsMcKNXR2wIa1yShjHc
8ql7Jccx0xiiok1JZbo31xT4BB15E9LQlKq91AEMnjnh5Gq1kZ7LZOEQe3N1xiiO52vli+rbxG13
oYAAbw78nTEek7t56kjaqEeiN/KUVvKrGuJmazXzY8wuPJbR2p2jdwzynIj1p9sYdE10DqvDMFyx
z2RPPBrtYcIHTFk5aOBsfsSy1K9qO5GPoW/9zXOuwA5JC8YH/9gwPq0b7SVYbsim+Mm4KcO3dHlQ
G5HsPL7PR6aV7N63RkYkzrqYwoJd3tYRzRK62vo0+qzjdJhQDdBg2flGoZftZu87SSu9GnVW7TWg
yVR8G8bIIh+1DMnC/G4j8UkLnHtsjfia8RY9WXmAd3Gu6pVxxfuX0nFJv5cxFbewrq841tl098kt
mS91qR5DJ823dHkzUmaEkouAFhVrpkuhQnPxNFbd1nmcikZsTLgaU20iiLfmrRzBD3XMPh5LwCbw
eY9ptDQplsM9cer9vNwa+ps0tbUeoc95trz384696kwP+DDS+2JAI6F3FwOhAckykDMN0+NAkNyt
+u3czs1H7tRvjLzMdu0AhHNApimq9qEvJmRqy4ASUmLnxZ70nHYs09gp9mcrQzzH90SzhODrjZV7
VfF7omBcvD/9y+hZA2M5Ylbs09M4d/AQB4OljGPD9Rvt6NjN9BGGiegJX//ljCGLhtnmUw64ba27
0O5fG1ItRuIxpDriMmBOXTv8n5Fx6C+xKtZ/gz1sxoAUQisbACacq96yla+M2d/ha0MxM7z0Srfi
zGDd1581HdKrwq76wxyyubcNFoVc7uExhBpN3NvPXnGe2DVh58s1jurkz+AzjSbpeEWC+e3t1l4n
jhuBmpQPJpcNqn45UWJ2EnlE+XjoWsdo+SmevzJ02qOr4+/WHk6mzzOa8gHYqEx8q+zeyCV/lVHG
O6XrN1TpX1GntzZhA8TESvXwKO7bs0NmraiLc2FBLirb1tnIpKF2waAjw1RswPuZ9kBgK+1/cXcm
y20jbZe+lY5eN77APCx6QxIcRU2WZNkbhCS7MAMJJOar7yeh+kvV1RX/BfTCCBAcLBJT5vue85yW
Eu3MfQ+0XnqWPaamPHhwh/llpICj04fbmeaFluHPTqP1EVcGxJwlUAJ7dC827CmaAzqy4iUuhu3y
6Irg0ZniN+rO/MK0NRzkPyYOjjZ+i7T+FLRK7o2OgOmNZ49XFGBAPY0eUVl9rgv/rBfeKS3RZ+Cj
Imcv2bnSPdKhfQ+M52lZQvSZ+2ESP+jjbg03eLa9ie5cGEzBUzQHH4w+f3gD1xCbjCZN/DCNa0AP
r0UOk3FrgZrB3KC6Xzouf150T9bDpUrEC0bAUIBrWnx5bwdEvpCb9+hky65IKFiTsU0aeZYj/sRp
hkpFQr1UH5UV5YOwux3ZemcDscIO0R+yYOL3HBf23NjeZ4v5WrX1MRvhuwzdGWPRUWpozp36gq3o
FkcCiWYT5V+uC+gVwWT5bgO8xHyodePFatpjYavycu6851gT6vq6aL4O/SV/Cmzrmon2bsZHZkZF
KN0fvagxbtQ3sR/hYEA63lKzEiK9eW1TCCh4SJ9QXxz7jKsyCvzadLl423dTa/9savGkS/MaN9Ft
j4dB0xgUemE85T9xEDLea2ABlcEN419zmye02Ay7/5gaIl8Y4uQRKCyDyDGUelvJQMBFicrQzs2q
Wwi9dCuTj8CZHoqI7mOUMe0zvXvHRxEshqc0Jc9G2RjVrsEkojrX+7I9BghiagTUmtl8Q7WQ71BY
UsT1Ahro41ZoJdgK89wF1jGxBH1587u/9OM249o+ckdSv7k2+k9tTa8yTp4icR1G8ebph7Qy5000
uO6mdjxi54P73hxf4kFshaThGoGiwalFGeSZYcUL1YuCYRSzZy2J7nNFFsloMNiD7Xx7FG5CFDN6
zHDqcgERO7/PscYSA854iorLVct1/SZ1JJTTRZ46hEmDIGd3XJhH0SXa+OymQoevgsUwc6VgokxC
hgV/lXt/f44t4Kaxfjf1VAC4cSHxEuXVHbVvaW3uVc7vUYvseyzE7Y4ZoNjURTfhfo0uVTxB8PS4
7gYlTdzmd+3yB0TzgILE3y8QCe5k430PcGwca2YRiYuIfeplxyERIGvRlltcZZuc5qbZC6av8HBb
hnUIyAFc18SzGf6NFYsDlSuGcbF16yRZv/duXf/aNgwLssRkMp9cGTu+ewOysPEkW4Zx2cjdwsX/
s+XouZ1nC7cAUzT4qulxEfW7SAd8uLYYthT4QNmU457y9b2IsYF2Wv0dV9Bl8mhIRlJ/bzWCmvX0
rlGtwSAimCTqnCc7xtqaNPeDlanAGu/gzdqTO2h3vTW+mJISTC2pVukC925qEj2AKLqvl5+EAqhi
N8EfHTFmUd0fOS73ZquTlVMGYN+q/JoSN3GbxsYFfVWy9/GdIgFJzlpe7IcInFXdoGQgzu3JMWR/
SIT506prBtHiw1ZCZNxjZOAWzsnSPeT+lk6EXv1WR0owj/918W5yUpZu9Tjtnqo0P0VEQyVJ210K
Kp47R0/O8XLQx4QW9wC9DgcJ8fJ5vCPd9lIZCAWm2Gbeboy/ykyixPZoiidLe5SCy4ZBqZNmy3hj
jQNkTc+8mA5Tjnr6RjDCjuEWPL2qA/AC171jYDOiJxhtbT45hgAS5nSXOaHA1vXRa2y7qMcwgY+5
TnwqRGJg48bRaMfbOqXVoTkUJ9OlFswo/sBxLba9B2hZOMOr26lO4fitKJDDx21LAlRNHBq+ElS9
hWddgnZx96bQHvqCDE1enYeJycSvdLzDZHX50UTTtME3duSe6oFENSkIDJJZAoOzIONmO3pdccod
5zhPiLkTTN9N6YW2HaGpBV0UlsY8PE79r9oap90oa9QD3Ui1yro2ve1jtdYxg9kyrE2i4EQ53XSC
QmUhJLjL9t6b6oNBKXYzTnBjGvKfjYb+KaVAUoF+LbSZtjkTOrpPxocXOb9Lj37TWETapve97DII
/RtBlEddExJlS3yPIf7BSrXbyB84qgMaWzZwMsEsh7EgqTwGAAAC0rJ7Yus+UhlkOz8bbtI6vi5k
19LnUqeoVe5ar8H5KGrgmrl2qsynaKnCZfD44EIiQ0DYr1O+rLLuoaitp16rKQ7M2s9KM61d6enn
bvCQ7jUu4DRdu0YowyN6eKkO8chNGbfpltLskhXrHZCNvNQyph4bu6EI8APaAPJtE5xPVVIZrWJ8
ujJMxjb4pelQAxcqUvj5ELk5w4JAuD9GQ3mMPOYdWlrAPm+n6hx3KVhvJPKegdy+QlTeTb2/xdGx
XcxTE90UBmyutvlAe2iGGAdGNWV6INMNK6JaxFLAccsKcu8MeW9NnXFMM9qHOWxyVBweWSUAytc1
oE+Aj0ekzasTkBOFGSFznZ3jU/tcF2WCF2C2TZipc8MBuG7sAkI8TYtTXXLNxJWT9nuLghVJ37Ce
4t64pSDjgPIhyABrZbKjNAO/IBX12VYLK44VTmgAu4Q4mVUrRtNCFYbJBlhAPO34LVTYi1iG46hs
CSvf3hpsgmMVRmzsGNT480mByOrCRUNRP5RGk5Ihh8EgGhUrfv3f6SC2tDKjnVvVkImpyfuI4Ph/
1z9mXVvh/P/Yxih0N2XCPEqHnTgoz8MYeNFubBd/S84r4E5dA8qp/J/rIqmYttJZ+W4puv3kONS6
yjqYt+uq56dAYpoVgaKIaWnH/acynRu8iDwhbecy1Gl24MwTZAwkUIdVbIeRQhhf0yDWRc9ZE46m
/va1yXT8M6Nc5GamIuF/PbEy878eZjPip7nj0v71xAiZHkYug7lacHmLAfszlazPX4ugVej69XGa
dmHTkt6UBZwFvgReWZq9dvDwaFQy7tBgm/nOL5tvXhGVSNgYDw8ad9ORAnZTRpfSq/STT0ReoYO5
MHo8vfpAjGHbESDfl1hf81Nt4KIpsUvVFZOVLEAHRUdSO3AneCgrbvzj3OuPRNnepoIxUsa9dDOZ
i8n9dExvvCxWShuKvC65hwgF3d+oRbujqIYTcwIHOmR6aDu/DAVVKW36ZsYNZnFGt1QhwfrbJGZz
Gu4MjarinJbPcybHgz1j/+WgvGS29ZGa3FgmhwpETpKZERXiRhMkehheEnKNPs/xpG4CyLEcczRD
8szubRJzL0QfhkY9A0msSC/zG2imk5UdO0pDW+HF58UK3C2XOayLeA8ow0AnJazyWOlzT27k8KPR
UIpMEtQ+9SAIVf0IL9IzrG3iCO9URD3TpdYjV1dFXMuDlvUsagZxZvzO3Le4F5qRokQoApo2276y
x11biV+NWd9JCPa2eWwspcCaD4VH3bN0XnKDoNy8tX6XmvutZVJdNOJSFHNxsmYovZodbe0iu1qW
+Zw3BB06zqbM/RON75bmiVLVD9OTnL1zlj8NJhELMSaPqLcfQZacxiC71dN5J5r6hWI88/0K1Tjy
5ecZY6i1wHod+uFnUgb36r8VPmDgDqmw58K6S9LsV1VjkaOCTyNufo0aAiYjsgI1vfzm2N53G0c8
T+OWTPRXjAQzNaj219harx3f0MkojGAj3li9KX8kMzVsKOGw3+s+BV8fg4u2ZxykfLutTbnhmrvE
5QZL9+YNMUIQBudKUkJp94yJmJ8JMqzPzA2Kqu48iYjxD4Jo7pRFdYiE/tx002EwF2aJKWiDsWN4
xTyXCjj3SvMkdBsOdocAbIpCB4Ur1zP/BLXukCLD5drIXR5I22ZMy9+5bcMQaCC2oKCFetNukxjp
MrMKRJ/tsrEIRhZm8OESS3iRghoUYapY40gDudNmrDvB2DDuQ3PXaUlLxeEAFwMvnOY5Wyv3h2OT
pO59RRWzdpZyo9PLQAuB0LLtekynfIWKzp766WgUWW8N2vTB0n7eogBMdmZEE8LrnVfNHbH1uN+M
PjvQpbQhgyM9GjqNsHlq3pFBwTdqrq0L3VLtjxb8z75NWtTRtbwas/99aPU3rpXWroIzMmAYZi7L
d24Q3RXD/JG3s9hoRYjiKj50I+pdO2qfXBtTBA1RBjbWXVwJsR/Hpt1TrwGKmDk3BsW6o+vV+rno
svcZmqBhyofUlX94OYVQjPiYxNDRxQ78ijRYim1OI0JnL+6sKQa4av1chM/uCXyoDMHNEjSPUW/9
Gkvk4zKi5lrDqRAdkiSbFfVUmiKsynP5y5S463z7xU05SaN04HSsX1rPuAvmAXhHPoxha2uHonlh
kkWiAr37bVzY7tYe4f0HgLIlosBNWTpPdNRtDlKKv8HoMXOzcPJ4TWhleQb7cWDojKir+aH3Cxbt
MuKumrJL/PbiePV3XXNu7bQsdpQREAh9l0NzMm3MV0a8T3GCbi3Tt3GU9ydIK8YRss1TljjN3ndb
NUyleedr9iGOAZB3GpzSFK8D5gvAgeZhloqybKrkkiPV7FdcdfGeSAx7vuSeQb6a+7NhCAZFweJe
mu8i4T82gfvue3RuOGwqqyf6fXkQzb1n1uFsUwacIo5F9UTmEMRQNdGrOuBJig/7NFCurZNlk5Yh
a4oTvf2Q595Om7M3OcTHwK33/GnLrnepxQWjfj9HVGIYLJg7ZybQoRYtPg3tscyLGzG8a0SCYs3r
Toujn2YCRbfY162NbdA8dPzQkv12cTAUm8KHougBebe0IzSgW+pUD67n3ltF91ABea8qF1Oydbf+
v3MHB0XP84TZXrFvvfoxkWR9mKgSjIUht62nHJ2uF2HqB1ZJ63rf28Wzl0zgvYtYoiaYf2tBd6h9
EzQvNZXNBJuB20sTZv2j9DiXBt1DcdhWKLeiR9fId9Y8Ise03wLquBt0Vx+C65aKp5Ft85w12UG2
ycWptFsU7uc04ao4Bfc+1STwOTmnLtQTurBvEo8yKeY/sfL/4RfvOoGZG3pnTxXaB5llO50sagxy
dN0Jn+HiivujpcJKdskythBduLKMfsY0kgA+LrRa1bxlcQkHYLxrA2dbCHs5dkNU7IbSW0LGIDeo
Pc96YD85uv1d1PxmJV+AseUpnT3AKPwtaExAS1N5F0gpBG0YZL4J3bM8pPt6zhw3pB34pmNwxTEg
nrNhOg/po+50H3rMGMfEw0McR8F5wo32UHTDnc7NwEho2djzSdSUiQF1QZsSRrltDLrtLezzbKYn
JjLz0CKy3s61efXTNJx1+5WIa9W9ii511KFmVeLCuWCWSC9FJzGgET+yfvguwcBuTRw6VoIyustg
UXdY4XwqSLndv/pFE8pOvjez/RO91EtVMCzo0+fGHX7YHiBwQuIfGGtUe+aPmDEacsCKMX9LOmsf
0J3YUC7Fr9++O+zPyJ9MTgZvM4G7wm6aH/2ZzAate8hqYlCmHaLXZkuvz7orIqPYcqepcEwNy9bh
VKqtXQpCYiP6aQqrkTyJ2gFFU6YCbAdMaizjNLyQHGpG/tY1KALARGxoi1l7ZLlXvaRfbPPDICeA
izaM9G/N+IfUiD2Zm0vVMfKxfe6USEguVF7vEZoT65FADrHfxiEHXz0/+YQcUzTDjzQi2cWDyP2y
+lDnd4SGdis7YM5TCXvWhBUx2e6TrXunIRm4+rh04UZrvnE8Om1+65YbeMUzl9L+GHudcyf7nAmo
qX3U8AW2jvaC332jywaucbnqPe3vSAOOdkXwA3GaRI1RMl6H+173y3SpT3Wx1m4CzVC35rsKa/l2
aLhkAlQ08u4DHGlDidl4lzgyF23cLQGKVnJxXIQ8W7N1AmQdxinnfUcNEmz6nJtVv4/r3GFida/n
WXrp6ZRYpWqbLXRkahqkNSlkqQvEgr5AHE3XOY9eOn1Qnto8NBp5ARsh+V8EnPSKS4a5PFTZcvDS
nEwWjOU10yGqCrRCOh/qhJWhavLeLJmSTuDB7ceITSEJsnY+HavSCG06/FujjvHFUwbBvmuNAPGc
782SjqdGllTpIMKQR/+9MbHWM4g8kDSIg9HMHxgCoVGYvVeEN8d2aYMtwy1EqDou6Nqix93PoaFX
DXi0W3gc4dAjpJ109+dEuSJcaq4r7FyYblry2DQxqPAIA+iY7d06vqsT+WoumRGOk+KBIEySgUUl
1AP9Z1Ubfv3+HMTkstG92Xp0XGkGXYRkVlFL51bRAQ9wh4j37qBcN/emM44nZD8Pmpc9j7oCZ2vc
atOKG1mDJSSbwMwgD2t2DNZI96j45lyiThXaoWim7iMl5m3BuUKkNp6twUObPLskvEGIaI4ihu6D
yzNmQgiihvb8SLvU6OyROoF7HxB5ihE6vRbUrQ70nPXDYOSPjrDeRZxnN7pzCvLblkn2Q28sFxzG
1omWWacv7JKuZGTDDavMBjS4sb+cbAGqQujOBuM5WimqeaIvGUcmRM0E03NHWWg0q8euHlHsQ/Gj
h//SybrcWc5rID5A4RAyRdAdVqH0sUyXx8qiTNfSs5xlPD5G+YNfx5eFmohHxBsDxPri9sWI+1D7
o10WWkrpiJlimYJtbQ4nx+n/MIPS3RXRfLAz/dnWfha5+1u3l+1YmdXFqlDOWEN6sxjxEgaxCR5Q
t8J0rG5NQBO2w2FdBYIOBnqCRe6wzkMhcRN3D57nOMrudgCKsLNnwPBJ1+2jxEhD6tFgwnNcT4sF
6aEnEjmxuIew1xjbZCfZowdHWLydi4gI8eAAbco/1pV38KcXyjPUCF3N2/vd8F6ZtGVKEX0bJ+/V
MCccJ81zX2EMQwvTHrTSvZ2qnlr0/MtoqcgWPUOalq5NXCDRL3skw4F2WoQOk83viVEYY2fHPZTD
tJD3mYumOamBBHn5sO8q59QE1OpjP3tbgFSbffkKNIyDv/8pk2BfdfjgdBE1DKjGKw3x6zzROdCb
2H2gNwvI+rdb4T7PEXtv+37KdiPTz3iBcY+23k8JhyyXwSB1xjNw25l3mLQYaFHqdKx9gqlzGAGW
icl4h89GhFhhwJbJjtz74kNtPPcwmMH6MdjLC+LTLGJ6fcLJMwcDJBScByTj3wbvl8zKXRCQCMJo
/R3v+iv54JFoy2vhKBwy/yA0IHUAlH6IouXG0numuSb228q04WahaE/dsAsWaulSPzLr06j7hSMT
sXbCVFc+p2m/SUp86sJuoTDoC1F1JAz01R9NlYOz6GNj56fuuz1PYpOXmRsOqfGY2Hp3mkZSQ+Xs
vvbvfg1nKW/oJlFi7CFVQTwoKPd0TLkqsU8iprT5+Ow7zTUx3fTg+yCnl2reOc1zGsnmEJTLN9fU
8nPK+cuAr8jCzhT2rp8SuW+L3gxRyRzMrqOzVh0Ni2QD+lvflhjbpBPfObiZdkaUvrm+mZ4Gc7iT
oIcwX/XDrphKkm7SCXe/7RyCavAeNQdSkavfZJo1hgnlFeSU1bav257sM0AzRnGkmROF9TwOR0c7
mmLoH/JYGWezAYXeQA+XQHpLn36t6uP/b/XVUHH/W331N5Q0yf/YveV193/Lqz/f+Ke8OnD/Y9s+
lFI/sBzHdn0+8095taGrQG3kzbYT2J7pOn+TVzv/CWxbR1ztm4bneRYx3FL9f//7f9rmf2w6c8wR
rMBwdYN3/QOC+99BcQ3LU9Dbv8mr9YDPMHXdMFwjMCHxKvn1x9tjWsVAdI3/Feiy6qKo0S4Z8Qw7
kUQirLAObHsTpMEkc04vnCpIGl4x8s5bfY7OkNtel1K7L+bIg/Olz7QOmZ0Mrrc3B1JsjOPMELuw
mWjE433ck9CZLruIamXUkum26BEiWTrlml0U+zqJQ3KwoXgEzoy4CH1DXT5KF4fSIg+xzo0KYsdt
MlWHpvHvDWUaoDVIP4jWeOT2kYJy/NDJtw+C+hmsy+1oTx+44FAUInbqVT5khVksmmDsVTdObvQQ
LbxrHpB4p5v5Y92l71a2MATD4aPRpNHlYw4WZ8Ng1wsFskUcJzXyR1Tm5kRpAJEMlHHKlyPTKa36
I+EKpdvTJa33lRiQevT3lFcJfyvkaZgQC0b1H2PCi9MiZUBv28/9SIhvn79oHpPGyuI7O5FH/LeE
9wryIO9BJXGT+1gMG6HzSFmgMR+bIj/7rvOtGyF1WILKUNYHO7/VfnbO8CSa6o3G+oBqWs7Zycig
vZsWk7C8XkJtap8NdMs7ujTdQrPJQRFPh2Lc9rF71TyyrYzpRc+G61AzvNXG8uoQT1Pk/AoSEzOl
YqoQBahZYeL8FSlXRP3kwsrooIX4CwUIo0c+giWQgCZG05qZvuHEJFV3Zty4+Dm2yHuuMtxK+m90
cPYun7HPe4YofZrSM4PNZVooyOMhJs9Go7WTw8lMnem9LfMbLWHm2hSkjwXLY5HSRP7QJ/c6imI8
d/wIs6inx3kCDDwPeRi8+3l60USrb0UfPTmINRL2tRmlNX0CRhtMsTf+1Hgnw87XVgdS5xnoRZE8
0+/0j3QPrznK2YvwhicqMXRlmBMYi4MSzkNR6ki5l+zMzSBzDuWMMLFisnauteJr8hu3btAOtFth
Tw8ywXaNaOHWGgzSD0ktpjlTvZa+eM0B8m0q/YVZ23eRC0pIgz1sTM94yavqYx6uelBdzTLf+7mq
ItgM5QzXQ4Y87UVXf6tH93Ep/VOdUCefxXhuY30nmZpA8ojuXUfemmgJNBX4CT5q8Wq0ivXRWUiE
dqy2D3WcRladX7oJTZPVWfn1ayHdlEJnxVcs/TjAy5NXnNDj/Aq7iew80FF+9xsSD1JcvzI2S4Et
YG7KZ6QT+wAlSggFCd2V/aNRvvguAcdZQfvbUR9D1mQ9MJe2IbwQI5hCFGmGlgS9edgFLeY/p6PA
p1f62Urh+o5eRCycWvvapjUGOofNGhS+LnrViVjX1vaDuhiHjNVe/3xSpZcT5Ex3ol+TzD/XtUU4
OyZyuCnX5/72cSUWJVsoMb1Jgus00hTjwPx8RJW7s5CagyizzBoHxxQhlqFbSp/Q6dBwIWA6+336
4em4d0WvI0mRMcTDGUJGWSXMhKLgmGTKBAkhqTuLoO7oUU9/ro2WQPidI/n5a9P6iqw1b9Mp9fZf
r8fi+ec7Z+4lu8UpaQ2qgr/pE8EiCAotF486RGoymlq36eqJ9SXroooj5xQDl1Jv+nrn+ip6ULwr
rbGV67ZxXrd9flK3ft66YUizxzgY2r3fcnQ7Q/1NEtmwz6vUfhpL7TLPBzHm2RviAw8cDJcb3/qB
mzxaQNYETeofGkS094byzI3dZF8QVxz6pssu41A/jTPYgN5MUHQa1a2rsoFg58UbfN/pCU1MhRsN
7OPyBqr3EXh1YC7QE8AFEEON3XdqslvY7eDr5uGpTLU6rIba3UQeaZjMGnwCa83maMb1s1QUYs/S
6c+g1esyppoF3cEu6S79gh0eN7Y/E1ASLa/4GHHFaj8WC3nAorUowBkL3ta5POXotuhByrdGGt5R
q3A+lnP9bk+qdO00ZCLKwX9OAwbSrpcfOxTqodCwK2l+/KOZ+99V0stHV4/qe3PwlKSFONCuf1qq
Pj0vdXXfo+JEDN8xgZhy7DzJY5kl0V6TFCBE4tLO9PTXocPLmccNYdMBN1yJViz51YupvTWTh5aj
az+WCFrrmWhwo4IZOFd9s4tiEnghLHAaM18bYmDZ9kSukQum2i584u1V4jdx3k11XB/7wzazhoCR
sq+Xx5XquC5gjt8NdFPQidC6nNaOZYcmFOSL3WO8H0j0sKXkjPS8wTgV2dmdGCFvc5+knYWeCqjQ
AHaiCk5aF5HKZMkCdTB+PZ6Fbh6QYB8SFE3LFtW5OK+LjgLEIMA3Ze3ZlVQxJ/RirkYSmoBOQxIz
3dL2r7V129dDdLgvWgVZUadZ9Nk6nivu7oibxjBlrID1guJrqhnmZ4S6LWo0G5hVtmWXkmxMC30j
qjk9FT2xPOvCMSwfSKl6vMYd+ZaDIGfww1l1rB1GBXQJYdU3cXfGG92dwcqwY/56aCSAoQDKI/j2
3QF2mEbezufq2q1eH2ujPYQoaz/seJHIW6gsZPyeHJH8DEVUFfq2mL35ONKPxt7UnBn9+wg/Bme7
7telVBfHNUrLEaVLfSHYr3s5QdLHLyyOg0oB+drLvUr9kGqxrq1PFHP+G1IbEyuwC58JXzUO1vM/
Ur/WbQuVnW0nCHxb9zvifIC0apGqw2DdJtAb5sQKu/G+dJvndd/bhormWVcNxg3I/DT5ChfMCUGT
CqKO0Q+L7hzpEdzWuIIvtf6O6idb1KKDZx/2Ffya9eG6WH/vOJPGwZnIeNb09vy10HQEAV8P17V1
2+L+aOqsO/mdCrBff9P1cFvXwOkiP4GQiqyE4+1r8XUMfh2IXgHAiRPrMNCQ5BsV/l1e1ct+jUL7
ykPDvUEu1/qYQit2l7T5TV2jPn/uu89zVK9RR6yrKdXTo4nC8mvHeWs+y7/tQ8i3jOC9HoIf+2tY
z9nPM/dz3cnEh5eZMlx3zNcuWvfYP7Z51Lu2TVGh1lWn8Hr2ruoJd9136+P1GRNxYEjB6WWNPvs8
edu/otDkGpCWDl55YthHtj2USdrsnDLrqZQo5ci69rXNiI2DJ01gYHHdAh5A/tzTffXkdJAqJ8wm
Y+a8Pvf5ArWtpja2GZzeozzA9RBQvDx7f639Y5vWNvFOY+xOVdpf1L2xI7W0SAFeIBi7BOlyMNcL
hxKerGtYL4wQFNzPNcNujbT72qOlHXFNWx+jT3CPMtM+T8H1lKxlkui4sDBGQH7DbJfTpmoNFR/0
eZ3FRdJkn6ckBlq6ZEvGXF+dkq6kXGTIIgnXk9MFovDnm4RlUOylGrju6KpxSXVdz9Z1Ea26k7aJ
OHh7kGWBOiEDfDCAFNbVr8fSd2FNFToDz1WR87mHlVhn1cfo68aSLi7I2Gyv/3V5XgPh1ofr2rpY
d/26LarB11VNcPy6XBYRNoPNeuX8XOXzf1SoUwk1lfY+UDeZUh217pzD4/TXrzBZk/pi63OmEi2t
r5gMxkfHdXV9inHYn+9dH8amTvHfdLX3QYgkeY+6vDzE6itROiTlS619Lf5tW6WRQEAH6q8Xlkqs
9G8fMTFXCcsl+WP9mGJ9XxTrF8ex0kP89bZ/e+8/tuUJxmQMiByOf/3HaMLfvNEZw/W19dRtXVmL
ndF2v4xR3Y4qg9PHjjmb1sWgQuS+to3kYTBe1LW93poICMfiUmp9iX9L7Yv1HfFMPB6YBT5mffO/
fcz6xN/eQ0cudDLrBvFGFSat9d1ISJhcX/X5cZ+vHcRUs8f5NQxryA/r8+vCVX/v57MDpgu95EDR
bBUzKEdu/8LQyb6ElI1q1hVoDfq6ao8UyUGcaB5OrMRnWFBVeA+4uRtqMa03d2FlXHe72sjPy7da
jQ20jKt2s44SEpc/Jo5KzEO2E0bqDAA9HyFjVZVxlGGRQMHelmlU3cwaNXYuMn/mYdHzrs7rw7/F
YQExM7hc4M9I1YDqc7FettdV0SkNlT93D2QYdXugz78Q9rYhf7c4r3EfnhoFrw/t9Y6QVc+YyOiq
McHbIbEWZwD2FT9bBP6U77JuWr/Quogzwz0MZXHo0IGIo1SDgUSNElJ1a/QDWrKBugXGSgmncWNQ
lGBWYYXmaI6qmXDslGtfokYphGDI87omuzI59xyI6gLqFPoPZyQSoVehjHJNZlQLwxl2RPn0x05d
eif10nWtdW3MYjS5CFbkD1GX9nw0OQQNdcVeH492QVEJ2KLdOXp9TNVwynN8wKemY3OVjF67YRnJ
U1SDxUVdbj7XdCc+J4RQUAUmzkd9T7+R7Xldg2cPF3Tpr1njgDgxFduFU1x98XXh9sB/qgiXlFCD
CgAXfG+K6B19z8GAh5+gWPP7qNxlkmncmGj7hArgYSnGGEizOhtnLb5vnBqb2nrpVGI/aNZcTwO1
GsHVVRCkmyaIF5QEqAB16lkz0gFW15yyChTIgcbB0VJj8FENwtY19hH3ha+N+pBou77FfJSrL/G1
KP0Mt430YIv813ZHHUFdDGqgk5g+hO3QHdK0h/XTBjWkWNe+FrE6UjtDfu/x3oTrBxXrvWtddaeS
H94m/tlqB+fY2UzGLtEQ95gMEJWoMfi6aNZDzUl2VkZSiJ5r7OD1Ca2G5uZ3zVukds16tPlBiWxo
fQxKmtWks3p2rvVmDhhQyhiU7XrwrYuUGqGODjv+g2JfE2JF1vloE2o8tIITMtSJPt84nXUdcxhm
2P96DPdqPObCpxOTkziTdSNAYxVMZKBsggmutqZpyh/nVB9V1dAuR4FzjrEEnNeH/8+2rN1qwSi3
5XiDiq2+a6BP3/ZRS0CwGTLOoVBEYj1uf4xa5ZhuO1f7Nvgg6VM98rD2ui6G5ro6eBXISrGUeEgh
LoUtrqZ7o3ycEVEcbTJsC9F8E3LxL5DOnxY7io4SDyD6KBcDz5zcjDSt2nrR7/veqG/orYrIvzLc
zq79TJNzwpRkYHXNTAVwNOYuTLHWFr51H1DNffHhbtN1FtVO0lDIwAJSheksJR05jzmFyikbomMb
LQ/4Y1MSiL0Ob+twM1hudBwbNVoYHbzuBNosrnbtPaYfs8wa9FQ47LTRovk7SYg1sritEHiF5BxV
SCc5ot3G7U9d3x+DGM5o3DjObewtN1mKeDTW5+94bJVWfZy3lTdaiitR700Ha05njndUtppLm0FA
Xtf6vPlNb3zYO40UN1ayDnJLi8SuKcEJ3yDREYoC2reDShgxzlWMsk2LAL86hZ3eAiVQkd5RvafJ
QgIY+D7LxpkEXOtYARpHJw5fR45PVp/6+9ksyq3hBdj/Kn08xNiK70D3bBOzVWWQWOIowxXRetN+
tuL+xvQrHWcLTRzLNrMtIURgQ33/amHl22PMw4RAbcbOYND54sER2lMRWN3B9+AmdhRSSwsCWQqE
IjDHkFIrmAK0qUCI5Ia4CBq1UxDa0fCrNsAazAYwKWgETWQ9OVDxroT6ZkfbmZ8n3cQ0m1UdThbQ
6CJZfKRC/c/anlpUIkg+Wirrc6a/u5IibjX8AuRp0LnVqfAHxwUsBAK0/lpJG4yFNZr71tKpBBfZ
I0SO/8PdeWw3rmRZ9ItQC95MSdCTokh5TbCkNEDAu4D7+t6hqlpdg+5BT3vC9V4qU6JAIOLGvefs
g+e7Ie4sUhlRpTPpt85msxxLJGV6aYbF3KEWY6eAt0KQOKLgVR44G3QMMVYXCPqORvibZmLJdWJk
hvpsbbOiIhp9jhFhUPpvrblgKr+Y87pAdscA/TdAr34AfUUJe1609I9uxAkKRHqc2NIU4aledV5R
oUXVUlpN/ODaQRaXz0byAFoZi7JA5mBalR/2kmGG8Js/PU6dNRTkfpVxwFwB5QxlRhx9a8bs5r3e
04EodsLq+z2OPzz/YJ8svPthJIyN1XRBCIVrXJedf4304hRobnZu/H6v53VBEHDzXQPlW1fM/sL/
30M3x3IZdf3vUKPX/4ln9M9/9G+ekfMP0wZb5LLx/ztq8t88I+sfgJptT+VAOj4BNszi/sUzsoJ/
2IznKBF1y3VNQyc68l8DN8v9B9+Nbp7ner5psgb/XwZu5s9P+c+Bm+3z8wG78T15G7ru8wv/58DN
H9yqqubY2PdLc8Ox1azsrEw33tnpBV6NGApmINkDmmaHu+nEODizB2OHzNrOV4XK/J6hgBxZt62D
6T3AnwhRHBBIrsoedIrZfsiIOaaHdSxq7aVrEZ8N2stCchNzH5yjjJtyK5/WUp/D3MUkaUx3D0B4
LP0jwy+G1S/4OnGvsNGuvOqSG65KC3nI/qLceKuj6T3yasLuAoNdOJ4+x+5RvLZOZ/BonxYxoDE1
609oId+TOrAXSbCOa/cuTPfM9ICZO7LzQTvMfwUePNtzo23clTQ3aAjOe88PMI6b7DSEXq5jkzFe
VLpXVBfmsUNouPehLWeO6rnbCe1QwH2HxcZbBR8W+CFKP6R/jBbL8q+HvIiywL02bcBygTcOWCOy
wimH/0MESau/5sFvywmeLTFcUhG8TIaFktKkq56rko6P7y4iutuxqkl/CtEC4bqWWuj1JkyCRR1v
KslaZPeav66SRePYVM7I9zK0HZpqQ03BEV5FEoIbtN9TDeQUxNxdv7DLZIL3b1qWu2m57V+ipHmH
24KiszzNXvcXw3V9rmFP5Q2/Npwc7WgyDHUqUs5wWUFswr13GmA5IkkcYjxl8d6aY8jeev+b/Rgv
3UT7LmHc8Drbs/E6L0RozEZoNsjozLGgoh4j8pGWuAjRGBl7P71ZmYeQJRi3jZ9AiZ7b6OALhLgM
jPptFjzOsCzo+cFcXazFJmrppZ65UgFWhrWbMFo17Pg0iMk01mhUVu3kG4d20vh3RHtXAQmpM3b1
mCyJCPb3T4kF3+jVEWWydVXjRUwtTWV3L1SenY9ZCi1PvJvT/I8zBs9jYuzGuPq9+Np3Qh27RYky
bnQYmCucuymQpCMevrl0IKT75blVBw3TKKutOv0p1ZlYOoY+/FrIJBn9GgY7Sjwg5C8K7Gw6upnR
Bj41J6esRSc5tEi5Krd4IhgIHJMxf08T++3P+QEx5ZkIGHAl6lFzJlwSpZmy86hS/eelLeDuYj9W
wlzOb1o8mwCwcCf8nEp7dTS10QAXY+rsf04EU/4h2uDD1guYR8TK9cHKLvpfme+D+MZOnbZlH3Y2
s56ihSVYojDdmE7+txAp7n51y4ouPrO8YP9Pqt+5V7y1hR5tMTtzeO42UwMjOq08/TCSf/FzLP55
geeOanYZdz8F+c+hkCoOcOF6KtDSe5pLozjBYJMNPmP02gstdWE0wEp0k15gTezTFty8njndBvHi
Ar0mVTzPuNqMpGevKhGTJ6R3t1a6GUBgFzRp6m77zHloGkfbubittDp99BrluneSbj0yZ2WIOB5H
i5Al0xZkQOTLoa+CbR+j0JldeU1SgGiM6BDL0Upezah5MZLiTOm0ao/XqKXvQQIfcBN5TAcf1MOg
X5uGHB3hxnAJZbL/5/sUzhNopnE7VIS2l7pdMRgddlA74baPyZefdHJLhf300zVgIE0nXTTr5bee
QWo21Uu0WCt/vGdj369HqVOaErzVLN3R8vyHOva4tC7eiiotDhNk9W6iG2+oG6XRcIEXUYf0QZK/
NmJS8DRzhVT7i1NrsZWz8RiP6AYkS8G6LbvvGaTUtq68OewkOrjBaG6OwUqjkdEBbz7zjhzlq7Vp
pvM99/2zSxWDuF9bdv0BmWb7aJu+9cDUhgGqt5wMpJzcvFt/ar3jUsfPrZJa5DT/VjCaPVYEP0zH
2aAhYu/cpOPDcLLf5jxCLnfjMnRgBZ/6LsdH4IInItjvZyPCIn/p4rSGKFWO52nKniBoRLuoy24Z
7NWHydCrexsEu9ho29cZW8e1aLqPn/+Lk05BRtCMWP0b+j/jYhqd/bA4oqW1rCmVWWbspWTGXEbI
DbOIsNA40BnrZYZ9NhrzTz8kx6IF1JH559EmG2Hw++XLTKoHRLrKG6EOIWNL4g1EljcuLSf5Gbeu
Xk9n7JgosLL+IhPScsvFRLMe1HgocktMKwCt1Kn2CKwopszzZ7Pe4S61sW703HUTyQelrZEKlGME
5/zhIh3ERsmN322DDspTR3n7GCffdrSQpdLY+XZua2OTTPIRaaTPkt8IbjvIQ2St5YBh4u86Sokn
mjKOq4aPWrLyjiZF5NFNxLm1A3/ntYhPyyl763pbPzs0UlE/lhYZqwrYA6U89HHTEduh2ZuI6D2I
DD2Y8y59JaEYzbHV4ep1IgSxRt6EuDjJsmiSN9cpynMscX7XAokr6BZ3T7wSDIEKPsk0BP0TeCs7
yrtrVNbXJKiIEWLuTdfXHIAeLCh0DCbORf67tNhFcIIuYaMiWIUtDxAcnsVoYAegImOdkNVp8Q0H
kgqIQqJ684vO9wp/vsAlLDdeLXcsSuj4RfYIPAhahByeSqt0dzhr71KLekwmPS4LYlEvNXhvQUbQ
PZfg7+krPOO5P2ia9UprN/rsMN0pGCmwQmM9DGn2NFgLfUGb6f20yNCYjP7IcasHdrjL9VE7grYo
sHbkEcgBFCbrAmo7qPKINml6QtCgIQip3ek+Wt3BgzGRjlVws0cfPMrQtKfuBPsnXcsBq8PkMRyu
yPhdL7KljDOC/ej3aE1kAb2JgGdceF+aDO6W5nKOdNu1dIYGTIU3nxVfGg4V1J8Ix7A3Xbx+cEMc
UfYWI+V18bqR/CuIlrBffHuIN+3AX1pw869qIlLk4oNJ7stdaTbBxkGdj02LPtdgPfERHZfEPVOd
9ndtrhc8wdr7ACQ4ZARevBSxfcnTdIfguD1HIz4VdiEwv+0T8w+No+6YP9hRopO8ZVQns7OfHN0l
oqJotSuhabAdXJZW/5NUiPiRIgKFaIYsS9rJLk1TLBoZ4qda8+TLgO9oLdsUlmwn5AsMKsJAptFc
LwtyXXqa8KKr5qUw3hEStPt45OOpsNQlrXcxKgd1sI/kGi2NPWH0T9196ixPvRDGuc9Etuv1ynwT
5s63pHsijoRUYg9lV90jGwpMNl/ZF+c0XS5ROWjHugP/PyTBspVL1vJg8BZQtda72hbWeRwSZx9N
wVmfdIhLTm/h4csieFXOvEnc+KvlMHIV5Liq/HVnn8aIRjprLAngEdUhtwv/Ng3tNUjn28Cs6HlJ
ALORWy0vGeqdY7JNWy0/1emcYvFPvZeWBGSWvpVVi/5FTKSJx3iWftKxqcJIFZtiPBiJyM/wA0ig
x91uaQgwSCZx3jP8Y/GnmZXDNaFE3MxEKq6LFiYLmd3+lYyZOxmgGDFmg6CrqkvD2kFFTTez31E3
I2XucKkBcLaPMYjOtWb37d6IYY0smUXAC7EpT5VCvGRlF92mqn/ruwTBXuzVL7o58cYISPrtQA4h
nsl/aRfPXRXZWpu89qVM0UwV08Sq3iz1R5ciPCsNLT4VTm7S8MGLFQ3Vt1e0NOGgbK7cqnS2Zde8
MG3Eg5N8I0O8OqjUxcxCb0NrCaO5xqMrJPJuH8pAk0OinGDEHlNXvia4Zg+RRTvCcepqny3kTrDa
sUy1QHb0brkI+acrXNpXo0fxRMMamAIF8eByd3BdwVEjty4okqP2bY4MKNBxzFFOatAmNdc6OMVs
7zVi7U1AdCdCTXBMFZhVAun57wlGZ5G7zm2ewRlafnvOqs7HyUx7nlASQqmC9IvvApqkcf01GUTO
14AsEGPQ0G1EMMY7zn0bInqM956zYbPE93hCUbgMZbmvioRWkK53BwNg3SqN7U3de/NjXmJ31XBh
rwOSRLEsWsM2TzzG33n/dwJO/5SpWGbLG9/KFsRmQQz0QSfGzubxx6NgQWSlpwPNiduYmDB6LtHj
QByzTByHJ0f7WzJRObjaAbjOIU4h/JVFhgaqZ6jNjTasRa+RLxyPNmajmtZkp11MbT6nbJ8di/3V
S6Ma/UIy4+jkzqcXCxWRKwpWQbtQfV0ZnnMyMjEAtX53YJNgZCMrcSgd5zsZF2PbpYDL9YARlYw7
4GQDvVYmWNVlyt2bkP3zGBCGyFTI30xDHXAKjs91Qye4N82K77zwSMQBcni+s9dYf1Fnyl1DbgGM
C8IBWG6oN2qju7cp0vE5AfxZpH0AzJJGWh+l0bG0vBr3TjHQUGyCEFrnw1QQiBt90IIguifo2n1B
E2PVTXqzKguS6PvZuwkoK/tpok8VDyBzcDBra5vB/9nML4vTkOSxoBfvJJywKPHeZyvZFa2Xv5SR
fsXQwr0IFShBXcHnk+1s2FsJyTaHtE753ZxpCCuE7RsnQ1nhtTo0gqY6afHAo46B4DgitQwWuIoy
W7jIdHq1NJMYXrgx8dGIUodGWfd/Fmk3p8EESgLK86uNUWoiQAHPWvb6UUOUhpVvDA4GGtM4xcPQ
oua9AZn8YOIHV7IWMVUfFhejsnPc5/FImAtpnQUhRRhTrT3eSwuY0jDtHVRmq2YuHkWCZKbGer01
XB+l3OL/6uegOjlMAPDaEF/pYNzpG1AtXjRe7bLfjN4SALpIJaLW7Fkr7o4lkyfXj8WlsY1HXYuX
Yz1Ud62tAgKJ4s5leGdfpoLQk5RCL7HJqE/c4IqntUK1uA2IC9vN6HdPmvdbr/r5ZGYxRPgUhR/E
LyAZT6PsrGM28KXIjDfSJUC10HLyZs2RY7cZn7oYd9tMqM6zjRI68YjVnJb6E7s6d5DxWLZe8oGq
jS4OUKuEVIchmrhOLT6XSsdzqbfFNiDqI/TVjutBCmbFLKZ9j/BmnccSn3/H3Tum+j72iY63EXEn
rocWtcXlV9om6Ai/P6XCCg36jefK755nphpkLWnRygU/AGhBTcN04o3LDGBwb+X7DoRU2jvpJ1u1
iWUaPbUrxxA3pDyQPBamnAIPhu2+xAl0+YwkRqx0JXwVXTOP7kuuraeJgK8SCe92Cog6yjpyVIMs
eXXbnLIm53kyud5btoBV/T1m8UQUgEOk7jD8NqbhOamkvUszZ28R54J0yv7T6MEfJ5/MXWEUvxw3
aw/J0m+DOnUvHIZRC7slL61rvlr2AaVU8GIG5Vc24jFegoXi1cCc7ktaKm6DR8ZCv1505YmgA6KB
FNctMbonrsQ7CODxUIkTpWByK5d91bH90ErI35P+ocFx+xbFqNF55qxwbuziXlj+IagwkGIUOw+D
fMWZCA8LtPnBSUDu8IifNG00McASZLX0vn8jVBSaj3mIHaIceAkXwldhkHtPiQpbyoetBjAfkVPL
HT8wYGrNJJwol65CdOQKDLPYxrSdXAIFMpsrOo+0DSO3/XBB3MILt9HYW7bKBsGqpYmnaaD0nFst
2sl3RjMDx3d8aGg4Q/4MHWFld2uo/ADtthiUxm2cOfQHe1DVfc9ADGTaPjEHeBg0V8KoWJjHLCNU
jkrC5XVp+A3GF9F01ebR9Ka3YawUh6xiK5Rmu5eLjslynB/k6NuPLP3OY16AnjTI2whdWd+irvJP
UKjk2tR8KjLIxU1biw8zGQ4cqPLPYo43tqcZiMfJfSgCS1CpE8XUTQ0y/iaxuLZ0YjroXCRV0n9B
JQ/UJYl+M8rM1wtez7XdznRStSI9DClebH+xHiHDWuvGh80+WbQ99IBZ9ZLyS7tC08n5njvKGiNB
hlP8avBj6x5EI2JVClyEa4PEFsPuhrChwfqIIGKEcNn27P54nfVAOJfANXBfzdLb9L75lS/BCkHR
JS/zaTezoSOcVZbplEenqB7MLDqLXK9OqV/uOksWz84CiUx3xVZK+0mMfrVqevPUEoI9BKQaNksU
IrjMuP5Nch/US+KWn43XFzen4Abl1OfG9TYf0YP4AxpL2RnXgGQGeexSUERTgw85TrL1MMcXUiwA
J2fjqndxPHWVVYIE4iF1IYy2be2tK407rKrFtzZA6guaN0PaD6j6viZhfraxhHfkdKupLa8tKoaw
Xlix4DAn+WC9cJWJFlTJUWb9MUX2PpvodRfiRpihRZ0D+biELOXg2qaV8e0wcSyoFZ3gsfZJkTeZ
/MGxoPscw2OwhStWVZVsfHJ4SRCF31zO5nVyoe6Zzk6O8kTbGrc+dyJqe2LKRfISj/MFSdkLkFBI
rUJ7KXOISWUjE1q39UQOZsIjJz+s2VJAZfDhFE2VwJ+ZW66zHQKRMQUt3kaTwprA9zeH3ohGveGM
xa6Zh7MsAY4ZE/+qrpYPUzwmCZVCnb9zT37aBQ6OoYR4ULvdR49+f2ca0SscvV/ZlNm7TNMJHJAj
USXeemQDMG0DBw4Rpgy6bIxaxt2ZR7QPGbcmse9hhtvEUzevndBe0e4eUau8Fcs70Xx7jWfSQPME
QnI52QSBFSbD1hq2i5++2FV3AL8Os9GZOGRWcIxRnjBR0KaNRE2mKPJh1fLx6WX6IekPYkJ3yYcZ
iAcc+WX7Yvmba/45I/YcwR8F+7Tx67OLHTHDVIYGRe69Dp4Y/ctv6U/fGEJpG9M+yGqW2nnW922h
OSc8BZ0Ru6HXdwGObZa4qfnjiuhzcTsinyaIbVX+IFNfIRbtEzWDiVDDC5q9AQ/JtJnR2gtZQ4CF
MOgxWy0M77HK6NIMrc28oQdmOaI+WKruM8r8m2eg8dcXTu+QTE8z4xADTbYdHBuc5ZuKNguHaUEA
CfTGTpzauv4Vw3FwFyG2bTOUF8M7BePyreeFFtJNCbZkW56cUXzH9ogWHOAi/bvHVJ8NxL2+twI3
BbuMNQq5ztnlS5ZrxAQuExmc1d2fqCHgb2nTVWHEv0bThvrmx9jNAaU6AFNHwKmeIqjaiqWqK6pq
pfiqrSKtjjXM1UzRV6XisPaKyNooNquvKK0BuNZecVtnRXDlgxtCE6jrtEB3dX44rzHEV6I8HohC
zM4l8w6EP68+E3FXMWJhxeqKGltofzVFkZWKJ4vfJT44aOFHxZrVFXU2/eHPKhLtrJi0ziBfEkWp
bcDVBopbKwDY9opkayqmbaXotrni3DLeaJ4dStpJMXAHRcOt+Df2AB8362AfCsXMBfL0xpGs/Uhd
NPozpJZ9pBi7Dta09aS4u7CHAC8oFq+mqLwBeF4fTG9Q1jeqOyzZj9oSBaGpjc3uBzjR6TjnG0X7
dcH+dogTSsUBLuv5jsqeyQCYvJmzZ8h0++YqeDAQYaAOnLYVVxjmCmbh0deAf9Jhbyrt0aoejI6F
1yStQcrquoz5fdH7epOOWbZOH4pWGRNMi9w4109OXZpcY2y5h25YPiNT/5YmHOR24pDEOeab5cbo
o4rsb6g1VvcdjwbMxOQiBqk2dejKnuIsd4q4nCv2MvP9dhu4ibcjXnWd5nF+LnGqH5CkU+uQ1GCP
b8lMyHJOTPZAGorCbiJDKVtu9xLvURv9jcTyd4YddENWIdGIT7dMAQNExqagula2C9HJE6wB+lLC
yYU17TWfk0JPOzCoE8Wihj4zNdMNOg+sCtP8Ao7inHBgPJZZp2Kw0yNamD608YsbCnYdQL3mjiiQ
zw9RXYPjXcgI1Y3sUgZUFAyWQOos/cs4oPme5dKfrRwuVB+EY+9r+NGaJSyq9jUN+rurcNy+AnMX
aHuZBFGhw+wuFbybzvzrDNaTY1RjhFLMJslas3v26j5ceu+la3QgJVHVb1y96vatME+WnoIzoF1m
acF3AF31Pdc/q2QYtkgbQGo3EBlIxjL2yzKQmjB10b45SFLp83okdt17s6CVe/ScN5ECmI+QzCeI
5gKy+QLhfFSo8xrmuaHg56nCoLeeAqIrNLoBIx15VXH1oKYzllzxQfjh3Cb7UrwPlJWXFCjojOUX
oU1+ogePVYA2wgKTvcZSuQ6QM8C6kpvGYko4+hE/wbxrrJGcD43nNIrYj8gLjCOofUljMNOdwI5N
ym3GT8JgQXAxtPhSYeMr9/dYF/TOa/hNVaZVtEgp/ZviKhuuGFl9Vmwyv5spC5kl7WVlqvxOuQbh
pmLIa43pjbz30Oxn3twWwAIzXA/uppugNSz0+QZX4DZ0rFsNiH27ddjEXAhnnja2D7kBsWw+6Ykp
bzMkslkiFkOctG2zg8voFQ6Hf6ClvoTuaO5iZm/rEcLTwenqbZ0OYPtH+Ra0KXgo87XrQI/0k/eM
1uTFhPjvIocSdbePM3dP6hxxJCDsH2sVE5CqwABHD57ietBPuFguAOCGB4dltbKIGWD2ReYA1Kvq
PKgYAp08Ak8FE8wmR2n0COV7iX2xRmJlZ8QYTOQZUGoTbEDCga+iDkDeZjtRs1cV4jVzLPNc0DVp
VUACzzAFMIzFhY1m3dmwH8jAXlkuPP3emSEBtT3LeUGmi06v3KkfSIe9jiqWgY1VhTS4eXMb0OQA
P2ne5S9R6MO+XFwFKRa7Ui+w9Mr8aTYdrpsgZI9z+kYbiIWQtCH9ihaFQZjttGyyEa1AM0ON8ReU
UQUGf8ItzFsLKy4tBTEcQ8aUohh2vsbH00GhJkHBnuQlYMRQtFLfjuDovTavj36mGRsJhE2kQXLs
PMb+KYHhNeORhjQM+I5rNjXWjMw6waFW0h/EPExEm7RimupNIUNIRKwGS13iqENHkLWXeVvAEbph
N4pXncAGpU/NZQnMNjRmk9WJKQDjA2p4bsyk/05rsIK4ErcV3MHVYrBCV0Y3PowBEvCYQeYyP7sV
NwowOjxRHCptUkRyFSeSLYwnExJGnPSvTK0/49Kea494JZi8in5PDEde09TzBSisJYXtPBrezYs9
4gAQcSx0aAPSyFtuy97qX73aIPbEca7w/UFxCHKI8URtrDH6nXkkv9ilox0azYMoD8kHZnK1aZy7
YbCOdmP04i/+Hb7HzGBdN8+1Px1MdyRX1xjofbbVr0WmHB2WjMhmz4c5b/a48iw+DcrdLtCTjZDT
10D2hzHURVh7XxNktnWXfwUGqHO/CVZjAh8aGtoUDpJAaikWYmUkREHLEuRMaOnDUCTr4CeEZrj6
ZNJwBSEIRo9Ia5vdkPX7QUZhO0KFi2IDVvTkZ2E+949arCZXKvZmgN8hg8xkHDYeDHIk57kCROzL
P1r21tRszp5fbwHBPSzZJDZyqUI0H8xcrBu933fSczoyeKQK4/FVLE+gAnoGB0IdgT3T0gKAQW8H
qZw4H51T/Q4FHtEuzrTtSbNMp+U3DEQem3n8zS9ELJAlNTJc7pVe3gnnWOLxhYHX1nH9+uL2zoPD
CHHOnGHt2xxonSi6ZyqEqOTUq0Z7ANAbmj5Zs+P2ubgkFzGtxWjXJ3dDxITHaBhpVcyRRd5Rr3KP
ijTdmCSNHqTo3nAPbZhzjDsh+YAWahImrcGuV1FKCZlKDNcw8UVYPF2PRgZ4QPT1MQf/ySW5k9W1
yruN4Tb+hh4QLHfic/umHfca0Op5NpvrUCXvjPzcjRCfVQajNCo9IE/OrTHMM3CVu2zAHdGhuzgx
MgbDpBeEAPg5mH7hFhPreiZeioySNQkFI8m2Qx/CpcTia/C8lWxH2ryWvaVszrNzUtomatecsqgb
ibMaonSlgbiU3BG7VtclbFFZh4k3GruJKHEqMpf8DG9U7mE8mwR5b2makCbjiuwcJfN75/eXqsSb
0BRYdGOCt3IotLEw9qnBscueJiQopHQZKq5LCuCfwPAeILIzN1ChXpOK90rI+ZIJh6ckQJiYM1yJ
3MNEvFSYzewsvmTXBK6m1+WX+qoYp4vdetdGC04cvDa09lax8Zryzl280DWQfkkWmU0mmZOMt6nv
XnVGmwuZZVVPeFlem8/6vkOFLJP2YsAzD7ssKMn07eCTuvdAFNNzlGsbI8nIjDZB0DdNso39ApZT
XDVhHZNk5w4wnLXe0MISqebKm+vLooLXVAmsgtiY5YmQo/l8BcnHUCz+wuBMECwJTHQywlyCk+2n
4WkyKJLiwNY3tk5uOICAHNiZ066NLA02tY2kqcsg6M0FcD3Z6fbGGIW2oamy4OWXF2+kKRqJRBB5
8OQg+9jQEyd9jTy6KCGYblIRddBSOdLA2UGqUQ4IpIgOvoKxRRLJ8X5UQXcmiXeZir5zyMAjU744
W6TijSoez1FBeZ2KzBv86kDvO8wsf2NZQb21tQYXplHuCb7lOQPr7gP0A8VYb+KPKJveZJRnGws6
PDURvmwXJ2SCRcEdT3HpX5KZ+ADdS6KdemrXtkeSwKBCAFPSAPvS+dI7PgZHKNYjh4a5oZndAike
OqhN+uAe2k2WtfLBNc5JqxcH4bdfk5HpRIBM+SazAQubenyVKZ1dn3xNIn3SrQ1VJal5rjmqWQq3
kivwCkh/eXO1fa2QLJWCs6RQWoCcrQeFbenhtwgFcskU0sWD7RK7M4G2aLN1qC9C4V8SKVL+dj2E
um8IDAT9FTGjOMA8oPgGINO319KiL8aT/2RaqnUDawa96knCngFMZW6GCRwN548f33+6SRWsxlPY
Gtp7T6kC2bjNi1RgG332Vuy8KY3e7qJ380tQOC+pguHMUHEQFISkw+oKvglDx/sKFEBn+O6h6cwK
qyNs5DsjpJ1cIXegKwKnhMKTgJ8LhSAtTFbNX8REk6aGtyVghdyhZG84jXhQfbqJTTa9YB1qFPKn
j4H/SChAOTSgkvEylVa5OF9ZOs0bjU3imDLxAvo02bS/ygsOfI6XPE+RlZfvGVDquoQQi+GiHWPv
ZLlMnQKKwIntqqMPuuFMfKgoF1/n5tK18/DpJM6I0klHZnmgFgv4b3h4k1NdGpTPNj15OsxPZVDd
LGl2ZxNDBS5WptaA26B6WBw+kb9zSPaASUluJ8qudmXNdfUFHr5ZVa25cVi9DpoIdtL6m/opCfG/
Ss6noS415+DUCDfdAsQjcE4sKilarsxctnHitMRNZJQyxl8xRQr8IJ9RsNM+cL13ScqsKFzj0dCk
8Uh3zsDnTWPYYizMaG/BZUzRQH8dWt2YI4EZnHed2DyGH7oec+ROSjap0fkoDDFec/M2BQ8CutQb
+wS/d0qChbDi1ewskp6KD1HKQ02ViQqCGbCSHCdLVvG5kr0ehUYnOS0FLGTozpYVwfSv/fAZMTKE
Gtbmu3mSN+6iYjf0IvQ6OOZaS3EKui+Fle519aMYFnfjt3CHG853q6wVb169NrS+eGmn4trTJ96W
YwQbbm43CeO8dexidJjTCx9B84QyCsbn3KwD9PzQM++z61+GpvzoPT8nSKFdZw7Agj7DrOY2lMSm
yzhqRhHb1yCCO8uCSYrgqog8jPPtry7NmU7Pa8rwo9PhW3ANUivmRbsNE5iPuA4YdicZbmprS7Tl
uLbdnCjNSp0MMELsSsI4ub2nDSgEjz01zBumPJRCZHRGywWXr7HX7TzhyWu4sXXWvRlav1cshyKJ
KFZNMki54DNIGp/37VXfAxv+cfHB8Gvw0mVKe9c2y7eMdZHedkTYHtz4UU/mPV0D8ruIDcfd/4NZ
yFz6GW7gU9jDkqnQvgT9Ve94JixoBADsHEZrUbFFefVdAFPcZablYYODsWxzua2WdpPJQX29eFoH
VIhAQS9JvYeAAspfwKRk6KnC2a9psCQ8gnNgX4h+J1EtcMJ4IHpPONqla4o/UZoOW07Sk/4ByZXp
HBSvtr07ch5Ordf2Bw1nWFsN1PfFAjXR4jO28gVtlm/vc4QxKqw6BYJcOYMROiUIRjd1HpJ+QMRI
H40tlQNciSxPxdTlE7dlAVuQERCnsZ7KZWFuNk/pvS5xCVpd9GJ2X/9tTINxXa8W0XlhJ5iAJjbF
ylw70YqUdLQTSvNXCnEgGhvgSmr8WeYiI/xSSZVT7KczfaoG1vJBq3vnULTJA/o2d4uAG2twq7eY
Psx8myvgQKtzv/wM1AYEhPEUZUe9mULokCCiUa5s87xJDk7Qr3+ciyijyF9paM5NyastnjzDWJjI
R3cL79z2R+JZNsRdRJ25d4DhcDwk/vtHbMlOcLUXJGSBnx1dyxx29LunI0/YhdYzzZW+fgaaizF2
BoyS6B3yifHqAT8A1EYDfNWBKDq20JyWJIoPP28nUhblhv8Ns/RpbHU0YTPU98KbITb8qL9/XHti
6O80u5vtj31PMwGg6kOkwzVS7j6iFpimMsnIQs2RNxnV8LkpAuYUZUfjV2udXAMglnyq7pyItWvg
FrIDBGgx+PytrzVX2EPoeHXxq/ar/TjycLiKppYnAvsKdhQyyX8P3YDxakAybrj7MRU0JsHdLhk3
YleApGUfxi+qRKVQ+OVR88qvSi9IV/ATh6BKm8hvf0g3+MQ+lBKDMY33vOjSR3WImnNttLG985xq
T05vsekW7dOgA8F4pbz1RuQAhiq9DY/tBR16yljU/CyXAA71z0szVgfRMCBOKqIwYmoYoCcAOe2M
wsvxQ9e8Z3qNh8fG6sjg8J8vTZYceeCm3eKD6R0z8e6WSF4N/cHts9M409eW8XRMhbGdnJJZHZqT
mD/aIHi8/hd3Z9Ybt7Vm7b/SOPcMOGxOH9A3Nc9SSbIk64aQbZnzPPPX97OpnMh2chL0d9kIQrBY
qjKrisPe77vWsyon+DRBAHX8DlUHTtrEFVvDjOA3CnMfa/p3X+lcbrMk5cSup0nSOz+z4+BdKkoS
h5E4McyMGUh6cbNGPpgvhIlsG/Pno6FrxrbkIufaUDCA4jgHD3LCARPHSs9sZeEYmrakJiW1tMFo
fUl0XUoYs3IZjBwSjW8NS70pXpniPjkDcWBjapPyAeNKqO0IaJ0uv5NHYlM25R3SaUAeqQ1WHiE9
M5KUjC5MjTDEMqqa45gcqTyXyJ04+xSmNvf1kD9OAeacPleerXrQmfvC5euS11k5bDP6eNc6jxRR
QVe6VyYODJ7GVzOW5oBmigmZbW8U1wXcT/BL619Qa5M7NjUlROn8hqBVmDVeNixpNAuMhURk8rsh
O91AayshPPM2eaCtFPxfeJVwa1ZGcj+fVeBOa0CdQb0u1OAIZf/W4L3X82E5q57nxQQy30q8G3/A
BtEoV5DAdAXknudFmW50Z3wEoYZPbqA+aZNRxq3H34xm4B0UTKNgJdVtX6faofXQ3Y3qics2wmS5
t1WOegXPnk9LQo2OYvSDlRpRGx+sXt4dxs+zPVgpgQxJRnhT4CZYzB5movJuzInpSpl74LxJT7Gi
cGdwTbK69C7Bn7CB9QnNJAkUPl/nv7lZz32uihhjIHBGNZpuOqzDItKVXVPKozsS79bX2SlNnJ/Y
QV1aqhbNHxzEFMx8b1tOAuWlke5dxlMU5oal6pHu5oJkdnezCbtqh28UyLnvmxktRm7o8wnoG1wS
FL2nk6lQrA59sfQ7eZHT4/uWPCtpIqvjS6uZ7bIeB4RhoX/XAflaul3iI//YgKJAdVxgB0MHifbK
jpmj/mCHun3n9v1X1qa3YO4bCegjeP0nd5GrkkaF9cagKqfhe8Hj9KO7yHf7lon5UKFQj94mkyyT
yMRlTIot8xb8ybD1OX51xxQHhCc6JRS6ZqP1StBcuP37feFFf9oZYWiOqQuwg8LUTbmzP7AFk6Ab
LVOt852qIp+2yereJGDzjxQ8zzoeVmYkq0BmESiorygFBRUNDwPfqeZM6JZz/zHP72NOrRN44uwk
ldCUmu+KII4vFpWyrKtXkRgDqk/kIZDxBCFVD0h+ZThJniFl8TA0Dk2SkipSxfXJEzYiyoZOpxaS
JNI4EWDAjIFTD+shhAZ31zTEELnTpfC88Dud+y9qpzo7TSe1qgOCAKGUjA0vox+rpplHvFYrPpFd
gyXAX6IJVq9KEXJ17ztzn8R0Dcycsb2AxL4m/rx48AXxBH2kbTgclc85Gl6j3OeyitKXykUfaBam
wQBbsFDDp8llaGkl2RrpCA6VwN9HlkM6iWjIly0szKfFs1716ckPlPwYGkxsQI/fAb5zDpQhsBVU
nXbJHI7zooICrptDTQSDvGNOjnGjyv5iNngnN1L8R4ooiU/PnFm3sXHM6NLbUAGtmq4EkltjmyQe
grY8cvaqmYNUZeKz1bmUrin8NFvED2THKupzQhQEDFLnTpTJdM4pRq+aguQhgnE7jumo3iLPkrXo
6gvhdf5xQO2LRyLDdK0nyonK4TduFdohHtnNOKKI2GupcxSesQ3tfjjZGRfBfGyGM0pBZZkK80bt
y/zLEMREU1y5S2SvCA1g9AXBjq6l+eoielw5evEYegMkQbqUqNoEx70XnwIxcaOntEiwnP6gK/ic
kin6jO1kZxcQdVG1NSgExfSUuuRnwLz4bhS6vlVTDib8KCP66bh6dO3mRSNBDKU1pbB+TNSzIANh
L7z0tpWPIqvrKXbI1YwD6mzo8P2dgjQpzymTkuPFnqgI0u1XBxzB4J70YTW/cn4NlwIqRqCo3v9Q
tRV7ZXXjuPMsqhLIz+KDaAqG+HjZFlOlMyQ1Q6LwkNHtA9Md7uqhqnZCQ+Y21JR8nEcRoR/IaEQH
ji2WuW9PaGaT+3zMy3PuWuoKuLjKWUktdWIkhQqEqEzOyey+7o9oh9JbNbWxlRMxTkt+PLlu7y4S
C/FY0Fh7SyNKQ1eqt1IhN9y16xq4E1UMDPXgrvJK3DHeRFXt3SQlh36LQ36ZBmSN+zmRXylf7E0j
KZJuHztntcoiRuKC0HmKhXfoz3OghG60h2NPw9vDtddl+lIrouImNr+XfgeMFyWNiU16XcdU6VBm
mscwUjeJh/EldhqN2yEKXxvOOi5iMr7hTuwcvRMnDzxlTV7GeehIV7a0YRMWRr9pigrbYgtDghiG
ZMV3Vm08MdHKpZCjoKnASjStvcFa0OoAk5YZl8hS+wNBdkA08/YYGSCZqTE1zBFJpvFzCRUd+v5o
u4hKaU5XGwSj4da2pi+UeKslYj+gomO+cxInXOF+Fu/O4K/D//Pf8r+6UUiu6w/cV4EB1LRg0zpc
6lVssb/cKOJK0z2LeIkdioIlQ99qKYjtPKh6Gp3MXveYoMRvFccxjpkEyYAD3pTWP5Q9Uw1POtmA
WslEKcswkdBr+U418R92UZdO2D/tomsJ3cHFaei/3stA8lPkQwO1G7TIWNd+pS17hwYeWi/9qCY1
R3yaRm8el3LIDuWyATF4SHBz33ZRv9LUa5JReg8oHy67iWCJrhrss4VYLcwdc4kuSaPQTb+KmiGm
cAb0MtNF/4e7oIZ1+JdP4aiG47qWI1TXcE0wvz/eBAsFKb06Djmysaw8C9+8xYC3sJh8rEyNcNo6
PRR5d/K5BlLDKrfhkAk6mgjyuPr06NuLT6KCN+sOr7STUM3lJciEnpSFxd/fr4XxF3sqdNVxgQ4b
7p++b2yICvx80lfjiEQ7HdTJqi5Ua0d6KPF0JQ6Zuv86+NW1bJzqubG+DiOteNuqq20DbM1xvPRo
kbi2GrxO2eap+5SV9jEF+HNyEHGvq5hbPQkRLgNsXV8MHkFeVlaYh07gITNpgC6gvhnbrief2U3T
rc6c4smzhrduIpLIGa5F4aOBTmCHhq6FWxapv9pQ3okJl+6o7IdUk3YVfNf3YdX/WXi15eqc7//Z
R/805imE53/911vWhM24//bf/zLeX/O7jV6TcGqTwZugs63bM4H6dxu9pmk8BZqaMrvDyI5B3+8u
emH+pmqGsFz+U4VwdcZ7/8ZWq7+5rkvZV3UMVaXLqP9vXPTy2vTDhUF1VMQngnNJ0wX/jiHHnT+M
K7VJr+PKLfuLUaLCXdoyyVzZZAP9Am5M/3BaGPIE/bt/7ZcTuPQNXIE9/5p3Hr8P3DIec/LQ4dNc
mR8gdzKfoOj6Z2ObP3BOiudiHb7523AvNinOQVzMS4gsj9ppWNl7dcHFCAPbpKybfJ0ff/gRb9/3
6afRvyVBBT/vrMYF3dB0wxCg2UxV4r5/+GpGrdaITRfa2a5VWsly2jz7UN3eQNYh5Py98xloFI1O
jnb2gFx82CvpCFqypfT7TmSa1yLfpTaDj3MV6Ka2KgWxbHobxsd50Wn0MzyhkvUNT4cu7nAwtKlH
xU7w6bwt84h40KwR7EiEUTIO63BJZHtHpB0qkuYPTpZTB9yus4mSCTMafE3SFht+MLHmx53kEs2z
s0LtaOmW/TvRyDIBkORaQXtLwqI+FjNLiohxC45ufoklMGpeYNbRtoVJesAfm5j5oNycUAQu+JJc
ZC0VsK2EGlXLKJDvpS3iNWIRnGwSomTavb6TtbN5GvtO4bJmFte8YZ57TqILl0ECXqZ3Km9rIBf6
hcZFbxe7rwSNzVyuusKrqemoVeAlpUbAvHeu0c2LGZ2kASdB5IExYQZ0zZwke4YjfTymW+uuk8F7
YlDJlBhGaidN5mhTgIua6lkNQZfNm5oJURmaWOADYP8+OyrWeyzm3ylclYifeDRvmhcfD7UyejbB
wy0UGQQ5f9yZJhU1/jAt508+M6GI5jzZdRpuPz7lvIbJUAaeyY+uOnGxSafo/uMT6jMTan5sz1hN
OvDfCjn790rIUM5QcJB+fNh5TQMhv+N0INEJFhlt69+pZPSRKFuKaU9p098ABHmcn0tCCpJ1ActI
r+kHKTXOBMmoANINjsrVG+kJyB/fHxqSRTpyE+JIwMMH01GuzUcHzCGdkkK9nLfPm/jFgau6HPNM
YPiKSom/ZHhLERy/FIWsurOXg6/Q7HdLkzkhwF0lKAFNGTRvD31vs+pnVI/CCejFIEuuoVYNh16Q
jpvjPJiBZ/Nh28l9fl+b2mtqes3mh+MVkyBH7bxTdZ47m9qrzvPe5PMu/bGYEWWuJKbNz3q1hAjm
k7nrRg4aj1HWIc1lPo58OC+GP9b+6k+QQ8Z4fUbIkJgkDuqIQNdPYzrzJr6WreUSAsxw9zA/SzUT
ItzPDzOPRCbXraEXgKZd1QkxPQZJsYQMyTeEIAqPP2mfP95+XmtI/9u1Sff+V1VQc9YNI+1awW/W
S7bhKBfz2rwNWRSX76wKYXB0hBvMG+Gj+AuzdJP1+9M//GWjvimdku4jec0C6gQNWa4NIioqmB6s
YnLXCMmTq/OidMzXgFsGg1ba0ouPJ+ZXlx8bP95t/hto0NoiyRzUtvKbJ3vi92/eEmg/qT7dtQGA
w5L7LLXPnuuUb8pLlCZhiICUkALLj2ZDe3j/vPOH1iVI0YWo+P6smDmOwYxwfH9eghjDynjKJZrR
ioyTJ1mN8k3e/3b+q/lxLpGPHw/ntXnb+9v98JpMIiNH9BmahEgaOEmGmSv5V2/zsU2f+ZQ6pEpb
IisN2hmBJOmh3e4hqNmv86NIblLl8ZpI/OW8rZeUznntY/HrtpmsCTwo3Cp8G+nM3Zz/JoPFOc5c
SvnOv77f/LKPd83n1308/vXP/+ItfIxTqsvXMOKLx3j3Pedqtu7kDdcAEWsPRQIwXH0WXmiuZ/7r
vJgBvyXQFztR9KEgGFTlEMVzFk858popJONSbbCl9LIbMS8cU70DaMl8UiJHPhYwSn58OD+RwRCu
JUx4lHdXVcKsmc0Ny0je5rK+AafR9NAP4JVVq5klOy90eYP+ePjDNnnXw7k2cL1K5GFveyo9eRRv
VG7R244oNmpz2kW9LDu7Yu8kbb6Jq+aFr6PbKxqxNVaQbIk4xKrBnZbJGdf07l7ciDiOf2BNv7OM
S5HTUEW/QV0DI11o8vVUFWAys7SRyBJCrEtc/ExtZtrdM2RTuOrgBvt9UTUBOi0L64Iz5puhH71d
0X2dvxtmkVlO2FNBvpB+mfm987f03h6165vInXDC17Cn096UIsDy2Ep18uDAfw+oW1EfceN63LnZ
CgqfD2r1k5SE7WcY8Ywgdu02lRA47y7MaTnN2+ThYOgi2VVDxA7XyuTue/3Ua9xC6pLYLQZLVxpb
jw1jXbhyxAr1x7wCXtrhVN6afrAvZQq1phja+2Ki/cCsFCxUM+4ISnAuhZMtAn16IGm520QjyOe+
uAs1Bji5Zlco6gH3oAa70kQqaK4MhC9LIuW8kBfbw4wL/thGOC+tH8l8DmRTc168HwHzamiBI3Hi
HudvQJdNt5WLHdj6Uqr5V1UgTpgbaH7rGDKaicgUp/dvmsHUcLDEjJd1xq1Wa99YE0apQjURW2ip
9p1aerqe2cHzYqZIf/CECZrStpPlbLNcfCOq6jZLjA6wuEJnRa6VUYqvMkB2F+SchCmfAA3BBC7o
h8euysUOpKbcHLu4v+fnJJq2M9EofGya/+L9PdK2g1cJiofUDD9HRSlvQqVckC8BIn5eJYaiXZDs
ihlJtIyI1B7PNxUI/qqgfff+9/PaIO9c89rHE/Pfvb8E/t63RJK55212WbpbpxKkq2TtgQic9iA1
+nx9cpWDXSOvElsmYzaguHKbrRASjNv01I2auZ83zU8GPoSxeS1XYn/Zlexe0lbgwBx1XWGi3Get
eUvyhdhwpHBL14N9UnlY3iw/Vpfv25rqzXd84LUFI/N5k5kiWlMNIImNfNXHEx8P+xvsV67ADIgi
iRC8taOsOAA0rGBbzekuydYnJdQ4arArKNA+ZW+Olp57Mna4O27rlfWQXJh23Cno7YlfW9FLwk8S
DNsmWrNCnEFpHSBXjdVd3Z+q8CJnSdEq8g9j99jqrx3skSDeUvwFohbEVEpvtGgr7bnKMY9u7Gjb
6JwzW1s7OqSawHhxs1MWXcrh1A4k4GBMA+dzbJQ9IDO8/T6KMHflh/sY0t9IjBAwWD7XxjpkJ0qC
E3fsZfN1og22Tr9LbGezRZVrKy8y55rPf9/YezJcyV26GUnwi590tELk5KyCT6A1yi9kJAOJ7PQH
hAs0AAQ2F5xpC1gMjbKBgi0M+FQbK6X3Dw56g2OsFDdOuog+VdFtrX5JzuqmWJxAP76CHrggYuQU
XSIhOyB6X0Yv44kWy/dxY7wiAkS4uVJukWETWTy8uFvSfvb6N+2arft9/Kyuisdy5awgRKFRvTF2
3Y4M6EV4a68tDMG3TDrxTO6dVXrWdsUXEmZw0OLswB6DlZ9wH0/Z1/3COuFQKtAQMcJuVliJvdWX
emHcZHtzMz1YsGbX8VW5+G/jt+Cx+J6fSvBCC+p56/Q5g2rFNPtTA5fooj/Uz2L11uym47598fbs
FaaLbbhkhxmTHvLbgzHs7C0miVGsVdlm5Za1QroLPSxF9fPcRLswuIN0pJeITjZWufM2LmLGJN2m
8DFde2ndT8lKNEv1m8ivAVGBn32EquraMlaQ6AayhKXRcQeb0sD4YS8iigMD9N0Fik/KyYXWLNTq
pTqe7KvLx8r21jK7t4YD2R/uOtyDrFO8JwPXsb+dxjVXyImD41O7mbxTsHOvWJPO/mZ4Qd9IbvSJ
hk6KR9WlPLYivHW8R+lDlEODP9xd9x6ZKYvcupMiuVejIGd+85m4qEi/ZvGuyC8wi74WCtzZ9Trg
Tir/h0EwfrG/2QRdIRk0yWZe2OrRYyjcL40bGgrxYzkuj+ZDpyyUo7YpVlghv8EeWaCYqDmSTt4d
qUT25y5bjnTZX9DOK4Z8UhyF2HUv44NbnHSxU09o9K7Ji/YmYZrOQv3iZsvk0L2qHJXlSSN5atsh
kloVSOj2uPUicpRo9juLUGOmvNCfMrTRQBkW9qP1pbumt85zuR/Oqbogz6TITpz+Srd3vFV/D+4t
9RbtN39ZvaF7Fto6s5b4fQdtk+SId7fsIW+foFDAFXg2DsYV7jURt26KHGQRvqnn/lX5mtyKdb5k
kvagP/vf4gfoDEjl2nZJ/t/Su6BZf8qP6hWwob8BxU99c2Fd8h2S4ek52YvL43hn3is74zZ6QxVp
+0TlLgh9/E7CrnUYNkj8mwUXmuoTheurvkMDuCfdpnrE+t2hRl6QzLYaFmKtPGP9tzfeqlm0qxai
0oJrobZkVhAhBktWOJ2IPYy5ZDOBuHYv6R43LHRkBBwER6EmXXFNfSLiJ1749zn9YmuZr0lFwA7G
7Ldf6At94+yyq/uZ2v8j0YqraRe/pFtzrUBxcW5gAar12l1y0Vz5hwx0G+3tpbfIT5xu0YYiHa4a
imQchydcEzhZ15QkkGP7OFm30yUKls6wMbfD9au380/MPHfZbuJEhTju3AJJ3fdceaqNkL0tAJio
fBb6qrznO903RxKo4pWeL9HZjP4OW65PLKK6gnpd3LrPJeiWYQFOtjQ2+J8hD2T6orzYWAeXmCQR
LFHe2frreFluo8/9Oa8+MfeKlCXwwYwy9ZPWLXOOPfAsJ2eFlunkbcgaeBTs8xbz2g6/Ne6spX0s
cRntDO4pIMpX9tKnHEm4ZrR+G2+AaryK2/iTf/a3wZdMW5qXIUEB+HH7c7KSgs98izS4bKRd0uwo
Hh1UYVfbwPAumoOIqZEzHE9GNZF2XqzaHh90CFpjHeoO6ZmotU3ceYAFDFKMVgYVsEMnXzKv+XJW
Mq/1WOLQ/sqne1cNVbCJ3TEWdYSUmL95TyP4z682CExdlrXOpAQixCpvrSXgsxo+wvcASmeCV8TF
JPrHIqpUNFIGkpZ5bX6irosXJVdpapcOTpi+giY0TRva+vq+pnLl9IoG6klwpZxX0WUTRGcWKD8t
UYt1DUWSjrkHINQhtDvAC4QnMwtA2RnUIKL5sWfzlG0kqzEG2GdVLsNpNUvrg4sVEpg+aw04O8o+
fzyuyE/ZhoF6tDrkIkWCpUaXpHZVLua8iHntYxuymR4CS3vrqd0q1Dj4rZEfmOkJ5aQyg6dAOpyy
9fybWUeCIosxiJVpe2KO620rx9LzopEgRFyEmxnx/rGY0esfD3V8OJsAiOFcZRvkrG1eq2ZZzcdG
YdEbs8MqeA8OsHRMeALdy1wOnrmT89qs5gK2qu4ko1WztPtENcg2cClNFUMXkwXFbQJRLlhtVdM2
wuB63D6CZu4RcBPxZA7u9qOApDpZuxxjS56MIQ7VsGymA2wIGRVfcVV3EQEHOiPPFn/CYJIGNT9U
yeRbOgyV3M57mAVVQTqgIgwm7QEpQ7mhBzAc6AOAcdcGY2uEzs6f5C9eCfMpHVG7dcmQT0sZeXQQ
MWAo23OKlfMHc39ma86Lj21dp47I408Z+oKD1lXkqog2H1ejKB/Uur7YzHpkWt9u1j7OJTrZBVma
nWRXydqxQBvGSTsXjz+KybqOQty0ubAqAMmUfDAOGWBB5r4BV9byy9jELucIWZ+bvDaecDtqzNxY
qClqDLVv13Vlaeu5rDr/wPPi46HT5CEfkomhTAuauaIzlVLBdM3EqHSxk8pwpxFxrbRxEgHxvghI
ejCLio2EyqxS1E8Lstm9pTJpVOjmCuuMNX1/7KjwbefmxP/ZHprpCO2H9svqtXn9vV12eU3f/vtf
T691QA8N+8VPbbT3l/27jaZZv6HFMi3LfA+ApSv37zaaLn6TEGia2/oPLTT3N1XVIbhqjm5pLGl9
/buFZv5GQwcCMeVsW9AK0f43LTTt564WGbI0pDVXE6qFsUenwf5zo2jKIdYodWtdY9UMV1kVj/u6
8ffAVUmWblPyaQxzKRyd8bmrxVurz4+ZquabOTqoLjgv3cqFht+qZyWJv//wTf5FI0v/uRU9753r
aq6tqq6w+IJ+UY755iASO2iw3YPLLacc8KCLpRa3t7kPE+2aC+/O1HKLMlHUrgAOJUsEyEBB/Vos
7dQJyanATe4xYghQM50IHMTGNUIhMLQ+uGm9cJNiYs0nC2dk7n35h93/uUH5++7T6FRJeyap99ee
f0Urpa9yTVwnF+xVRVL9pZzw98Z2gdp9EnCAtcC9DVQ0O/1nbJvNLd2fI16+gKQCgb7CTw5l42QX
G16No9B/QrbyyYXbEOaKsyIfIt2Eelntu66+0229PmKrxA+YRiujUO0TOunrP3wm+ZV/tEHlZ7JB
6WrIAxAzGNqvn0k3Qj9zo8S40o/NtlWt2qA18B6qvb9vdVwBdqCZkMJ6pgGof3ceOoWDqQXjaRBU
BuDof3LAZR7t1Ni4UaldhPOghyGQnygWdyhyIAyRJTq4fvN+5fmPWhd50vx51zl3BGcUZ5Xxy9GU
FZnX4sDQr1oB4dlSorsRjnRaVszkQo/bdRccM7hBmFHiM/Wb4aXAQoEbzTQV2EghxQau/SHJYtOw
MVqyR/u4D7ewsJclH+EIF+OsdJgiR7tmcFplwY2jGHR4e/UYCJhaWPoJSQ5jl/EbUgWODdTlIsAF
RguOQxJTU5PqLjK5iaCBHvpMaeVUqXuwhLZBam5Ogp/I/d3kTcEVcSJRDg1MYMXV9uXoX0I4Zed5
gW/Q7ixG51bQUotVyX4nBAUfW7PRUB4JT6VJ4Ofji8weBVkcPnVK3p4jspjXXCqGbQ3rb+FEmnSr
NXh55Vofd7dAnuO1aij1nQEk76KW3j7XKDeVSDV6ul69FTM5FxUVjlhbKxp4wDGqmIPVKJx6pfg2
EvS4T8P6GaZ7v5gGR1wDrdiZKSi8/49DdcbrW3SmVUP80gR3esCegx3oV7IjTp2N9D5xqgr4MLOm
lrw9x9YvvQE5Ph/rTwEizHWcOthpfWYKk+5p5yAvtq1LoDyKlVPSatdeWflxRe6yhMtPlXt2zcx9
+ofd/jmK+/0Ms1wuzFTR2HP3F6GBpah2NJiVdp1MsH+qFdyBI7gx7DgFvISnt4Qvzg/vo+Oznews
qEiGSnxfu6+kfOsQs8Lvs5QNrJaxr1MXaVoAsbYkanvEIbj9+939RWo87y4CEcPBcuhyWfj1Gt25
bhaXSJivKSrGW3XE6DjGL2GfnII2b5cOs5pVlMFdz2AyT1l80vzoU4j+bv/3OyLT0H89vQ1ahWjY
EFrRBf3lVkazquHWxK/UZt19GYOArp6SIAJkGxqLQFXax7T7TAtV3IdTfPb1waV3pus381dJVX8T
0qe6wFYXFG3aJRk1aqTvixI+UVVr5iqMlBM/To/xOtt1Q2rv9bBD2i3yS1bip/A0d0MqCswiuyRD
VgGPp0TJcxQHyj/Iu/W/OEQMg7xdw9Rs0/jTlUwXSu6WaO2v9RB+FW1PUK6j6kyMDXuVRObdWMff
rdy5Klh/1kQ1JC+RZZy1EXOuTkIpJIym3Y7AA/dU4I86LR5KSgrSeTdTVqVC4/nvfxvrzzdy22Zw
wT2D/2yk4D8PM5BlqqFidGAi6sZZ6WnYbblIE8LWfi3Gxr5BnYgxKMEQ1dqxuYYenR/TKhL72tAJ
WTFvNeYBdHaHr6bTOSeM0fHKdPIXoTI1n1matOnjfaBHUC+Q4OtWB1VDPFmN7+zUwKBynwekz/Av
7CScMUBvuEqLOthUKgWXTrPTE7FR6Uklndv18yPSWyw0ugMpuHPXTlRpO+i0Keh7UOAUoEsk2NwV
nBuIAQSqZ/otLFUTNFK7zMJCuyqtfTCi1j+AzLzX8Ht+SgcFXbuei4NJDdWY83csQyEYo1oL+aH0
Cgbr33/v4s/DO9vWOSXQSZmGywXl5+8dbojXOqOrXV23wA5nT93dGEy4K22kwJYCplph7oqxOE9O
4zjBouxHVIeju6bTDc9SJaOqrQX+QW0Lp+fStgaTHzKBl5GKEShiOuM7+Xgs/E9tVy89FJCYdGYj
fBsSQcTYMBvFvZ9Rf+yi6CZWMuvBAdaTAOuccMaenbxQMb95/RmS62bqqUE6eXLfoTZfug3iqaDN
NgP3QQTzdrFOzdjdIx5u/+EI1aRY7JdxjW0ghBUqOtg/K6aUQW87yxPaFRLOkygRGDpt8BxL9l5d
aoK4EmUEhV+VSy9MU4ijzSLA/AIHbSiOSPepTRfQ5Axk5n//G8761h/3zEJmh0DXNVQN0Ck9/Z9/
w5RApEjFZH3tCwMQYB8D0jLRnLnxJ6+EuVbZygmXdIZQO4RxglWAzALK147Exs6Hb2HEHa7Vylw0
umKcK4fab9h26mn03POE+3QJ+ifZCkpRGwEaexPXIIqbNhjXGWW7Vqh3vfHUW9wXAUcQ9F5Y0Prs
5lXJEiAd3iJTpnALuLVc5wIH/5AU27GEbBiUTDRFDRejlge/gRFS7QoDwE2BOjTAhxS6wUazUdVn
Arh34GPpN+DigaE3Vni+xkscv0bx2J4AHBYJl2bGHjljdf0xTqlFEOdQgVsvwKH6fbUMXOEvax/H
LvkokFPC3F/BEUz+6frrip8FdsJhukSHigQfTegCbMYvF7TJiV0MVKN/VeI+vxCr0G3gWthLM0NV
lysn0yy/YTVoNvY0OvsmCg+ukQUPCK6qfW/GyTJAcD5U8cUcWwHMz55A7hUwVhh6g43HbUf2xQhn
xEdeFGF4q33mNrh2yNvq1UteA4Bs4vhW1T43TandQVD/BABePbf5beTGN2qn4PdIGnUbRNXXsLW2
6WJQh4VjmrQyOt26TxvlENPTp/yqd/TncTiEwwYAD5OjPCTLa+QjdRSEvTzyQbJQwJ/dXW2Er29I
yApKCPAKGCV1lrsDU0flBSVKEdDyt5yRvPiqUFcphtJlTUzbybDi4fS+prfXIRUH2xsMulGed9LC
eq0CPbwxEcukORknhoJWyE4AiaA/oegHkgGijUYNWb9zp967jjJw7JRZPRXvMnrServaRQgWhgoN
wBTjUaumkSONPLRtIEXVpR3e+IHjLsqo6LZ2BBGatzXwnUb1CqMBkzGAxovYHKKVSi76YmDQixH3
eaw0bd/iw1pOiClBcemHroRU7RYa4T80XYkZIAevH67Um/ylFrXRBS59hLLZtdbGkELeofSYVQGf
0xSXQbQnhdrQTbJMW7+6wQZcQg9AGtEZ1HIHG34d4T0ggTUHME33FkHUP6p9faEiDJvc8fA+t+PS
mpT2KnqOHn7eZItm+psWwXKtglE5T30JjEbtLvAljNuuiV5qY3olDQeQfAz+eszGBfcMjT67dSsq
77mKgukWl/5GoBleIVInSEcoOHDxbZUYwTdmXn8T+C73g01/s+oc9QHYFVAEdTrys4HWdigtu6O2
M0zDX0oTXKgAjIpIMFyocVIck9G6LThVdmDimjMyxir3tm4WnJy8pX+LRs2t6oigqRGJqWXUGxzt
9YVwwfqSVNhp07baO5qTHnV3XFPOKPEtc791Sxf7Xd2n5NnV5zZEVq8KVOI2RfFVoSuwBPlYFgLo
GyfRYc87QQFZTRKfzJxOUZ9WmHJggmCJ43CY9jbIuUuffM8TTrAhsd2dppbStH72GHLlfj2cRwMP
c0vO54owWRiwJSNwLsiVQ1/LOjZW1277Stpy46q6CSa/vhEJ0KMJTcc6CtTkCP6KTqMpgN0A5hko
tD0KXoUTQc0oDSjO00CQqNdNO4yCUukj1FswiertOI39bbQ3MwqFYcOXNAPy2xSQduoWGM2D0L8U
nXdocmGe0sB6bb04XJv2tAubwbqB0wNlNad165mKSeV8wmppG8Var9yvI4YU0Kwvg+co2y6qYQSC
yZdWzVpdD0NMO5iYqI0bNG92Ew0XVy7sQsXd7FAUYm5nHz2kKdtuSL5BSfBvp6bHnK97tzn2WgXX
5UOe1WfAAP45tAxAOW7V7bSgeoRUrt9bvn4MlHG6hCqtddOC6gTIU+Gw/RJO07fRU+xtPqUx/kC3
O00FqYYTV0oNgeSxMD8FBXOhGL4CjjBtIdzJvp3HMn4U3tSDEl48u7r4gRfs/CL1CLCgo0kpg/Fd
B1OTC4G1DuqOhoiNk9zy7Ns2H15KixywcgjuRYzl2LSkeW56NgPIQGlpuwutLeNV2dn5Qy9uEF0u
uHxpcNNp0LVFtKt1IjntoPY2dkzKo5Wm5H1avKzDnRl0ylvQaMa+rTDt4u9d1C5WQk3TPynBBOLE
oYk3hshMQNiTivvDKrN3Hm8HnZ7Ehxr0Qxyqz3Xp+Rkngl7uxBO9M/pHJpBjdT377N8fqwFkpbCW
nMB/i0BLqQ4lVw3WI6Gxc0bvLAb/WFTuQQ0Lc/+uPR64yq5BzXyb9cjCYFyEsw5AmmmP6LVZ2P/D
3HntRs5sWfqJKJARtMBgLtJ7eZW5IaQy9N7z6ecjVWhVFeb8ON1q4OhGUEopk0wyuGPvtb7ljQMp
yRCLTNHuCug0cz+a9Il2KwSTZE8Z1ujPn1+/TKKNb4pom9ezZIUPc+RdEySCjgkDp7hgcEN2+spi
S78L+n74PQv21W48yYDr2P9G9DlT+5hRKPDFYS3AyG1In3wEe/JYmk25tVt8bUSbxOt5eBAPcJCk
75Pe2GrB0Uq5WMayZYY8DvfYrOmbiySmFDqkTW/s30TpszL9r4djF6arUUHrazlViJcQYUtbpU/w
R0n4JLzsMH8YJ2He28NyUJiLMyB/04bPeun54fyZ100i6vkx8a+bUptsixac5V67D+EZ75WaW7IV
W8q2Y7GHIDAsSl84q8aMxi3jwweNQDrYL021aqPhRg3CcqUAhS8hmK4tJvC5eYZTiYhENYicslow
rLbZLepiLJa6V7irXjeRBhaduoq7bml3YXaJnYe6LsGQ46tcKyJ+7pxqSzaEgScDMkzTRoRxdPmG
uD9l4efMRn2809XAkARuZbroCqL1LPoVh65UfyqO8uyIaBUo2BM9nx0uMuJ9GWKxrL1dX0U6lBBg
SJQ4JzsakIaAj7UL7v1YH4pdkD5DOd90DKRWSMogUqAwXRJif0JMNu/VJ2yZco97IEJQh0+39HJy
4ZikLAdZHWkN7dJJ5ciYlrRmTEW/dL/cvvaOx+hu/tIs2Z2fN382f+3tua8/+y+//fYbjEmxXLeK
v/z7byazNeLtz+SFGmydoT/+9ruj+TmiaOMt+aaHfICy8Pofzz+XT1UR0YI/yopcC/g3vJSM5Qky
D/IzF3Dh7vWvvP33b3/v9cV4uaDmhwntIe02SqRrUJk2YcgVgo8OppTCBsnO6u+gs7ZKPyVrQetY
CQfEEnFZOFHnD6MAMNKEqlwaYc2CP2gbMcCQTzUb+ogD4sQ2IraXBgoT1SR1LHJadhy6oBmWi29k
ppv7QPWNQ4puloRwA4pCajjqRqn9e0geXMnzt+cPDfsg2BdOhI0tx9GdSsTe83e4CxqHIQxJCg7H
7fy8+Uvzh/lhYqT6TjEQoE+/ZP66Edu/PstjiAetGhIaMv2i+Qeo5GOIDkweknywd4aLvMpW6j3a
9/FglNw80Z1WYhmPytJOENiHn73OvYfKbr9Kb13PqEcykpnnpolCgEM1D3TnL8wfOlPNGdRPutyM
KEKsOtIht5M7wPyBsLZfn80PZ9UlbntO3bfnIJP7/TlvPzc/++3h/FnvVfHaqWzsKZ2KWq6xBE2E
Wfgb6dIep5r9wau7YCPm0eksCH37kBYm0rO3x8MkH/2XD+dvvOlK54fe4NvD8p9/hHKAUa8G+cRv
6HW8PjtJMufXp6Ps+S/e/nYVRDW8mGRv6GiafeHusL4w953/ytvT3v6oEqBmfXv4/3vePA17+9nf
Xvj8nb9+pHOwbpKg48j8huw7Go6vf7xvLKmRWzkdJmhPVX0/i2vdJEqS3Xxk8qhNk92oEmCcWMZu
fs/e3tH5oYOjK1oks/L69fP5y29PnT+b317kxt5Ik2X6gbbVkJKngKS2EgBHqwrq/m508jUxM6uC
jfgs8C6HziBscloU+1GE1We8nwiB58XHLNkdaVOuYl9VmD2gKUVTGGUKweb1Q1nZAhX4fz12DY/0
pAr1da6ZcKtGgx3G9KunX+pPefOG0Dz6Eu4xVhLc/EpJ/A9M6/mozu9LSeG7EUX2gPG73cPiyg5i
eoPH+jFG+T0fwL8O//y1396ifD5NX4/626dulHPaBIRg2433zVICplhT0vaQgTEeGxtcXWGlt03v
HntXgaU9Gv1dhj4dISk7LhV8sQLDOECFsoWA2sBCYYapR120tvCJr3P4tBCVmhQGH5vNUIzlmRHE
uS9E8cm4UUwXrVF662qGt4+cYe8RnkWGIIlfja+9jFMSYpGpDwYw7L2oL02klkcn0W8LuxQ7Gi0v
wSaojOGiW1G81lmCuecxJaqKcp2JgniUxn8gPMaiRNAfwq4IAfvZLxmL1aKJcf0HHSBrJeBe3wfO
16JMtUvWdHiXdOnu1UE5QoKgNWaqXx3fhlUlwhHFjvaFYLFxPXSYskWiwBSo8eOPQDSblCgS1e2h
sbGhV/ThORj7rykhf5jy6UCpKpsnJkyC2sAxN2UVscOPiKEljKrfI/n4BoCCpNdEcRDSVN4NajMf
3laql7ehNzwZZgZWN7W+p24ybICUOai7APZaqnNXpF5wh8Wx2OZt+Ngmer1mOAwVdyDzTg4ZoCTU
+8+ipWGGfdHbVih1Oy6Gay+jWxUQV7EpguzshOonY4C2qKUu6liyxlcc9ks62NDpy/Qb3o303OYI
b+M0RGbT3LAgFUd9NNFFB/ElDEHpx2Z0iy0/eWhaT1IW6S+9GNSnMt7BdMmOmWJZG0xtGbSKYduY
IJhrTJF71/aIY4u4FYaFc6gkPQPej2+jJS8gcyEbwHpOYVtsmA79hILOlFkldVKtJqVZ4cWLQ8Ic
CKS0nT7ZBNMp8qGvSvs59oBbeqIRO9wJMXnTeEL75hSZLAqGVhU3ohqaBZhAoKCacyoyjPe10pOZ
4o7A7tvrdmiKnaX1w13glzujARiBE/cWwwAtFDkwo0xsjLET+dWKQzZ6qNcU27qMOiY8qIVIDVNi
WJFcNfVt3YTRqml1+xS3+ZMH+2+vE+lVtG5MBio9RNUgn6t0yZqyW7Bsfad8bXZxpN8OfeScYh+v
rQqK7hhoLwqk2CWOTIO7qwf0bkQe65qFsZemsXVuWoSEwiZNGeyvQxN77ZKC9D1xvOASOtoT8xsq
WHboGw2kB1d3dkHxtFGJl13KpEwxNJHLk0so3c8jI+en2nkRRAYMQereaoH+VRZ6fwOgDYXxMJwZ
4SUXwwpZxBy13ZdZjyYxq57KvjTuRRGdY1GGp0rtv0HhJ5Sj8c3zoJBG3HTMkRwCS0aG6w+2Eq87
NezhCxOmllbZUyftfM/+dI8oQiV8vj/NNnoraPc5cxPC8cojLl1nLQRJsAMHGIWhruziYXwM0bY9
RP0idEV/E8mNZ3rVrQ0ktszMgxIYMa1ipqIYriiRCN8Dhd1v8cupiKURxVJsegsfD9XJ9s1sm8XM
D4p08I6APJcg90ks4b5aRrWxAvClH+vR+dS3xD+A7ADAJxriREZ6hIOKelq6ujxSR/XLNBHhTisk
7G+L4FDUZEYSAg3lP2e3r4AOqD8rWWctBHlzZ7hrP0ADfUb9t+Ep6UYKl7NbbfJj0TfNHdKDe1EK
+gk8XLljLpm2KIgzrRcnHgHj5Pal8QkkGCzli4rn90K+UQAkSSxzaQaHKB4Tgjrsb0LNoB5XD7U3
2Bsvt3aZMZJ7nH/OlPJiGmW/VV1mrU7/Ra0jjbSUaFiHTukSLEMOsPyhhvsOy9Gz9lm46XhWfGVd
lvscfvZDMHwNLCn3Wat/xWll7pqwvUNW+dMgYnMH5xSkSUY3N0Hzy172AUsJsi1rKPfJcGcHhYpJ
wjSXupmO911Lh1EiZU6lCWaHXWtshsqjhrzPsgiQC8WDL1HnMw44GQW2LiYPFrYGBZ6WDdl+8NR9
5pcbmFafRp20aBjo9cVoyabPssJZO9Y94dgloIqaRr/fr3oSI7cKIcFAgyxvG9KPQn0PlSnoptgJ
5Ww0SOOb/F5UNi0tSUBs0yUrO9CaUzK+ZN1Q3tq06xrR3VPKmeuO6UFPMNRnWUVnKeNTJUP/3vFM
fwtuFiFbVeakXnf+oyLd9taCFh+MDvKf0YQWOnwLBFghpTLhJBdA1eqIk5ZuZMo0FlWsZfXDsmxh
+3h5lN8ONfc0OyYuvJkGfVwQUzLVbVvrqFenr7jSK4+yT39AQ453pt4Qa5CZMOUxbuiGshsraigx
Bv6qcrlgcM9tg5y/g3c1P3thT6CW0XFdgGunNRyFj0NNwhzoF1TrSXhdu03JaZ0w8XBKPvTpdU/Q
5aEM4nLNObGsTHFsKm4MpADC0KyH76ZRXwYyyxfeEDzjZLP2Xjot2wm96CHVub4pKim9SmcT18Ro
NgOihwb/AzXUjWXW24NUM2Pf28qEbSpwLai6gkeA8GNd/5mSOPSUG+EhImQKoUgc3FXQbCDpe1s1
C8cb34mepT9k56pNyYRiTn2oCQdkCGgW+iZkod8ydmErr1ukFKQkHpJtuqrpigpz32Zm90hrhdNX
qcdFachlJj39YJvmVCt1zzTn1W0csoXH3O+cQekhHhrxA/dRfym7W49EUCnHfcdR2Aza+Nk3S3B0
KvjQSIEDRs8fKrJOy9TlyED1xQVCSsVSVYwSEpZrLQD8f4LC5TLRI+HR70QFTX6gNQfAd5O7Puz3
yl+OVKqfdT1+bOHbpYIMUsct6tUQdCb1QP8QGalAXKZHmw6fWl/S/cS0mC9DRVrI4eNdJwd7S1uY
5goSa9V8ZninXVQSJDmQkpz5LzKtNOBy3g+vZDKXMWe67XuFsrL2T5Zz0wNABX4IjsnjVMZW3gJE
Y/mnhOGsGMZr4PjhwWGv3NVWdT1qhK6bXv9EPmZEB3kMHlyzOXvgn5aFMaCkHxwQ1PpOhs73oOjh
CrVcrjUConVoVaRP1OWqH+Q6rHTrk6r/pKqLd47orFVqpJwuDQlnvQ5yVajfpRLQSHbMT9y9sO0M
1kqDA3KbA0f3x2R89j2CYZpwTDk/4NgiIgbeFZnlIheFsnUszV8ocOz3FcG2uVSf1CJ9sXCgOgHB
4m6gAafXR4U2m9ucRs93Tjn5x5ppUdejHlkHcRPAT2enQUpKc2IrTmKAdatUU+XlxrvGbaItGdm3
Y5GWEwEh2KpjwJRNy7MJkJpv4OOvAAM2tIVNf+EnHQKIMGKjDPPmi+PFX22onAsjNgs8l+2q63rv
iMXWx2bQqTtCrBxiReSNnSb2jZF2W9eigxF3wZGR4I5WNn0VffxSOFDuChaDinHMSmtow2USJjba
NvdAUuBdiGZmCde63hUKEILMjOI9wyp+umdgF1Ps+7EETeiIE6IE+sU66MDwMbdIaaxVuEu1pSJE
cuybvHeGAxruL30S56tY44ZiMVQlyYggc2r6ihvfLrf674WhXffDJseitw0TCyNc5NygAr0WGs0W
rUj30WhFyxoHUZAY1g1RG19yLToGTa5sVU1gdhstEmSYvm2rjn+HsipEE1G3e19L7sIBfw1Sehy5
iv2TgkcelZIUOXKpR5Kdur3Jve1amM6+LDqqinaC9dn9s1kxgNGVJng01Og60atD37uUTcR+bYKy
iNZRjb83kwYXPUarOjYvqS+JB4q+Gvlg/SBn+FnPvgRS7e/MUL2OG/klQ1p6bTn5J1De2qEWOk7R
vBqoNzuXKaBh7BStOWYRuUmYt0nITPEQmgU7YG4syC3b5IIW6+BPvzMx6ngplmbhaA9tjMdDcRMm
baONe8Bg9KXadxHrbzwQVxJnoKhC0m3YrRTJVs1bsdX03gYbNv6kN37n+ykHK7N4+wB/m7k57EZP
+5J17pnyCOiGNLcALseLCislKPubNjqRIvulwP5/I3wnX2hFka+MLBuve96JRS5LF4skfXzZ4N6t
5dYd6puhtpt9ZLiHTL834a+etbo2gE9o2ZkMxdsY60+UmcHZceNhmaOa2sQaKAEHZLVl2/52lmd6
QSzWuuLHG9bXJf2SiiHHBAfvcTKRgERW5FSMR0p/eWmJ/jk2kDlneUni4/eFAnTphuqbBpdXZ0B9
wte7I4sRCrGJpYajMDACJnpbEiAwn+PIZFeRlxDsFHQ/kSFufa3gZyOdaT/DmkWPth73HDWlqh+L
Jv6BE35cIcOBD8zo+ICvgnZjot0BV37ybeXElCa7eP1XJUeoadOEvEEQTa5Cwd19/hAhdj0XyfCp
i6xmR+WXkJ1k7BK7YH8GKB62KEqk2AZCoA8JgcHGQ0XuYh19rkodqaSDh8k1cxfTGOlbXcceZB47
ZQK3S+fKc+gWT79aA7Ei916EiZQvAiLkee1mQG46GrlzStmPLEI2zquIm80ucuzvTPzJRTSbY1FF
t0UUaUcvxG7rhsNxkBZvuAohWyeCDqgOQdfgYe70bvjB/rraEan5InpyrUMl9Xedn2G6Uti4G8Zn
Bnz23o58B0Gu+j0byRuzxlTZwO+sjk2DQZvrBhd8FjERI6IEroq7UgX2jVCHcZrq9IUyevB6Cfle
76DNx05S7GkBiz2I3YjePqR9mQ0kAVtwGDMc5+sqzdolmNaOSGLuBQkX15K2TXxM4dxhyx1vzClG
bxLaNCWzG8AEWNicHjHSOkV9ta5aou6sVn4ysu8EsK2tIevIkiN1ljr8E+dMdazkXU1X4zaKnAtx
5xCGVBVKra/2NwNG4Lr2zSWnKYEd3hRu5ihH+gt4rsOUFDq5Sb1E7kyVWBK2hP5mzB1KBJdkIUHn
9SBC2J9tXFHPI+vawGoDjaYHnyp6imejxOpleDVmV0EwDWHaztYfSFxCh9ltFeCOyxzV75FfNugu
l9hQDDuzMlG7lXD2lKlBEtfV9zxo3XOfezfCI509cJ2nvtaQKKeqduS+ixswJ8o0YLeoIgw8pLpG
SQpceecgFFxLK0YnZzRrpr7FJYmzYltHmE6VIU/WigxBVpFzp9TiTh/CH1nHjBXwdr+NXKM5OQmm
UYNB2TKttZ9KpUr4UUTJN2Vx3XUdtuogOIycpcueUJRdajI+j6bhtu/G5Fclu6jK/FPOyAshJAQu
5kP9AZh7d+OP4cGkP6P4xFJV5mOeK2dTkkenWyTANQ5+4F4bznXo6Is6mVJFvPhaKUrCbKcNiVeA
Ik3G5tPY+BsLLvr3rrUAaTsEtOuNeOxYEp3aDB7aEqyj3loXrGnFVydpN6UefxPC8diPi/vCUIId
5Ht1K0iLxUXYJLeNSUVStx6+49xdZ85YUZnnkAji9Ab5pSTUnashBv1KMVYtwtok2p3ewxK1TrhC
SzltGTqiZRh5VgIBndXC7C4QRWVijXXI3ZW5S5I6axqKbxxsNRjA/VyUhFN2k5ezR2B8yaQ9L3eF
j/hyDCZTsOweJMlazGZrycDAFes+xItRk8UxhXQI117ponG3IdhhJhhYGKpaD5jfqSQ2QdgrSo5x
lH9uo0g5NIYI7zTJMIRgKr2EGjJZEmybzQt5AibXq5euWs97gcndQqS681guLr6S/kym0CzJltyO
4F5XROSshxYVbNWkrPtjjM+frd6SOYqyaePg4IVE8FppF57s4VoZCCzOQNuS5KONW7t6VMIUi7Md
KHtG8BI102iBAcAPZmfM7KtEtw5RDYYjjhqxweWkMXDSN1zRhJqXXKglszxXuRYQm6O21NdeqDZH
NbJBvaJuim+8uvf3+bTMdoMOXtPy823WFveEo9qIwM+SEf4OnTee7FTfvPbX1OoudKioy9zBXz+y
XQD7HW7G1P005CWOeWF7Cz3Oq2vZ3XA3Ck5KZX2eWzCx1emk/AhtF32RWawxw0UQlC1rLjeciwwR
W3VVeVGzBYQalAaBJkGn36QkWhuJeXRit1tXoYpSP+6MpdUb90aVKssiM5BNFAPVQebctiRw7aOc
3CZP9niXo/wnL/tWFsFjknpiRYy2Q4AUhl4wihRHLV0U6AzkVrnq11oLw5UNjwHZLT7vRPacO35q
XotGPQSDviEUK9jmiLhX5piOG8V3i52wMtp/FpW1lHl8J7T40W6DO6cnRt7zgn6ttxQgxD0lG9XJ
9E2W4GatrIbA2mWqXvTMHbCZyR8NEouTlhi4qkPI2g7qiUAtOd0ck2TKROkXHtEFKFPsBkozvJei
0eCH2FOB0aJxrHLjTMRlcgwj97pL1Y1tZcZzl5/F6NsnmdBHSkLcJ0Y4fo+UkiAvlaCGuhxJXwwC
Akaa7Mcshnd7+yUlZ/fTgl5VuPAN292qvMi1zwV/bXbkaolH0Ofdz1FmS5ItqKal3u5a7YWCK7iu
R0Hfr+zjs7Szm9YMaDZmsdyEGfLUiKuZFDywd11TnrPOPhmkm93Rt4VIC8ZmRTX1WIfkxjNuRj0Q
GPYJwdEXPc/LY+HhkWgsPViXsSsgAsTQ8YsKxYPdM/oozZPpmssB2PCFCfvRbRuVybbDbN/x/IeB
kQRSXfQhKTmpYWEaK9eUza5StdMY5/rZRRYNgKDTh/sh9nPCx0tvQ1sJUsLUegy9AnZtfSOini69
MkQbvQ4/F2yGgfAoT63L/MVG83n0ovy6CibxoqOshGToiWfSO3TOXW6F1nH+ECs651wFt91yQexG
+g+fPSrCYdRzi05Jn4fwQpWcnVKAvJ+iAIO066/J0sbeQPLJQ64792ALiWaqnLVZOdNVHdGM62Na
XJFfX6OEq65Fbm8dV41Z49eqTdtVwWRjOfHPwmnVtZWP3Miq/CyjRD0yZKn3w1hSkGR+fcCpiplD
ORVxEz8GfRjdli+CTKM0yKJH7s7aKZ04x2Wx1RUR3qso69eJNjCy0fTh7GglPsmo2oJjsRFxlON2
7i1o5R1bFGWndrB7xwCFoc/8Q7XLYKd+733FPxYtW9BIKvdpzSPRGCsyM5zzkER7JQssJPdlAdhM
fA2KhsjkBHhLZhPk1dl0eYNeLDqKWktP4VQQtYOcSBAXTCwtDZtgN4RJxhKkuTuIelN8ARl8Q2Lb
y9YEwspmxIQeUdwDyuq3neZval9ad6k1bCW5HTKztUuSRl/rcVLQtHl1l4J3SLsuQ3bahMecPIl9
mNIo1IKsPsJy3ma9UK/9NHviEBBjNVKCD1K7kT4vP2VCuUTcnmwKG4QAIRb6SlIRb9HolvAsNrkP
+tIpTHEaYuVF6Vpzm9r5uLGyMt3kwVPtJf3OdwFl16nZ0lgNzm4a+cTstvUptkE7uH2TXMroxcnS
VWCL5DlkNQWsUa5w/HjnPKq7dSpkuDG0kNXIDLKV0WPiUDpNfjZamsNR/QkwkUtsovIg8zq/VB7r
lqVr5AKAePZ7Z7wt4UnfuP3PlKH8uvXZXdDyGW5M3w2veyLxiGT+XKp5dYDJVyDNI/+kDUaSt9y0
PjdpTpSWwf4BiAUJrcYZ05FxNp3oW+IV8T6zB+WaYf89oGhyLRynvPQdUbckatMMuuee45Cuk1jH
ijyRyp9Ii42CB/mOvnd0ryg/yUzMtswM2yV0ce2uy6MT5GW0k2QEL20v4GwjseRkRvI61LPs2tGs
5BJXj68PRMt5gSR7qQQI9kw9tY6KRLCqpJ2+DnSdg8zm7CEQHSeJ5rUnWRv1om2GfNGVo7WbDRcw
2oKFqNhRMirKtraKvDE07VPRMrISnpKduiH81HR08lRNvckYWFV+YwKmLJSllWslnSixm3eKvARU
v6Gys6qa95eY1qNt1AhsTQu6/NgsLZU4ND+gedeH/Y3hseP03NvS1/pr/gMqdIIj406QuOZm/RrN
7zbjzVpS00AsJRER3HPxPCZEt/QNEo7C04jnK6Mv3rSeWJabLgsSMbwKjrraDv0OHSP4wtaydqSX
0QJuXhnSzA2UbdH1xEVPY0fY5doO4nnl6PmCIRYVa0pZjCQmXOQNNweaXfZCwX+xSGuM5W0FCYRc
n67nPlxoFZosi6Q5tzoWBkmvVY5srm3xm/Ga0CTWRKg2NOS8XntqQSs0RfeNBma0G/TB37hdYi+1
vLTAdyDnl6KWp7zTjrk6htfsk3O2AgF4Cx9oK/wy0jUTj4ZrbWgPNPRbOt30WHdQTIcHPdTDW48l
yxtAhajWcN9VBs9QAxtdmQaabCrPAm3tjuJEcwGjUagwIskGe+WWDbocLDSD5osH0n3QSYfnRBfY
ayRt3s7Of5gy0vcKdfElBXNEI24VKYH5VeJRtMhtsRpZszA19lGbFs/EUpudyvumwIkr88Gk+NOi
VRkG5U5kFv275Nii5sNF6xtopCf7ZECLkCHWIfOK8Kaln7E0e1q9VR3Whxy5BTNNE94ZIWIjG65T
aQp40l97z6yfeLMIdLQ75hUlaTCyQV1gkmCvqb6+8XXx2MrsRRcT99feioSU+NhgA5S7DvWHmdyR
6sics9ymRpN/AWq2Bsl9n4guXSuNWd+MGQEARQg1x4+X82QuirnUc62zd7VGhJ4uAo8bjtAuQg+P
1vDQ6AjQp0Q5Fsh4uM78HoGW2X2Z8j5OoeOCOZE7hZ3SKdZfFOS4W6/xVgwlCm6bjYWnn1jLITb9
Y50Bd1W0yH1K/Hpt+7hHUq1mTAxLcB2UE2/BQ8Ecj7q3qgaZgzuiBVt3YAra7ubBQ6x0NHSCG8Mn
SqdihZg55IZcquvGHHe2KxmVKKbcizR5RCrdHx29744Dk6K+MuSh6aLiXCJY2Tr2+GJJLz2qQibH
+bPMyNNjF2lPXlHmG1dm48HT+TB/1o8SZ6gy0EuKqzPZYWuTVOJtbaATKDV3WAqBbMwOPJTTTXbX
YR9ikjxHS/rIEkNHXWRWOsUXAI8YSq9cFhY29tKz9UWf+v25ZHw/28tSxqv3Y/gNIdZ1obvml4r9
iu9oX3LCb+8kMb5HqwMeWHc5uZ6KdZTRZCoIaAZW2XgWoNlvZfgVWaJxX+vRVicYGYFZoy6TIxlC
BKZmggSL+mcWJJ99Kv8t4we6uqjXuSmP1oba9sDIjPorCQ6B13/WVUCGGrT6FehtNpFJ+DzrI3pv
oD3dBUQZ6523QCmNurxLaWTadr61/fbBd0IiWwl2X9OGem74R0K0egvUFD+12oAqZHAZl6o56VXq
Y6vrT4nW3yHPA0wWZt/CYEy2mqusCIHWoL4ZZ921s1VV4951CDcIgeMBTSFvjXHRkdi3U9540arL
sfHqGVW3rBvsGg6UTkM+evjeD5RJ5goqzBPdU+4OtQV6a1L1tKW4BPkgNzNBI1UmTEdA1mDcQFjL
8dGt0XdDrE3ongSdVJaEXjBLzh+a2C7Wns0qkZJnuEQVECxDwBrLiEzaRdXTMC8dKFF+B9KiLaNw
XUHiY7SXGbdBYMboU419eEYD6T7KClSTwWq/dEwUKWRr0htNh2ek4cVONQ6eophnWlmU/UJZB5Uq
Hu3Y+pEU6KK4b24TJi9JQ0wUkYHEqYb0dEfD4D5AXAPCKrKGkCCkPo3not3JTlV3SvKC0SXbtllw
7dOQXeAsqXZVZa4rs9tGTWh963ZVVq67sWvuMlFe234HG9FQYuLA6H8aOJEWQdQSlxM5GpW20K6L
tj6HOrblJPuc0FJbYCeyWF/yfCFyqybemV2ehWhicNJivXPiGt8LZE04kw7pIlYSn/u0+daHGn1J
N9rLwXosNEYkhRUpC+C2uMUJKlzXuUFDlXEllTR5Qbajndmg3MLRLg+5UX4Bj34RWZXc1IbYyKDz
zuBMbgibHWnUxu6KhXA4+B6GejVVmYcxf2L/d0Dz2F0U3VL35VjdzX6CWtceEHhm+7qmLtL18D4k
2W83puYT+R8xW2trwKWifDc67hSJHxVrZXAc7DYdNj2mTksz1uQpretnryzqYwDVcDGi2pl9ef9p
kMmvvz9xRtYzlf+2+VEOdz+qhubf//0/r7SD6btz9tND9j970j//ol+Ak4chB3Dy/J2MgFXAdR58
q39nnAhcNIBM/ogXmP+p+T/+p98RPxM30Hznl0v7yjEEi68DJMOyHRUDa5whx3r9tmKZV7htaMY5
+FdnQgp/7rdD9K8Owj+/vtej+c/P+af//8d/xSUYhoMz8H2HwLoSiN8tqao6Bk9Cu/48BJrmXJma
JciAmY4Uutrfz9N/OhP++QX+7x0EjQSG9x4E/QqciK2SV6aZWBwd/JS/nweOuNI5MgbMJKyXEy3n
P3QQvtHPqafr0Qv+JP6An/r3jsFfv+G3a8G54u03DHzycFV04XBx/XEMgAIBWlAFmzUYBwRs/IeO
wb9eEST//793FP76HX8cBUA5umkLVTVtFoa/zgQNlpJpGDqnipys7SqogY+1JhCagkX7XWuCqV9p
OiuejTfhden781TQDHElbMYnpiM5RHP6ygc7CCan6DuPgrSuphWPF4rtgzVhWvl+vyBsg4MAVwIi
kWlASvl4J8Kvk/Ovm/Z/5/4oriyT6CtTtfnI4vfXzcE2ryAWSCm4HD7eAUD79eufescRMHiFwnEo
D8CG6Chp/zoJzCvuidxBGdKzeH7AVVGjdnnvlaBfUQMJoo54jaoBhOvPg6ARxsRpYvKndGPSVHy8
GoHu9buLBPsKPofFjRE1oM70iaX/9/XAsa8kvUSqCOA/ENemDLaPtSoCgaPAfdetYaqYHSgNv4pF
CFF/HgRNnQCBeG05AMSumtP18rEOguQafvetQV4RcesAbLFYF6YT4s+jYKvUkywJXBiGJabbw0c7
ChbRae88FXTtyrAMXqBGQTRtDf4qlSxuHpDjXsmSH+scEJye7904TS9fkCUnaSar05v81zngOFfQ
cgwSDMFlshpMQLCPdRRggr77QmA5gP9sUiCIaXWx/loOLItNgykoJA0qKV18vDVRc4T9WsO/o0gg
V5D3WiNbkFoYWNLfdwaN5YAbg2UYJrXzfKV8rFOBf/ndt0f2h1OVBCsNsbXGZ3+uiZZxxbbK5KZg
cxedKuaPdj0IFczbexdFcUWzhEqQq57b5FwP/l4kWFRKqgG8iV3mvHl63bZ/oJ6SxpL2+tb8zy8I
YV8ZDq0ESkayOF9Lod+Pgk0/xeaOwaXHLfQj3h+hT2jvPhd0CkKIkEKHo6wJloA/rwhN0+klONKk
uSYAIU9XzMdaFrBlqf9mX+lfd1TEFZvx6RZAlq/KNuGvo2DLK7DpEkggcpGPeS7gyHxv3Tx3UVke
uVHK6bVOrOnfrwh6i1M5oTsm354a0R9vdaQ7/N51QVISEu1sUTZDxoUy+9dRsOk1c4v8wPcIjETv
njro4grGo2lYOmDM6Sbxd6dV0oml/chCTHn9ETtLlDjvPhUcmPSkMZPvzJ2ClsHfy4JJd02zJsi3
CWX443WX6JOr795CqVcadwddoxZgq0hl+OeqwPXAn6F+5jtcMf+5ucNfq/vbBIqgbfHetVE6VzSX
ENuI/8fcGe24bQNR9FeMfoBhW7K0emiAYoN2t+0GRduk6CPXVtaCHSmQ7KTu1/cMSW1FyUmajh8I
5CXr3SuaIocz984M6fjnrxsIbKPQS1AKNpCOcCFwAbk2jkrX0IhyNkIkXoqls2K+QpuS3rC5iA7S
BjsuV4F3l2lDiBRaJblBexnEScFCWC3m67VE1UQS8XlLK7RS7V5IUSJ5x/RKRnKQQIoXPZwCRAek
2gK7CNkq4kt08YPwa2q7mKK3stxRHGhv61S24SzQ/Xa+osCuWGYJLTeZhui2A7OgPSJT0RZQndn4
VnMW0zechQKZjiyspXS9J6a0R2hkRoHBa2cBxpkIUkLmhbSbnzgKos3TZRzT2c9TbGshybhO1g7q
/0fU+Iw4S5y1S25kyPJC6MvhWlguUCvR7td0phWyMUbrSFyjnQXoRIwekiut0rGDY88ZlZZgkzWX
wS3kjpKObEfg56nXAl4jxArR0yJLuClAun8P10IOrZDfMAuec42PeV5h3LXOQkLAjATDBRSX7UKO
7yz3NqxSrl4hncMTnBExbTSiztTsCtueBDWmgLga9mAxsgv5zTxDn4J6X2SS1BNj1g6j09uFNM0S
BDdcARsohTtC/AWo2IQQghJy7gCJzmvCm5GEK4yV4oxI5tkNXjgiPZoUKVojXgHueU2UFev5kDIH
2hngNcOk4TXRqlIymMakAvwTiTxrnOu1y1qxD4zIJqzIK1N7THjPK6HdOQqtOzCKIcjun+M0coTA
YEgw5RZeRLMAJa7mVvAbbc4SZCKuo+jToU1AoyeVM+8Vihg9JklH1e4I/MakYFVBvxM6T/IZUeWY
a1Kp13QhEN0uvkgKBlStxEg+Bm3tCZslc9W+68BjyudcIUanudzFUfGRTBzghXYWxGMSwS2DyOeg
mPLO+BKYBcnfijGbj1FrLSPsCiI8F3nSMaLwfkCwDtCqiLHQ4rivy9cDRBY/SD6m1iZAp0IpF9hY
J0WNLKP4CYj0C44P8nsIM5wRiup8sFce6bwloqSkKFBhkF8lXBrl78C9k7LCJ8QONqcxvlnAx1Gn
di5xjBP0Z74iKW3ieww3BElMCT8k4Z/b/uCZIqQbL9yQ/LVlQGmO2yi+wDIh2Vd4g3AWiK0gV3Cc
PffyNQH1f9g1z3VVt7vqsLUVVVXZXSq8+tQv9FHD9HNfR3S//fYbKREJflEKrNyznZ4j/38RKD22
1mnwYV/7ZJ/j/9x/wemjg2f136r/4V1VtqbdyBVuFGOd/TBf2TutvzuYR/PODIu9COA4/f4dyaQu
7NkUfAG4249wRbpR47bV300dAtusaz3w3tSd6fohymt05U5a5FtzqN7S06IKRu3qydTYzaFpzbYZ
jtqlHuuR67rcHKvN6RiA22RWLfjLkvtgTFsOkV1enBrZly/Omrez24Yy4sdw2l0ipvYp3zPr1TZ4
nz6XS4v8Q9m0T+GQfWaQFvmOGa+q4YwTt0qyjRb4fmt2wQL0CV1q3AP3ADVVuCNdJoAaut5WZmRF
XKKFGrn5GC4Ll8Sihf1paptcmYUaGIDTZn/ul4E1e66iSwv9c3Oqusk0uxxgLfaDqerAeqDOXeN4
eTDt+WDq7XA6fPWzfshdZza7U1fSiirEt7mwavxqw4V/pg6gnUyuh+YsoMtnsLLp4y+Cox6bnpn8
e/8+sE2whpICdw305tSOoa8y8KY+jmzIaml1N+2gX5WPrRl5T76MQg/9wYTnFkywVPLqgT/O7ozc
o12Fx7pn26+B/2PZdmVgqSDbROK7BvhDyQXqwTHm+eFrgP/JHRD9MG184OhGNXTTHnezW9M2nJTh
5nSq33Ue8NLsx3sf1pjATQtPU9twxp0uoYbdH/BIwqjGk3pq6LZ8GncDsMlYWuBfyrruzocPZhQm
rBwlq4X/dddsy9l9NznbHMelhf+tOX1iIfoSwOs8YLoQfQaUFv53Zr/sujJwKXxNsx77rzCqTByX
pMV9fTS7fguKTfHpoVrYN2X7jpMtQHZ0sBq5IrIZLW+vy2uh/zCcO/XTMdyaiI9SAaEGL7vj7M2l
wTvpTI1fdRuuQq4Czy2RwucrjP3MHd71Uw9k14lLkfr8qC8xTc/teKb8U99h5tKfheSa/MbmUJr2
xT8AAAD//w==</cx:binary>
              </cx:geoCache>
            </cx:geography>
          </cx:layoutPr>
        </cx:series>
      </cx:plotAreaRegion>
    </cx:plotArea>
    <cx:legend pos="t" align="ctr" overlay="1">
      <cx:txPr>
        <a:bodyPr spcFirstLastPara="1" vertOverflow="ellipsis" horzOverflow="overflow" wrap="square" lIns="0" tIns="0" rIns="0" bIns="0" anchor="ctr" anchorCtr="1"/>
        <a:lstStyle/>
        <a:p>
          <a:pPr algn="ctr" rtl="0">
            <a:defRPr sz="1600" b="0"/>
          </a:pPr>
          <a:endParaRPr lang="en-US" sz="1600" b="0" i="0" u="none" strike="noStrike" baseline="0">
            <a:solidFill>
              <a:sysClr val="windowText" lastClr="000000">
                <a:lumMod val="65000"/>
                <a:lumOff val="35000"/>
              </a:sysClr>
            </a:solidFill>
            <a:latin typeface="Calibri" panose="020F0502020204030204"/>
          </a:endParaRPr>
        </a:p>
      </cx:txPr>
    </cx:legend>
  </cx:chart>
  <cx:spPr>
    <a:noFill/>
    <a:ln>
      <a:noFill/>
    </a:ln>
  </cx:spPr>
  <cx:fmtOvrs>
    <cx:fmtOvr idx="7">
      <cx:spPr>
        <a:solidFill>
          <a:schemeClr val="bg1">
            <a:lumMod val="75000"/>
          </a:schemeClr>
        </a:solidFill>
      </cx:spPr>
    </cx:fmtOvr>
    <cx:fmtOvr idx="6">
      <cx:spPr>
        <a:solidFill>
          <a:srgbClr val="C00000"/>
        </a:solidFill>
      </cx:spPr>
    </cx:fmtOvr>
    <cx:fmtOvr idx="0">
      <cx:spPr>
        <a:solidFill>
          <a:srgbClr val="0070C0"/>
        </a:solidFill>
      </cx:spPr>
    </cx:fmtOvr>
    <cx:fmtOvr idx="5">
      <cx:spPr>
        <a:solidFill>
          <a:srgbClr val="FF5050"/>
        </a:solidFill>
      </cx:spPr>
    </cx:fmtOvr>
    <cx:fmtOvr idx="4">
      <cx:spPr>
        <a:solidFill>
          <a:srgbClr val="FF7C80"/>
        </a:solidFill>
      </cx:spPr>
    </cx:fmtOvr>
    <cx:fmtOvr idx="3">
      <cx:spPr>
        <a:solidFill>
          <a:srgbClr val="842086"/>
        </a:solidFill>
      </cx:spPr>
    </cx:fmtOvr>
    <cx:fmtOvr idx="2">
      <cx:spPr>
        <a:solidFill>
          <a:srgbClr val="99CCFF"/>
        </a:solidFill>
      </cx:spPr>
    </cx:fmtOvr>
    <cx:fmtOvr idx="1">
      <cx:spPr>
        <a:solidFill>
          <a:srgbClr val="6699FF"/>
        </a:solidFill>
      </cx:spPr>
    </cx:fmtOvr>
  </cx:fmtOvrs>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olorStr">
        <cx:f>_xlchart.v5.3</cx:f>
        <cx:nf>_xlchart.v5.2</cx:nf>
      </cx:strDim>
      <cx:strDim type="cat">
        <cx:f>_xlchart.v5.1</cx:f>
        <cx:nf>_xlchart.v5.0</cx:nf>
      </cx:strDim>
    </cx:data>
  </cx:chartData>
  <cx:chart>
    <cx:title pos="t" align="ctr" overlay="0">
      <cx:tx>
        <cx:txData>
          <cx:v>United States 2020 Presidential Election</cx:v>
        </cx:txData>
      </cx:tx>
      <cx:txPr>
        <a:bodyPr spcFirstLastPara="1" vertOverflow="ellipsis" wrap="square" lIns="0" tIns="0" rIns="0" bIns="0" anchor="ctr" anchorCtr="1"/>
        <a:lstStyle/>
        <a:p>
          <a:pPr algn="ctr">
            <a:defRPr sz="3200">
              <a:solidFill>
                <a:schemeClr val="tx1">
                  <a:lumMod val="65000"/>
                  <a:lumOff val="35000"/>
                </a:schemeClr>
              </a:solidFill>
            </a:defRPr>
          </a:pPr>
          <a:r>
            <a:rPr lang="en-US" sz="3200" b="1">
              <a:solidFill>
                <a:schemeClr val="tx1">
                  <a:lumMod val="65000"/>
                  <a:lumOff val="35000"/>
                </a:schemeClr>
              </a:solidFill>
            </a:rPr>
            <a:t>United States 2020 Presidential Election</a:t>
          </a:r>
        </a:p>
      </cx:txPr>
    </cx:title>
    <cx:plotArea>
      <cx:plotAreaRegion>
        <cx:plotSurface>
          <cx:spPr>
            <a:noFill/>
            <a:ln>
              <a:noFill/>
            </a:ln>
          </cx:spPr>
        </cx:plotSurface>
        <cx:series layoutId="regionMap" uniqueId="{ABD7628D-BA78-4DE8-BBE0-A2AFFA58ACF8}" formatIdx="0">
          <cx:tx>
            <cx:txData>
              <cx:f>_xlchart.v5.2</cx:f>
              <cx:v>2020</cx:v>
            </cx:txData>
          </cx:tx>
          <cx:spPr>
            <a:solidFill>
              <a:schemeClr val="bg1"/>
            </a:solidFill>
            <a:ln>
              <a:noFill/>
            </a:ln>
          </cx:spPr>
          <cx:dataLabels>
            <cx:txPr>
              <a:bodyPr spcFirstLastPara="1" vertOverflow="ellipsis" horzOverflow="overflow" wrap="square" lIns="0" tIns="0" rIns="0" bIns="0" anchor="ctr" anchorCtr="1"/>
              <a:lstStyle/>
              <a:p>
                <a:pPr algn="ctr" rtl="0">
                  <a:defRPr sz="1400">
                    <a:solidFill>
                      <a:schemeClr val="bg1"/>
                    </a:solidFill>
                  </a:defRPr>
                </a:pPr>
                <a:endParaRPr lang="en-US" sz="1400" b="0" i="0" u="none" strike="noStrike" baseline="0">
                  <a:solidFill>
                    <a:schemeClr val="bg1"/>
                  </a:solidFill>
                  <a:latin typeface="Calibri" panose="020F0502020204030204"/>
                </a:endParaRPr>
              </a:p>
            </cx:txPr>
            <cx:visibility seriesName="0" categoryName="1" value="0"/>
            <cx:separator>, </cx:separator>
          </cx:dataLabels>
          <cx:dataId val="0"/>
          <cx:layoutPr>
            <cx:regionLabelLayout val="none"/>
            <cx:geography cultureLanguage="en-US" cultureRegion="US" attribution="Powered by Bing">
              <cx:geoCache provider="{E9337A44-BEBE-4D9F-B70C-5C5E7DAFC167}">
                <cx:binary>1H3XbtxKl+6rGL4+1K7ECj9mD7BJdu6WZDnI9g3RltvMOfPpZ5EtWRIta7Y1Ag4aNiimRdaqj7Vy
Vf/XTfufm/Cwz9+0URgX/7lp/37rlmX6n7/+Km7cQ7QvziLvJk+K5Ed5dpNEfyU/fng3h7++5/vG
i52/CMLsrxt3n5eH9u1//xc8zTkk2+RmX3pJ/K465N3VoajCsnjm2pOX3uy/R15seUWZezcl/vvt
9T9v3xzi0iu7D116+Pvto+tv3/w1fcovb3wTQqPK6jvQMnHGMKaCYioZEYKyt2/CJHZuL2uYoDNd
55TrinOhuJR37z7fR0B/vS9c4L5M4rvzT7VpbNH++/f8UBTAzvj3Me0jHo4s3iRVXA695kAH/v32
Y+yVh+9v3pf78lC8feMViXm8wUwGRj6+Hzn/63G///d/TU5AX0zOPIBm2nH/26VfkPln81wv/Bky
nJ1hxnQqpVBUwQ6eIKOTMyIZR1xRqisq9Lt3H5H5J9wXwf7u3L9H5Y5ugsjA2gkiYr7iWKHijOiM
C4oQwzqiaooIVmccCyIU0gmMJDoZK+Y+9H4keey9AJWHtBNkBhZPEJl/rp77Nv9srFB2JpWSiGKO
OcFITaSYImcM4NJ1XUiOKZGA3FGC3o6VPNjHxR7Eyu/l6tMy7J+flBNUBvZOEJXd7Lk++DNUmH5G
GecwVthxQExQ4eqMAGAMCSaQAPDI3buPqOz2Xny4O/XvBdgt2QSPgbETxOOf7XMd8Gd4UHImAA7C
kYQtDIWJ/JL8TDJEKRmg+FWbfNtHLxBcoE6OhBM8BsZOEY+vr4gHOyOKEqpAe+tIl7qaaHiMzwAv
jhXYARIhMdEn/+Ren8QvweSOcIoJMHcCmDzfxIcS/NGdf2gZU3UGOl7XMZMUJBhR4jE6Sp0hLCki
CgsmEeOA3kOdMrFXf9+spxXLhPwRJ6dhDJ+bdx3ylOz+Q9Gln+l0sHEp0rH4VXQJdYalzihhlCE5
CLC7dx9VyXmSl+4bc58nofeSETOlnwycgdUTRMi8uOulV0BInoEFpuu3pjHioMwfOZIIIGRCEskF
AzuNTRAykzDJ99+T51r09Ei5p5ygMrB3iqh8eK4P/mzcMHymCx3rAnN99EkmJpgAk4ACJr/oezOJ
48NN6d1U5XOt+R0iD4inoAB3JwjK9ZfnuuEPQSEwVBQnHN8GVaZ6HwmIuWCmE4i7CCynnv11l0BA
yHmuQU/j8pNwgsnA3AliYr2mggHxhRiYx6A9xNDtE/ElBGh7TiAYowvQMgRPtP1deO5N8uMNCKQq
+vYSL//pp0zQGtg+QbTOd899sH82gsDfBwgAJX47SCZoYcTPMJJUIYkkRqB37t59aw4cmje7Q+vd
vEDdnD+gnSAzsHiCyOxe1wwAWHSEfmOoDZEYIQjEBMDzfyISs/OKIqly7w6vpwyTp4XbPeUElYG9
E0RlA0L5odPwiKs/9WVAoUBEEsLFCg/hsSEy+dA4kzqEkoXAShCu86nvv4FmVDdB91x7nsbknvJR
6/9+OzB3gphYrxgdA/8SIVAn4LYwRY5a/iEmQj9jHAI1FEsJiglguev/owyzDuG+2ecvCJDdU05Q
Gdg7QVS2/9z1zFPS4g81CzpToDGwUgK8TSYlfTxSFIZIM5ZIQFIM64QyMKgfev3bpPIKb/8SH/MB
6QSXgcETxGX+irFLIs90BUYxRMvQoPgH++vhaJGgVyTkXIgESEYp9hiXOXiX3vf93cmnPpSnRdhP
wgkmA3MniMniNccKOeMMnEcJ/S3REOifYELPGGNUQETmSUwWhyR3XmIm/yScYDIwd4KYbN4/91n+
ofySMA5gAChwZSTTIavyGBMlz6iEuCVENqWEUMzUj9m8MA92RzdBZGDtBBFZrl4PkTEpDIoePEs6
jAUyQQSykoNxxhSHy1KNgbOHGmUJWt7znmvP04Lrjm6CyMDaCSKyekW5xcgZpBy5LhiDkaCP3uFD
XaIoRP4R4hgGCf7VHF4lzf7P4ThSTcAYuDpFMKzn+P8zgcUYCCSFBpdQEkzAuHossDBmZ1B8RDmU
VRCoP5oGw1bf9+4LvPhbsikewNgp4vGKhhZDZxiwYBjKivBo4T7GQ0KmhUmIhIHtK/mvpRSrEDIs
iVc894U8LbDuKaeonKaptTp/rg/+bJSAs6jAJ4HCIsgW65AJnowSSN1DEF8owIwzUCGT7P0q/v4y
n+Qn4RQS4O0EB8r1p1eERIL1C1UU4KBDsGuo95oMFATFYFBYeeuv/CK4rg9F+eaTBxbwiwrCJuQT
fAZGTxCfHejD14p5gZaHWjxI4HN9VPJDfv6hlhdQXIGGQCXVjxWUE09+ty+K/Y1bFYeyfIE0m5BP
8BkYPUV8XlHxU8i4DEFJXQ1hsMHwneDDzwTCUCAz1r5OJdpun3fhPv7+3PfytJq5p5xiAsydICbn
r4jJUA3OOIWcCcAyavfHmGCEICgJNUuEIChJUpLd9f/DMgtrHyTl/u7Kvw+1HIss7qgn6AxsniA6
u1f0JMFUllAqqaCIAqMhaDzJekEUH2qTFVgBUDE21IRP0Nl5N67n7F9QqX9POUFlYO8EUbm4eu7r
/DPTjNEzyKdwSR5EhB/qmeMMijEL+av3cpEfnJdMnbijm8Ax8HWCcOxe0VJmHIqOodT7Lr04KI6H
cCiYVqGgog9JnYD6Hy3ph+GWnQe1K8WL5NcD0gkuA4OniAtE717LHBuKjwkoeigB41RwpU/CYOBX
Qo4L/zbdNaR3h/9p6j3XqN/o/IfEU2yAyVPE5sNz3fCHIgyKW0BfQPqXDUkUqIN5PGYgYwy+DiRf
OCRYhjliU8WSxOWLUl67O8IpJsDcCWJyDvnT1xovQ+UeEeBaMgITJAjhE/MYyo8HnaIgYT/mw6YT
884P3/KXTQC7p5ygMrB3iqgsXxEVesYliCko2AdcoOp7MlLAqdTFWD/2a9neUDi03EcpTJh8SdZ+
Qj7FBpg8RWzWr4gNRC4h2gKaBXGqIDMJUuqh5hcQSBYSpNhtBd+vI6Z5sz7kxaF7rk1PK5gBnDva
KTLA4gki8+Hzc73wZ/qFYvAaKcTvYRKLGiYYPQYGRBmFkzCLgmHwPX/xWz4c2pdMzbslm8Ax8HWC
cJy/ZuQS+luHeUUwTwJxefQTHw4UjDnYYjBpDyaFg8025pAfmsjnh3r/klKKO7oJIgNrp4jIl9cb
IBCrhDgXgVIvAW7kcQQ8RARqwTiAxcBnIWqoFlN3776vZ/2S5MHd2T+IuYDgOlJOUQH2ThCVi9dU
9hDsguw8uJOwPMIwFX+adAGXBmopdQjH6MdZk3f9f0TlwvVekJk8Uk3QGNg6QTQ+vqKTAikwmCsJ
xhUBTwTDtAj5WIvgYbYkhMbAVP41Z/+x3Lt34Pz7wXGkmkAx8HSCUFy84tIUFCpWhjo7riOo/Hqi
gALKjaHaZZix+svEoosghIT9S2YS31NOEBlYO0FELl8z2YWgLJXzIfY7TEUdk42PFIg4k7CSiBLi
GPOaplMuD3FcdGG9f1Eu8jH1BJ2BzRNE52r1nLz4M/sXfPmhYEJB/OtYATb1TMBrBHmGIMYCk/XA
gQFF89DgunJhiZs3q+JlCa/H1BN0BjZPEJ335l0PPSXN/wwdCgF8WMxlqBuGcTMUTj5WLHIYW1DD
CgpGHwIxOlx/iM77pPo/zS2e0k8QGlg9RYSsu176vyMEiS9GITYM877JcamQxwgNaUkCYUuFOZUw
J39YSOFXhO4Si8crT7Xqad/+iM8d9RQdYPME0fnwihkXsAZg6TCoTYLRQ9hQOvYYHahNgrWQYOUk
JMFYhgWUJuh8AN0D64IdDneg/XtoHpBOcBkYPEFcPr2iTQDLVUGwC0rGIAMJE784gn5/ZBNAARNI
O5jMiviwvsUUl5fXJt1TTlAZ2DtFVMDk/73U+DNtA7IMJg8R+EeJui2heIQKTKqAqeFQ6UrBWDiW
xTyUZZ8OeQRZk+ca9LQY+0k4xQSYO0FMrsFweUVMIGKsoJYPioyHEPHUAlBQWAFTKiREzMZ1eCb2
2bVX3CRx4cXPNelpVB6QTnAZGPz/gcvvl0f8uY6ktS/3s3EBygcrJD5/deQeFsSckD4H4RHd1fe/
34J+h2zxz3Uth2fcEh4DLT/XmJqSHPZF+fdbTQ7Lw8HSVlyB/XA71bKB8svhEsyXETCrDOIJsB7D
MaoQD4vF/P0W9Bp4sLoY1pWDZczgy3j7phhsPbgE9gYsNQOfDOfgBA8rAd4xeJmEHZR0/OyN2+M3
cRVdJl5cFsAOfD7p8baBO53BY8CdhmbA5BBYu2aIbKQ3+ytY42G4+//5OCWsoExbllGp5kS2vkl7
tdG8JlmmzhxHabwsMgcZThFFRhsKz+xrOwDT5Gef/dtmwFqTwyqfEIYnZNKMHhd5V/e1tszSJDW6
kMhNaVffRIG+q7i0nMwnhlek2qwKpDBLpPmWS1q6/F+aAQUa095QMDUcEp8U1BOE3R73BiQJ/ELV
1F6inKWWHbJw1mGNrDTbpLVYNU3yOeD2JffU57DLNcNNSjPFETH6ONYWBa3rc1iwNYNk5rO9A+GN
XxoG1bww6xMWeoUCOShOfNywNij0DIvcXoq6i40IVcmC+dkFTly5jcCzMNqWtVbiuto67wkyRNdi
q/UJS42sqAKjrnkyGwLzC7ty1nWaqC1uw3wrxCJobbktSNwvdRVdNglh2+7nJkxFbrl6E1hpJ7tZ
3CS6WSm3vegzr1t7WndtZ1G6ae28NainJTun0wKDJ+igZZKv2Tvducp0pzJV2yw6XsaG1jfaysHx
D2XL1mS0QGZm+7OiLJYiC3c2DosZR9Q16zwodygqvtetMvS+SU1gO94hv38vk9yea92N7ZQmLfxk
3pYz4aztuikXUoSJFXT1xglWWM4Sr67Nkkd0nmnZufC/qy64ZH7jbsIgVAuVlb1Bs7DbxKT5YDu1
P5dVxWeF2iAtMn1C4m0IUY85Vn5l6GIJ1VjNNvECf5W7scXrIjSCTrI5EVZihyvp4mXoQ7OC6EeX
oWilpTwzqKsO5QBI7La7xruOdN4t2rKKrN6pC4P7jhX0WWg2BVtDAVFpeaVcNDW2F1nnHeJIc4xW
8Fmksh8i7i8T5VxmlJo+s4nR1tk7/30cZt8aEeVmUce56SfKykGcXARFZ/Sp18BdyiocvTN1mpam
yOutE7FFobmawau+MzTG5jQnl72dL0UcOAaECt5D8p8vCPZXdeX6C6fOGyN1O0uPmo8Ql+4Nrcuq
mdY64Tpts28wp2lui0vci6+O6LV5ClaIobn2tWq90Epxm5gaRe/KtjwXQXjArGNGGVHfyKNemAVt
GwM1tWvF4gtO33s4ag0Vd96Fj745dUrNQLeE7A3kRgEMgBYtaNAc2iQw9bQMjaJQeBFHIjD8NAzn
QlZmZMftrupwMZdORS9ZFPdWmLvwVXTuos3z1PAjftM5WDc7H5dm0jU/QrBZzQB3thFWmjQw57ZV
VFm0wKFTzqnnCMtnqb6L7XyrB41teVmhgwgg+VKFdJ1UVLdczqq1psOGaUIPjXEX+U21vt9Epatb
me+lxnhO07NvnRf2s4i0JfSme8GdQp/nTlqux1O1k5PQGI/HTVnFH7Ei4YNbxvPBQD9S3NOO5+4P
x71cb/uFr+nLCkyLdUxqrzebll07tstn47mq6+P1uMdIL2asC6+JG+N+VmpZvG48lhSb+xtx44dG
kgtujZfHTaKw25vjLnwyKhi6NDdjDcfmSHg8edyOd3kqkEbfUHYkyocX3T+u55WkjTGSPmhJh5C7
tDs8KwvkGCzD/rGF922TjiYD4/ie8Ww3Nn58vBgbNu5mY3NBhMSmb3sG4yEydF8dKsrg89Lg89Qc
/K0JOmoQBoPH0cvOzJ1sU7qOnNe+fVnYaNE0yJ51Tm7lbd6s3bb+4LHie1Rd1HbnfwLzextHfB03
cf1OZP0nRqsfZdus0zCJTKVroWGnbjkLuypa0r7oDRgXaKWBYDew48jzMM+XNnKumMbJTPdc36iF
f+VT2/A5vbADpJZdVr4jjlSLOq6+hqGaicqlBi9yZrkqjA3dSfkCS3buxp29jeOvUK+4a1MZWKXf
JQbI78awVXooaxEaMc+XMfUa0yZ5a3q6H5ouwu9VjLxFUqfnWmu7694NV6zu+g+EJgtbK24K0c16
j5FZHjetGelJAOI5exf3pTRau2it1GWV4dFUGZHydQuJTjO8LnWsrg8tQfDKLj0fxAEqZoWr0CwJ
o8oI2sLMvU7OhBcREL/9habjQwbj90tWXXC3SixPo/28/B4Ih2+5x1Mr57FvEbetZlU5KC2VmBVn
/SyXzlwWVTXPjKRF5TxSnTBU6nVWkLQfO45BncUkn9dg4Bmg4IrW1S9F7ywb0tkWpIn0uVd9z5vo
wPr+W43yj7qWx1daLbIl0dRSBaDqnMZLL+IQRQZ1CmGiyk827AfYe8qwy85Iyiw2arcLzSyo90XL
fUPkFTap8JIZ56BHUU42blCBMEbrtoARluuBWZdOYtQ9Bk0aYSPifmZkNakNu7KK8FKiJDYIFomR
pu4PL6nXUYY3ep59xzJt5p0jZ2l2kbXuZw+SwhYRvrsSWbWORDUTjUevebWPa49sYGJLZHhh1i61
RHuPK5ovahYtKPa4EWP+jUTZgbctMVMvy2Zdz2JTU2FpJekG83YXStabLOnPe426Rq8Xhk602Gja
PDWRbxuwIlZlkIzOC0FX2NeXnU62QdgtwMRYoh4xCz7sC07cbo4csDcZd9IlSeaYkE1W1e3M6Vxh
FWWgXSZgzazq9tAL+LwC2+nnvt3PnbL56iWot5gTdobjvgu96AaG+KrW+TsvENFMpPq2zyMrEPFH
u4x9sObyD1w/T+ormN4+k215FdmVb2g52ed1uqRuHM20VLqGJ93P1EtNmHcdmCju25lKL/w+bAGJ
ZEMJKKjWNgOVSbPWSLiFmViXyBUw9vqrmtOrLqo/NzaVppBtu3Ftf67VjjAJvwTLbxXoTmH2bbLU
PDc0uNNe5ZhFc55VoHJ7+kPJAL4tsmkTWoO2jNSsTtOFjNDXNisiw1XpDYuD0mhEVhpRJR0j80CL
Bd77RhHHUHVNrWoRix2n6UXrFww0VOYaVatm2Kk0o12hqFyTSF5KkV0WHHtGqzEDDKcvrd3soDDt
Ux6AaFIRfIfaOpN1ClK7u2w9Bzq6k+/svJjpuP6QyNqBz8NlICbD1pSauhK2BOniutR0nWrWCh2U
cN4Vlp6QZSrqax/Vuikd3/BpnsPgCF0jyOZlzBIjo96W82gtHMvhtbd0227Ly9YxdA1t45BabV9X
m7y/Ir1LZpI0juHY6deUBplRMfzJL53IaBj9IPqN9DCgaLs7hMIPnc8PskX7rjUDzf6ouXwdsPxc
B5PW9ZP3jopyw/a7LVPye9xE10lKQwN5S7XpqqS2eCRcizoqPBdhyJARd210Hmaczry4A29quDKe
O17GIQdbinezIEk/ZKBklmFNPo932WmUz9KqLc0O1P+5BkbMAmpkYqMksgRmsDb3gyg+72PVbUnL
jN6NunOS6rOSaNEszMLMCLiKeqvnoeHlKYxG0juWyBQ1UGYXBgty05boh1jWSdZtqZOJGfzGwlXO
7BVUD4odLYnYNRgsvaTH7VxUueGlITF5DyrNRmm7w9oHTwjgcGgJQ2U/44UdgVQV0H01CmaKBkaT
97WVVroO/fTDKfv4oqUJbNrcN1hd7xs3r00SqBCA71IrkK29q0RHdzXg3cPfJBHAdRntVEoORDWu
qWntVy2lVkhsA1wke+uXrVxFKLksPI8v4pjtYj2wMtJX5zIKvBmi6Q9N4xeBoO26L52LhlAKSq+k
59ipDWGH4e4b8j0DSJIVSviKJHW1bvR8xxpcnDsteqeHBK1EVETbtIssV2oF0IrCcAcQ0yjy507o
2gYiSWJ2Be5mMqttM9XrVZeLmRN5iaG1fFOxTK3KLK3Og6KJz1vXaGI7OC98N1viLvvmJc6aMrvc
KL8J1qrtr+yq6c5ZK9kai2ztRMEPl0MbVbCgRQ2vieDLCno9OW/0YIfrbjDB9essBrmvF2iJSWYl
pfgidUAlzNsUfL+uPic5WtUBWoJe6taujC/CANurGGxhk+mxbfV9poPu12YZ7jorKpJsozp3FZey
OQ+HjSLNoZEFm0cIPnTefwpVFxn60m8ccIZKsFyYCDoT2XZ5Lqn3TTlts/RsGWxFnlhRiNKVTfrv
MmkvdfWNexZ8Fs163NTDnpaIDpvjblHhHpvjJepUEpQUeHRutk5ZCh0y7PkuT0Lj/ng8ydI8DY1x
1x2vgyN/e/+TJwumrID2iRFXSWOWLvQ2L7psPe55xM9/fzjekg8U49497Uh2fzju3T9Ksg5kVZgl
YJPBi8YHgPzWtVKubA3law2pfD3u3W9+e07GrAKj8Qm6DAS/x5PAslmfHu8YbxPEz5B5/+goi4rj
647Pun+VR9TdnczdRHbNVhk1SiT84/0PrjusUng2PjSQvL5t0X2zqqr6msuOzMBUKpGZDO8MMh0E
9bgb1sUqdMjHsEdgFdj+havFIRieNLzmerQoEwdfNFqhjDLoCpOAi7fynaI046CujVhI28rg529m
gRNdur7zzmuFY+Q9fNVVWBkujxIrZ0m06yqRG6yMinkm7XAnoyKfa25RGONh7eBw52luBF6r3s6b
tGFbXNBPPizyuOgpuNKhbpMZCxs9tTivll6c4xUsdUO3IsyNHuXvRWc0LvOXVZ2HW9/1wm3q5q6J
KOgw7HKzb4p6JXN04QtVlmAWdfm2g+YZDiLuvFNLUfbJtqvXH8ER77d1rPXbcU/mBIyERIGmHS7g
YRNTuS7AeFgVmXd7m9Pjfkt5l88DjB0jposshZb0+hcv4vHO95LA6DvwCYoAZUZKbUuWPZ6h0jFz
WAZjXYe2sy2HDYbYReE7+srPMmy4DeNWeM40bUfAU1k7cUY3xLkMQbFBH8EDwZ0H9dIn7RakabvV
nehDBtXQIJfhjtzRmm2gNY3RBQ6ZFSGHOJBII3DTQ4gwtN4nQfJ010sZgu1mB4Zi8Y0LU3jndpUa
hSqypXTZJuqRvtHqcmln4Bn2IQ+MRPnRgrfe3s7aZF763udccW/hyARtUSjRdtwbN7Tp0FbpqDdJ
GIO/pHtziP1oFCCo+4Ak1nhX2ql4DpGZ0MBS6ZssivkGiiaWcS6F1WFxo8Cd3wo9z9fw00QzbTiq
hi8F/AuIUzJeg6a6O+cKCK20hVHUzVUag9Xr9xHbjh/WuCfrxpn7OkmMCpMODMdyWzUVX+pRT7eq
Keki8P3rXjGSWo7ZBjreiuHSeJ03Kd3Kcpm7IRh9BFjxmmbmoKRf6Sl4lF1SbjTU5obQNQGmlrS3
BEXadtwLHSnBAfPimYrSnRdtRekVS6/StcyiuhbPwjC77iuyznnTz0jWdIYe1MGWkzDYUlF+yelC
sRbPx7OO1uUWpxFEeBLpb8XPO8fbx42QG59XHyAeHcyrLijXtI6UxTrQxN4Alhux0pRDH5bDRz9u
cOUlZo9xCro1BUdQ9ze929xuNM+pE7CA4Pi4q2l+N3jtsVFp/afxQjWQJH5VPbpxvDQ+bbw+Hgrk
uQYNKD6+5v7C/VvHc/eHqsyoxSowee/P3b80pUW07qpr6ssyMXLXCx40PXU4uABMzR+07/6N983L
xpaHNUTObMgFmOOVBj4uxXy0uL/v/rX3TZm0drxl0ozx5vG+GhbjDqtsl/t2tHBYiEDvOuAVpMH7
oBJb2biVFeVlaTFYHPoygYDzkqb0cxIy7dzPSWw6EPmZgZXumYF09Z1yg3kjiv7cTtSGovYG5Vpq
9oGC0ZDrlRXrIV4nISFbCD5eOnrPl2DVu13ZXzj+dSHQIoSYxYzkwQ0BO3cmuVIgpMDTZYm0DQqj
kzkQj01hdYzBt3S/ynjhJaEwZF/IWdO0/Zp5BC2iMoUvmOAFq+QXO+7QjlfhZxf8mgVEN8Adpa1n
wiFZQSNKQxRgDurKl3MNXzp95+x6O/4aoU5e1+4+Ld15mrf4QnhGlNf5Usvrd3ENcrYsvcrswHky
e1nnsyAOvrgaqOW+6ZstyyCQ1FT0pmLFTVCFbDVEOma1X3pG2frnJau/FLa8jHTE5xozHTcoNj6+
Bj9N34RdOOsBoxnIc3tmJxhCqrJJNplsTK1y1Xsb6iTNxO9AEkUSEgBtZtmdswG73zYcns57uwDX
SbFveqpKM0PNKoYheEWSQIcIuhuZpZMHC4US3Uqb4qLN4VSclA1Eg1sTs8Jb9BUPTFKgb01WfC2R
juesA8eiZ3TupZ97X3feR0WwkDBdbA4fya5pQP0nzL+sM+LNRd5eaLV9XncQ0IGhzNbhsm9ZAC6Y
ZlQlz98hVc7ywEtnVa3FSzu0m43e90bjXWglLxY+steJYnzbyq63koS4EICu0vPyq29zuW3qLv1Q
Km9dQvhyldQ+M6rYLkwIfulzV8O+idOEX7AK3KUkYrHBin5e16l+hX1nHuclN+qE7xqtwTsb2Qs/
jeg6jOPWCm1XbjKvOZDY6RawoTOws7tlWzbVDGJngSFU3y/siGhGYVeFUeuOtgKDJJnZrjYLwCWe
oQiVpi80PHdZnRkQI9PepZ17XsmmWvE4gihHxWNTr1KyTDr/B3NlcIFYogwJXxRE2igE+ZoFpP2q
udLqZu6Gmj6rwuYbeH2G3/J+FkDh/iqL5CrAvDym5W7TrLd5uWO68CZJu9xz3NvfCPx5+N8fkgj+
j79cd39y+InB+yOYon/8bcJn74KVE4eUaTG9aWjNz2dBY25bN2RaHx38kvW9S3tO8rrHnzr8zcV/
l/SlsKgOpAZ/5uh+yfo+KP65z/veUt0lfqHwEubjwfxJmFh8W3p0m/hV6Ax+1gVmIg/rJo0/gfD2
zV3iF6a/wNxKWD8RVrmAtWCHgr+7xC+D5WEpSDrICkMJ9LAAxh2Tj5CETPcTGVfI70INzqNkJ1SF
QkoRygshj4OgeHeScxVdTjW30eOVi4UGAac8XeNhAzGSclWiT1Wm5+uEkhSZPRrkTZaEZjGcHK+M
Gy3qYLSXuLk92YI5/eDyeGE8F1d1YLZVaBtClIbupcm6qJ1kjRwHglzj8XFX0nxFQlUuYm7zZchs
I24wRH1wBHmKYW/cVB6CVE9V+d1cy+iFL2m8xkUBMdNxtwHF08/G3Wx4S8D8qDcxTYmRQKAWYmle
tXYhEZlBXNEkrRPMmAw+6WEMwdQobQ2du0bZbxoazNoor9YYibAG2xtM2JbEeCZ4vPF6nBlRkXWW
pzLDh7kz88B19riF0G/Xph9zDOmKMhA32gX8csyXqOPueUf8te622jxgvb10NQZZTdAL8zQNL0pU
XzbMDSD630A4AdsVBONzy4MYTFg5EDGrHTSrcn+BiOMtdZavPaf1NmUp5qqpbAvF7uc0p5uudfz5
8MtCoC37nXBCb6PR6l0bFguPlbrJFm3W93PSfAzc2p1HEIOrQHhCuD2dk4hdIx5+KJohsGMrw/Mg
+hPFrTBxFL3rCi8wC8Fdk2mpPpfqvXRwPfd7Aqrvf9g7ryS5dW5LT6UnwA5680qXrryV6oUhd2BI
AAQ9Mfq7yNKv0lErbt9+7wgFgz5VmSCw91rfBp34kzQudOduKYKKe/lqJ8hloBQ4IraO9qp4gWL5
NlPIFcu5EwgxNNya4cCh00J3e5gH/rlZZCEZBgC/QV5W2Q7S88kpEzPOeZT4GadGp3NsOekYzVcu
CR5F5PhHm3WpG7Pbuhr9MnIaK8V7RvMGbnKOif9kyml87fftcgRF+I8lrTCXSF/PumnvvLrT9259
DiZoNmtjbfJbi4ws8stYzB0kTdfPpeOMWWuZhyhB0kh7WVhrbB1Yk1zIEFWIa5hIR2/57LKWZLVi
Trk4sc5lFX6dt7uE63XNl0+y0sOxhSmderF5YxWGSCeGS7Y9QeaxR3KVr+5yZ8tWpiwg8GzY7GU+
9b+RIVzTyYvqvInQbCreniST7mEV3aEfqyYb3PDs+PWhE02SWfb8kNiQMBfofuWs4zbFMFaI3isX
OiR5WMf1kUxeEWMMPtsTK4NuPplwztouXK6YFYu8uk/c+hTEUJljuOhhFzy6bPoKG4/DqFH3w2DL
zDFLao1Ii9GtITxy1xP1TO7UduFUrc48y2VZxPoH2c1jviLcUkvdIbYMcm71eBCHowxln/KxcYoF
dEHdwq+wSP3U2Z4smOVcbHPUvv+duaPORC2CI/CCK2cgMu19m6YLm9Y09tRXtA7o4uMM6Y+FXgpU
BmayXiHgJ6nrrUmKVpwz1n2agpFc/OYAb16dQbikVS39i2PDXBzWuXSG0UmVWtI4MGMmXZ+iZdVF
b5EDM8mx8Vhqqb47hHaTlGhA96pb03ZdP/VzItIOPGqxbv8xLZWfjR4ZckNJfxL+k3DCtzqq2tIp
WWDnsxZvIXzrTDp0TpNqilOvnK8xV+uPMYiGI6ZoN/g5KpmjIBwSRt2/Nmhmx8ib+ozMBj0UgkxL
2pcqoXPRC5a2yTVeeoifR0DnH+CgBxIRlGoPNEn63HIXfki6uUmj2fmu1xMR3aeajAGCJI8f0YEc
ENKHOYUGoqmECY0PgUBzMNNsHWiEAKOyr20HZISHQP5utP3vTYA+FeHJyJa7ZWLDzdr4K+CNjpx6
hKdLQl76KKjwBbHlaBx5QkYJK2wNS9OsLRJXS6crnIPDxKPUdPBIkjrJ58n+5tbYEjb5Qiz4fv6W
ALO86mQWi2bKK/qwkso6uBQ952SHUF0jlg9NQfoWrZF6K3oPliFyfIGFiueAwX5aCGmyJZZuTrom
BRYgMktGpIwgnBZm1qcQUnu2Vg1LmZ6rC3XTSc5RGsxrWExz/MNf0L1M4doc1wTPeXsa16l+g55x
aiuMVHEnPgX+P5bQQ+ZYAciThp0qxUim2n9iJd1zXU3IG5zxSObmaREVh7fSdQcIWU3OGxreBQjA
uezh11jVyTjoN8fvrSbmWBnvBS7llC+1Y6WbkJwrmbgFWvVUuuimWt8p4HWdouiBxzTrrGrMUFnQ
Z9CI4QnGFmL/FdmocMR0ZfhX03q4jzcEl4pnInTfpkm/eR33Ut8ZeyhqHpTcGoRIwuXXJZm/LGvZ
Cgat31puxdSOOWaEggqr+4uX3NqRA/NY1s0pcqvPnUKmEdMRowyFmyvoAe+I8jN/kFHWeKY5Ws1a
HbqGHpHP2llCjLizWhAX0NrSynarQkSqP9E1HHM6dNDEL72DR9JbAGR0lN+vC5+y/qUTE0Eegy+v
NcOEfA5cTbIs5yrQIu2D5OhxqGtKQyz3ultJZztVNX3SAmORcefqAHe2z2qJTmOu/wnIJAsxew0E
hzXKuD26p/518ttjMq3X7diio1nXQ2iaV5RCgfvQY974sMkDJv+RSWjBwu+6QlId5xKDCunX27U2
T13YD2UdwkOarCpF2KAz5nj+A3FYwS0TXGpqLuinb2BZkzLw9EuXwKRf7fDG4iUYo+Vg9fYt49AS
h0mbwlN4JnpgoQcgXQ8QnI5JoOtUKrfcwpezgkkdEoE00r6JZPCIJ+eTHTfrWbftcuhqek4Qz7wv
4HWd657DVncf2iDOLb/WeUBnhA9TAEeTqj7n2k2FntVJGFjRalt41H0TGNJzOwY+MMqoCGp06qZu
7mnbouXR5G2iQhRtrY4LCbxDRewFfZ2voTyJ4MmepExptX6244kXM3R4C9oBBH1buAWJ5ZeW8fE8
+oi+ptqC5TYI8WDXfCrXnmeEh+TE2uCoYY2ZSOmySr5Xa6/hPMLoYonDsmWGyIV44jhb1lf0+T1y
KH1LhikoiUbXH1q+l4VzQrMaTEDuJDCKOx2rzF85mumajS5bDzzo7yWDjC6s5jSknR1MJrO3/pvP
YBU7d1FnV0661H334CUMAXTtwqsX0zSkFYu8fPYQVdfeQ4hcObfwkmcMEjAlbFqRk8Rn9ra0z2JQ
M5RnPHmHMJhvmd3nkdc4x3oLbW0pnzzuhPBy2PWcsOUMaHg6gAk4k5AG5QxiaLdKVt/tMmcddEZ5
g5xSt++eBoRwXbpN/CD7wZw89rjSF9JxltvjpLL9vxNCH0A7AQ6QCFY2U6VTRy85Xar6DJEnk6Hr
nuVKWSbw6vZMbPSRNbRPPKnx166IpMtxsa5NUgcnMboz+j2k3FvETlrgK/Yq6sLhADbgdBS1COlJ
I/XVkeZ5qB0AV1USpAObdG6zPsrpJv2ubNRn6rn6LKo3v6+euUGw3PuC5HhIgLM+iMHrjjO1Xzw3
7MuBwDN21XnumyofAdGkdeQPR+6MhZkg3wxd+CkmvX3uZTQDh/GntGuIOSvMVlBEsXgTrOsPpoG6
bI39OUIcNQg0KSLf9PQoePxjZugvqK1uJHesg3Kbc6K954W08KnrJ6YtNwOsNoGcgg3q8fBLwiwD
jYpWIPvwy9trpXM2t4jN8Tg5pHkxyejgPw7hRySfEAfSMnH5lZIhK2tll407/ZjqyiqAY1WknrPV
pkCGmoszKu/c2k8tpks+kcFbz/6WRPjKKmkIKK2J2y4b1TohGrWjTCZKp2hG4NJIIW3EYHbbRrlc
6ntLB/oQiKnAm2D18d3/aVSfIehrsxbFmyeRPHRrGEFUxmIm35ooXk+mMqJ0tXzxPMcTqW2c5EBr
cgSEAyGY0C6LddAfPCRu/ky9Mmraz4goAHMKdDaRnw+D36W6tc2GAMY5WeSzRmdbhl5OWxCcjOnH
aabNQY3RdLGAi64mdk7reIxMY517NnxB9PACK43hseovQbJkycjhTtalPdP1jFoHO62TVueQ0Pzz
uAYHppvl2AfjUsgIbEcrGvds1So6ReqVWeFSNOjL3x9qfxb3roa6mSxJAyABrdAFKXYOfVUfQEKv
aUWUU0bTW8Q1mjuUo0zYQNzI2Fw1y4CuI7QSdCvQ94lY8HTHXFrICMmxGlwEfCuLj11CcjEKdkBm
dc2qmZ1XKIHNmM1gI7PII09qJSGcjYFeRmHC02C2kI/b5yrkokxo9EIwhUAGqwEd3sbsBfoSSsPP
WmayYZu30AK0HFd+IhVyZtUnL5o5iBccr39v5iu1ZYqOB959+Dli7hutW5VBWLvirnPBuwPGwuvM
pSEBAqHAARFgupwbE5w7GyF1FMBkaOcrXTfTifpvQiZ96iox5Tr+R4yjdd4X4PQQgVWBdz8L4KF0
y119on4umnZ8mVQP280Kfu7S4UZO0akt9kUVwryTDRmvbNvdg/TCeM49BtL+7GgCR6EencIa9JcA
BHuagArIFmuZ0DCDIRdST2e2kZmNoTGg3VAdZ0gSIXwHqGoaNrmlp3J4ZeiMzhUApDPTInhfq+cw
I7VGb41xSKZ10HcFAQKXSgvWgrdQKx/IPAKU94th7pBW+voukYQe7FBHR6PDjcFIztN27GOx72t4
A7/agkWfbKdoJapzyPkDGKuoXFZVnz12D+BwxSdW6zcfsku2jnFw5qrGAKrC5EZbhBxoaGNkTqIq
H7QrUiibw9nv4rjwa/VpduC4rH7C01nROnOY/aM9tpX3uR2hFQiI9jIFGovGHMf3SMX0GRJU+76o
tlHSoYh2OWDp876w+WSOcnRzrw8Fug2FMDaqzHlfWOZee1Z42oe1j90uUPkAz9AKoftsbwsztk9y
8BNomKPOQWV+qfoaNQeVO19MhEYFk0wXBl3xkQh1MqaeLzKchCpHyWXRwkRHqt6UiZxOxLLAKCYl
+gAbowsN0XKEf7cvhGV/BTH/GAxRnw2J8wweZsTAWRWsS2BJcnZRHWi3yR3aQ9e75wVB6QG83SGy
tLmmaHmZ74Bw8GrHv7I5AJCGvwAEJZ8XMH8c7MAAL1IqeBiRw77402infRP0l8pU91R20WPbIjSw
46ylLR51WQV3VcLQr9Lm+9BZhyqZ4jMD+pNpeKh5uEDQD+taZQOiiCd4IZcgIlVa+0gMFleRS+e+
GTi0cZ2Mn2XPp1ThX8u9177lbuq7lZ0uHlMX2Lz4skidzbyfszG2l1PgBz+GsXmitkiOwWiv5eJF
BzojPauoWh4MYyeUM3yphHC+Sa3OEAVeV1d4D10Tkjzg0s9d4tLzHG/eO1luQAB+t5PY5MwgtVSD
H0Er5NNlBpcXbEDRZA+qTMS6pCKekyvWfnXmxruAPmuE/4AMxAWuLuayY7AEKXpEtZr2xF1kvqR1
RGbIOBWEIJ5YQ+mW3RyNB2S3eaelPtZV113N1VJdEZ8/BDM4Llq/uf4CUmEIC754Tyh5+xK/NsRJ
bjAqkrwbAueJBlaKmhf3tLQSiTMUfTjfpi+NlQSHaO2TK6pqP+X94GSd8PKEiOgw0eXctoGTT229
HiLvH1QBmFMY8PlgEI4gAYmtoumrJ2UAOxAbAQaP/OVa9/1aeEM4ASKavzYW628D2b9SFfsZdf7D
e4zJxpfHGEz3QdhCRHleWS2OxO7LygMbWiXOnCVb919PoTnH3TiUyuJP+y7EQuv5TjfJCF0Li3Ud
pzOfPZ02rrHzcdOYpk2/HbYFrNo86eEsxUlfequpM+WgATaOrUruk+d667m7KZmPxKNgDyZ5TrbF
6nZ3yOrn913uLrq2bvg8LJqgDGJqz/vC3tbiUJfAXJuMbSOOpmC11Hraj3sY6c890jNAxhSxApB+
AJVuj+A6NJU6Awf5uXCXPl8rNF/bRrHEGNIOyBEUhPMe9FQ9/uh9rXF4U9bSedkzHYW0JhLUOSyL
I48LGgpeCvnd0TE9tEycxBQmRytsE2AMfabUBMEwgaxSOS7kllVyVD/hx5uWBqbckIxH/HkQRcYD
HhiZhqCeSWjdLU7tZVM1OLmBXpD6S/hjQuXNZfXjSxxzB/KfAY4Ew6hRD5TwM3Xm6Yy7jymv6qfQ
oPzBRFCPmSt46lUO6myUvgVzgd5I+w4WwR1xSVVMVdhnwTpX12itbd6sCl2kcnNaWGDdutjQ23go
WnDlB+UBlYoblcUQ2SEfzXnSbl0NuRu96I5Pfo0qKpI32nVPEY8easL/gahVH/B718tSttTuisYw
mq3t9FxzcUTORoo1Rh0RbA0r7fATpJ211gVbJVBLgG9lx58b5v0YVymRHNUqnQn9gjz+diTLoU5q
KD19NZRdwjMX4iK6x6lcNIboqF+qFL9S7XjHxLI53Hs+FV5QLSlMu/mMt0qiL49XmbcMX3ZktMij
vgYK5LGx9ILUn+OrGgV4+Wiir7IGaJc0V0KvMywN/PmJeQ3m6MzrQrtLfasT0BIdKq1yTJaoU1vl
LUTeHJ+M4Abw5GkYtz7MmAsqR+pDNJrHxQGRguCVF5xBve5hjTfaa6/cWkDatLhzq1Ynhw2IBhqz
Kw9fDiYUQFceunMJOwM0WqKvQ2iljcV/LECb6ZzoqwV+QOZ14o3NSXB0RbWmdtPkZjA3Tm9dVtTo
pnqwHiH0Pxa6gv/SOp+mHrLvFsbK+QsqYUTKXbt/EIZ9IoiKHvoWf3avOdTzQUBwRjjIGvKIRIB7
18MqZqji9LE3rZX5FUY8EwSZbMVT6JLrCDHx1A/0etl+aL36+iri2aJICKrC/Rbp2JTR8CKTJkwb
ET3D+nkJ/N4p6Oj7h2horucIUkgSgtaG3HyjCaz6cbYEhgwH5XpVdOqp4x5l5VyjRApqmVVX2WiX
cbe8jpxFJ8tZnzYEyAnXJAd1Cu1x6q70FOTLOs7H2gMdAkutLUeHZtTi1bEJwgfXhSHApqQqbDIX
xgmvQ0hxfW/DNhFtdxb9nErRVPc1GNPVGlPjdhvyFJV2NU/5GvoyXy0NIWAOCgs8S2ajGMgnsHoE
Zk7LXe+HlQzfPZfeuFK1GbEU2C73M6F3dCTVaUNYoBqS1EZ4kEI4gYAVgEQAcZnhs68c4bmZ088F
ak1YikBa48uy0alU59jq3oLO/2f5JmMXUgWR19ZqB1eC0FfJvyFTpRDvhroYarTuocnx+hWkbO3d
yjwvNQlUK98qF9G3T72PBhKZR43ZkZAvAU0hvryM7A1lYHjS5rDKTPiJO/MMecArhx5lLLwG1Ds2
4bmtw9xu1VpOMyQBnzoSQ5fn5BVklk7jTxE879xPivMp57X37A/uV+bJttCz3aTUqBcpIJWD16lT
kNWXbuwAYy0LQmWoiXJ1ngzk8G4tUV4E7Gz0nyqWoJAlmq6Eqp9qf/SzhJutng7Bj0jikvKVoqOQ
XwgqMeDWh1CkOpN5cE4yRz9EEEZmRD394M1lKBuVMgxYPuwh1h6NBJUdR9aDbVfDI/XdV7Umn2Xd
ooDFoclhQJfe0/DGrcAmc59n60y8NG7llqBxeEaooBMUERQQQ1T+xAKwcIPYo1/puW/gKRRubZ3G
GbpxgsKxIvQUA/gUdOnsJCTFwMbThllfe6s/BFWF0rcelBdmly6ixQHM0vksjaYD4o9veNhz2tn4
GeUSQlZwkVxTK4vcW09cJqDiqebPGvlZGnatOigbZkVPnJeoGdgBOfPJxO0VkcHJZ8sm4NUq91V3
VSdmOMxNiZjmtnfjomu6EBAiRalhd22Q3eGLqB916/3jduYIZw3//2j+PEdDBDg/GU8ClZj0qa6R
N86XMJBwgHSIryHBLSba6uvKmtPeat7sukawwoZXmAhBpj0XZRCJfeLKuugAgItvpjjzfEQgzXC7
UKrAwhmB6kgVlaZoAwDSre9aOZ76rgMgOUTSKxbpwRnUqpya5NtQKXwzpg2vCTenaXugemhElYX6
vQRwGwqGyzFo8YhgnOhDSL0S4yWqTYiT9gty0HXskQPZESiiOAd3PRZIy9EKUYXWRG9QN79pJbvS
Ry3eMp8i1No8MRXBDgJO5G1BIvG+sXW41KuyT+hrcrOIU2jDI0oiUsTfo4MjhZ01MopSi2+SEbg0
MaOcxLZvG5d/gcOmSzag4gfqfZD7Fn/sVB2imrR+mFY0MXuBYSfxSOeDWYHetbJOwRCNedgvT36k
zkJ0qEvVy5IvFA4kbW3A2UOHp4uiU41iVQZriprRzMA3OgPGKpuoAum6giO2Ea7rRRwR/X7STYCm
6aLQSE/ONYPBOTfyi/+NB42HOoLps4XXY6PISPknVISAVgXVBSQhTKnsUT68xGE6xv0/6GOiTGMG
tkwu02UgcBcW9BkHZ4LySs0IPD35qiBRRQZWMJ87qD3xDbxclNFu0qGafNXEh2Hy6aHaYtyPRbSB
zHzDrv/Y97FpGQf1nkjHSKZl76AorVZnUP0EJQ/bKrMViAKoCDqDhQN2UAgcwsimzl4TY0D8OL+r
QN0K0Ty3++X7Ob+tvt9uO11tYkLo4vFwtlvE3ngLOt3Axds+cFvs135svv8nPj7vt1v/cfr7561z
axfEMeiqKz5n+4XzpuaQ7eZzwEE27B/thKgwBgg7poK4z7bx2CEitix9MnyDKLYex6GtD1rF6igR
XRctD7+Fa32cplemFUZDD8DbStVNFHXnRsvPHJzSG23QTdMIqJ87BkcLCC/kIWQlyZwgGvpzVW70
tt5o7gFYd7Xh6oiffi74jn/v26AOAIXvq3RHyffVfuPHRQC9Fzy5Epc/j+/3i3asfT/UbJ+2r+2L
cMfXP7aTjW4H6Y/IGWPwx/6P/9b7vT62/3bO3/b5G5Ef9Qe9If7BxurPG7Ufbfz+vkm3dtr/Orqv
7fv2o/vmvthv8LH5t2v/diuxVSTwrTah28wRGG3QlbZihr2uYd/+605vL4H4OK62i9jHRfv2fjjU
yH5QWzFvtRfdXnAxbqvVXoaxr+6H9kXAckhk1unj8j8+Yt/07NlLd7Tq/1No75NNfVOjHLr14Qdh
H69j2SbnwIRW/x2D9izZ8OP7/3ocvgw/+v/M/vLrup8UWhj+7wSTKIMZ26bujbc3WL5DaE6Et1Yn
eKNPiBmBtrdbgg77yaBhInlMMR95+xsWNw7uJ4Dm4K1ZmEsL7wJ08HaAJHKj/xcADdPY/os/88M4
xqwjINAw/Tbe64QAF8d/m3oE6XonnbkOfmhPXQfSho2iGxe1wSbBUBK6z7Ov3VyYLjnsR21AP+9H
3U5670ebpv559G/X7rfaT/7btU7yhW2MCJlaJMzbIgb1DvLn13ayrPoSbYs/9nFi2v+caPVXoRyW
I/FNBwnqP4umTX7fZL6wLqo+QuT1XknbCJRpJAQ6GTb1Km1AyzQ6uKH2X90IFcxymG/JYlKH0kJF
GP43nvQtAFEjByd5ncgCqZMPA4rPIuMDVjXVZV11ddnXoGtUF1mREDnQdmTfrivHO08Tx4QVNkGh
FhLOofMw90Q8G+eyNKg0K7fpRy77Ng3HW0tV9te2Zvy4cl9ecUPVFeRzdUUrAGGo5vIxc8K/Duyb
+yJknbqq29pC0LmtwkMnc321H2uWxSoIXThEvRVDnmfiG953U0naKr6h25pZliXtkgD5uXNQvde/
JLa27oYG3kttIY5c2kndTNuign9zU0UaJQqtBHE3zATWoS9CkQOcSA7eMKBqD2k1aS3/0cELRAt3
qkjZAWF5pKSdr0nbP2shgNBRuLsPdc3780KzKAz6h9Fuhgf8HdNRMoZ8f9u3L7ZnBS4DJ6d9MzQu
efjvLtpv1ATT0euUOs2wazW4gXG9zHH9+2Lf17rR8tuBfR8Es+efv3ns3ax8OvqQUW87Dyl9VVnB
ofdDSJV+SB+XfoV2NKPSnruYE0XXg3dxHHc8t9E8HWNHs5tg4WEhY6Me3CX2ssCq6WvdoNh0XpLp
0kpto3h0aTI+9/xlX2t+rfWzxd73fazBkHaPG8FSODCpMwfYwSGBiUuzfRvCVHCAw0mOk7OO+WSQ
CFr9TB+jpZZH0036iILL+KHtJ9T9WoJ/p8tcDJqKtwGzO+TUt9g1xGSovF7t56ifr0o1+gGK8ytE
+p4N/QaNXpXQDdTNHuHYqDm8WbeFjuYgXZKuLfcDKESjDp4bHLHoEKSxbr9B/bjWVfPmcoFi0zbR
KGzGppTTRDOF+UzO3qje8HjiD/q12Um/u+/NyfGMuMBlgtLq175z4bKBwDbgVXWFNxsE4tvO9+O8
d76GraDHSASsUNQKM3DvPEb93zd4zcs1+DDvRixJFvOoMS9TgwDM1gxABHilLfANQKEgKlzvEhMs
7wuE+LiC/b6HLDGwlw58uo9TF5RfL767HpqIsHtVKTd11058YzM5LnxcXuFoARTRh3rrLfYFer3q
gqKBn5ti70w+tvED3lYGwnnUOfxqmBxxTTs/yjHcmE+ksq/C3g2/U2YefRNgxps4mQsbVOiVQsn9
NQPl/H7qJM0V94V6/W0o/AvejEmb/hhd8DYOd5vdCrMPhhiw7G30+W10iRzBRhrS+EcdsuaEqUUA
KbgbnbFTf8gWsb2v/rn956m/bf8fq39e228yujWgZMX3jP086m32oxW0FGP8GdFchVLirAKdUyBB
8272hRMaH32YqFHEjpk/9p/fVZiyY19FjaKAjdlVxX7ex2W/rvjYH6DYG0LG/+wztOyuNeYheVzj
rkZWruZ75sJJqULK8yAc2i+kns4EhUAvIrHYyY8rUZIubr8g5WOk/tILBeCCqfgYNnX/gvqTk+Ao
/TbD40KMvLPCIXgQdMSUUNH4aQ0CejRh6BdONIyfwMsIFNH09FYEPTl2JHIyp3NALXYrfUMeCe3M
thdUQMbro6j1XbTt7+OFoqbCVCfNAon6NBtTGWH/mPCoXAfuohqjpm/OcDuvS/SpWqV1nMbOL/bd
BPnGwFv2TJJ4uAy+AdMzE/bmufy9bgKFCn+H6zGB25+tL4o89Hg+RFpEOGiK/259hntxH9oh+87h
ENQsw9DF7dq8+bYJs3l1ETPAfn0YDSqLiFrfgJKGYCaG/spAmYNVYL2ueGBLZwZhtTZVfdV5dn0F
PfPn2r4PkO5dLTEryR/793OXMVx6TKWGaz8O81DfdV6Hb/wvt9v32T0q2+l4HwW+KpZxnK/sQQRX
dRfzQihDPg0hv422hzuogjuNV0K/7qe61P956mTc305VURN9V5Z3h8oa5zWsVlU4rUMB8YF5oZh4
yjKtvIvH+YRHspyhx5F0W7MbH9NQkZH+XPv30T/PsxZWLrXCFf8+T8GcALUBfTGWiX1lreb3RdI6
J+6F3emP/R/n1lVrX+2bYaCuBgCbR1bDV0s/Tvm4dt8XYJ4DdwZksl+6H9z3/3mZSOwHq3bnHFNY
lRVY2CcMnqhWip3uU7hCOoOeM38l7XBtakIJxNoBML41ovYMStUQJN2DwzDhlxVgJii+8FsX8uHz
ry2TEO8ZAM2zOwl+C13S24/tWy5Gqo8z/0fXme0Tft3l4/MIPmHf+nXs4/O2Yx9bv/5ngWyiU90y
WGAOo9fwY/1sCVB/KyKfXO/79rWPBRguHCCNn2Fenp/n/e1koGrV/2VGwAgTLf5WJIMZn/F6ILxs
PvFg2eDdptEfD/JCmeVSFMp8Z9x+HEwX38cR59c9OF7woXiiERJ8G1GKfY/Qh13rX/tj7O9/7Z8M
5lBS2l3385eIJb+dv+/3SPStqb6ASHhI4EOPqPMTzlX1q9W+r237bAPKkYNlSSHHQgja29h+eF/s
rW1f20/E6OinoefjjvvO95vHTgX2zlA7x+w+/qNuYNDJKZEXvQXFQnn2gdoeg3KITVvGzf0AD2ff
UtsurwLxxhahLix4gzORxdWKakU99JhmA1P1DXCtv6G+P0OR3vImECYXH2eEwfcqQPlPHJ4iD5jc
4IQIsv6LsvNabhvruu0ToQo53DJnSqRkSb5BtRyQc8bT/wObbtFW9/m6zg0KOwCWLBLYe601x7y3
c+0/VgOTaurzX3Ha7KoqakhEVJ//inkzZBbPIPu75MUKIV1DKVTkpewiMwWtqSo9iUYUUY6cS085
3IRrMPzVJtbeRQV/NM2SVeFHM3dlfuCQAnEx6gRW+eh4AwocaWOMhXoAGeZtqlxWD8Z0pk194kz0
3UeznAr2+zxx1gXdRUnH4NARbp9butqv6qKsztHo/TqIAUQ0PZvCv/vEFNJ5rE6ngdyIe4NiVq7D
ZubXbcRsMdGJkEP87xWX+c9vCi5a7A9xCTJslT39n688z2gD5Oa+9t1IwQkAZVEOzcfBrAI+qaJN
1R+rQxSwGpLz3b2rSPnDxAGSlDEw9JMURDq4lKnwzq+O+tDoJ3U6iP4ghMzpDAoV5X8OiNGpXK8u
1WBZN45Ub7MxsOKTjDZ0QZr9tegDZWtkRnWu+qY6a9PZ1J/p5rC5zY1CPUIyGu1bvVWfRzVzHiwr
2Jco7p81cI8P01gh27+NVVNL17unLIuHZUZd4rbqctTn01nYDb/O4o+z++j9zOuscB+paEv+998G
Qd8/vgA25qe6SQXnZDigy3/+cXzLd+NwkMvvcMnGSod95axKf5DgdBUPOVVy8NRo3bosxaUkM22G
hafZzjy+tT/Gwwj0Z2eV2yG1paOW+Ea7Hpzst9uIAXGvAJ7igspmKqHzMgRMOUpvhppesrxEN02A
ZKgnVIenPSCrK74Sr/fmcZ3KV9mHqpVmknukQDTckgostrbpa8eIl+YS3GB5pbCU3F3le1+nO/qR
Bf+vPOgUyV5skvBrJGrQShDZfNNleV303fAatIm7HMl17cituQ9iBrkx6DZhGFJ8PH1mp49nrzfy
wRKf2a5ApWKQXVjdR+4TM7WJgT+11Fp2WvXo9Bm1Ab1/BfjjX9WOCrnAsauV6PuYQSlJtFB691JM
+0dj9NOV6rrBopqaoi+IrWQFrC6kbnDacXof7ZSd2qOYKPokh4zlqISUqE8D93slYuOKeGlGMQGV
gIW/LGo7PVGOwX54OrPUJDvlRmrsqZ5cfuoXM8TgdKWYer/ImK4spys/bitmiH4xTQ36221F16fL
/7xt5WT/8c62//FhN1QsGA3Dxi+DR/7k+ff71q82AzkcotT9FlE1gp+TSQ0sZSP7UWabbip2shfN
wnDJ15chqnLSiyAipuFPExHSWNb8Nl1M6qdJYuZ9urilaIpb2rlB3k9LVkFYD6dAn1SntRs3p3wv
esZOG06R6Lby0F15HfIkKs/QWNzHido2SGXjaD0qwXC6Df+6i0IUaVaWibHMvGVe2k1NxKQpD0qI
VmshTsWBBK27T0ANTINyp5eH3ybfpw3TiI+Dwl6Kl6SpuZ3oup26CLtWtaW5Kxd14rEC6LJCB5nP
LGJvR9EnDhQoBv1MnNqddcjlodyafu3/6rtP9J361x1En5MbDjaWH1rsf9v86582/zgNwQ9k+8X+
nyeUZn963HkOWAInr6X3iKLmmtgFCeUSNaaSNf1CvCPu7xK7dfqT/VV0BGnOVPFOGRKtgMo7/pov
+sSVYzD2p/YbT5LprtNb6navP+9/+0eD0Ppp8SGIqNF4TKZDa118eaoOFmuG6cAW/N7j2Un0kIcH
vVGRr/A4iOrYuCL99xaVngEdRSRxTUcz3JuFCu1tGu2V3rhOF+guzwHRRcSVCxDvxVWVrsXaRnJI
KPOdyTai6SVol9RYAbY4LYN89+9REXm/j4rIuxiVp8mfrkXmmT5TuZlsx7z/6VIl+uDLfno7SF77
fcwjZSu6xGBjUyIequXPRKnSh1hWx0UPhpLfBOOBZhVq3qKdVo5hW0XzQR2MczHIzd6qSPAblet9
rVCql66vvY6ju/C8At5o3/gLXi7+tS00/6pEwBi9WjqLrj7oMxayub8ghco7runUpQM7FzIEhSSG
kjnnAqzfGe2ac84ND+4x4q7tfaCPHP1YSCN1uUy794ubNHXa/jZArBCWtCyx2Ahgbu3bsiC6EbGa
C/PsQZbMb/Vg9a9Dm6UolA10ZHk+vLpNdoZs210i3/+PB6H1p8IfqruCM42OEk2ZvJ0081MMrOlc
u5SLsX/vSyL9ENt6KvBNvTeOrNMeMyMhPW7V+k+t9Z39CHvxSti22gDHpHhuaopDmz8hKCguoqEG
fG50y3JXokna36Aww3gUrcZN22sbuD+juGj2aivlJ2Kr+i3ONQzSMus6aS9iWLdYVWw7/spv4wip
yN/zNBHFchp3WTjGQop3YhGWOKyUozyWF2Ldlf3ZdAYnWdQWwlpMLo9anF1FcF8c8ih5gF2dn0TL
5U+wjGEzLG/ZgLA07/MzSqPgq9b6TqdseCHOErO3nwogUd0UpxH9+hDB6a5d+6m288/9WiezHAqD
ct4pkEv/ayVnTFkxloxw/afc3vQ3NS0cbSdDAV3TiW/++XKzC7WqB+pc3quhQ2XouuW2TppT2A8R
dJ0JMO5lZX8UZygEqq1ZVif2c5WxE5OnZtLBs5w52iWmyOXoZGiKc8fxgS13ydEKR7RQadJfebM4
szIIkr+spN9HTV6xwIptipci9bs1oKxOZQOooJ0fCeKnRLhAxOtsjxcFwAh7ZsZD+pCiOXGscd0k
wMr9Vo0CgCpI81GSUdg9vXruB9MPqoM9He59bQojW+m9maVOxQQs7+pL1ppbCNwbQNfaixb62WLI
dWNrxJL2UgOFQQiQXxowCpewdvc8AqMvuXW2rDE68KMAI/w42CP00VnY1vusoqZMDJTUAS9V1ZPX
t20ziaenOK/c9X2jLfbm96bYWIt998dc0SVmmFK+dI223la5N+zvh7HNh30SJ5skqdWNpnl5MbuP
3tqWT8LKdCF6hZ1+phB/0aRJcdSmluiqeevs5bo/ihbPmF/9bSYHqyGUKZr+6BNTyOF8VZqhWnfE
eMv3UJPTZVf35lZLTbZf+eC9JVqqzYldDvtsSNIXBWan6M9cN9sOfhhSTuX5b1pWEYsCMHLWgaQ9
Knr9bE79BgGSVeT07jqVLDTK6uCPMF+LXhn2LYWI15R6uWcEASLwRAGpaIj4EfgbfxoRjXia5iFt
nuJaYpoXrIrQ8f/DXUGTSWl/+krxbLRUE4svVg6mOX3lfksV9FqX5k46au8JdU5bS5ftgzhI9hiu
iiEGDPXRp/v10M5UAuG3OWkcywe+ecbHDDH3U1PMN6bK8TjhVwLMe/WlcdiFrUNgdDoMhjzXdVYi
9y4zqGR0lWq6KdRMv03zNTNamXJlz0Wf1kXKwiicYoX+op/nfZVslb5wAMtKMoWJORndqZmPermJ
attn20EzHFLygVlez0QTNZFybmX9KFpokbMnz7hdKHoSs924YWg9eE7wLZSTdJ/Ag900OpXbIgU2
TBuQT33y1Bf9Oe/eJxlkrm+5tk/XNdR6740OhvIoeW9NlERfqraVlorq80pB8n80R7ldxEYkv8mj
t5WVxvz+59QIoPUetJx7NIq2XQQ93hM2nE0yL61/sqdDIRPORZE2h9Hon0zU4vJMjIp2Z/dguWR9
K0Hdl2eiz2kN/1RKEY4TPkV6v12H5tNax7BhD4UPjEAb66/U9MtfQpNlmp4QHBPNMu8ok478dCma
lRoHS81Ggn6bDG4KMGFbUtbPtZ5UvFqGD9bcK5UvEMHmWM/9aFxYMLiWGNfBKIJjbiqv4i0musjN
7dnfBmcLFdjBi/SLPmTkOcWGTKFkbJYrxJLuO7X7tkyMqgVxo0/7NcmVs22vBPbOGV2ePpOMcFcE
+tbv0eaF1CyTjUT+Px08AMIkDDkbsyjjaecs7l3iTEwTM0RTHKjDRiblKtWarHtAyW1jr1XX0pYZ
NXevZpZR2DgO4zHqPBf8wdm3WqTsruHuQbOlc9FUHUBaFmrBrWhmdbpvU8W9hGX45lbmX5EyWDCj
3X7nYA/7XPvxvozb4avoD6Z+VZf/td/i2YPLiTbORDq0Nx00D1NTpEhFNlQM3NOm9z4Ktjf5CLy/
kjXQYj7lrGokk/SmeT84H01XpiDfKPRg0vprvMUlCjTEaVmo4XEEJJEX2jF0wmLp9Xq61EbNPvZs
wwHNd8UbgYNxTpmXu2+JTD7nEIGUPije9EjS16Ea16tqlPO3QtWPAW/2q43S6nb5OE37dHnSSBS6
0s9SSQdCFh6CwqYy+aP8QUNuhoGGpe1EHysB5VyNCn8HCiSG1Krnxsgq0W686Gw1z0HvWjZaO5YJ
PsnGBTiOEgYeCSzRZ5gKGQzr2WmyP6alxmvUsfOZ+bnkPOrDZSS4l80VJ5UWkapBrdEa/yo7hTsN
FlPtg9ua5//YTxpTxOD3RZfKFp4SKRNUlmEa7Cr/fENYiYR8NG2hibt6O09Yf+1B5qTlTAuoFp/d
zk3XMPatBS5L9U19boih2wQxdDuURr4OuwCWP/qTdZuk8S0QPclR1jafzaXYclH1nK8zqYqXYkNG
Yfyv0RD946PDV1XUL4h6BnHWVM1zaTXB9t5/L4Xo/h4U84ep8uE+zZE7dPXVJVNTfIyiAMlPv7Ta
ZHxVlZjvVJBIhLjK4dXpYP04xHhPEdIDMU0arfaY9KjexYKH1QUmMAbE+HsW4r4S+pTRuE/+tJz6
1LzfmfdUcMti3G+q9u2hBrN5diZjmSkvmQTdo4KLxYteGsVSD+P64EiRc5CwDACTGCavlVaegooA
fyMCxIBcvYvLu3Sm5HVx1g3Wvp0q73hrD69aZSSbaijJF0xNMU2llOmQKy3yW3eALk8i5OH+WfaG
5LnNe3l3+zBrJtQpLWGPK6aIQz198KnIfG66TN7d++9zxT1vXxrJyG73C7MhmFcjYjk2qdGFSDSW
QkBOlrljhBdxUJPgK4zZYS9abqfYD270KhriGt9y1a1WI9C+9326T5/CbvrfXyAcBv/xBcLEjqgM
RUbaFJb7tGuJMLBKUJfmX2tfTXbE5fxjrDvesa8G1ABsPqioRRAJTYXOfxsWA3VuvFWVnu/FRrN2
zo3ptRfRiMoS0peLuk80pb5RjrLbX26b3CiSfxSZ5R3a0sZqQjGCudv3RrcInWZCSeTZogNwsIG4
+hKw9cE2yqeAZxyds6F3ikX8UHsBjx3uRJ85hQvCQSIX5xZr0RoH/CyotaO2qWtznoBZhrFC6jr6
o+2PS/FDJSqRBzky/aXYLbtZ4z+SyJ6bmdddxYxSj0ngoGfZimZhmfaumwI9oqlosT4rogkIqY/p
Icfxq2a1dDKBT53GoibOqPgyDOAGhplvN6m5EEOVJH91cluHWeSNcw/iHrBJNB0e0siLb1XtYiS4
c/FwzVr00xkK5xY7K1s9SmLZbkWKwzsyIJUe+xCKVNIm06EqyC+JfjZ9D6I1BvKSPLazt83Iehil
9k08OqoMW442lzBSKjtv39ShufVT97GO++ooStZqNY22vlO6JCt5pIuDlKDaiqwKpwq67jNEyZu4
6uMeYgY8vGGm8Y2f3Z+L4mGnKpV/rN3vn7pF02pV/0ioSjTuj0zxfBRjbvP9/rAUZ4V+bCu7NE/T
yyq3wwmJzPaZfSPFMKGBR4aSUSxjxz3xPh/KvWyEXxoQoAiOi+yvIqkfHMiGP836vU2RAYJ9yZcZ
FYTfERt/TU0nffMiwIQpCY9drrKhViXNOgIPtI4hIp1jYFTZNlWiR6xAoK35U58YSO2r6bMGbGXs
B2cmJMB52qre+h6a69N4lTntkU/Bo+1NXLm/T2IvvPWEf59MQ7VinSW/jfYmPO0jeEdcSLqS0GIj
QIpTp6NQwbkoasBmwLKCxyA0DMgkfTDzm1qGGalP3Bs5clZiccDTp3wMh3Ms2euCIrbD/fln8b+x
Yr2XzG+Pvra61D6KagtY67YLoviJ+a+KqzfvTWCikVVI9hi6U+0sOdeWRUkOCbuGmZiRNQpAsLKM
jvAnrJPpQs2LCli/kp3x0p3w3vmE9y6ng2jeD2WBlZMW+9t7V2NG3RpaeDB+UcqqWRPwXhJ8QxVI
NvKhJ5P9YEuhyZZqRCdu6ZCegGG3Kx+OxVwM69PEoPdDdh4eicwiXNsABFGMac46jMsRGF2K31xU
K0gcSz48uq7PK8O1XgrL+NaPRvojjzRkWJTxzUZv2EhF2b9HErUUalO5ABd16r/arLxmkj9zMBR/
jCu7uILABorXRNFKDGpBbZ1dyVmJQdGFIR9kEgKSW9GU5BgKr2ewwe+iGnRzFz/HoRYfxyJHiGtQ
jwvuSE6WQUI6BHxGssckjxyKOBWd4hBNw7cziKtovVKSL/c5osnj1lzbeo/42PVVa9brZbDzg/C1
z3rn7BaJc26nM2jCKGyjfAATSLPDqGnjQpaHLjla88gNeKzY/fCqwsByeuslb1V37/V5NU8J8RSJ
HkIFT6FRNoYaXsTBk54bt3AfJILOl9pI+70ylF/v41qpQ5POe3Uh+pDa/oV1BR4d8POGHixvQKbE
y/+qjcRcOKaaHYJOtk6KggqXT0ry7V9m5J4M/DLXXzW2ZxeP+Kc2BThEKzS831rTGCsNUs7TzEyR
lvfWNDaYZvQjIYi7j7MmfGiombt934qYoH9PJPS2XBeFx2nV7l3YSXxJk9NQK9IXw8ZOC5+WJxy7
2osMmS+OM+mLnhr9odBiZdZNs8K8s9Zh4ecQ4RmNQ79a+FVOdTGk/Jm4tZrF8QPQxN82B23XZuvS
DX/9BKGnYeLgReGsAmd16Ef10iQwfPjLBPESkEFPRteuLuJAvvTU55mxrF0gCaJwpazIkPlBTfB+
qoe5dcaDka1blVSq66FLHTHMWgZqlD6AX0ophZW6M95WoufefZ/qK0byIAbiROmnqbIlYZqWo43Y
YBylLomRV8iZzfhHRXGZkrk/rMQOyBDU9bMR40rWKc146HNF2Vu4JkEAL1Ey3op54mDnmGP7LHsW
zAXP/q1f77XwmI3Ze+LB1ODlM5djzXkSkRbo5nMHOtRFtELXekVT597iMipB0HnbAOQQg60HxZNE
XLwWzUAz4agGlroQd8MCYthZqgS60Ib/2Srw7lTVIVfslsZB1smslJZizjq39t/57j22SuQ948Zp
b3JQHys5yIrjMGW42E2vq1IKvlsxXAoewc3VHT1p3fjDsKEKqb3Eo93MxJQwItpCFcjXuJP4i7Q+
xWtq0v5HDFz/l8WkJVuWYmNca2K+8Gk3plHX6SlOHn8N0BubbdE8KJpUXaIaiGteYfdEnVJ9EX25
hUIwKuJmLZpiYNSsz1f1krIZMmdS2yNzTce53TvYTOpg7P4+obYiedRk7CuIRlESYGl1tRcHNzGg
XBjyX6MkVfvUs/p8plpqtYcN/WuKaOppzXXi9H7xb9eI+/RD+fa/F9/wPT8vvi3eQ6h/qIPWqWT7
/P9VlXLld4nWvaltmqwSTwE1Ma0nlOkgznI/5rUeyPWlDKxwK/qCaVHRFQYD5AEqWDjAKkRnEwX2
McHY+BC1FlugzGMzaoJB+POsVWP11td/nP3/z+tw4asNb1yLPKVBQfDM1wmsiW2xaIJ9ifYiMSma
kd6HvzXF6H3y/do6g7f6afK96VUl/1CM8S/QQnSRWZadbXSUyVTdIQ7E6+F9OZq2JgDrX+PRSc+m
BatXlYv3MpocDamEekSnoW7yiE2kb+sR+wKU+2Hfmt8jIAX8tb+bUQOIJu7DXa7wSDbzKp/ZfZy+
elgPLyW/V9aiCefzCX+k9DFFhEwSWTtpjpa8BpDaAEk3SA1EEy7XzOzc4Yg+fviipT8gX6ev6HzT
vaZDGhb3QmkQLDJbrnZidNAhV8IpomBU7tlO8BOIm8lJAF1z+gluTd15yuw2fWyctLhUrXECVGAs
DSMMtg2FdYuytwxSGrn7EIRTjWxUBO98Od5w+NCumhxqWxMF/qoywvKrbb1LteW/f7rQbZSX//35
V83Pn39CVHARqAUxoKADvv70vBg1npqSYyZfMIpJxi865pcAAEITHkG8aNrG3UumBuy1LR59z9PX
oiX6yawBHbu3UdMQeacMbNN1erIdTOwGUl/Hu9NSEYSDwKq2Wmv0l6Iw84fMbOZwZoeL6EqzvsVP
Ejdr0RQDuupczbKhYHC6yEKcc6j88Vm0xKF3FWAvLlGVlpLfJUgkYLVjZa2zxh2XfUipJItMYK9y
HR8MihFe+oCqBPzBnqmk87ZFCMPDx0minsqhsL7RLXshvsS3r7z4Kgc1btJ6ufcaWQXO5yXr0Bmr
s07S63bIIx2oVGzEvw340xRxhTVdISanufmONRssXidHH9d6DckpJ8Ii9eMMsCkjok2i17bntm19
63OHgu9potTLp1o2Hz7FAUTz3hfgakwV20H0ZLyOfgsZ1CqWrBVxuhkGZ/4OBYj0xQuhR/LsxySU
Fr7IsZ7Zz4nqJo+y5Z9JO0lf1Mbv97KMhQkOJdIXRErAVQm1Vh3VqRcEOOmFZ3X4WPEH8SPZuEoh
h8LvMnxDwwKfTppJ7qwzyCtr6NwQC12p2UsQGPcOhub57N4WZ/c59jRbNNn2nXyCzGqr9JvbJs4n
eLHz3fxZlFGIwglxpvtNMeszh0rzIWez5xFKvs/DVw/+gRSOLA8U/awE4BnMkhWUNjXFAdcn45zq
+eNU0bsbSiPAcw/U5LFs8Vj5c1pYgC+4qePk0dX3UVX6uEtzwD0uOtnDg2gQDSTsTGT5S9ao4zYd
u0QHVcw0C8/MhaIrhG2npsOHaW/X4ZEnTnjpK2sWZ138IFq5GSXkL4LpaRRexAGiebEa0VexvPi7
T8/BYjS5DRO89Y9pOXyv3FZ7jszcFi3wsdozdN3fWuTcbq0qUdXnKHJ/G2sRRS0IvSYgxyBrGT6M
LXGGsch4OxN96DCheHYTIXri5FkTJ0/LFJd0m9Wk8ex2rkyMyCQEFmiR897axTBs+wQupGq76PGk
wT01YBCXEqnOS5bkUFdSv35OjQICR0feApT2j5D95DcjVfg495BNQxxU9DZg01GVgC8wO/OQdzSw
jiT73fSrn65Z269wPp2ZnivJc4ZKbOHaiJH+9wP1H8pdW6Oiis0jD1Uepgx/Kq+KwF+luMFYz34N
JkW8erscOnuMC/ROhK97CaVqjrvmTrx6xWgSVL9GZQVynxi9XytGVaPfNmqWP/7b9fcLfJUKY6Ms
8cxKi566lhp+4SdFAM5C+J7bbYtjjghi2aGDGY8aVHP2y90zYCxInY7ZPets2huKXSVJPetgQF5G
O5hQhtmUkaVJpFBe2p428JCkaXoWpfRFXRzHWsleDCObF0MRrxujdpZe7ZsbtD/wVFuYaM1oXMRG
EGsjf2ZT8HwNO8PYVJ5crL06hKLUahe4o/XGM3x9o/VggassfTMkSvMDlrlHXUsxAXZUY+lkZvsl
qcwvIsr9MTWp0l9TrdZVblNtp3/JulxaCPyebiNLXigx2qkwa/a147Oma7ACPqqkYPH87GzsfMeL
yZfyHa+6H5bfm29ajueyk7jjC6o1JJGm2T73FiIMyL/NNQ7TAUQ4QQpZqtulXfj6OU2lFt+n0j+5
ZS6v+0avD2anWxtV6p0Jf5vsNCnrtxYm2XsbwMtmMBEDOkEWrJs+t055aEhLE5+fB1AbHinArrmk
YQYZPbDrp6pU2curafeFB5c2a5JeeQ0sCURP3klfrXF85Tcpv7EAOEIJs34YXbLSmwxSG0mbTdHx
67R6Gp+HbMCLOi/e+1BT3hRPlxcwdQog2AghlRiHj6k/6WtrLaiEvWfJb75nbPzY9p+65tzz5d6O
sH82OVJplFIVTI2qjb7pBW6DRdT8GApYFI3Z5M+BG0PFMyRtj9uzd7Q9A6NWufBeYIp+6XC1+CFF
4appDH1lZqG6GdjTzDNQppckc7WV1sjt3qKalQeiB/iq9PNrlUDKj30teTeKcaXkJWyaLIjnVpTb
exL/1u0gmibZONYghr8QA4oFA3AmTuUEMAtPEa65nTrTqYZX6z4KfruNmGwHdTe35CzeYm4NgrKT
y5MrB+oO9yJ1hTF58kTBI4YMkp7+0Py3bvTHb7DvYPaXqfyoFmO6kULd3uiSpz5Ivs1XD/Lze+WV
c3FNats/G1XOnvNExyCOjx6ueyizMYu3KOH1e8LRpcxrMUx2PA2vgVh9TAdtWqWI/hJWG5Wfv7ru
/WQlr6LVuSqiiDjAmm26x/+zT9xE/At9G78mGmUCZmAbC8RC3lPTFtWpxhxZhXfxJLpMo95VJJPP
8tRlO3hKG9Qgr8VgaNgJ5WQkA0TTUQficeZat+SwmgMogkSWnLR4rM9mLdXX2g/2XhwRxlLaeFPA
21u2U1QL6TRe76pTnQt4vFcVB4v7NEwIvo+J86JF1rDJCdMlGMLU2Gvb5aE3qF0TB9FMMNBc9IYB
88w0tQdXybyHMNghzSVeKbqkzvgK2L/+1TeafNEpA8Dje7qAVUa+/9/vE+IMf25QcdO2gVSrpFb5
ciqK/KkAp9DAh2Vhqj6T/yQZs+JZC0V9tNcmcbfHYnqRj46zRrb5qzWN3VvTmJhZT6/1/o+Z/7xO
zKyme378Cx/XBZFUrrsyHWdu65JOETa8pnOQq5aaSdscTqJHHAaKotZSCHvs00BlxuwCRKDYthN5
4ZTpzo8MlAxTmo4veIa3tLsRLXHAZQ2inxtDbgcfNzm82828dexh7acK2DbLRgPYOGdrCNxdoIWP
QRo6Z9ElzqCJtovGGyXeGH8PEN0qV2niDafQgX+VjOqDN61Qh6TAvDSSCspOMAbwlVDes36IZkOi
vpfEeZ8Cxf4x1qqPfxGGYwO4vh0AROOk65pPxTBOJnnWYfjZAz4A3Xqx8iS/Rnm6humevZhpFx6M
htigaPbUK/LUMiA/9mn+Moy4wUjKzszwQpbiNFkQk1Kpv89MvuYdfsZeCcKvomS0kqQtS4l62SaI
YNfDOP5lqNnkINrWSyLT9nOTqxeNZOs3WJ7YwGRIQigNwjNKI5P+LzOIX2aLGsDnGiGPshrzmqSG
miRH9sD5Msnl5Avvsu8IRdwfqvrW1E31EKMs1gHVlbhE6ViuqVZsPHRxpoDED6wlogvjVc6hWfdG
8k2R4l8z+OllcOOZhVEU6asq14HGJxFL8Knkl5B6A8mfvbKaU+RCzSlEzG5/K5Fz/cY7BJim9rJX
eIQIcAmUKvSgVWhA7ujUn56inwgzR+8l2l7c6xz3xc6hfbMojZ6GNoDbxy/zEAdOvUopHT9iKTLZ
1lHKMgStv3d7I9sAiLKPhBsxXC1BAvAXA8qgkVAevASQPmvw8agVk+OemoGXl6XhNep5B+S9Q8zc
LY89+gNMkujX3WpcaH7PtOnB1cPSvk+TIyyl6+kJJg0pd6uNX9MifKKTyPnJqz160fkvBKJQvnng
DpaxafsH3B7LU6yAiPQQ6L0rkEc82fwWyDKeoHXkUBnlqDsoaAE/rFq8RFlySszI/JbE8Y9U6son
qyjy/1r6Gp+UBTyqHJw5VIVwmmzoyN3+rASp4ZRaMVT9Z6p1nEupf4EFxoMXXAb+UQ6KgTgq3pIg
zGemVDfntiu0x15VQGvQH40RHoIYD6DDgGXYR1uxERHNoDJ+b4pREwvXIsgfndGOD64S4P9X9vkl
LrFx74l2vGnJ+BiIulzH3mKAU/yszPwvbYjtFwmJ5zzBfmFL8udnXVcybrAVyZsmh/dlpRecr9Vr
OfX7FOMvPF0bvraHInSzcycTehc7+iwa5VU3Zt5c7PdFXIAEV38M1NzYmjhR1WsjAx9fGFq4xlOE
lSXCcXKVdlr+CqbjNbSgWroFJ5p6LJDkvjuINvj87uD1RkNWop94eX8MiClmbnKJmFg7wOQSu3+u
dfNBVBKK2kNU7vFh6gIbWz36uRWDmLC7BeJL+WhbdbG05GkzJMvw/XDO+F4HKFfxDftp2cUldG3p
FaAAvlNhqTyMiNV5/ivE4j4uD1xqxsTl/M/dLjcx5vpZBu1l1Abv3Ohut7GCPj1XyAowQzLT17IM
6pVtmclaKqv0Feukt8bVu4egGIOrg2xWdOM1bG+AJ4D4mS5KB3Z/ulq6B92XIdFnG11zk1cny809
WWLsrKdmLw1X9DeAFgECpaV7skKjePK6Ot53igagc+qHjnemqK540uphkTqjAls2X+l1zRKclfyB
4vHfD/c+2aq7JQxJDdwlU+4DokmlaAdSzgVC2lUDKPIkfnSK1Fmy3JBPphO06yBMioNXDNk2YlkI
+t8l8MgXFCeepoERkigr2WvRUoRjshySsL/EsePOczutnqM6w0kNp7VX2a+iWRIO2l+qO+WA8+xH
mVerIXJdH2rt2jaoRZ1pA4TZyAtgr2YkYVyr/tZ4wVVrxzT82VJMsRUZs74iL+A20aM8ZdMyO9i5
PN8exRgZnduYNoniP8ZETu6f1zlR6S/aDuixN7GEHB0sIFaD/kZUYKKN1XZZ7iPOmjTStWdJK72L
c0pd+UQ2V0f2tizjvZ8oFbc+tlBvxEIUHhR9dIqdWNtBkMW8IlStq12SxQ5As/wIcQ23QSiUSoHX
rZpKF1sZs3XNYmDXe+CSvIL1ZqHGw1tWePvAietjJUfa2iKSNyPw6f2k5DRJde2nlNdvGcnlF6uJ
8kVhN+NZs/JhM2pqvtUm47xIiv09pBT8X/xK2Wv/R9t5LTeOc+36iljFHE6VJUu2nNrtOWF1ZM4B
JK/+fwh5Wv48uXbtg2YRwAJIqyUSWHhDrUUnFf3uNaCv5MUQ6Sd0ALofoFw2XWKGX8YE3Y7SHsMz
xAieNFUe7oK6N+6dMAlZFuvWV0f8xpQZukGaG+IUSZqCPZTiZt6fFDNfQTaACHo7MzV04lurmBbq
aNnnXrSvdekNn3uslzDqMsk1zkCsVjMxr1G8pzEV1RFeU7RUWzP63BUxcDW+HjtZ9Kb61DWBeKj9
tr0XRfKoz1FeYaS7DLc3pt8USd6R+VTCb7klulv2E/goSshIV5DUFI2IP2YRufxfYCvk1VcKklN3
sgoPsWiHo9WWvQLjJk0GCBeB423NsuHJoKbKqtG67imxB3uh1r34rQ3K+5hvR7AosYtF7T9c5HGJ
8HMffG0nDWJ/EJlIPN5eJgZK8o0H9Se/NY2XstWmXZfl4VoWPa/vsB3nl3Zp5c8SeWDf/v083f7D
uw+rDxLEOgh+VFD/wPDWxARF2q6UJ+HlGtgmw1iO1dTfqSJLDo2o/Q10yeLJL5iWmHrmfC/BBQYt
P+Jr7AivcT8mt0wLCI/K/KmskOssC8O+hmcqilRy6BSC6+ESOw9tzWwSdMTREJWk7nzqgNSn6U1L
xvdH3WqHoSuS39qmRwm4jfOzmdS4ILHu2GHVEp8DWKNLWykCrKvim4BJuezUCychCwpOYwI3oc9P
gtLKoicniBf6vDuPVWj0lCDfLJkJsu1XCYOvj21zP1Auzj/IygCZ+7hQgnFioGGg2gb/QKD/7+yD
9I1vAid0ngy2dlcJRurlS4q5HhCzZAtQrLlxVQE3U57WHduR7Xy4tOTm6C1lpUgbdiKn0cVzyAJJ
ak8niXORcBh59gET86GIUvaIekRrmzvIUmgDdfhZDuynPTqazqTT7bsbTamcY5vY/bpBWuMZqZJg
Ma+CfmTlETEG67vslCkRnZy426gGa37ZCQ8Qfpahazwjus5UP73T9TL83uFu7+oNv5IqKJb2CBgG
dt8Xp7Wnz57WNkhlqtaDOibQYpPIPrWxqezgH6r7BBe7kwVcYGNOQjl4ofkp9EmopYBsjqToPDRI
ScIo2SSecjhxvCvF+ANrvrg1+YKAxwPv0cfPIvGsNcLVb51IhEeXTixbq1+dRokUqJHqqlM9unSK
5yvNy6bLlXxdEU+qj8toDwBo25tets4BdkafphYDWcvVjjjPxoepjD0mu2QZG5+5bDMMwc6cc5CV
oRYLqxq9Sw4SeanFvN58LlNrJVTwm4qi2Z/L/mcz49zbrh02NfmUnWvFzlxdGXFxDszkc+ZkPvJo
cHWbRn9BxtC/lVXyIItelm5IvMfHD/Vmo+vLLkPcNx8fks4Yb8JZ+5AdEMjE89n1IOuSoC93SX7k
CeX2rNvUxzyZAcepbx21mYLq2OBpdTe3j3pv68+ydexQQ6+9x6Aemr2eJcZLMnlYBwX2ozo44X0d
isd0JoEVZuPttAwdc2XSjbXSoQdUlDXWb+TfV/JXq7ljvvNwMbgUZWtml3tfG7dW2f605qXZAFB/
QxrHpooi4v6nCvzng198N0ZHOTY4MJ7kBBeznMhRq9Nlzqu7dovofq9j8KG3TGcS1N2EGqOe1oSg
q5mSscoMVsgVhMcyDrNHa4rf10+s+obcyh7neKvLvFdTP6YjCP8Ml1XMOMK1Ke8oyso9U3+krI1e
3dmTxX9AFk6LrG3dU5uExbPSBmu5zhzzrtxn5IeXONJ1j/iilNvSNeKN3Cj0k8xYZIimHxM+MvTm
z6WqjZ9Anz1dQDBgvYzVZCjqhrmxgwNbp5zcHq8LP26rz1abnIM519nH5cHOcutVJEMMUNyL7jDe
9Pee0mA4HHjmQ5qn+sIFq/K91Tdm0vzM4Tq85sUDyWCcg36dKMrHmvdNOegFvFzfxeRV67yqkPvk
lgPYl3mPCFV2uamQN2wZ6ZGGn+IsLdpDk6yK8avroEfPWt3nv3MJlaC9TSMnOXZWEaG91jivXVav
m7TVvmUFLj6elkz3KZMkgIC2u0nxanjO2v5JRtRZxII1Sp/bMq22nZtHey3tqoduTr7JCAfhidKa
vSN5pq3aWW+kng9ChUyDf4O2crVwZF1vx1Q6trFMOyd+zobo1tDT6ixfPgUlOpRn+TWe264ldKvf
lX71832+iH//9vdU54/v/xluw86PxkbdH7WQDEvBA1cdxqfJO9SKhoV9lIFJ8jyzX/VFbN9IYoQ8
CzqfBZAJx2kVN74Clqz3Nx2+R4DdBTx8chM3lTm47J6rT4mTeGubR9V2NNt4Y/sI8EswsQQZx7PG
TYvTYl5BWIsQNbqxebJ+ckzvU+4m+p0sqQHmoHn8lERkbTQ79w88t+tVkDvWK4zr7w5AufvSa5Tb
ZOrxIYJhdjtiB0kOYrgP276B/Nd9t1Cqfa3JrIFd6MeX2OiiZVSn52QMxG0Rw0KPXLe4rbHZwlRQ
NPua1WnGGnI9dhgEDro6HdOo+02b9P5xrHJ9GbcYlNoeuwol77rvnt1gAQHaKNFiZVf57dexRgcu
M7OSzyPAK1Lz6i8av/ZcL50XczT9LXTgfGtXZXcf2uUpBcr7muJHJPeV1BZdIuzCwzMedPdCCeP9
MET2jZ/DRZEHXp8gFIsKubWZJzTzqvqfQud9yw5NVHmfw8JHaNNQ6xvXGds7tsR4lXYRdkXWUG3q
xDfvap5OS+FX7sYVIAoWsLZna4DEeXB99c4ABvdFAzCDA1WBw5tTlix4xk2hui8h3gFfXReZ/0rU
zTqeunhr1ypGRqolXjzbRm7eDPtvAXT4OqhEuOiMpz43vZ9Wr9yzKN617M6vRly3yfzpy7bV2oXI
QnebmK13UwzNsLNdBZu2Il9rIyz2tMHxDXT1y5R3w6YHF7cp/I4VeN7e6SX4vQbQ4dcuEWeXzdYf
bDmRs0G1H2sKF39QXNNSYDGS7UfA77TAfJx6aAvpcQjC+F4eqkrFqDoBwjdXJQrGf1HmWuvSKjSs
UEb4B6L8PLjlGZ/L8glU7pNWe+kdIkrqc6Fon4pAc271uGxOo1WfIQIA6c/imCXcj1jt8qMaBQ8e
vO594GSRCRG7MI8KCWhvPYV29ipsssZlp9YbWVRG+w4PC+XB1ntx29mYPwdKnr+aCpYetdqFN7rX
nYBpuuCfURGTDJrQ46xCsykpw2CbjeKtXjYmJDFJ18whsoza2G+KU+Sr3h+f2RnJ76o0fmZ20tzi
xssvaRLaQYimx4CJJzV48WxLkuQ7711xn7m9cRoGZ2elJhaiCGqR0DOBoM+NmGKK+35wMJickq/s
MRIhUEjYexG6ZJdyhCLuYoQ1ufCHvF+XZJY/MY3BmtDxeK3NRduwvaXqad0+R595E3nluBRtoyD/
Yhv5zeXUMTuWScy43KWYa5OAF5SLeU8obksRegf8Ls+4hlt3btZuWX2uTc/4XgiNGV7cfhWm1Z+n
NiuXeuHWOJa9TjVA35iVztjFzU9hPgrXEc9NEnrHyp/gDle4VQ9JB4kk5pGOhJ+/U7ERxXKMZ3qm
dOU5n88cUztnPPRvZJVsxBAx2wphYDQ9RwBuym4Vrf6asCVcNI71VCdqvxeNXS9l0YmCicxb8iVW
cvsJbWHxgIg8tkOUygLGZhT03XpQB+U4zQfQZG9naWL0mJvZX65V17BrrAejmK0Nrv6rp2M3N6B4
f1Z+6R6Gqon3bud7UELxnIhwzTuJKGq2YW0kt2wljhujNKq7ya2dtZch7SFEcPZ4M++KDC8A9Ijb
Q8jPf9dFhXs0UErd6KM63Q1VW6x9wB8P3ZQgPW0K9alM7+vaAnXgTtk9utbxrjfreh8HXnuHcWxE
3iutXzGRO6kVv/QkBVug5c1vcd1h++sY2dlg23UHkErd9WWXLCvsXNcaWdS9hgMjUnDK/MoQ1dJ1
DO2LzcJCV2v7h1tmjxpziGVDVvAsDGWNuEj504RUFvIsfA167lCESXG28qjb1WN76/JT2ia6K7aD
BVZGdVxyC3aov6hW81W3s/hnbp9AaSKwwI/5bLP3/OqERrmseq15QO6lw2i+LY7uUN94MXuCfqA0
ZxhG+NM37ARUxbAMizr9oYYss7ycOYntmvkGeiE+YZNhnXRwJKvQE9pnU4wnciAuG5WexiN706h2
9SUKrWktXLU6kKZ0sAkWP+BW8KBk154VcWPfZ00X3xhRgJJf1o+3mTcvXyzra6yVAbSMdtxpYdtt
bRxen5EsuscKLPjmAZNb4I8yPoyZKUCY1+qmzvvuhfQEGyRERPPE2cX28l4XTQEOoNmpTpDuncmz
99oUF0f+LxO8sFv7zjMrD/PcWa5qiL3diD3zMS+B4w+R5z9ZptmcnXo4JDBThSEWRsV2bzC06SlC
gG/LDnK7luCugM9yZYuo2kvoV4ewOUgRt0XUCuhX07mLDk3TJ/zm8gcVLzqjxCTdqvsUK5te7LtO
C9aTq+WvEDF+sOsynCsPakdhhN9xmQe9gT1Z2SvY7OjkYUdPtfd91GNN3if5Q6BjgasWXfPNxr8G
lWLth8KWRaVGznOlmtNa05JXd6xL7N0N75zNBwj2YqHHfFF9W9GVBYkgLOdqp1yHfu2dZaDn2ebW
jU0PU+3f61B2g99i8WCZR5FhqTXYZ/cy9mWw1Na2AaiGXkwvI769a7coMaIKSADCGWT+3Bvp0Yu9
35zE8E6Rwfo6bB4nAycRfdIRrPVgudf+wfFc7VRCUFlO6GsDPUEU30sbfZ/36XhXzodol49ZvmFx
HO1KVgor0+70F+ROvxj1MPxkf24CqcxEhdV2reDU1rResRbkvnlczkbNSsqD2lSs+4HnyE4dFfya
Klt7tuPA2fmJkiPSmPN71dLPYGZwU3MbJlxqOR4nH/RIZljOJraNAT2gpNi46ugci6rrepSUuker
cLKdrLsetMb9PaRxdfJqDvAvZiMoEjbNi9uIBg9MM/rUI+q+6jPLOCdeyBIVLAR47i32HVAEICSA
70EIUui4BE5RexK1wRKQDNVjxj7TAlL2sJd1WmbYi37C3AcG1zk2IucHe1G4ICxbP3AfAoNZcqSr
X1RFGQ8gT6eDqcA0WfhoJ0fjnJqoFMFEMPmsNFH6KtQQwDpwoBm47JIADw+g0ntkzgx7mQxuvbbB
0FthxIZkkEVHtRzyfTTl/B5KVVlVzoTHa+j5D6MjHgI7OMGNDnAGihUSLEm39bW6uCefBiVZqXJ4
bC20cZtZE5Ta+tkuxvg0kNcgFdLWz7gKu7deYj7x/bGfphE2D3Tw3xnizqwWc6WCVaziVhXOoWtJ
EJcNcdX4t235TRbsMFTXhSOSlePU0zlBGmthaO0AM8GYzpc61D62euqCvZhDZAOrBTRSFDRgqClF
nCxVK2cCPGukDZ5THbsufTtLjTJZIxtpIfMlmpZ9WGIupzyJ+F6lar9BMh/dRAvJSSwEy22mef5J
HvgaePsOppWBtsjJqm1eAFl831ZY+agFj0VmsM69Ng2Io/DJ7K3acu5lXeviKJ80066IXR2BKZhd
HS5tmj+gBocVPByT8ZZdJ+OsjqO1NPwwuA+56+3ojCmmloLtgGCCjTbOKYQ7EKyr3lJNXtMgN71S
h4sTm689pL5T2H8fjYKN1m4sN55L4haXRefQ+A1zsflMS5DPuVTKsjy0zi27vNjFdVG7Jm3KFkUJ
E1Io6aufYL6KmcCsiKK0n3jea8s29oNHsCjYnMW1f2erfCmi5AuLKzbguxrwfmfxapmL8iA8HVSt
5ZEdgNdGkz449iEXK0Wk+tloHiKzgdio2kiv+HzASCKgnKx6dbr38VyEv6Ep0bKcyAeYiZViS6sY
9/JQhVACmW11Gy1Q3+rqtuvYsNGr/ZDW5iVOaNotG3r2MSksb1OiPbzqHM08tBGZFg8N6ycttJsH
0YiFigguJl392ktU5X6eqPtdo70YIFaPJAj8S9Eqs2wZjwKzZb2M8bHuccAokf/fIsGUshdbfHP9
uMA5QIgDv7WIFbM53FsoaSxHL522lue7N0mtfArxfX4QMCTNrm6egnGsnwrQSKXRardloNRPniGs
ZY9GNU9Yiriw+FutJzXjt/6tVQCqgrrl419vf9emKX4JsrjeR2rIjpAXJC82bJm1KZpoJ1thRKDd
GZol6BVasZlA5TZRHlXXVB94fwBjoXpweniLYWEvbBaaN44yARjsLWNnGU26QkXEhjGVNAg2gR6D
B24/Z6QS8K9w1RV5fVpHVduWBa93JXEsUiwh+p3ARNeyr+71wbbUym596dsBOuNtT55vDmaG12yK
CWS8bE16cn/mOFWXIjAtXljjgOPiHJyLlP3NwUTOcL6uinnZuu5IjF36DoOPn3mhbmWw0bc4E4eu
f2lN7aZD3yKrZqNk+kaCjbeeLSH5JyQTzn3ssGIa6pk7y/H6ux7p+00WTeXRTW5An0RPSrPsNVU8
KZrTP2X18AkWlXcqsP/bVT3kTcUYxF3XIkGHoyX0IiWyL3Wt9qWa0FO7VPWIFdyabDb7aonObcyK
GaB5eHCFK+7kGHkdpWie5NHWzYdl5uAXGoWRswI+nd4EAcRvWG/fcpJTX8oyxA6iMKy7zLfiHU6C
h7adsnNnJc+dmgQv8JH1AxYWKF57Q/BSJ227Idc+bmQr4AFctTEcPshWfHcfs6boz0HkGp+6L02V
BTs9LNRVKbBIjDO7XjXwVrdNzCYnnhbIIHkl7iDr2HJ+P03nU1PLKn35LuDdqZlhA5qMpA8C68GH
hPnJ5s9jQxYYL+bEnwy+bfd+WhxkSbGEeRcH44MsYTSJBGouvslSzR8NfTvCQ3Sowk9TjXaQO7BH
J0eN28nAeXn2u7cV42701beDqewdRQR312om/OUh9YNnGXStT01s6cORneIPDUUQq4vKhy1wDZYh
5CNY66BjJn5dzu9ZMFq1pj3Dh99Eoh1f3cn2cYsF1DxquXpSddJdYKdXLlov8N/rcBnNPm/ygK/S
21lqWFjCs++KKBEqILJV+3WWFpm3HnoIJR8aZLBsFZ0SvGuF7IP9ii0ashLkXi+jNg1mps0EcK+D
VEyCZXayQy7s7RAzVTjgJZYf5Nm14Rp3bfgQ9y9CrsNPAOKThRz/2k8WrzHXK/2LkA9DXfv+5V3+
5dWud3AN+TB8E8zAvA/NH650HeZ6Mx+GuYb8t8/jL4f5+yvJbvIutX7EfT6MHq5/gqy/Fv/yEn8Z
cm348EH896Guf8aHoa4f2H+62oc7+E99//5z+cuh/v5OkXeomR0axRKBEKZ20fwzlIe/Kb9rYiuK
Xrk0zZy7XsqdOXteXsuXDu+6/ekVZKUc6jLKP8Vfryp7yoPKvvO0vra8H+mfxvun67OYYektzNlo
83rFy6gfP4f3tf+v171c8f1fIq/ewoGwKtFvrn/t9a4+1F2LH2/0L7vIhne3fh1CtqTzf/mHOtnw
L+r+Rch/HwpMfbcacfhZmPHY3HZD6KxrEPFLWQz7WTLAzBuQO7SC0bKWauX6K8VtCn2bNpj6NbXH
jHJuloHDGICJA7xyhKReH/QCz6aVbA76tWmm3gnMLww6WdVPXnpTecwCS73Ut/poOCuTTaUlvL8l
2wxAL2e7touZm/R1k5ZucPaQ9JSn1jAlyvJq9KY7bx2vVVcrON83YlSOm/SLHzXK3kTyeZlnWbJl
T4p8lJoVD6Ayd2aVt7eILeUPCtmXo+W1Z9kmoyp+uRvProcVtPD8QYbpCVZiIcmWgwzRfZUpUs7U
lFFlQFoWYLjMWFtcB/qXV9fd/uxYuk8S9U+u7I0oL+n+1yA3yMDlrjhNILHGhY32x0mWMZsMl9gg
vzVfG8xfIbapEFIMhBTirZvsKw8yzvs1ilUl4aYwIe9qJYwWo47ZBZCn8kCWEJHSa/ldUOK6J9CX
4/ZdH5Cnv4e/q0VcMXWXg6EKZPrQ8Mflzb7ttci5lWcp3hV9n3enD/VMiKIV81O+Qx86DG147JMA
tYbfx5AR8lCyvEUFyu631zp5FqZOv4MG+eNDvRykbNybupzsg2yUVU4qNpk6in0F3h7MJPuEGDlZ
fETOMrdr71IvG2W9PLsegNfZN7I4SQE8eeqymeLX8Vtf2a0xI38VGXWL51k2bIAA9MsonnRvgb5e
c15UGkkSTI0UvrVAqEnb2cMm9or2LAK1Pdda6Ryc3n2SVdd65LeerKx1WWsQKg8ZcOSNbQb9cpx7
yrrLNeRI10p5HdcJxst1ZINaTp+zom62kqYrz9CBun/j636g7iLC52E6Lrm8l3PJ2ZXsXWRhQTu0
Kw9dzpA93IPaGkaKrvnsXqxUis25r2CS/P681YxaXcpwv6374abVMDEPmj5bNbHxxp1OlM5zyW7A
jr4ejLJBrJNsvqx6F/KReS3bg9iFdP0u1FB8IbtLIjbyBYsInX+M08hZmwZE6SZ17ZtwBkXgEKn+
lhWoA81OGteI0NY0RINFttT3H0A/SQb4fCMrndktFP6rRQJkVfzCBqFpdJPbATtHcwaQX8pDxC4q
wpXI4skDguwZvnJtfxHNK6We9BzXsht2iQNqIdaonjRIx5XN/axQgMt6Ha9CpN7DJUjBHDhIFq+E
79X3pRjre1mnzXUdpG4sh8jRbmRZNn8YZ1Dju6bzg31v4zrfq1Z/xA9bwWxhLseo0N+4+m3RFUO+
ujSQfAIPMDjd1xBzGzbu9R795aBcXUfo8vhtrA914Tyer99+qLbVSNkq+nDf/XIJffdeeXMRrf1p
SQ5Be/eGubx22AK8ucTI8ruel5eM8CN1GQB6WsLwQx9XYcc0S6MXAS9sm89mc/KQ/jobpanctSyb
e5Fcenyol0VW0P0W5P/nRnTutCDxCWvKg8ScmZFyuh5yv3krYmW+6ICJHGWjrL/07WHjLIOpntbX
bmTV/VVfVtryonZrQjiEBiUQAzSNKAIErFVrxWlejbHLgkObO+KYxzkL06jBmGdKq32C27r6ICxy
B+rg5ksZU8+BiWQkjB7I6I5dN/KQt7LKDfViyWRUIA/SaGq29HQbveLBmXa85rQ7yKz6nTzL8AHV
p6g7Xet1rNuOmW6hXUSopwKqXWhDaW0dbhuKH5XXA2k9/hJQ36tI8eadgbk5Mj2kKn9dTdY18yWH
QmFLhqtdbyCs8+bYN+blau/q87QCHYMvnpj0/ZRGFRof+O54XYZQpeLb33XsPMIuE1/dNhfLGlL/
2f8VGxnO9CFWOJ9rLpNW6CkHGlsAXYM4Wuo1pJPyYGeg1yQuzZUdkZEE6fBWV0CsKoYKh525x6Wz
HEeEc1KvCt1FM7fU6JhpKzmiPYQ7GfKxyzw21NoI1Xd6yNbCqlap7jiDfQdmPV+7DULD/NfZ3+0Q
noiWVF9CO0bXw2rSu6pO8P7FzHBjwXN5krFSruV/Y9V+stimAfqg6LWycDReSZIz0OB6ABkmoTjD
iFUDXTXZKtkGstVxATrIVtm36NiHVD3D9OqlzzhLk33yRT37SZGvJwNfgZ+6FmVrNTtRydaswFWm
NgE0NRoqv163MP20uUOoBAbPfHZtuNaFcysIDm1rx7AVZJw8CNSYLw1wN75P7PBNQrCJeu0gL/Fh
JHmJEbUTFKEZWAZfr53ONwX6qjlVwJoMxyzX9ggcL7KH+BUeFHYw6mvAB8BmYYTUsOi018rSAFmV
4+NYCPh5SpKyEx5or06uOmx+qv4pSCcVA0S+sHN3OWre5vV+IN/770b1Bx1tDEXB34fJ494SrrXV
/B5mNvisBfph/THSo+AlLKd9UJHtb914eiqqYjnMwmjw54pbvcM2KpijIC0yd7bxmJGtXqJX/CkM
KVvlkLDyxFG2Rqb6bsh8zNkoZgy3Lb6zpZCyw+AVIOid7kFFcHzfuaG9wezK/qRM0a18D18jUoCf
+zJyrE3YWIgum6hTiUU9WdVWzpOnODJuTCdffpgrQ6pkBj6pqnFjxW+tb3WyJWrqdy3jwOtncZmq
s+GzM4rmMZntG400RUXHbA6tKhRx+6vIpmhwkocpd/aQo8uTreBnx0DFrtHc6EEePAAeZQIWT5bQ
ttBPldneGL2JAUw2ZsM260TPQ5YOE7//BydL2+Xsv7UtkKLDJKZVD2XbOScZMuq+uLXdaXvtoNtT
suMJCqtedvDVwlq2yKdfYi7XnZK7sijCyyAG8o534cjGp7wLBxg+tu2+tZCx8gBqOl2BbRIbcx5+
UtxyOeCK8KikKzXGOKXoGvE4BrW+jATGt7JuAHF7BBX13Zv1XmVVVZhIBWXqyZmrBOj0TVLbzCLn
Ysmi78GwPss2GW7G8Ei9DMpOq/rmYcz8V7RDxI0XBOJm9AdQ6PJUHni8Kwq+Fr8CPkZVv1pkjCz6
RRtUC1lG6ixa69bUX8a8xmRFPPrLa285rlWPb/dxGUKWy8x5UkUdbD+E2I3KGzXwnkOrxkml88yD
2ysR2MFJ5VQermXZLiNls4NU1lukLNvXyEuTDGVDYlxqATojMkiOIc+ul8SbQDGWf3o1GckaNUR1
EGSiqjfDnYPA4CoetGQti70XUtcbw13vTs5CoEGx+dDgi/R7yH7L/mN9MRzCMtNu6rxObexUGGRw
H/WxFLeBHrSAkzJn47GyvEfUvl749ST2sigPSec+qGYfH2WpimPtvrOGVY6B0F0xlzwzCO4hZl67
VKhwnLrO2vljM0VLr2tRGfCyLxr072iJxsvET0RH7E92ny88mKHYNFEGTqmql8B7xH3tqOEjRABw
lf6jPBix3YIgsvxDOte5DUDVaVIwd5mL7NZ3d3mgHyrTe+ug90AYLIwGZRVUtGztTD2ysXM82Nv8
2BfOz2s81EDgXTbudnNA1VfjMujDcSeLU1t2gNHsaCmLipsaD3n5KUvSt6uhilSRvrSdvZG2Caib
wiBp486+ZWiJxvxlcbBCYr04ybqosAARX8vm3oAoh1Y/Af7cSUbJojwYkR2DoymC1YeGaxHvFnMT
WjYYwU+G5uKTMxoBVikum00DOvYWwMdVK5ppwy480vVuFN6rkbuIxzL7Q6vsa2LJI2NTww0eZX/I
/R/7y4gQcdpLxPUKv64vG69jAArGVgQQuofU/8YK0fBKaiz0FjbknZOrtGuYGQFCApb4VrdxcIhn
jPVCRnd25CzH0BjO8tCimnoq/QZZ+3Y85zYkjyz2s628JySmsWSw6uOl5LKN1ijWsEjkx/GrVd5d
9ietKSmxd327ua+YP7pcTawde9UBDKcU6k1S1gfggvHDAAD2YQiXaTRv+M81hRp7B3vIf8qmS1Dt
d+u0cqP1tU8ginQx9sHbOLIBMeP/j+Ncrz388/10/aQuDQuFsiq1jGPR6Ns+1q196xvMt9K+N45j
xTBMvVLjmNpGfBigAGMLaRxllZCtlxgZXkHKWWutB5dk7iIj5diyqAy4R6yqAMGnNqnGtayUzZcr
yvABEtIa8lW9iNwoeXtKlyM4n0VpGuMOT4w17neRuSSpYR6iKrOAbvPMbwNeeVhMUPbk8122k8sZ
3XVZte3ubV7jD9GeLJ9yyw8kuHO71N0MRWugdfx7nTo34H8HM6fWL/U5yjuYJc8hOJh/7nWr3Mv+
skp20Pj6rPimIIsy95cNos/co62PyibOBvgcojyClaiOk2aVxz8rygYZMqJqbdcT1Np/jpUjpVHw
xbFRRKvtx1IxlKU8MwGtXM7yua5MFcz/frX+fRx+sAqoYJKZbrr+oI0lizowXiWPAMzO8zhZJQ91
2AfvbLhToAWpbyDblgUnzQkgn7G/bJoZGOfBNAAwx4/GXO1nXXIYWUsvZdGqoN6jkaQAYJ6KF10j
CU8WCMHROZgZ/WWMiTnNOXbCxwCy0guHhJ+tyTwGhws7w+9tW5TOQ+PbuElei+jO7/sAQZOt0niX
1gCxsvvYNq0jEuHDeUImxRqN7gYRtPHsmxyaSEEFu4r0ldOXPLyG2E6Ok/vWQfaSB9dIL11lSfYf
rCReO0BpVqVbpeQ6u3FbaJFxX0K0WncleTLTsrDUm+t8xWyXZWE3lxDZMDLAAmW2/FDq448usLQD
qWHjHlHTgxqH6knrWjdaFi8jXLH7dm4au1Y5afawaw3HizDSzsZDoug/L5EmZC3Q6WaxlNe83kwa
oPUdg3QpwbDfyPq09dplhcXH9jLU9WZks7zB2EkvN3IdrnjRvMTZ57EeIJjAws6Y15NupPQ7oP7w
thSW9ItrpTZO4G7lelGGg/kmEtH6S8x1iGvDte46DG4/8WLid4rX/fCJFNoLhErlqS1Ga1t0Zrlr
szp9UiY0ywA+fvvfgCHC8KIOSMtIKaBRhSdjIOQlxQDV0DZWdpW9L5pzUQbLVhl8LcrWD30LG3h6
C8Z6KTrLOGUJeKDBdz+Db9X8Q6Ahlw6JB5WvulRG0jSxeSK3a5xkdDO0q6Q2xE3R/kwLyzyESDzd
wCTlv6pS8KmEGVrUiIhRi4/5cENKSLaOc4g8k4e6gSR1aflYtqPWONj9NyzNbHjRc5wcTpZJInVQ
oatDPAbItQdJn0GD5mBMWqjshoqE/cR7ZNlbVe7+TFMzuwENXJL6jLLspgERtUwcX1vKTo2beuuo
6yLmVrmjmCe8mmGtixEG4OyQPhdRjRrvvNDHxRhjq0urpfb1/YQ1wAkC3gurzuJzl8XTQisi/6Xr
gCNpfTG++FVkLby2yV98B9vBogg8XBQaZaFYcHY7A0YT2wbeQcOd9sLTNuP/Y+3NmhzVmWjRX0QE
iPnVNp6Hco3d9UL0tJlHAUL8+rOU1C5XV/f+7j0R54VAqZRwuTBImSvXSsO5aRDVA9hqPjRvvVRX
9/93bJ5HydIV2JJ3qvrT7AGPMdvEwFrBd0+OYjtB+gwodomc4UFETUC2EZDLaTV3qyHFUBlBq2aw
UNAV+AZrA6/V6i3oU7wgQ9nuV5alzxwlBld9aNhFFE2+IHtZDNaq0AEj9xWoF+XPWJoZX8Kp6fb4
AjiUSorsK6rb+IJHfngGFnC6r7XuSvaIFc06Dy0bgTFcJOHdurcAJ+rAs/mSvJpxOv4UUwS5AjzW
rkPdTVuonzRb3Sqie2wHgaF3Sudn8so68J+QJ+jN5NVJQQvztrIG3yQqn6DpuAKFRY4aqHf5eTKi
1CAPpHTzE9B47qVsNG2pRTbeZu9nUYlQKdmS97Nb73yWjtWpL0GOlUTONcbqdYd70TzTAUXs1tlO
Q6g2Qjlw8amDmjINr3VdeDvyvXmA5x2RMBuY0yGP7kHuVz4YbZ4GoQ7Yf8VROJZqdb20Bzf/0Y3p
crLk+BpBXSyY2uyjB1cpkv/pQTxReZosiySGmmikoeCjBNXmBuw2BX5Fmh5fQtJZjn13ZevgBJtF
lGPanLg3zeUI9Q1aYh98cIb2K191UK+fe/jR5O1JanWLohC1p/kwTM2NHPB44O2pU1K7bEDA12z8
+l4CmLgTnsbW41Rrz4hgzR4min4WhQTxkJOiJKpEfthQfOtQAf+G1LNxALNudw8eRXkG9/nWLPGx
l3olq7UtmViRLx1MPf8GCjvjQK2mTybUVA5b8LnzO2wul8PUIi0ZQsyNhHI7jjhcZSI6MvFOPrms
XFEJNOhRsR2GnMqKqpw95hoLz3H0EwoUl3lsDNpDEkoZgHW/clApA1pcOsSOru81Wx2ANS/wFMEp
sLUWQ0lB/73AsxGZAtVD7qqm/b9OywgikC3KYVH32sjxmqjnNci+bORwchvbehQulL+msCvXN0nP
CbhbqPs10AqU7pbsn1U/yaVMzfGQy9haTGDhWJEjddymorMo45v0fapPbpl30Xyj4MkGlCssXXWF
veo6p7yz6xwbTStLNy3r8hVnCXaaeo7C+V6HzqjVfhd14a/ZoE+QIoA+NWlXk63zh2k5aiO/Usd/
2nQ1FhV+KE29+dCQvOVi2cvRWFHi8UYQPactP+QxY6gXrUMhnihrOXfP3NF/ns/pTcuEJN3MOd1X
vbMeqv7JS1Ygv1zYbMxPQg5DHGQaSj3d8o9mpqqMS4EIXT50G2q9u3ZYbl5adXi304zUIjt5vPuT
3VICSe/+dEly9V+dBgRMtWKtpkNVh07Ah3Za3Gx0pvgzT6zyQWNLPrYHXkLU67+N6zyBoiDyFFkD
KS2RuUHVZB99bjN2IF7bIBv1E3oJzr5p7PP8fVATrFcoi8YXcPuLkGWb3cjklS6yAO9D5yb1fLIh
4vstjNpmYTChB7zDk43YBWpu/gSgfrhEgBYDw2osiIOAR01xtCzwhJIXDXKjAewLisr8z0Edz05v
qRIjMaD0bZUod6szCQ0pyDMvstoZT9SOII+zHiRSiWTTlM9HR1RdB3haufNo6kZM2EBmEfE3YK9N
EA+lvyxk3nZaKc07Okzd4K5cwaPgZmtRXocUoh4tilK3sC2GVLtQwmF0QLQafKstYt7lGILBUQmH
xU5mQoz6lRw+mPvBWIPOtliS7TYHYnLAPXHXneegDqc0/BOLsNRUl+rfrwcUUL6eJkt87sCa4wdS
r8PuNnnj42dQWz1uPp9twaAEShgl2gpSw/Zqsgp11q514SVU6CEO2V6VA5nIgQ6p+9FErmogwMr2
PPD3uW7T/z6XrLovfpIae4/FC9ex+T0dUqOC4r0R9m+6Nl0FUiQ2+dau1/PufhgK/24oYhWjgpaM
iKCvGurwntsIXCEXXxpv3i7Kce4qbGU+e9+uRyN0NT/ZpDX6dyPmp1ZfGy9JEb+MWeJeR4HlXpOZ
8Y6aVLrjT+4BVWj8RDU8RepH19Q4UIOcYjDTo5bRekxU3Q/Z4R1usgGoqdZGMdiyh3TeyuD45dAI
8kEF8tulblOpS7kI4kJ2Gx/G6Kr4Grao81Nz6Ki8OgpcpvBVZksPy3WkxwBZAKd/FxfDuZ1yeSAT
HWqwOm2gh81A5gg3RB7BJZ/CT7cBHsg0t9k3o5W6UBKG7PaWthIZveLolA7gcAxXnWEYC9qmkI22
JXR2s91GfLLRBBayfgvdq/ogRgEoIEPgC/tAGoZiUXfX6vlhphNDuesbYVgl28C2GSgyB4gLrjXU
T65blSCdsrpYo8wgWzcqm3rrlRH7MRpA0CCllyxRp+QGn2Dy1KTeGinHufcGkyc4PbK08Tz2U8c8
lerNJtzJ0DZEdAtVRNA0ep5qMHWFBhj9vcGwn8OevUKQqbxQZ9+xBUjy2GNTtP69ZPGGzHEBIT5T
oA53ZInzPFY635V6na2o1464FkR+ijyaukAI7eP5AvOUo/vpAkgmfrhA4nFvDSpToF5R5tId7Thb
oomwCzULG4A+abBlng17EHh6xz6UyYrbSfK9QSHHxMB/CiE4ay1Y5YDUosqeRq29kgMAlC7ILiLz
chsJecD4e2NgE+yH1pd8Kuw1xF1wW9lgrc/HAvwwCrMyKLDL7UC2EsIroLctNze7n7Ri3QAoiTgX
xME+DaWmRmBKNRZ1utCLep9Y3qcJbia7j9p60St9Cjo4VY9AFZ22KSBYnTrcuskmpyheTQKBIOr4
PMU8T90iUYwo9MpkLXgU3w+iH/h+qAFdejdFQCMdzRFEe6t/T1FyOEz8g0/VJeMm6/zvQzRWZ3Al
s1OrrakBamjIPDtYjs/2ptiQnSx01qkxIuPshLXNzRxBUBKcdkiy/jbph/lu9t8mjSCINZQ88dwl
Q+WU2lPQBsQOPWczjtkrmW6HT/sPFAp/gegX8LRqJPBlbJ2kI6LFqnnzddVsTZy8zjsg6p33M0Mj
VgA0eYfULBqEdMr2geco4NO1CcUoReOCR7hxH6WDynQQ1vwDCTvvycDzEzE8IzxOadsemAkgJPSL
zAd852IRa53+U+supPOlxtgNexsTGlp45FECae6skoEh5FIWFXbFiGi/dng+LwaQuFxaPoDOQ4+w
+4qL6ZW74H4AX6Rc5hxcjq6Q1QoZlfQC6PG4czypbZjLq6tn+A12PqjDMn3QLSvyMJmIu3Hg7Mun
QUbXamBbtapr14L3wJPM3VnClwVUJ7CARH1Q664zuzSfs3Y859LLf2RmhkpKrN7uwa/ZosYUHrGm
m8+tGM4UP/ubx/sc/+mBIjZvWaIKeOX12RN4KYo7Ajr0gY7s1rMteYsCsPiRABVVrDv7ERxbM8yh
qE1APaGGsTZHsFf14Nvd1GY5LKvKgtq2QkKkZTJPSuO7FU0qgZakSQlDgcJOd560N2QfpBAtAbQY
yxTdFXeR3pRHaBtgBwJxsrlJIvXEG2vAhNgJGFbUcofsytSmenmkKd7nIRMEPZduqhn4mkHf7wD0
iMIrkHxEx8lh2YUrIb0+jssffQzEVOf7r3LSw1WOjdbsYXf6sIgB0vGBtFs7PEUB1Xs8FXQA/FLV
uYEOyMhJip/ejDZ4sCFzqWHrQqORtGkWDJwP6oUcOatqnBBek0VxKWpwiZKued+kIwBVf3a0joa9
hOqIEFGbR2SDj7tYdURpbR2ZCR7i04hQVVFxnT+8xXeE6RbrEQlq0rtbhYPUv3XZC5RCix+I9OnL
xJfT2QC+6YgCdlCEvTmUQxK0uQY8n5Z6G9n1a1vv3IMjQ9tdIVySrUsQKQJlBI156k405h4S/D2g
H4JeZY7Su13OUMROfxlg1oEJ9P9LP4Lp42YHN05g5Vn88hd/R9lZ4ldANnJwkVWg98izFr9SFZOk
tu5F7QJpYxuCdohd+LUxLiyn6CAZ25gvHJmXtkMQEsGBc9z29YJYNsGzAkorDXyH1LQc638PagwL
4LxSnhCkqkB/qw4aeCoBL4R+Rjf9a1MdKWTKoAgjAHvSnUCC3bg2vOaYcimvsTqUox3wugK7u2rR
AYB/K+FYdCqLX/T6BerWC2qB0hF8HED2QRI5OtxM6dgWBzHoX8lEB6f3q52ns24eyZM23pWt/QsS
Pf0B3J+QMerHbIA4aNUvQYRuI8ckasTblZF6yJPOZndqW1Hxq8x1HXiZbDxiy2QEzTSIBWEtDYHq
G6zL0UNt8qEzOoAlDbwF2fFmBn0vAJx1378NaDkktptJv2TMhZSR1vkunskawzfXt2Egm8hbpZkp
H/kQI45q+1emA8sVjzXYQx1DO1DnJHQdBZUQWqdeD/RPW4hWh0vq9fCqOTnS/YbKYvlogwv6AXIA
Vdu2/bJqtUsjwC1GnpWN6uxGlvqO5mEtfjrcFjKgXsZ7sTdQ7wo2THwi4DjSu5TVe5qWPICEBGGf
1txTKylBRIktZ3Ok2RCz6kFi30jQaDnQG7Wgh2cbA7ZhU8yeQhSzIuGRgCYKSqRbgRt5Z4JG94Sq
bDya26h+bECOsdAFlNkqfGkhAj4R5IL4So/ScdtHJQAXKqaK7bSxTJK4ASsemgWrYnMBNEN2wksJ
fC21hWIbzXJXaZcayzwsfnOMXYgAhE2x1ssGKsAqBaepFFyoUnM5YkD+MHZnMlGnw0Fgo/uWWJMH
dTg9iJxoPNlukxh2D4xu0Z/JrnNNQJIGmlmo1zeObd+U2zoOr+GkWaD+IkqrqGAgsjLAkTqF6Y8C
73KQq6iemPs4hRZMtnagHbwgI7ib4U6nsyuoK8ug75GWgjz1yvdf4qqTl1sIQGoWygLCRNtS4IA6
Em6NEMLm7QoPWPOOOnLGkfOujBcQZOR7t6pKPPh8trGK3j/XHXQNCjuBoEI4TUu9ddOXTnjVwp2K
8FvjNWchEJBfjNNrjQ0fvtWqQwXJ0PzKrOLZFln52mv416J+WT5hP1Cs4jLn136oEBCwbOPkxeO0
lZHb7xvdF1DlZX9cuRqtj1e21ZW1uD7XskKcpcpfkbT/eOWhz57TutCXaWkNlykp1yAxAxv3ZGkb
q5LaN1PgPvf7jIEMu/UCUPz7R9T8D3vk0SEqKFL9LgOh2dLlTf3F5v2LAm1j/D+gNkKmc8q+aYam
v0SDm60YfvR3UR5qG9Rvp/skS/lp7NIpsP2penTjEITRsWV8h5DG28cw8DG0MIq+9yaCgJ8+hpz8
Pz5GYnnVbx+jxcLmZGKdvOxH/J4bAfkKJCGKR1DBVlezw2NFtSxfxwFYvtKV5ZlMWG3xlc/NfkNN
Gh5PwCpRszPHeTjqul2+VENRGIAac5Aiu5OVrAYzth/Cyiiu2GoBmNDZD9ATsB+GSAVhIIJ0IFsb
RQr1q7iuQHL8AIRRcXXCt+GQBEM+MbERTbB6/dh31tuBq7MM8HdHG4AuVS0nGSbEVnITgVPVA3Ie
qPYY+k4HS+WKdB0sA9EFpECmI9hgoamn/yAz1EUhFaO8SKeGvMpJymPd6FesW8JlUtfgw5TCao+D
YlChA+uGAetjkEEnoH/c3TogjQBv/d1bjm1QdeEWcp390kT8bEfJuzwD9xUYJjyQoQJnTb3gvPZ3
lPgr2AQ5Xg/0sk4YBjNwYBJxvAhD4W2qxGjNFem9G8oITQVvQ8LuJBZPZ9TLwOK26FRv0wE704sO
qusgCbtMsfnIiKVWtaSjPxKFLfWp1q1Peervnr+Pg8Dw7FmbrYlCMsDCQmHLIOvAoURLwHk1SMYx
qaETohaLlCqnw+xtdSaqfJGavx18qclA1lj9itjZppZmAqSQyFcAu1Z17mcvMmlrlPrBTty0WeKD
yaLJZ7snFcOYF8pXZb/5G8z6heWbwDMMsZdRMbbTocsYqkVEnyDcBtutN1J+hdtNADvQbrHMi/gc
GXhxdZ1ApYV0xy++H0ar0SzYnrI7bnU3TZK/fPISbqpyi/scO/irhn9abzpIXHiJa628MkaCUwmz
CpOP10biX0ppjYFhz0bptdHU3Gtu6eYDWHYCDe8baKbY/VHLsV8jpRqWG1jOsRhFRErHBrIvJaDp
MT9Qb5fbewnaivsoii2ag8wDpEWPcYE5aEoTcTDgkbJiUcRVBgWrPn6oZdOAfgdApcZM4ocKxP0g
a/GW0wj22WVjDtA0DEN33VjOW2+GbTUNJdPfxisP6nRRYBfY0KRB7UDrdrX6U/hMYO5WVnPEn8Jn
znLdjtsj9U4qM069yI7DOQa/+a2Xfk3UjF32cezfnOm3hqdadhSHMnHHZen42qMWyT/O5MjebOL9
7JOflkLLfeTtuOFlZh7i0QPpjrppgYO4l/UoH+yhMw91L3OoGuLmbEH3bWL38sFON3P4r79IwQU6
DZVw9KB2XASIQGJymHjMDpJ1zgqS8OaCbLeOvzURS2DNgsbdus1yclZdDIXsTx2Gmj/HG3fVeSYk
vjQjvtChqPJH1K+6QDz+a6Iz8Lr5S3DK50FFeplkrFMO2hTHAwXa795JDLB77ny/mU0ZJbcrFG71
dgXXBnZLscb5SxbFeUAjbs6OVjxEothpGlg2Ub2ULppiTNcdVD6hJeexXTfpzVlXmV4tLvyD3gNi
oDK9eNPye46YE2QWGui2Kg/qKLi1M1BDNg9CeXG/4hA3k8YUniFH2i203K+/djXSkTYr4kMRDvUL
9MhmeyuhUgRBIitosrb5WmOtahhVdW+WIdiKCgmksbIPajgqoKLb8AaSqw+R0z9D5KJaQXsvexA6
wi10RjahbFLZ6Oz/jZ9WIbxQ6qAuH8fYWPrmBLp99USzN9Mguy8Wi+VB6sAskzXLC2M5CjxR6tiE
fkXQTyDB9iHCo4Egb93y1NiQ0MXkmmfbqPT7rBizu4Szn2QmLy/x9E1pWfKL8tJ9d2MWwMNUmvWA
tWZ5MGw8BJCPtx/IVsXxakSR49W0TfshhVDzygXqekMeNMCSCHcqAdgHsqkBgwP21jkO4LEoAYgv
C8DaHb8ALt3uwqFlQaxCXy7sdmd/tFfYFr0q/7/ZxZRDfbYJF/EY9+esFN46Y0MVVGVcPIGy0NxC
l9JfxmFXPIm4RdGyG7kLzUcznUIEJWrQY5KzYYLPZyjEmTqzOp3uM5CQRVg6CehsrYqoYo+sF8lV
uJ3YDpnj6QjDOd2+xssyXwgjCneWuTFszoef1KFVoLs6FGzs9rM7ZPugNwMRKqCnGrCwTPV4tpKq
f+lWzmiJF13jHQSnxnxBzajuFcOkBhlY1QtV0hriCihloWYxQsEsssUDMtP+1eudE5nx7YKhKALI
vc5aTOlBBa2AEMyWel1DvoaW7NZZjv3d7XWL6EguFwkiJNAC+PAaprft7eUbjoEq6v3gQH0xKbCg
c4LMy/yupoEMMegEZEhHC+zu2EMaYj2oLFvRj919MoXrro+jC5l63YPecdz+pD4y3QbdbL8P6sap
ORi9+En+/7eDkh5oMbA94KP13EOc1B0vfhoB6lFzYTbfZRsdtBSrzYcy7KrHMgv/MdSqq3HbZOFh
MXkCnaA5N53fm9R7c0bEip9uTZGh4szIo2bla7vQUpXFo+lNd2hFVGc8/LVlumW5ELnT3AMSwpZ2
EbOrxwy5hqx0ewQR3LAXHGI5vuvxC+LL5koDYOJpaiCkIaum/e418Y4bwNsuKsC5wU8AodDC/A7l
nfiLw1y2zJBum6ccNEX76JZvU4oJgKVe2G9ToqT8GOHeTTouvmgVG0DNiDOJGrwFdA7El5LjmnQm
lO2vfpU5gSbWB2HpcuyKeE3aYCHCKifHBcVFA+LkgJpt30IoHIqcpBRGmmF1wdzTu52kxRwEMPAy
zlKsBU9eCdngBU6sEO+fBaQ65pOPXf/DRwfgZz9MibmOerNfxZMb7hLfl19cyFn3oqqfuVGlpxwM
0YsRuh5fyC1JMm0HjmDobFruomaDv00zFm5iFCuuUJhsBYmo8b+u86lfmVUO3Q9qy87qQStiWcEI
USHogjpTYOruBlimn6Etox3x1gN01V3o7N1+M5F9so3ZnyjuyWQrwMgIO96q0Y7sZKLO/0/7p/lx
j3/4PL/PT5/TJ0TH+9yC2WsfVW1rQ3Ms3JD/HgYQ2UrWX/oyA+97IzykLsr0e2u6YRYA2474T9uD
ZEQNmH3MKYXQS+pCFSbFU/rPqW6W9+nm4SkofZ2xgEK4UkOwKlvdRbxe+oaXr8lG2gk9mE/PItcX
5sDAi41XqWlFxg6pUX3GjQkvtxY29/qTC5b5p6Qx317Aaf3mNsPIlJvfVf0JrCHOU/av29SNf8z2
uxsNr8II/2IHd785YWMMBaZLV9vQpDcb95rwxLoC7SlQP4wbvdKPeQdmC/LkltltHcf0wJXIsClR
/u2UgOowbsF1Sz5Ss51Fy4GmY8ixzD7qCmBftj9cQV/N7rkIpyNoI+7Im6YdfTy3zDk5pPNxP7pA
rVihVmxz6GA+6zVSEqEbRidqgupv0xZd8qBBke6hkOZKqhrXLDcZqp54taDmNBnmFmTM+tybjzGA
MGNZbqmXpowhuHGipppS5uDkoylL0OvkfdSd7CgELYrmI1gRLxnFTdSBtwVg4pCDO1IspY/qCZp4
SbSmppHF4sB0aBYNTVw+RsgbPVj5HEohh7YB5fNtOOeNvvTdPjA6EyqFUepfxwalakyphdZiAO2E
2wFo3A9gf/jTQ3jdoR3xqv/kAeQUwuIq5fGXOVzs31djYkIfHmuWggVA4iCk4pgWjpOi3R9SbU1E
+rNt7gepPkj2mxYssHapGRu7sZCVYGA1RR6sObrURMpkbhLChjA1sbBn0w1T8z6I0Drk9W6iFrm+
D2QoRzjGEUqpU1Zd+jw7QH7QfQA02H1wGXtGGVd7AkmsC8nyxgsQ3x4D6uxczT9JhKw61UmmsszP
lZszsNJidJbYaYCS+nZNwz2dG9iJtt/n0WoQpDQ2gPcnd2TSvQGLKhA/b+gTjIPXH2LoAS+ol+Zg
yMGVOhuuZBK1hgoi4WZb+ghQ1272NnN0AED+/UQg/YHql3ZPlk4voPo0fQ/TZNhRAI6DIHczNX09
B/BEYnZnvGiv1Ek3GbKxEH1P4yvdYHHWoezj9+G8qOtV7DDQN5eZt0vwHgB219t1flM82iwtHwus
k8wxGy9RY+Iet5m1tFnMt9QJhPS0NUGUsKQB78PxvCpA4irdwHOq9GyaDwSaYHgJrQDpncC+A777
rEFSuRVj8h00uN+cHvo+IBrxd0UMNUY3z41XDKR+GihrzVvZKUAz5UrTU7azFQTf0Bq5RVrcUNAL
fkVe2F6EdZuvPbAWCMggfemzxATbaY4MRq6UpJSUi7IDWcs+2H/3R87wxPw27ncoXR4BYc2AVFCR
v08xwNpN6qWZIKFx6/gQLGwpEugKsGqWCZ7hw1CBS0OEV6h4hVfHQJYFy2N/M0DG9gqOAMT8HZR+
Cc8/kgcLU+Nu7L9N0rbTZe7HjqIP/xW6wkmXtmIHbtWU5Etz0JR200KzT12hGRiCtz3Uu8MBRW9q
Z4fnkgMZv6jbUbNl+ioGK+xTgp0Hli1/utGrYrChoO0X3V/dGjUbAZnf3dQ+Zp6N7HRRrbf47aI0
Wz+AUXnIBIATECbbdFOWHaALlh8KQ7M2EiiESywqwNgrw3voQ4SuG2ZXX1kSf01iUf9qUujdZe4Y
L8wREOg2rn71fvNVanH5tWjKFNI4mfsgGX7MtRbnFwhUvF2lMcaPV3GsJA2QB2tBf/zamPobawyU
psUBmC3iiPlghjbkTCvzNxsNUhQcXmRAYsP3ghyxtweIxFR7GykbCPPY1gPZIv6lE9ZwLwy8Dnwb
ssPtBC6smz+krwBp5DpWqa3RXufDy9BNEC2trDtbjs7eVItVB9iNtZHJFGnsiV+QbB+Bdv3dOIvH
k9FUnmlg7UfueT+rTD/qYDm5nbiOMVv8f09+86lSXz4nXfNKa2RaLdNCWQ4Qm+ehviO78L1LbHrA
PuTT1z6C7MAtvEthYGW3GMTOLSdaU+WBFM91BKUKSEUYqwR5RkjOpdPZDLm+JAfbf866xlrGJYrV
Wx7lSz7p0XpKbOusAXE7HwyfxUefW8FQhAhvUQe5CMgtLUv8yNZkG1D/t9LtJIIwXc8vgwBdSGdn
47oqOb6/ptIQgORyj0Wj/AL2XBcSlba271WTsXXjj+5LDfKag+1BvS9W2tFGMbnLnoPCf3K1EkxY
9a9amtqrOvGy+u3EAD9uxiEIYhvILpZGbjw3Xtet4p5bF2FAWyBrk2KPhAEYHcLJD2oGVYTUCMtl
XoN8J1LydKU66z2gvQHkQVs3kPRLR90I/tuHHOmQpmA7iZX3bTI6i4tvZdn52G6ZR9pyDlU83TFt
OpIMWZYyeaf6aIdJfS3D3aI2p+99/2sc+FDAcj9ary1kGRYgPoofYjP01tIDxkaAxvDEUj8J+oYb
z5XWfyuqEWrmCXjwsKr7AbpnczGqQRr7dxDAt+MJBT0pmDU1/Xkax3kQZFXnQW2FgBbgJlo4ZIek
sbVlPol0iZhTdojCESTt1NOFqXw7pa4p0xFAsYtpb45IoJWqrLLSUAieGBBehxZYcvRDMGhoBW/v
NSutl1XN41dZiItro9ZrMYhvA/e6XyiZ+if2bO/ZzU3wMHujdclcPYPuE4/3+GbrUyZNFnDLcx9Y
yl+SMNpMKn9EB1FJH9iaGHXj1M5NpIsze9wblIH64PPeHXux3FOr06E430l/2hAkqBqhUz60iOjN
CCEFHwIly99t3AEDBYlSkzP5je9jCXVE85Hff85nt1ije1l3BP8GylN0V1vdIiyDpT+CJR2YGxWk
KS2AAivbAVWZQkerAw0Koe0U3GxT6p8N7bXBtnufeH6NXbKujfgOo9XcHEXhXKQoUlTuJj7CBSBO
StSBOsBkFy5Mu4w3H7yxWl61Mh9ON2fbVcTeWf3wwQ1C7kkw2kULLvAXEMT4J17VtrnoEA/Y+Wb4
UjMWniXHvmUF+P3aMcFANrug5mpapEmo4ekiixXwRBA1uD2fRpbXILMO6MHUkd2SvXUu865YCeVM
PWGODNxC5wAIpnx2/vTwo9kLZhogW0RZumI7dBQ9YsRK1GXSqU7Eh7cuMgojtYDqAzZDDSENvA9+
8WBU8Yoc7cRAeZBZu+aOWWK2zTOYst62kGmz4kVRF5CbMAzrLsmmZmsnXb4rTVteJghBQiMubb6O
kHt0tUj75Ylm61TMfe3cYlzSoMJJm63IDTCP+L28mJhyHlTozomeCFbZbREjcuZBIXBtd34qAwaF
vkWhKhUcValAh3pslgha+SfTEgZwNWprD66NGPRXKD0AIeObH3ZNYC7hdQO8OUI+i/fBepWIDfTR
IG+MdM4FmOHxUmSiOTEHCvWcFQ7Ed0CBoiet3Fe+fqWWo0x0Bt6SfNs7qjxBDaVJqKPUomyt14Df
uWFbvs3i53m3Yj0iqYnhhUlQWthojhkDIeHtUsgt4dMAQbOl2UaZbsM05WcOUoXA80QS0C+qUj8r
PSkfoOTGjtRqQ787lU0P3j/00cFvdBE4QFwEaeW/2VC5eg0rzZt/i6iqLU/1ZF7In36KII/nQRSL
JrhNJEJ+Z0K2+ETzIDgM+g3ppggygVKlVvxXRpb8w0Xq3tkDxLt5CNZ6snPHdpdGa7BDG5XjE0vj
TSc942suDChZl63ckFuGFHpuYGPfTgPb/9e0E9PqhSNAw0XTFqEo9ybBAlutN7eoGgyDwp66NbGQ
UTNFbP1DM1ZNoizT2yYMbr2hQFBCL/+J8Fp4GqAptOcZ/kpqWjGi5ZXjoRBB9aa24oiMa+ASVVNP
gT3kiqafmkgZJKes7rK5GUmhn6Ja+zXPhIzHOY3Kb9SKuG2fh05/dqdpeupK3l006IhRX2yY8V2b
+2fqG4FcvGulCc4AXBGMGs0VC6xtCIKVp0SbNGCK5Jr6ioEZ9w4IA2lcb/ftg+ySJfXVU5Q8OsU/
Ne68jUiBde/DcngQRZmBlisfDo4idwJs2NymzKqhpQO+qNkF1TSNadtXaqVlzoABTIw1NQcDGO4y
88/UokElFugLBAiGAzVpStfrr26WPkpFe5IPbXavqahtWcfWBguMAXI3cb0bUbt/JhckZeIzNCh2
twFdwfUNCgGAoFCT0KEvEj5PEhXNsDMBXV6AYcJHKrt2FmnjA81cW5a2YJodQ2SL+yurn8K7Oq/C
O1RL5tsE8kYLnXwahjK7su7P1EsHcpb70o+cu9kpa/FwaXEPzPNmPpiSdDuLtrdBt2uV6jJGCgpb
PyvtFQqugCHxI50dbHw572uBQiRAa1P7w9t/TGQe9C6C4HWnb9I+H7YOqoUeotj+GadT8aPUfWQO
3OqpAF3a3xyy1n3yZVXPDnjxDttaYtOlZsixWbp3wSOzSBxo2pdGVJ/cXDNfGF9PYZG81M3YnMck
Ak5bmftSxJsMwPE1klHmy23QWxOr9RSRrGmqDvObcWQ+fiNJXKG8D/JIHw59CMBbPEio/KKjVe9W
OoPMu3vGhicxR39FFp8xrHOyqtqEeQk1PNvyIeua88DmLH3iBZaCSRd1PyvEqjRmWf9wpLFqV6Zf
7Q5BjRz4bOy0e2wPsfzeG3WLYjs1PITYzTx88vT2CSmPIUhzrPZbhYVwFD6CtxZel25/pparg01h
6jK+NKQBfIfq7T3x1htFKJdv7AqIKTX0fbzvjeVa98FgmoDCGrEAFMIPqkYlN0Grgh/IA/L2Hrii
sBcYXKa/9uKR+kNwu62Y6U8HGpirgR0Vt0zjY5Mncu+qsoqm88qzrc6oGTkhfqfhcDQmaG2DhQP8
jE0ljuRGHpMWVZuuB1nsDuCjfunZRYOMp9Tm2oAw/z+sfVmP3Dyy5V9p9PMIo42UNJg7D7nvlbW7
/CK4XLZ2aqUo6dfPUai+UtmfuxsXuIBBiMEgMyudKZERJ86J80Vk6OpqtG5xAfZFA5oVqVOuihzf
z2IUJ/1rhhUk3i0IAcFhntrfndqtj/RwklXkXSCDtm1CPOmXlRm0GzDpVat5qzdO4CptjmRSoOnb
6K4FkDTCo3XMu69+WuxBvKP9MJhxgnDp8FKDWWDpoN7/BrxZ2o5Jvd2hvBSozXGSw1C3GOvlfujC
/GbwbbFIehGe07EqNYkAj1aQBJp6H3ZWM1GvMpUdhAUuxZlkBrBQ6Ppo0gG7qi4ONJDi67XOUxs5
ftOHkqvU+3MJhrRn+bNQhnwOzC4ARy5Y0bzSs55r8H9tYkN1G3ICa+v7HJOX9rPx3Q7SnSpFdCtL
K7w3MwvA+FQHfVUVR/dpnVcn3HFeaHAIw+IMiuqz6Hh6svokXUEZFwKLY9eTeAIu6JIaX4txCxtH
+i7BiAPhzlGoh6/J2LJXQOLSW7t3yksK/OiiaT39S1h12iovTbGnboKMBdQx1WNijEcw4GwXIZhh
vvhx2QFbobt7J3TjI6pO+RLboYVM6vppyILwrGu9BwJdwAAgJNustNwNDvnYHd3q0U0PyvCMeCU0
0YIKyTCgsFagsgkP1P1wM8bVABYDNxqBCobqFZUdYNgq8m8eR0x9jJjHeqWAtJLupfNEfkJFHF99
eCAlgRKAWKklHz38BpTy5AFNovxbUL6vQR4aFOfARQSOZNyQ9LsGybT1UKIGpMtL4w6l9MZdWnub
ClHKG/LIotgC4sDrFohOgWfXifmwwN2m35OzbaEmu+4rYK4wlWZU45oIR1ZrO1dDtiy4tula9mJC
U2ufgI5p0YzMMGzwiyN1IVJjPTJZv3eDro82EUqVV11Z810hIBhGZ3WOv3pX5ypa0UGeRqlLp/XZ
2W6Uf0RQJ15QVquxG1AFx6LdRJWrAaScyUNtW+5RB2pryo4lPii5OmRYaQLZKXVW9V207YEBmlaa
J/y+JiJFUCVcJSG2PWYKoFuYtcnVS/BE6wbntvQFTMAQHDvT/Tqb2phDEsHO1DJoUhkvnTCrV7HW
JJupXwTDyFkeWfupb/h4+Ja5uNASecaTa99JnA/HycDbTeunKLEFSV13SKNjFqjkhN3OezO4McA+
v/fDvGiPWXUkO81ofM8CjapOVDPWxRnB5kPrQzDYQS2l5WvmgmxsHMB/f74UAEWtZxoQukIYHWlU
IO3CKLsfWM8euhowmT66kbXGHshiacMe9BHyWo+m1tLLRVxI50geAhmJVVVDCa3SKo4dFUol6xIc
UjQ1hJTsAcVY3oK6KIk1Lv/hlRyrlNcIEJcKWXhPpgyV0kOZHZuxiToLfdmHGTBDQ3akKxrObdmB
nNjqwNv4MScgdxonz2IowOfz+yWNa1VbriGlFW3tNEhWpBu+z8bqsALfk5VZ6eosAcA/szRNVqlu
WseO5z9qP5EnQ8n3JohteSIbd8Gvx+z0SIPD6CHB1oA42ocLjXSooAOlM3jVMu12TlMNrRMe9b58
qT8qy22kGchEaSpqtAYUlaMX9ciVJg5hM02cMlp/rTUv/+taZP94xXkt869XpJVNIawjarFx+8TN
qExQeUsIXveji+OO+Rg3uK3Mo9hOfO7SKBLiYWpWZ5tp6tyZtb/Ho+3QmDEQO2SbLl0AVPaxYRzI
Ro3gBeqZxwZlBiApfQ4bnCDA21U7/aMG+L0ba89FU+avwnKfXXwRXkEFPV0ATzpd/DKk+53zBKmM
wzgsxpn/YYn/cR9IgKHKC/zdayYZO5UdtxdE9JCFabipoFM7sUNYDpRdikJnlwZ/8pPpPkSDaT3/
aZLvmtXEDvH3SV1cWM+BZUcnJVB8KTOtu1LTRE4KrczlbBkQiLvyaNyQJ+Eo+qqPbJaiMLZGhDMq
V0b/aWoql5pf5v60ZGuAq0PvxqDE+ApjTO9a+qGxTXwQwZLNRoZyUTWOADWoKNYtaur3vlOnT702
bEVpAtQ62nUr8Wa7CvJ3uwPGtn0JfN0Ty3GG/LDP/r/a8xL1a5S9mhJfY/YKlJfQZO6nZFkJ2tqT
9KqHOX+Wtma5bZnbLef8mUIKE1HYyN3MSTFpBy9pYHdHMk32cJn7qCijnNug+ckptIqH+aUlbjjb
sgz75bxM5befl6aB3kinpWkhHVTOV8nN5WCgQrDmAwKDKSApl7TgfKlVdYY6gM6/TCO4Q/V71LU8
ZqON/CrTh4IiECRbWmGaSwt8rKLA7oOCpnHRjwbb02ml2TSvWUbJFs8b50iDwIHdxSyVpxZl/Ksu
c7DjHjcy084DD76it5GaHU0ueKZ3edqDqmvs0naFiQC5NuUnR7JxFwQHAIXf0ODkNq7LkQrfzDZh
/pyX1Xr387I0ydMQzIpVneAchW0QLduC0ZoGqWk+lvVrHBX6AruqrtHYvmiws6P9jBsAB0Fd2s9Q
l7utQiESUhNzl0ZRy4bfS3JyA5x6WlQQb/1u+OY1OBIFjt6eQCiOPR71ndFIV9REvoBEbFJtaaoP
lnU8NsYp1J9X8HMQ/FttdfebfVr504v0qRctHFeoDUIc7b5zgnvTbvWvDoRYPZ9F3zMZt8uqi90L
BH+bE2g8UE7Y5943ozyTA4Mq8TJ3wClfdkVxFtARWdEA31rQmHqFsnO54qWKzl4YZJdwAPYAqa3o
Ozcf2sIYvlkoSl9Bx1aM22Z/ixQxYg81hDvxzO2/ZrpdL6LECq5CcPtCAzgCoLZiHNBQYjcNFBr4
l30TdRRdeXCMENSKbIRAdbW6I5tqGFB2fdvflYgMbqxAUzd+Gpo3RqXf1uOmNkYqiXqq0cKNBsZ8
KAJD5DFwHPOAqMqeilrmQhfqQt2ZHUB+Pg2SP9mp6ZFaOrCI7363j8uCHVo75Eaz++Q/2ukFkkEL
jyjImQZ/m47qXeSPdTW9vbnehtwAiRTHoUi387ImMPXn2FXLUqu7M+dI6HTA5N+0Ph7XKDSL7urE
A+w3h2JDV3liadhG8ezUFcr4VJV+dV2gAJQS370E5EmCy5/SFqskyRzoh94hGRTjlJLWy8Kz/J9I
nQHGnSavXfSGGr3y0ZayX4e4NZ5KXeRHA9nVzeDa2FSCfGARZG7z3TKDpTak2U9wcD9J1tvPntYh
uI/I+4Vrur7PbZTuOziT3cbCbZeq0Y2vvd3uFTfSn7ozHGTvlV8B2oRAF9gPHVkvQtUO97op4q1v
l8mhdOrkxnbDYGV4rfoKJP22L5L0h96HX2Qa90+t6nqcPg1x8gxpn/DLztdO6+TPjkQ4cHS1mmEf
OW54LKuILYsglqDAZvUxco3hvqmNe/B0sK/QaIaak283J+iHFXegaXslO/4YRGXaUp0FaOtuqzoE
kDpyV5qH4joQYAYXLRPRuTRCHPYtq32t2JrHkfgOcA1kskYHs+b9FjWU4To2E3FF8Yu45j4KvBBw
KBCvZ9nVgPaauygyvOMhvSETarg0ZKaVZ4WLTst3gdbEGzWCPvBfrd2abhotEDZWB2t87k0DPqoF
Bj+/Ui/kfn7OzPA8T0pzPPX7MAKJ58dCAgnjFX5M8UYjiAg21O8Lk48TGvUic6vvRPY2jHycRSL7
Y5MtBBsp3ybit6klH2o+9YsuGI41sK7ScA+QsFkwDhaPPLUuE2ZhgDQGggPxhjAOgTDrMwo0nmiQ
TDw0zqbVvvvXQLgjTRawo1a5bEl0FHZefckj27gzETQ7/cHeluKzPTabLyyt3/1LAICWxF6B780X
z4/Nuy5ANdUUyRJ+W7/zuyIJcnI4uEEJk0Clahn4F5qqAfeEb1/xweSPLSSZdg1KuDdNbxlfBtx4
A+mEr3iEgT6lTrRTL9lwA5VqF0QZKEgeZyKnmz9248w6R2Ao4MU0kxyYjyIwmmkBUXEjY4iOO3/N
pNfUHUAUaSYLXf1LDfAROWCnh9qLYJ0FlX0HhHi8wX+Gd1JJBL5hiFfvrNoqkBcILaiFSx161Bbo
VS0z+Q7pok1fOEOAmsRwDY4u43tso7IQiNn4iQ26WnmmMm9yFWjbdmibAy+b/oQ8O8THnby8K3Gb
R3leK16wjXjwE4B7F+HdICswhhVOMaqK2C+1povln97bIK2/vbeg0D+9t0jTILI71n5R6VbY1dmy
tsLmMBVnjV2g5psDlX3VpnaHOpJ6X6gkUQtEVkEhR+E6t3LKtRWBMWAycqRt124XaguksQVOrY2z
6SBmtgw7H586Ges8wjM6YKdhVPHqxkZI3dnUAcTOnaLbWp0jDhogIWfFZXemK2pknIOhzOd8NQ+U
pf8a1bq/yCqn21hxYO1dpwjv3H4saetB9QvkyQklnsUzefS2ZSK/aT2i+kctocceHDrcSqw5rf8p
xj9dktMAJ0oBOHHENqoLcewHG12P4C5zXNSg+Om6HGHFtVU3C6MBMrAFLOiBM0Ck7WT4Qm6+DppT
VhSIwLU4a0RR01ya0a0NUMs3Tv+TW4df/lYAiggZK0c+Vlm2RSk38nr45W1MFg7bbOyqtFjG0A15
TkSpHxKTQ3ZcG/QXnXU/+thzr0g0dzdg00bF+uhvGR5f1tJB5mpcNpNiS/597LwvmyNuvBsyVLaD
WhsMuxsXmLElsovRno621C30ON5PB99xFBUb0acuYpnRPi51ZKJLVJe6BFwNItYuDKNla094+okR
2hUPiZZvUJ5xfX9FqNMcgwZxmnQwmxOKTEAvkYGo+gSBTt/cBAWKynOnUxsap0Zzom8xL8xtJ0yJ
GhY0kQjac16XOUr5UwYGGZd3CzJGef3uY3Epl0VdI/s7etOAdIIO/JdQWkgKJG+htS7PUvkAE0Jf
atnkkGhUCdD8SN3jEjuvZgPGt2bhIjTZLchYjSN05QIps89L52a2F4YJ6o9pVForowDQsMPOgOEx
fqzph4afUHhuEhu/OboM3fvCSmMonCFuTg1yVKlCSPevfgN+IQFef7J8mkn9IYkMaJYvaa15DoSE
EIofGzNzrLXdpTy9gB6s2ejgAr8Uhm+ddflojHAvashMV0OorCWPe7GOsFNxcAbx3dMQZEtyScjW
e6KCfk9or+cVqkh/xOkkBE2fK8VCgyrZwRsbugoS1ggwKXAYcZ7z1mRthsoGfHf0Yo4NpfO635EP
mWyW/zWblpz75EPdPM+YvZxHuOHkK4NDULJSSBgpEb03MaKRFerl0U87twThUPBjsqU0Qu6scvJN
m2k/KQL5KUiZRBFUfkKQpzdAs59wdvwczfwtuEmTXRY8apH2BBS0dTY18AMqK+yhFN/H57JPBbiX
pHaLIjRzWTahiRhPGizAGCneuiBZA6QogP2IIFzD/PCHjMvXPODNl6pH3l7joX6HDY8L7slax/9j
nuzx0GrBglOhmt9J1hwPV/wemMBnEav+NF1qltQORoU9lUhKVBKNI9RwBWRWD1q8DqfBJjJRtAc6
jBcAL28h1lndu0PhnVAsWC3JrkmQL+ZVWN4kvjVcPdZh/zJOCMEVgIxRzo426osf3BxyukoXj0E+
VIsOjHwnanqlZSd9bGYbdaWS9ZKl5iYfAAhXoj7XPMgfPaBg72rXX+pmFQLXsqq4SB9Z1+SPiLwC
3ljIO3IM8vQClJR7Q70qrt46UfbTItCrA61qGuJ3OK6Zjwda3IjUnrrpwIYVsED2lrqNWyA9iAD3
hrp95Nc4jVXuyhpfFFyh0R7ZDWtJo8jEa4cyB70Fjbq8jc5Ngx0qjeqdWd0gZHBLg9i6RouC9fou
0zRrANtyUqEgozo02BwglJQl/hnfLf9MV5oqvoAvW+1MI2fDwiz9FgH4HkzwRoaDYQZl5vGKmgCq
AAc/QjN3/+Q3T6MZ5ELT5u5/f6n5JX9b6rd3ML/Gb3404NRK7lvj3g8hsqxBJSRf0OXcgPiDrXKr
6BYQSkiP84ATgZK+zLO/plB/HnbHFecuXf3+AmmDjKThgOXw3y8Tlh9vjF6F3slknF+VjLwq7XzB
beN2kBHObuObmKdQd3KhS5pSFPEzlDfLvWZF+bWBNCRDKugkRsZOaoqeAQWi+cWyN613m6KrONlo
EDU69+MvANhoWW8qmaBW4mMuzchjoOU6xzzP9kFH7faQ4k5ErzoP9KDXUVwlF+GG2JnLsOXrpIi8
5fSKHwsjSoXCbXB4K3rtVAqckksjXk1L0eRQvqSOCm+mpVJpFOsw0srJxdO8iwUSoi0YJuSBS10e
pisnbd+v/mAjl861nRQ/bMyjRnxczTY+LjOvSgOzrQRL6DK28YsHvZt3V7QOuKlCMKlT12eJdydN
SGirxLwJR48S8mq7sGHtkgZL2/XucsRbslLp52mSklAKRBEPIl+AiApZixvXsi6gSSnfioFdNK4X
b7Z0LqGDCwGL68f1yYlScDN5ur93qu6RAOkEQw9GLDoiAZN9NpEH2bNyuEGV+ULvcSBIWXwFgZ59
G0exc8ENaU09arQBbM6p1by1fZAg09cAkVd4Zb10uQ8WAycLjlVqj+f5kr80H1dJbLzb6KpNbf4S
hn260PPMeZlGg61uePeJlMktYyy5Be81P9XNcCQTxCGS2wZA/Bsf9zKo5nXBktza9jYEGdOVvKhp
qnqXWLk6U6+L4uS2Evlz7ggwaYwrk6mrwVnBNTPYz7Y2t6qlG+vJllxoIJUZii5yFPGQjdYMS8iJ
Bo2drOZXDRxpbZMODNTzeoGVmnvH6IDXMly84Tgf3KPNm1uaRn8ScBEllEqLT6sbJWh44+ktzH9C
ghOlAvvXZTYJv7p2nhOe5ncmHT9aGKBJRE0qPjDyrXnlLzSNO5/+qtL0ASM1QVdFLtR4AzhAaqM2
pr+KFnVaD6J7WSaX88vqjXB3Wgnc+vyXtlWrHXRXfZk/OARIwfsv0/387jrBvJs8eKG1pv9DryvG
qGt/M3WHwj6AYUONxTRq75gQSdDyrPsW182DmWbJQwzJxoOj60Dojnbo2Vla3lwG7MMB/nTrTQMq
o72bFfajBNEdOencNJYN16tzZDFtpbE8W0gI8N23nfGkml6c1djjhTdsgBUBc3LpGfcV76qrC9Kr
xk2MezK1Bqi9giyIjmTr2qDYZVGuL6cJzAzuO2PjS2mAiRMQPeyr23hPi4MTNzkgKmIsqEsTPHxZ
NG50t2RqB4QS066ttrQ4qk2yU2yJHzRIb1eLjCNSuMHN9OqNpYA2i/iaFnOdRF10u7iQPzVeHH/L
E8c4Ua/D9nDrO2YLOhH8QYPWBbdAqqxokEw5JDIXduV3B+omQ2HtnAjBOnKht6BQGacP92TQHGi8
eOWg7+gNgNZDPwSyw1ESZyoVPeuR1d4OtiOvxaDefOV5XyDt3q+hCNjvgg7dUGorkG4Boxl73qmo
MijwoYL6C3gKbVDiZs2xaCNA18zbydxCgU+WJfhCEKNZvp+4QaG2m3B6MzY/Qerj2Ipi8QmoZ8U1
xMQN607D2y4C/5ny14EuXmUt84cCSbadrCHxgyit9zA6UGobe8BXu/6qIcj5GjMAIBNl/0ys9KZJ
e/NFxk0PPVBT3HIrarduaXYHv+QJ4hSJDtZAu3tIeijjCgh0fh+nQ6PU/hlhupMhGIyvqL/xrRRf
jVRHScJYRx65GpgtjATFZ2nYPUGjAlzOsM9uaqw+Tz0HaUQE1CY3jtp7ckN1xPtq/eg2rxbF330i
OoDkcQ+ab5R3aIusf8ucEOhSz3yG7HAJUKKR7equSZ7K1j45hRG+op4nXRaAR1+kY+rn3OiRWrP6
6PVjpkohRkEzcx4Atm1Z+kqLYySIApE+0ZUIeDJdqT/Y/uQX6IaO+2aRfsqzadzqj2AG233K6k05
Ntbfa2zge0qvTaMOsmRrppUoM/nI0ZEzrZKW9Y7sXZwuxIDE7qVoi2LLQT/wbGbFxGfFU9dYJ5Zb
7YFCgjhvmk98VthLwx43INA2Pe1p9HcRJ0OVGmAKrM/Bo2wWylyP2PllyD3wYJdh8i/6ahnLhR9J
/+glkB0BVCbJL9nAkHAx1IoGkCfMLxE0BK1VPHQrYKj84+zm9yzc9EHqLDsb1ZwKQI2jzNr2IVSm
WIOlrNtM3QFEbDav8JZMp32QyhhA4JqeaJAa5YAwDEVdt9Sj1brEeF/NNtT7aoGlBZtWigYRL9dM
FsSZBfmhk3KN6kK9Wk/rXexl1ZK61CDIC2LOoL7YpQfA5uhRg0BsaY9SImT7wxqTxzjh1zX+9CpW
Ce3XogX3ZNjbxb2WGEfiZvChTrpLUGu17sYfBTT6ojEWrW5KiHbf22o46hB/XePm6BzDOgiXjTvY
pzrJrScddOkTbZ0U+QEslMUqAGruC7n5aWmfDD3Yumbeoqiev9Ivpq4hXFEiZnHb6HpzbILWXelB
Er3K7JyXlve1TUC7OjRDdNCzVNyPE2m8SnJo6JiAC1lRwvdJinV4bfK3AAGfMGzUK7KlatnaXnhN
XMOAmOsAllErHyCinLz7MiiySMgxipWB5GkLhl5wf9j6qqMrC0dVJaSLcAGuptHxygq/saaDiruL
MqGxASmmDLY1AL1b1thIykrciRpsI8Dv7wxbD/eZ29JBan3kS5v+M8KmX9UcQVf6v0zDNr6Fstyo
wXVlns6+puDahZii+moOnb6USaygpReoXcNbbacj03mjUBK+RF5ueCm77kQc2p4Ae2eUq696mUIO
EvUXmoqzB4HSe5Ru4yqoCsiG4pb8oMXy3TaP0pXQ9XqtRAVmIBs3SpRoZAd6yz5P0xMvq2/TOx7/
FF6A7Is8slDuoFgQP3pZccpzzXuIQfh0wB1l/BWq/utoT3U8LcwwtA/cAVXKr/YBiYxFbtTlDre/
7owNf3ceGFfQh7bzbWIW0aLUu7hf0IgTRsOiKVm4zVUPXTMNOgiuNwa1xu5sc5K03wHbVt22Y1OD
WB/ZC9ioSwOzLa+delP6ZrsklBvh3XAGvnVs7u8J3zbbNScetjqww4uUaFpnZSvPqm6RW6vXQuLu
EWiGeSMSpq2j8Srg/fsV2f40CmAp6HOAldzG+PYcXKQONvXgFI9VJd4sRBnforLeIBCnvhqZn6yA
n+ov0nUR2TPyeiNShy9NMWgL382Mk0uMCBQopj5DRA77nOBAJmqcMYpMV0hTQMu1GCBEC/DqJnYk
qpXHgjsCcZENBADQv7H4GYGc/OKNt18hzRdzaPRdbDPckgutS/a2ruEpUSbQQG/rwIaYjhG/+fhV
uCZn3wovjFcGY9nFS3T3GA55ve6kkKj1Rr041Dzf7Dr72edt8+CGUbP1/TzbBxmDUtq4GHkMFhTX
o5p9Q2g/XvnOIFaO7vY7UAgSRp0aT4hy7TvMXFNXoXjvjr872Bbb8iwDXLxv7gfho7Q/ibI9choo
MITCwy2UQd5tpXPW/HgvQr7+k2aFb+FROw4OYyreEaG+AmRRafeIruFTUFFQrKj2P0Hqaodcr4lH
GFSeQKRY3YYIxkw26tIA0O3NzlpqDggQWrs1H1EG3h5ssxi5qV2EDytIQ8xdDgJFfK7WObYCIKRd
7i2TkWEcUq1PvK6Ce4c16antE39JjN78L7vMrfSUW6M8EyLwa3D5phAlLBb42Rqv4NuQwPyb6dWR
vAfXC/4jUha197pbgXBovNX24btvG4LR2DJleBcaIK+WPhJZOBsOX20dyjyd7J8hF/NuJyAGODIn
O/kPIvbXgTagxqBpkp2tonCDJAfyeu6A+yJy5WC3QVFIkqY7I8maL+QRNpG9jSHOt8BmK1tO1PON
pnfbP/aJeB75MlTJMNfbmRzUcCGvoX5GH6msPndpFBF/tafPv4zU30Z/mzs7t+NSpavJ7RAMB9Uj
6Qop9PLYIQKwEZVh3QtAwiBzLIa33L8pOuX/sIbyp8Vc91GmBk6WQeefgAKvpjkyK7S16FGpRL83
vberbayFOWJP4x5IjhseNTapN1hLXf8210zPddUFyCT2WQlxHxuV14pnNQSKe/leiT37QZMBe/M2
e7T1Wsf3VFXgpsmsTcoALo6SsjijCF6sAXsqnyrH+E6ljRr/jttW8jbP0aMhXGk+e5Ec/5lUtQaE
cbmZu17dlRvII4eb1AmCE+tResW6Z0K/53kLabrQ7y+u7aqTKXGQiUrf+FYnk4PV3eudsUC2oARC
BD+JHDtMhIXt4kQyNNnYZWOXRq0WtZ00irOi+Uijf5qb8BCZi0yAQFUTF2wTsK+EAK1Zdu6xlDq2
mqNdVRyEAX3zUko3t37KxHHvoEe7AsNtkN2GwVjAIKMTmLqZ/V2ghngFWg37Riug+tdrTvIYpHm1
hpLUcEbJV3rgRcK3Q5FbVysu2LJlPHxpTXGXpbn9E4X9wDd68i0s/5ruhBLwjTYxQeSPZwX4ETyE
YrzsxJrWB3qge6KfP9lNW/CtU1ST+pDXm9kVtd1HISCMNAsSZUXYbJkMQYY7QJBoHjAKG4If2hUM
NmCiKoDaR3BlUbJIHanb9Pl7l0oP8XT4PNr/2qXRWEd52L+cmw/A6JQiW4Ha9sRqR+y9cYMFNCIU
2dwyC8/Up2Z08fNB7OPEiU4GNp/EZxBL9cNneXjlqrPv9CG5EBmCJZS1BWw03pBXnw0/UKUXXLG3
nbzIbPYWvLoUXuPO9WMt8FdMXqIu+Ea6tbVGhBIA4a7SnyML3HD4Xfu3IqzBx42b/xk1MshB+W2I
oIuyzgOg4hBHrK27Jq+bZW6I7kvsWd9az0l+mGWD6WMeiqUljkp68sY9CK12AdMhyBbgNx3U4EZR
PdIkrRGdfUP7lmq+PW0o28TITnkcfqNtGh0QXFS5LlyrTQ60WfNsfAdRDF+sic2LeL1k56dnrcKj
YmT+InvTSZR2jHZbucvZleyQ6UzxYPDKBQh7hy2KZrJnB/LiwnDD18xHGbQDLrZLnIbq4qKAGlCD
JnyNIQ3AdHBvmE7kb3+dmRjRcBWZ9SywszmDgkmcsesVZ5xA4h3rtCfXiqKjFUebwMzK+zSN2ytP
HABaFJRBO8RclpWv6zsa1VrWnILA/TqN6j1/q1H8ccTmCKcWbmuQvESEjHypAXHdhimh3VAvKj2+
+uc//vf/+7/fu/8T/MivgJEGufiHkNk1j0RT/9c/uf7PfxSTef/2X/+0PddyGbPBYcE8sI9w7mL8
+7c7JMHhbfyvsAHfGNSIzHu7zuv7xlxBgCB7i4UfoDYtKBG69eyd5Y2sCqikv2uSHmW4UjpvSJ0j
fS6+t9pqOscGKkyOqFjZJrTDUoy1O0DNWHrhQ5htXeKVg1yqvQj7MtpOKoNJ1PzSRx3xJQQQZt5m
xAmLV8jGZBAIATMRNUHif7aRc5mlKx3f8QPkiYGeHRsmsu5sjU0XN9Umx00PjEx/jaaV/AIy/WzH
Wh07dpbxCngkt51caC450wJQU9AX//6jt82/f/Sc2xzfLMaQg+b2rx896PFyTdUOv29U1O+QBA6A
mjKGdWZr5UuVIGkybifUgDro0rWrK3lw1DyhVFsHTOzPXpXwtUMWup/WUfpIs2F1EmLF2oGxOnxJ
o8pcxVaizg4kMY9lAZ6MHrmppwGkz/h4+dvoCv5pYLxHV92H0kiQ9if6mRlVfyPD2DrYtol7Lkoa
nP/wvfSs3z8cW0fUF5+ODWgIZ5z9+uEoNyldQOfF/bRJ5wVDXX5uPyFDkd9CUba9Ran+I90Oo1po
G7rlUXf0AlxL3PYFtIrN0PuGGLBcc5YJsKbhxhSKGmINjDVfTFmdnXGPiIfinYj1/JlpBSSDCgXX
PrePtXMNtby6Ami/QcKe3ecjm34JblvQHST+kWygDEu2TQH+RxqlCVXUbdjIy4+oGVRrq8hG3Z6V
LRGciveDI8Da7wuUPHY+ODMslVTL2kcVYdjcQ7ue3f/maxvXmpt7F8odv23tSWHOlMw7jIMkPze0
AaqTFIIe2P7qJ8OOflTKyx6asUGksKhYDAIwdLKIt4sWpYeHzCvEgymNaqMZQ76mUZqtVDrNzkHe
ezPFG+3C1Nem3SSfyOXbxhnvykazoYHS1MP/8I2wvV++EUzXXQP/GBSzHZQhO9b4c/p0p8KdxexB
JRPcMzyiIB+ndxdlgF6Z6gyj8snwavMbbcJsre1OAfO7ixZ62KJpFaQg4+RMqrKTSiyJx07ysHRZ
eUVRLJpR7S0CCBDaO2UMcZmkPNIkGqDuv7RNiwV64m/r2gXKprfcdOeowTjqtmsc6cruEqtciKgH
2gqJIn1nu/F+Hv6bz2SwK7n9D/eeX2/744cJAihu69z1TBDRefzXDzMJK91IM92/c7q6Ryo28xYG
6heuZqR5AH1nxrpNPfGS62xNe13yqKoQVXrKVmC4BfEs0oiFi9rjttjVyDOM99lqvLt+alBkdG4l
xNvgQGZofCDoZIQIpwWDWFaJAXpXU89uDS+JFhRsoQE9094HkJ2JECUArbtmS7GMiwJcNr6X3nLg
XP79p+I5f/uKWbajM8cwQbmr29Zvnwp2VHYgmpTf6ZDLPVujYAaoTRJA2EaVW+JE/f+MndeS28a2
hp8IVcjhlgTjkJys0egGJdkWcmzkpz8fmmNzLLu8jy5Q6AiIQwLda/0htJPEH6vH2J4z/5P0comh
gZRLlnXo50GMdZGSl9LKgTOBgxvt1hdNoqDFnYu1hAKWFvIcWCGHd9aCGEzCndNVztutl7BBpzkq
1o3DEhqqggRRjFgJ97LYLXWDC0Mpmox/1Ml+1RJqunZe+sm6SbgstU3lvVnkvVdOOJvPPIbxFdHD
BKUuuz7IlrjGYytosOGSrZ96e6YQGOSa3inq9OUrMH3j61RtE13M+8ICqLLUq+Vo84wgqIhqCjt+
BPtdwPiWu+qFNz7rC4GkgohM6pad0lJa2oYJB6WsJSyHRVgUFsg7D1pwwNy7unRtjMz83AZ3bu58
zYqufZJVJa8uPyOHsZVF2aBlUKhU7ft/f0d06x8/HQ+/DU/DXMCzTHbhS/un59DkqbzuJqN+iiJt
iToXb4lo4h/FAOgwGG31gcxPDDwPADD6etGPCkUM8vvBe0VaaYtvKioZjh2//H2k1/QqG5jp5OVK
DMcVLRZ7SBpiUsjVyqIbz5uo6ubnPnJQFQmLbbw44lWlUp6RiQVquhTZYbR711lUbpZi3iA+WrvW
uJdFiEYfU8oiVsibGKjZxjX4lktGUBzoYhPPdvuJeg1bnJVR01yJQwSq5kNmQnW7Uq+tHCEJnMC0
K/Uat7nyPjCsT9TrKhzFphvy7noJeZ0JYg64bz113nXd6R5t3Qvv0x7+6wiJ593odJzCVTU/gVBw
XrSwPgRRpb2jKtJueaYGO9ktSdA/r8h1Da0L3qlnByHrbbP9fpvWCGciwMtwOW3VlSGh+OokOnMG
N4p141T30Qua6yb4HKJ1jSMOkyAjAK3AWaN+Ef/O8qlY5XMdvKb9rPuBMmb3BdjQfVf2+kHOZLVk
AG8zDWoePnnVCDkZn6w+GNc6pnEEp+Emu8tB1ltNO22EZXRrzZ4/6mSD7DcyylBV4zqHG+8wsRL3
bkgEpTC7/BsC8EfpDNkm7Z01zt47IEZ7nThTBH8C+1SnbbT9GBOw13TD4A7c/Jsbi6MIilfIDOm9
yuPwcWJjhOcFBtdW2b+Q5wqxswvLlzKfBTYBVb+TRbvOuoPoAY7LIibMxoMQ6jbpjPKRCLvml2rm
POl1md2rtbPTptF5klVjHLR+oAfz1ljqdLMWOHdcuwdDVlz0qjjIYC2mQagbZvZBBowimSFb6trR
ARvdqxDCWSy5SLe9K4X2GDcWQb1SHIygqX/2evrdSGYXzqsI1mzTzYdaM8TOzIQCHmhGrgEW57aK
u/Lp3+bJ0sOYV/WOgEW/qXss8Yq4eqoWNgowSFySFyJKoZSYNoqs4CdFnTxYGAfIvvbMU8qNa3Ly
4/TVLUt/nsrpNUkhaLi1rZFrYcfO6taEoFHyIl3EDa2s8iEWjcehaRsycEM/pGeRlPVaaKr3iD5p
tDPcKsZxppxOqU50Hkii82zrJArsMnJ/wKnaZHlo/gw7765vycjI4cABvEczjOIdgKZ5+99PQuPX
tyWrBlM1VF4MtqZpPFP+/iAkDFW3+qj0GMZrhFiHgPSSpAwgN/XgRZ22RyqMiIis6/GOitr+ZW7t
GsMbVPJtp9Iek75gPTDU+W8l30rAZebbrQcY/pBEdRDvnUViReqsdIissv/pvY0UVekWA1t5hoUj
xrjrUIj8uo4wQB+vO3NKL13U6g+yQSUD8vDfH4P267p0+RgslXXD8s+25Q770/vAGUdw3q7aXT4w
7Y63MEn5yas4HyPiRRjA0Gf0Mm8/+iw0fHM06l8fBnJElQHyl7/+qELPjkxZsv7vWza1X9Y5juZq
rstfzuXhYf5j5wnTVMNoME4u1wX9HDgNSuhh/I2YcLYE5VHbSXe1F6i7P6vlO77RgFL9szpEt/Fa
rRpd/A2rjVtvkbSOb8V1gUbTRoY5c8eLX3ULLZcy20yRQDiYlIdfpFr0pIT1xxlGCKY/dNA8ilAz
/Wk5u/UrsMj7H9txuX+4RUIs3ulsg002FobtmSrlv3+dh2ke42a20v0UQPWy1gamLP2M1bbDQpMA
kvM0zAOGugvhZOjSB0BvzZdbj0AxZ/JD+rgawgDXRh0qQzyOWDlFCExnvHNggZbRs6Xm9XFYWmVR
HkISwZM9hqfIVPGq+mt8MVgpPGFN+6EOd//9HdCX6MLf/7v8eF0HlRBTdxw4WX//70K1yCcyWeH+
yuEyqvU1IkNs3zvrYUHiEg2VZjmkcyjQAae+nwo4bQhUr1IbFcew6xHmUx3C1qFu7Ca0nCP2C1B3
P5Vv7ZIT5jb/49vMH8lYogGf/jOWqvM/8TxDJ8Jjuu6vUSwVV9/SiSOxy7rUPHbYha9BCoFgG6zw
a5x7SOABPHedBqakOcYrWQ8CyNmixUgCOi6ir55aZpgdWfZFI+fwmpMXld2K0iruwoiwiyyWFrLU
IhlURB1jVstjWx3JmP0AbJX8zKsLi0beSEVokJEK3PdFanhNZLB7MoOs3eZqXZ/arHeOJJGHXduY
8wPc7NDnUa6/LfP0bRD/nOePeXQFpUebZGJVXbQw4gWCgmR/AWh/dsO0POr8urUlPNShQBV251l5
bdDduMhesloWp66e97Cfv8t6WSUb5WHq68DXWPavr1eQlWKZUmhjv+qKItzJuk8Xc512102JuPtU
l/dFfmrV2reGGr9JOUReyoL8tdOzJv9cJ/soVlMuHmg9AYt/3jVW1OwJXdXbsdKqD6GKCmIGcwwX
Rw1+ppsVPmw/3TollU64PtUCZPI6pb+T5dItw3UbajGr22mTBcLGVW1OpzUCyrxR7DZ/drrIOc9m
cG+bEaWlqssCbSVa1cIrxMrJ34TmnWLmP289Bkv9iQi2w6PdTFkvMpJEnHNoHWyW5RzeMhHC6YgW
dNZZ9jCzOt0TGycAvTTKOiM1N4SuoofrlXJv2ubTNPvXOWJWvMmc3DvNLhYpSnHLOF24xUbzNGdz
naEM6kcDf8vbpI42xz5Ez2onZzXnKrjEWXh0LdUq19ABcaSogmmfqdfrtGFgnrBueZPd5Twjaf1V
i5DmURaDyDUX1g64zuUW5KEO0dPIbP0kR4VuqOybir+JvCtZZ+jQEch1X2T/2IwR5wi0yJefzTQG
34xSxCcXbTieMf1Wj0zzCaFH88mYkcLCT8LbtLYVFetRSVc4tuSPsgsYAwMKG26ksa6XGz0x253X
oyYssu/ZkGXbcTbjg6no1ZdsDliAONl3EJDCt9tSv8N1dHxS+v6HVgfpd3BRLCWKVru4oZfeszq1
V7KhsMeffe0oj3FQpqdZtJkvL0Bk/M5d4IxlP12Q6kPGfuRPIS+SBS9l5Rmor47ZLqsGbydMpfqK
9fZ6Uptgq2cCaqlHGkdp74akJvfQEQxc83RJDlrqqHCs+ciIPKqraozVeh3wEAu0sHiUrZod977N
zn8ni5HigWfCePU6VcN3uCZGc3G9Tn3GECPeBjqBPFmsi0a9h9K4v/ZtR/jZWAWU20AYv8nZnMpR
dpjsWmt24dqzrozmU27cybZrTQETIgfxdr1VV2mLI3sWrFaWOzcy9leIiEAbErw0icd+3PMSE01I
1u3kfXSlap4Ms/i458F274ETF9d7Xr4OW7QNyo28amaBYJ8dh0z6coHlIO+bePNwva//umc5aBTK
P+45TBsE+8m73bfFuB2U1Np1jXeoyM3BQesqgB1Kz9JCnk5Z1wBbJSdSxY6192SLq5SwFYsMW7dr
zxZSR2K5Ia5tCy5kmWMAUb0NYvctNSKMpGWdirxodJKn19qq19UVULugUFI/inkBGOlzImr4HA0q
byxBsmd4l9lzneNIOXiPsgOgAWOjQqXayGKlpvoTg2VHOQQHMNcfoqHYyjrhkizu4jVWqNOh7LP1
xzDmFVELLqer0d3W++xZDa32ftLs3a1HXk8d/82u3Mu5urn1znwiRb+uq+pO9pNDm3DEjk0dxUHW
FaM6nCYzeZ/ruTu4Rp35RHaTndmO1lFNi/wcjg0r9dEPiurgpiX2VmqRr7Komv6I5m1WOOLnlM2/
sYPWv7glyYWkCQow4QjfzcJkY6m34eMYoCNT9Hr+TddccsUMAjDLTqfVvyeWgRB/O+dP8srjVFrH
JBntA9KAu8q1kRfSZ+euTaI/jEGvSZMqiFvarnWOeWtszSrUYNNhmT2ltbdWAzAPitjUJsIcGSiL
726oXpDQXtKfRG3ckQ85ASgQxXr5u9KFv9U4u361RzVdm8MUPAv0KX1sGFRoH/PHtWHxV8dfrht3
ofsIHwLaXBQNX0AJQ3DWQBT87XpYdMPnK0W19aYKBXPUz7cNGiB+kGGhU/QaC+6p175DzFsFvS7e
PQHVPkI1bq8Sy/jimfaxzpdZG09buzNGR8bYa/dFnJLLkSOJRQZRPT0HnlYdHcykN3JAXuxmPXG/
QS3JMMgZxAGYvvsye/aDbJ/thJiuVg+XqCI8D7sRv/PlSrkXIvRlOi/87NrDqEbpttab4FvQbK8D
Dbff6N1cHjWVCBcmf1+vNwJqdqUUfHApG4KzTv5mXS4TAlw6lnFXfJndaNrrUMG3edt172k1rWQH
xYCfh3dffof4Uv3kuZhPyUsJC/K2YNXwEIKBONkoYPqyQbHE1uOp+da5hrlzkSrdRemovJUmf/nl
mkjc1f4cuRkpXBA/eCTX14+rxFh9Bd4lfLIVHGqCxURYjmgSED8Ekt7b2Q5341w1e1xIpi9zic/K
8kGnOboKCGDmZ3tWPCB4ib6aeSW9kqx6rSccPGLwBPsyTLENuya+yX5baCcQz7JJXS5CMLJBC51n
ZcScc3mbNkpiPVXLwc1Y29VGomzk6zP2ehrc3yJ7FNcXapXH865E92ctB8lePejdieXkWZbssfNw
3Rh4DZelvmOZqx1hUK0cUDGvmakoj2lY3WlBH76NTsmHA9nzGotsGg2Yk5qPG9lq52HmK6TuDjL4
CJL0Z1a56kWWlhl1UBSvxTIj8nQIqxO/tGqu+ydZPIvwm4QUcgJ76p46q2d12tejvh+c7l5fGuC6
QSL71KyM1Z6Hvn2YqwQPO3BZ7imw9D9Pp8jGZWcefw+1b4MZIvbd9TlBMM9I15ETtWuXd+SuNlQz
XWPHuNN717gI+CZPc6NGZyNX7z86FwoJv7HL/WtZJ14IQ7NucbpZJhMFPqRq8pjFXvZEapyAf+T9
0dkZbXrn5hu9FXzN5IWEWf7WVa22AYmubsA7Gyhx2clbFir2Jle8EmMbivWAJHsQpdVJFkdD34NB
YxVVBtZzMVebcirStzBqyGQspl4spNM33BLcXaMGH61JNqY+ik3TQbb2qvPdLKPmXg5Vws1sqDAW
srp6IPjyKq+TF2Z9lDeVL/NDGf/3m5KtOdFHeVMKCp8sFtJ6F0yzepIozyvecykWJMBXATuZq1iA
7HKVEfiEDA2VgAD70smRYgK3ia6d5Jzx0snK89mv23DDln4NLCl5Bgcyvxqg3dMWdrAsqUPJEg01
dllyNeNgzGp6LWXVdDLCcniQbUHr3aPX5d7Lkh6qzzXSktcSqMq3bnS0i2wrwvyHFlnxVTVcxWGe
3Ig5nK+XUJtsxW8jOEltcARWm1XhTQBClpsLuhLNAi1z72RrwXt+peUmeRrZiv87v6kMpG0Xqq+2
42XrXD23dpMeSI2VL7PtJLtUUTVfFsNMbc9uE3x1VDvmW4xPaTihNiYb1ZZLlYbwjoVQypcx7ctt
kRCil61DYOQnMfFEu45t0UlxsxfZNS+QKidQz8J9uWjUDf0Gx4eM7DsTeSgwHEH/Z80gLpmBtUCW
5ppPfl1crBqfX0A5nCYRGIsJx4bttbKOPJpqoT0keW8eCD1MWMItc6gAQXIj/9oM0WGcwagjjlg8
a96QX+o4uqiKppSARWc2bJqBndDSasWivQsmEGdBXpfPsg6jq29WrgPEWqpib8A0ftkITXKCSYO1
oJeCpy/jRw3oVBBh7iiLcoRebaO0V59kjRax1pusLN3KtmhKhwfCINfusscwYnjdVUSSZNEl7Ilw
f/80O+M3pHLak6xuFWCNfEH7oyyGojZhGkEXkEV5GBr9xWiz7Cyv5M3QK2LeXlCWuFF5UC0f7w2f
L0r2MJijujHUrt/wpKm3RVs6vhzYl5ryNPxx/d+K2pv9CbI5sDxmmRNDv0+zZKdHU/Esu1sFiVld
nfWP23dDkz2Q9eal+E2t4YvCxw/XODuh7O0YxkPqLMhsxT3equRZOjpbkHzjWZauVRhukDYcxx2E
2o/h6PwbQMenfo3SwSGqRmeTmfAcJlCwD33i5tdDINzFcCE4el2JzEwukLsbx+Kjn+F1w7ZzMPbz
oir2hzTUzuSz2zNIwNxPxyz6LTjIMPOtXTX7/2yX43k152z+snJLlsvxa1JEd10LN1+6o9+KUkTn
VoQ6hPzM0hmaIp1Zfr/eWuVYASzTbzx1PLhksO6Fof2UKWHbjZBoaxp7J1PCrNrOE0YETy2rUNkr
SJzXaUCvOMwHb3v1UNK1176L20fP9OrHzMi+SCRMlYTu1qkqb9vx6iQlu5psaJWQjMvdTWcrU5r8
FLFtSdM4qkAB/dlFamylY1T7SOGMm2ko02nleMUDuofJQQKkrnUSJmWPrfCv5m54fgMQqUYU0G3V
5UNDSDmaTSC7BcQZdP+MV9mKxRgGx/g6ZOkQbseQOF2lDKhpanqpnqPU22hkxx6M5TChfvEQ5tWP
SW/SoyzJerfTP4bKOnlQbWX0JzZt95aB1nGMOPXd5Ij+xUo7sWnrSGyHpWgqmnOwkzBey9bSTLz7
ujGPslFWVX3ve4aqPcoSfjnI8055eYcH++fZVG0bh439iFN2+6Sk504vhkdtsT8fclLoXtCqK9km
6+xQwcYqHggILf1lnZee26bTT32SX24D7WlUV7L4y0CjsEiLMwg+2ECYYv64khyQ5EWwL3XXzS4F
6wREFzRCWKGzV5RCvyuCwf7HGSv8reYEoL9aokdE0ohSLCwE4AFD3VsnWepGxbrDGOO7LMkDkP9p
neB0vjPyAaHu3g2feuKpy2A5TRC3yvLrjv1epKhuLzO2kWWdhkGJnuwIkFRW4AE5f9HlfylB1to3
I9tFApWPTx6SprnLDEM5y9I0wKMdB+2LLDXO0J+a0p13GZmzUxxGOEouh/SvMyv2ul2b1u+yR6bV
Hz1kccqytWVWCbaEZosELSSgGcvalYda9mWoM+9eXRrypaE0AbMiCAtNvxy8e8jGHyNgu/6cKx26
jpUd+gWiYGiz+Wiifjnr4ilfYAoOj/a9qAijyA6ybljEgBSwsNdBolTMR8fbFs7Ztsa1neoxYOnC
vMjD4I3YsOGhu+0xVGJDT0PkLkDnaWkx4S+OBiE12U+2Ai586XFl20tlrcKzsUSx3TsprOVpaOyv
ZIMsL61KEP4G5hP+fYSXUOEN+vPtLFSmyK+WOiWk1Uy9z623fmNpnTC7+RENQ/1OcJZ0CH/+C3lX
/akmGynrGzzoCZuJaq+Ocf0esU3Kx8r+0ncseJDgZMu91N+GF7jU3DVAsx9aHcWaGR+nNzYSCKAv
Z81SJ89knWyV/Ya+iX5tdb3hY2zZBM3aGyJ9p8wGJLk2QiQJJf4jAJSNrLrVy7PSbsNz55pi51np
/GJmwVnBpOP35QTI5CBPMIW/1jgNTr5XK/KAv0SXdNFRabSHLGAPEcu/nDwV3oxZjzsNBEj4m9rL
QTYYsx4dvT9HuPxPL1cqkINxCxgPY/b1cmx3g1trL/wpld2QhYUvi5kAaWwRtlnJohhTtmmsFMIm
1ru1oejbYUgSsEMM9UA4rmp+eXdKa2gvcuImqQmsLsXIZmKvINYeEOFFJ3hyHxAY21SRPl68hRyU
jliEqlbo97CeSGUHrWm8oRiGpGGaV2vNy8w3xS6I1ipFDc+tNt6aSrxPlpE9hMQ/X/5lkKJNql+U
un0usNVWlCRlreSHIahLfjF+LE+G2eeNZe9tw7a2uaIXuwmMN/FxXr6yaAiTndXy8pXFFj/V9ZxH
9eM0ZeZRzzxljQzU9FVFNGndd1Z+IuTSv4FJK0w8E2SvqDIV6Gbe+NVzEe1F8Ck/Gb0ie8nB/9bL
UOCCFJodEQ1J+zdTOcsZqrb7uKws/nJZeolsKLe1Mmg++cP8cjskBnpwlXq+1eQa7/EVmKx101jV
STbgLlJcIL93JxVh369Fzm+Z98wrLmH2Pp9qa5uS+fzaN8LPFsxS4mBiEFate0pQgr0feyzPr2Am
RgZNkr5mdfsxUgvy60jZIftrZK3nxnWkRDthMfk4le0+xqviuyh2I4JVPxucKFd11duvFiodm7If
4nNTK+ldo4z61rPs8plIC7ktpzd/6+ZuJUel5fTeRXP81hKM90GVRZfIJLWqWcTvIMGmT4kIonWY
Z/WPeHBReSBzlga8UZVKfJ1jr0azRUT3yEX2B7cp31n05349msSiMF5C72lyv7HgBFPbxT8Xo5MU
1tt7kWvOOiit+EFrA33vuqm9Lw2NJBH4e2x6h/HdtEtsbHi3akrw3vFC6DTLuwS1Vr70UAjWFR4h
e80ryxeVVBV0T29eV2ZUvQzToN63uCXyuytfZA9rdPfhPGUPsspuPLFOXDc6yP5z2Fu7OtcyX7YS
xG8vyKM9ykvJKjcafax2ukdZaiPDg2+Ej4mcO44bZWvjqYw0LDdjh0YJCLb6JvuOZd5c8tiC8R0r
BmY6cf5C6OrSZ0X5zYjBSJtI+hwb1wVbO0PqEFr5bQom1Dw7ky8FXh5fK/WH7K5oYJNGl4W9LKLL
4JTt8F4aXb3HWU9sZTU+pn5rJjlcilw/lHpUb+SkvWIdS36ML3bRQskzzAMYsvQpLU18e0zA3cLp
8acq+4BXYc27mmjyU9WCMoqmHpJXMaRrO2y6PSpeCgnSpfz/HHydarnav06ghbiAJm2J+sqi2NDC
7EfP4jXRECPrtMpayfpCG2e/Cgfj2q0pxk/dWjf73M1msXRQWSefp1hagpNE/D1OW28lHA2/hHY2
31Scdwv0oL+oqhfd23YdreblIcr6oN95cDM2smjXFnl4AgUnWQyM1z602y+R0ZiXMQ9T0phM1tsW
ZOIOicOkX9nk/H+Dze6rekFwAmDTXaJ53jfTwE0O60T1CbGWfjumrXIXeHV3B7nb3RpxpTwmE4Jv
ERzvb1bfXXQ5fk6RgRri5veqwKJidNoBhVa8h6vAKy5ONXUHZKynfRKI9j6fFFSFsSL5QoLojzzp
o5+hurd0g/uoNf3VzdwRNxp+e8pCMkuSWtvBDOiObTTj1toX1iZG+/NFXR4U7N7HH4ot0LImJoZf
ZL9PDTXYT0oT+q3Qjdcibt19VROEkMUJSNk+VdLkWsTk1NjrnkivxSHkV5pjfearZWK+ZupIttwo
Ct6vFFsrGSna5bWzQ7p6X2OkeG21m7DdO0SErmOj0mGdl0VYDS5jK5vsiZg07B+Xu4Lek2Mbp/TX
1tyCSNq5KiqUS6vnVfE+1JTp2pp5gbILe029ts5ZEuxIsUPGWGZuHBIhWIIb11ZLw+nZ0hEcl1NF
sWrs1BYdVVnk3abt5k4gW7CMLcZh3ulWgGnKcl2t18cd9m1QtSZxEG7V7oOpeMV7aBxXsCzFWR74
836cJca9I+bx9GsP2S2C8roikZftZFFUmAwXkYVp0mIfmZu6e/bmFpxRFdzz8jUcxFHseFuHiJ/K
StlPHsIy+eHEIEtlSTbaCvqTXT5sk2X8rWuSEYvKEnJhtzp51urqi15gaXqbW+DMeudG1lHEAW88
2S1I4NzWaOX4cmIt5+GzimGP57Cs724XC0rsR2qlfEjZkH+6PhQOgchRkWxk39vFHD09WK6oTrf6
LlTyI9rVX+SVb3PHhe6uCYxp1zmc58DRoIoudivyoMQ4rUQeLtnTwir7szrLIqtdybKOVcZfpxap
NPRbkBwwlNxXAVicrqeya1tlyipq8eOTLf8xXZvFOz0ISS0sl5yWeeywY1cky+akuEiMePpGS1zW
ZujgeoPmHeqQb7ks2lbqsG+KyrNqeeGXBg83Wa+NrnGoG5VlLOCrr5qACmYL4M6gnM3XnGiArE9z
bzzM0Qg5UE6OLQ85EnCFxEBY0GqkAuShahPv1CwHWWxbq96qAURxWTfUNUlqcvzVStVVk8hU4pwT
p3XOaSb8zjPmO17CJrGxpcEOnH5D4Iv3SlqwzpYdZYsWY9u49I6Wsbd6eeYF2scwWbyObULraJZo
rv6oM7GbJl05AWnIXDM/y8NkxghWLQd5JutiEkY+OOhm/UsDUuMQEJexsnOi9LtJrcrjL/WyhxxK
mjzYNiyXr1f8t4vJsVrj/SCAuETmCP1mQzBt1cUecVoO4Lo+DpU0UMyglRzsUN00snjrMxihulY9
ZdjpwklWlmbFGEo34cGp8mw3RGH2JQ7SR0kpmUWQ8LVoP/fwAKP/d49AqVt/mlvkYT0URL2uJXjV
hsVJV52NaeC1e6tysgRxhFv5NqLR025vlPUZekx+kvXXzs6kOn6f42hndV37gNY8zBYTx46R2IlH
uq9x9thSlat6stqHa2VViB2AvkXIlbpyOYgmizfssVVfTnNt0Bz8Y1LUtGd1sXFavJ1GZVLXWRZ0
61td4kaOcy2X0rvp1qRpyKmu5EhZ+aldloVAC+OX6f6147jcgWyRBzmjrbkfdbcivzpe7LKPW9Q4
wmxTCGi+R8ZlXFXhVJ1H3BjJ7JS1elfDTVGNiKJs6QKhd37YNnAr+StvZaXd2IspyGQkftqgfWoM
4qmOVZ4leuwcXC8lXDI06aPufpVtsgbEabJ3iDyub3W2hY9HXMCm01KreYrACjyVT7K7PGSGx7Jd
dZ3rNWSdGakJoiGR2OulO+y1XAUDk+fZmWBcdhbEPvYRKhB1UGoD312Xo2yRfcBytuCxe3Scl96y
Ae6kti17A8mwPNOPpZX24iXIMfy1aqzwPDd8zq14fNdyMOuNlbfkoWtM6bIQgEQhpuNUQ6pn4Rg+
IKSJQaMCAzNl67wacnP6HaL9GhLKEK6ybgBrZHhglkwEBbK4e1ECkni90SDd4SC9rWZpclCWdRfc
pXJjjNP4UgnA5LGNsr7mpofrTBidElwJEHzs+PlleXEJ5hwR1ba6MyydPK4zZRXZoT/L8kweRCzK
vSkMxJ7C8Gz/dSC0Bvd95LGWx66+U13xLhtv9b/0ncc6WrBt/zrHbWiUuv0RT76NnPtWL89udXPl
xqcY2ezlDn650q1O3kw6I73s4kL4V1e3MONdbRcIbYWWOCMMi1G9Exrb0c3Fpklm8Pv5o+dA5FTK
1n2pCv2hwn7pXiWR+iI6bV7NTpvd9UPuvcxBJ3ziLg6fAa2mGOytwfJ/oy9Fb/HSnRUgOHKmpG80
fGOi77LRQiroKeDnwpr71KRWhQ1byE8d73WOwSJnSwYKLIMsy1Nk0ocjiNaF9zF6r3mAz3c2DhdZ
gsr5nBfqcH8tRSaBLXd8uJZsZ5/PpfooS15KhMRGN6AwnDfw59CGh3a+lwcdIOymCAwViAJ1RW1+
NDQgKrFccd1Nq1qdDcN/aUFUZRXyhNrfZqjRCbhPwmhXZDFm9H/NDDne2xQG6EsPE07oTrm5QXvM
fmgB3TyYpZPsJ9OBWdZXQEuWg0FU5JxjPa8H7EZYlVLXGeHOaOaR5Skl2TeJTX3V2DF0dex9HjpM
kxJlPKnxNPg5ka0fqPDUmv2jQWnPV9NcPxlK5VymnrSabKhhm+Pbqb73gwWHc27/gJDl7ibRlscc
swZEAG+nCfDsI2ldMa+TUC+PrWbj3TUqwQFLB2LOECptq6leoh4YOG/45kBwr3rJWeDsGqywfdma
Qy48N0P+hWB01q67YV65XSyeqiWpisrMvLIcXBz70MMUAIYUtiJdoR6FFszXQ1oMn4s/lNnOEfpV
wjuiQvBSlrNgLqNPRdnwS1229KvcAgtaOUSb2w3PFmvfAAcao4iMx5RHGydSG1ixcfKoWQ1MmFrU
P0Rvv3ijaryk3WjuU8cMtlnVB28KNIIRKM2PekZytOin9pKouXEeyXau62Ys7sc4UsUuDGGiFaC8
0MMYgoMmUrwihR486MuBXVN9GRYiW0K4fwMGlkW6GHCNoVF24xX9B+Hr5CjnkIfIjgGBh1toqeDS
InPG2xwpQ9OYvhlVhdImiXRcobpkF/cgwoPeii4JOg6Xso7QfBWBTSSC4q0hWoq52QJ9MjBhujUo
tlWfFYCbTl2gnFsI56sRBmgtR41zZ0Msfhu6H/ZSHeABdeiW4CBZgnoFgjnca3BdUcAaFNxRbeUE
edjcDGFO4mdpkHWy1dLY5iLWTh/gsPUaDcKVks/OvdeCEHcdM/6hTtmTqGvlpQLatRezqW+zulC+
Fpaylh0mHLb9rk7NkxwZFEB1pPUKNiNPuaaS3/2wgmitjLddatwntqXfE5Ectv9H2XksN86k2/aJ
EAFvpgA9JRq5kmqCqL9KhUx4757+LkDdrY6OM7kTBDMBUhRJpNnfNlGmkCDyn771UR2LKljgjN3k
TT0aQnZG/TS6/DB57nqw6lS/eMXL2jAKBgg/g/R3HAvnj1NPXbJl3Z1uTRR8m+9nVcvzI6Ps/WYK
nf16Yn0rIdwHInwiTOaXVGwHKb7SNeJtIvP92pda5FPQB3Cu52nvVI2zXS9zQ0oEtukx7y5n/7+f
ZfWyeu0IX1IMvb9hTtTfUCNg9WGQk0wl6eG7v5M5heJ5dtkOctl6IklV9QGI9bg+ae3n/8X0oR0W
iMsxrlS7QdgH1/6hWur7aqoTe3t8B5xPJWqw79fc8s1pFHvTe/DrjEi0x4bEqAPMLONqlc2/ns0n
+g57+K8RdZ+8XPT45fO3OgA6izWNsEhxkiGBnt/WgOuJth+veZqoGz3VIAM37uOk4aq2OlLFvb6P
VOk+rq21f+lar/JmEe6/Cr96XkD4M23xXE56eFeyJ0jCSF6Ww0wk0yauRrlbm9BFlxjlatpX8Yyx
pds9NFo7Xa05w8iSqnuApGo+rielM047Upjz7XqWvNvxnOXk8Kxn6wxHrwke13py7UJpAdXWnK5r
ywrBGMLmIWR7k+ubJW86XeI0egilmxRCerA2v/Oqv4Ju1va4XNNUShusmdaq445oo7Xp2XWx7dQV
gkxZ8s7PCqoeNhPj67S01i5V19+wiU0f1+sbfrJ7YuKZdZYrXGhE916YAPi8mIeYApMNmGI6MTq6
vBCPxRJwZPQp0/uk2qweTflIXUrd8IaGO7Z2Ogtbn3HzPtZ9CblST4Ipm8jbU3pSArr3qLW8W3Ky
GWzuDtrudJqotqaZszdB13eu49k7s0jfy7hUIOnbSiAoTx4oxx4xApZ3L2Rw19Ao/nQBus0Wh2ZN
Nw08Lszxsj5SLOhGVYmBo27ztcbKkBHfXi6mx14A/sQsDRQLcsaUPKghacdNaG7cQgfFTRYm+cEZ
75O3rIg8rH0j/j4WGFNxMvR6Dl51icob+4wT9//oQ2P7XWCx91SqRnSM3OzD66NfIo68fSg175CE
CtgW22FmScmvaH615JTu7YXN4DbjMa5L/lf8c1xJTLFp+RN2UrcSJeJOYHuQhLDPK+2lM7Sfnqa7
vgojbGN2IWin4vi1QYFInSD+DFEX9AN3DyhBTuZUS2wXniHqzfNU7M+pE/r6LBAAUYjYQnp2EJ6W
Y7Oh0rEdho55WU3j8wht0RdF+9gBx0cg9n8SK8ditjLabVRo1a5slcwfTAimetoH+EpCdJIfmt3N
v9qq25NfeGxm62qUtXr2GritTE791pN17mty+ht2v+oc92X2vp9YYfNZNB+4DO5jL//RZ5BJ9LJD
ils86bDV/KEmXF5XfkR5Elh1xbRStcSPCfNXmr/j+7Uz+GRyj9C80Wk+VZYJG8t8Qw1QnaAcszsh
7MU34x7IQFGGQJ/zFIKV9VOX+gzhmzWlJwsRcMEHYtJtmTPBThlhU1WZXKQNs3qOqNtZCRkFY9Ht
YYv+UoY8f+nCvxUWuntEaK8K6CjrhPlSjgBImVwMp8aUyWN2NqqmX+Bj8p/MFa5MwAtQJIfPNI7q
izYZhKGlL13fa6+Gc+phUAZKKF40dCGbAmeDzcgYAOJpHokXv5jzeCqEShJXkl2GlswnDYnMdk74
Mij09nsJn/Qko6NXtVtHJzwxLGoicszh3mmyZvHZVntpYzrY990N6sfGrKcBFrJ50gpX8VUpM5h2
3bMzFxQsp2LedGFen0Q8HOsObi5WS5Rmoa8rnXoYBjRmhZlDfIXXhW091X7pEKFSUiZqO9LielIZ
ZGhfXAeaM6k5oqvsfdtJvDOlGtgwIAXWC4d5RsdgEgHka2GundiWu8HQKSzdw/oIhu2bVTvB4lBP
sSfQh1eV1LfVVDWnLsE4/bo+rNC9pf5/nZt1lY68sPt9o3bHogTogh3Js9ZX0dbTXy8QkREUh7qf
jfOwR+yRo3Y2a5+o9xEfjbk5CU/qO6tTr6peVieI5DN3mHSJS2F/vGkmSCadPn0yV9nIZGbv3ojF
TZ6Vgc/sF51sHXOFPArC0iGDKnX/PJHn9BG7bOAmp5J+rv+j286zCDtfp6Z3jNCqbp24/102fD3C
m2+laWPgW+LdTAW+yBeT7N671mki8Q8meNUWL7mcq23aQUSuu8/MwbMEoq6DbWpZbmdFute+Do/Z
7CrPIQa/4STPmtG95lZb7HAu+WjzVNk6YcOXh7Ej7j/9o2qLnhI+hWqtKZ4b2f+MarPFyVDa+8Sm
oFIO3S7s6zzg/SbnLBv3nuQDyUo8W/TM6h+rgg9LS8VLNlDX1yu2LqHYJ3G2mwGUD7ZoHrKswNon
KV6HUg3Ekg1DTiUxUWSmUdFMdm0RPtQlrhIJN6Oq9bcy1N6l7gDVNPVZZb8RdHPfb1EuWidFVwSY
fWIeU4HJRd1Wf4VWFD6Z1IZa/8WlJ/ZHMyaavEkJTI3ubW5oBxx666izNjggF07zrKbirTJV6XvG
yNbXzS7SsaNdbQz4C0dwU2svO+oai4TETd7b2pv9LnGnwGkeyjb1XXuyfeHlBL5npbsrKPdcOiiL
ddS0l9zqQHOxI8FMDR1WK1Q8KZvuFUw/9kVvvRtFhCILyOkqVO8wpHieuM2pUKZPz8H/yvI+rCEj
/tMYjjmVJ18KysVMzmMwWdD5Ct1zA2Do8cDOK6W6hptNmlXneGgZg93R3BGeofvdkvRppNobgu4R
7mr9YE6ut4nLnuyMBHGqGOLzeuiFFZ+pjp7TrLaRDtsZNN7+2U0QWIAs+Zmt+F1b/40N680apt+1
3lIDk+YDZOxziQrRmcARTdutNvgg/GgIG906efqCrbh1GZnu/bZO60MZNdktm+DhKbK7i272zS5L
txmLuo2OMAtTrJiEL22AS5vZQaeRrFzpwsAQyE0OdeZGD8TShLj9GPI8e5l1DFmpnYRMtFM8GCg0
ZT6fizgZDjkmyA9Qw429JsT02MssYjGLrBV6TLXrB4IRqTVp2zJOnFvWRnIb1Y9Vh6zHFDbFVAIg
8c5gSZxX5BxKzH+DhQUZtIlK3dyEEm8JYb3Yhkdc4Cyq16Y59IpN3kAeu68tRfugdqwOt32Jx3AH
DciYiGTCIl/9MVfsnLSqL96Vipqol7TjsbRMa4PktfFbhsv30ULpI9G1vCMrbiEnw32Ap0rqXyeM
dyYwkhWRar2PdteR4StUsjUt8jPARd4jDFF8hvXhHTydDVtS9e+aF/Z+Bkvq3bOwQrJmt36PCoYI
fAyrdyRkI6baWLxFinEicFC/4D/pAUg44WZtxmLWL7mCimiU73OblAG6JBNOd9TuKnNkkjXNk7TZ
E4eR2V9aTFwvDf/reXTrHYQz9spMQJvSy5Bapo71yFobRMm7KXOtvLQJH9lgBr3Nu8RiKMHKexzw
SMYUpouMBQXFzQdqFLTfiAQ9ezS1wIYyvlNVpSE4pfnl9iklZrxB0PgXz9R0pl2Pn8gGppAdkIZl
+L1mpNfKGhx/EomxTYCAfcPq93qReGSSx8NuLi99Uk2HronDy8z/osT2A5zF11SG4gaQ2vl4UjFl
1Yp6xQodR798vtnmxIRd1FMAkAC7DuduClPsZNU+7gLEDO3OWEJQuzwOUMQnV3voiqM3k7SKtSMZ
LOX8s+gKckaKeV+RyredSu8NcvCmq4cY4Qv3fzjD+J0qV/Cv2HBDCBxuZ9jajr0NExn5YQrQ2tT4
4Age7uIYyZAI8fjShvRmK8lFX4buKAW4srOu3nR4hyr4sDFxC4QPAAJ4sYZW0HmZ46tZQSGS6aGN
Q/tpKD1AdSvbNZ1R+kMBqFF4kbtJCIDzGyrL20aW9mZy6/6EUYf9GAst5kc3w1togMs0kwE1Zwl9
dYr4ITcqSLrGw4Q13ba3pviMtqPas/C3eGdXfNOqg4ZjhlCa8Nxyq2IOVf42nbkjiE1Yhx4rGilj
IOTJ0bZtGxb7IhJpYMavja1Vt2gadR9E7SejNxXmQUyn3PL7qS992UTK1S6b7jLao+LnlOsfGzGI
AM9m/nHVO0miN/ICmCdp6xtoN+SGDuJPUeNAmVsEaDuahjM9npc+prSuqiUX5I07fhLjpW2oNhKj
6J2i0CUxNXMfMXLf95GS+r2rXk0Ana1hT5Ovtcqp9YpXIWznIW+Vz3rkixotzXg0yyrfNlPypzHg
79SYipOccyu6On5I+2H0lXhy/JGUgZZ5H1cIphXVzk4EeYfbKSQ9SPQopbswJHQN6w7hKJ/maA5n
M4S+NZYykN1oBY3gd9KVenZSRI8E1AAYncbi6E49ySBuUT3gOXZRa7ZUBlQRg0hEncgNyLKsyERm
n+vRI9FlZPGk1X2zR2S7laOCZK0S8yGz0gZqZfnSNsVdUSG8YbDd7J2m+dBEqgdGrZncYSk3n2de
525EJTdHRzcitWjBRLteJlvsoFnBR9q0Udl9lJ4UJzRKKtWr+WfTGHDlWBZsuCnQUJCzHszjSPpQ
532kYW76rdODdWDTNKZ4Qzf2lVLpeBkhGeJZ1OxSN3pzMKvZjp5OmqlIt/MY2WyGez6gvhc7OwrV
rXDSNwKBxk0FZLbFclXdphI2YaFEGK3o5UM+4ofVhExRmW0avoMl3E6Jeydos7gNRCj3YHDpKcF6
11Z1+8wa/4GwyxYb8/hmaJqyL7mR/HC6pRA4hiwW94b9bGRRaDZc6iYCXUlbNexY1Vpnpc/OrjSi
cZ+VtraJIdj4wsVONr5GYrRY3jR9kMGQ3FhOcpeeONuWW29bLHKpW2fqrkeOd5gd1UPxi8kJYzhS
mj7Jdh3G73NnF9h5xWQx4Ke+Cyd12zhu7SNXTnehZzGShCLa4vL0oeG7s626ZnjWMmChDPVNpetE
fXkemaUGxl9VGI8bwh+f+apcMBb3F/BnuhMKSReTsXFSODIRoBxsfacm0aTG0E4PM2g+o3iT4DPo
XAMFbiCk9rYOepYUu8rCwbzCCQJ2eNE+VSkSLoNCoEfNvx5h0KejOfkqK2mzIxqM8ecfbBaGs4jT
uxJWc9CrWvgoGuPDNqnDz315irtEHPOJ4dpUoHMVVDNK5+ywy0R6eiZ7d6ORQhdUlYYjUhEinQvh
KSXNqdVzSF5jiqdjVPkhBqt7VWHP0ldW/XWwZlgQZpERjWRb99BL5h0aTcIwEgSp3aywUx+zGCKA
Vx2JvOxO4yD60/ro+xDZZnfKYqhTaGqYqR3gdvjt+ylP3T1fbnkyUrU82eBdu3YuLhNmvycskeZT
nLFp89AlBeuruS3FgC4d9xUFRmxozqAXrg/UfxGaV5+SKn+r3QwAJTeH+jDLjC2yh6rZTSdsibvp
NBgdXuZOQxaurWWZb1m4s+i5eeyVJRCv3I/TnJ+YRXI2QWO4tbrizZawAto+Knh9oJaGnN3MLAJF
FpK9lBue1gPLV9ahMrlYwO67UFHr09zV+GUN1r5mODzVagJ3UbIs9au6eImT9nfT5t3XZ7U+Wj8m
OVt4n0/h7OL80ol9uKRRrvuM9ZG7NJdoPr7vTV3mI2+agz2Gw8mOXhE1lQx0Ww2rf3YXVGU9J34z
8ijXgkatkmPbzhTc5402JHdN8WLS7PnHKL5Z2FDiBMEKvmnCMGCQWt5Ade2L5pIoDBdY6AYymcLM
l2oY7ue0OgxNhbFCTipiLI9Diy5RYbEGDXY0Tus7wMyDurAzv1K2K8mrMNw5WB82mizZ/oaGL1tI
lFiFIP9+KXKPrdVggtcQSHWC6KCfBBrzoHTQsVX/uHP6D7iLyycb4iHX65bL7pg2GVjEoEpxXL+r
Uh+LU70c1uZ6MDHz4Ge+fJX/1+mQIPr/unpwvGY3DQJwMd9r5RAQtvzB5qQLGhNXuK2tmBiM5Mmh
rzKPog4XRCX534UbY5Y++bVXw88UTgXljkMP4283/RFkSlABHDWlfQjTTh5TJcPO/doRE7jrZH/P
w/IhYRw44ZJNQlqZ/cJOLgIob5BpdWTMzvq1wRseOFxxt05SKz7EaMoJUTw/hVWWM3bP2U4bortD
VSzMnsldf61V19j3C0ygWlZ2GiNsIutaP08a0TZ7hAjOc1dzD3u9C18yK168VQZJ/EAeIaTsh6NS
2Am3jjtdxIQhm+UoDasmcEYP84aqT0+hKvDlbhWWVYixznw0R7xgFMufqTr7yghJyzV0P/Ei8xnH
o7wsk5NXzH/4ssmngbR6NIecbE09bjeSEpk+tN5lELOxB1QuUY0FMVuIjVU3xVXNEDX2bKMCkZax
36VRcbViKs4YWWHan+8R2s8bqjAeV2H4bIw425Jxo7tz8g7rvz6HeWwGRCLnm0aZq4cE4wxDK5S3
kmF254y1e0zJJbqTnUlN2prb32Mi9s7ckj3fms+OI4o9t0B+CMHR34o8xDEhVn51oVkG2NP2MEZF
elFU9j2N12/LVIpfUSlfQZICErjNjz4SdwxRnc9MgKcxL+i5Yl/TkOVLHsWVX6vEtpmN/Q/IvAsW
wBjlqG13ACx5ojSIxqWrEFqBlmyKqEmOOo7zGycz5wMupvN+pnSwgaVpbGalbbYsHzdFOcR7tVrw
Dg9EKgdpbUVnXyD6E1co+qccPYkRF/IjVEobJTjFBP05KdViEa/IrWrY81MzqB9to73nQ1vhTo5g
kmo/dRiyWmI39vABGvINnsvJXcRJhrg1mRiktu2UpecqK4eztaB3E1Tfwairg9fXyivR11vhGUCq
KPY2YZduxyiOXmEK/iMImno0a115MVRLIT5DHbZul8FstAq5S+vR/ajBr2vPhVvfhNMZ4DPapCZ2
Sj0V5AOO/BsXJ/dfjTcYgZM42pUdgHGsS9nsG7Rnz9JsUb1TCf+ssQ+2vPhPTSAx62nNuHtFWi7Z
I+bBM3pxN6oQaEMR+e+0/MRWQFIjlaU/17b3DNs43EXSQTBczWRszcl8BWL4M+ntcZ5E+zw0rXvv
MLaQOXxmgqbrPU7gDEdr/TvlzZ7WmndCLS31v9tfp9cr1861vR7Wy7+f/d33f77Eetqew3Wcx6xM
OUYgn6g/llDjr4fFQNzx2l4frfNNL1UuWtv/9fD7/Pfla996+J++9XXWvklr842hlqPP3i7F+y3P
SybV5aHqsIQBTv13r9GbLAiW86kCZXdLHtu/2l9P/TqKiTKgYim7KBHVaT2UyzQ7mAXmY2vbbKZ/
t3GvZhXZxw/FpEdPlqZyO7iZEUAiip7WvjKzGd1jc9ivfetBRZuuyiF8+OrK7OQWMYx9P6klufFo
4ub/1beeyJu5pr6zeB0vL/7VFyuNr2m9evzuY8cZYGZvXAsz1bbSLaO9VWI1XiiVdVFLU72EmSeZ
+sb2V+1qbxlE5GddVcbTHIpsaxNAdC+mme1TNPlYvBUfEsbFPiYA8kBhBNUy6kRC9jaa7vWbvk7B
UsL80S765sGM073LHHsmyZMl0pykR5Rj+4Qt/znHsnWPuctrXqfOBfmhulXYdjGsRPbj0I4xK3z1
MRnbE2Yo2Zn0XkGkDkRuWFTz1vA0m9CTDP+4Yv4lHGwn+aC9ZwD9x7yt1Q/81vKNGOx8q87ajXJz
xxazw6axSMagwd1wb9YFlR4VQyZNRyjH0nuT9L36WjkDhNE2WdQUIEkp+VBEUEXGe1z+MZquYacM
obGLrLd5MMtNhnbuKZWYFJRj8Q9Y/nReu+pI7y5emh3X1npAKBztGqTfm/X6ta/t9FfP6uuHtdXL
YqbCND627eTBU2vFpsiS4SkXYY4MVg5bJRqGp7VPFix2IUdd1pZHKudZVtknNjT/umAesaoGlYSD
srzGesj0v3KwxH19Ga+c5VElutD/vqDviHswlTo9rn0V9+1Dq4QXr6GGPxUb/BKjmzZnKiGeybRz
3GiBJxi2177Ikvcsp4K6dllFD+s2LX6v4/raJYd5CtRS0/drM56a4mkCFf96hZwIbB2i0sp5XUmu
0EFvcRk7h7hhfMWy5d+k269Lmpn1uRb++O7/3+uA+HPokIa+W1/v+8Jek88j1Th2NtkQ4OBUPGIZ
aB6NcfHPqeTor33roS/U4rFdDlGsQOfUp3nxfEKa858T3xdryewcSl29fXetj6Y0LB6/+9w4+1S9
mtVPLT3frZv4sdApGQvCer8efffZSguJoPZO6xUKFaavy/KoSg+KDhmm1XEdj0uTMBQ1a18jgKBt
yJphtzY1UWSkIXTorh2reRVhuJB8FqxwuVgOIjvEQkCqXpqD6EoSg+GZYNXE3kvYr4aXwm8rTBDm
pWlSVD/oDcz9dujs1zGvh4NQWLGtZ9OxSQ5tXU6byEQr37e2cwprFiV2AjqnKprAJC21X5w+Zwvm
ibe1ZWVa8rzUCdaWdEP7xTAtXJLa7L52FV3EaiIr54e1CWPKDMhw/KjwedjoY+W9WLJXsASTytby
PPdFY2l0UHMWdWuzwOoF/zUWOevFBsPFDQXDeT0Zwuh4+aHzs+6DYTK4r8rypi4vmrQsd1vPyx/W
C4klZk03dSQjEVzor30DM89WNLhQeezvPVn2iGiY8sZ1YlvnJld3QuDOpYzT9shFAsPW54OTNjvh
9Cncz0juc9xCXqLhXpZ1tvMUgqHTYfG9HOxnQAKL4q/WbQtYWa9K0oNOpeqPLkqY3ac8e7W0cWKd
zyhHaEzKWtxwzrNE7oyPaPraKyPFFi98ww6aCI4R82evM/drqyqH+sUxjoyOcmuTZenACjo5uu4h
30qwos5D8dqMIFlpRUkKGY1+0PLICQQ1gQXlc4IepstWpma3A8ZasDGX5Xz2PHVGHph6Fh08fYP5
qHuzlzyY9aCnB8NUrkZe/+h0hSget5quvGlsOIoRvDpl76IYyCJjisdBZJdIDXU8BHHNKn61eX8L
w0p9IclwZdz4temFzxm4VlKxVleVis9n0mAXLYf1kVjWGHZhPkZ5lH51aWMoT4rRP8VN+ru0XePQ
EGNxERb+cBNL3HNWZe+svZvfriku/Zhpn8Rs7BKvsdgsXZtp9lmQ59Sw2xa6hJX4HubKP6KFfy3y
2o/Ixng14+YoIfL+1jKM4ZRbSozJk24XZ5x5812hgdPmSpxv3SEuKXrLHyz6qn3vImQQrSfwp0/a
m9kXNUCALX/X4pcazfbea7SFnZ+7m0kFI8xjURCc7QLaqjBj7Vm/z/GQvwxdvKgLU3Fam2mF3yik
iQeU9/Yt7CbqUN1QodUwxpuszUVfFjc7WMHxoanwCLGU/EDcEyEOqV0fAP3qrbnIytmZG08s/fnz
MzVIChQbSFDbWKHQT1Er9WO9lYA3tm/qd1IHn6KZEchgqN1FoV6Q9p3D+lK08lV3Wjxrs/xusVt7
7WdXu7eNvlvPYX3qnTsytP3R/tMxOL+awvGesxJ7fiIyXnvLmEjRJoR5OTdiBAfWTKrp0lLxW3yq
epD7pdVTLH7KSeJdW/gBl0+Nl+xEWFqvbVERtptn+/Vc51nq3Qnrw1erNKt7O8xHU01UbC30Q1Kl
8yVbDq06nOe41YFraJVd0+96V7HxMtLty6hrDnveKfNBdPAMWDuN5UxsMcdMU3bO9Nq+qIPG2XBq
560pZY9h7dJeT60HCpjEPPWXtfH1UlnVWBRVC2DUbBCHoc+AJRtBYJpr1QLBEM5ha7NY/gBFAJtn
L7RnqhbQiWiOrc7Vs6vOx05ML1/N9YxWl/1JWsklS/t3s4iLYwbiden76l8HHDCdLblyVfA/JwbV
Gx913sr3ta3haIbfjFrlQyDHWmR5FdkCBo16jGGAGUZXI3HHnegRU2qpGl25kxAJ2P08PSwZRmvf
ep1LNNB1bbqVeUNxB8qwPP+7f64a7ItqW8GXMapZyoXaRkyhQHHKIY/bHIIxEsshLSkiL33SZPTE
CCiCzmG3L5mVv5ZhJS5ry/OmcKFWkki+nBzaWNkrgx2zkc67F9XO9Ueb3A8YIy2kF66ooKWyOX5e
G6KmxoRf/fywNrUWKgdivHS/Nsspj4/h4MEcXp6JjWd2nQf59YfXLtuaAlmn0dPasrIBiHXAE2Vt
SrLft7a5ANHL04VtlSe0GLa/NlPdsW41Ety1tb6/NtIPqZ3Vt/W9ZwvPa7RihTzN5X0vxKJJ18rt
2iwJl+enmZN2s743O8MGKcYIammtrybD/paWQLwUlimtWVquBkrV1CebYgFA8lQxVptFc1BtKkMR
4Z+vzlhMfhxFzi8IxOeaR2TScT811vwX3OJtAgn9KDvkIhTlxTM530z1LA19MjrLCwyO9FAWdnhq
jVmcw1CRB+qQ+aHAxPOqZ/Fbij3bn3ZynsyJvHbHLf/kWWETuZyMJ60k1NiNYd+A/cg/RwrxDQg+
GwMtcuNLOuYxTJwoOlMi3cfj/GLPueFjxwl9o0ztx3buitnPKo2fN3dqn2bX9aDYdnoFDcUiO/zl
4PAY9AkKdHeoqKdFVQ/hCuo5GjoVj80OFYvXjmfI8vOxbqp/iM1UjpaWTS9WV/GzG28aefBv5K79
zmc3oECPc3cZ7oQtPqsuS64ylvjWpo6yQ6avvpVWrLFobXeaq9uvwt5TEkt/GPM87AxFxltXSc+R
4v1mua6ezFp+mrL4pxuFSXmncg4ajFGqbC7BWRiNjXWc4sCE+METRvJzoEiUTpYLFamiWOlwYyfV
6G10QXmpggjwVBR7EPmYkh+h520eE/6COzFVAu1HNUfewfKofEJ8T7eVwB7TdCArDXDhm6YPH6yf
Lqrvy5BrT4banBCiVz5VqGinFiBiFnaXAC8jeK/K2rx2jOs4/tRJPDHuRWu7hynrsD8cISjXATij
ctAU6mpomqod2nkde5DQOP2G6qFeUhCwDf5K9ia38yVHdj4yPWKxaUcfVebWz7POpE2XfnUo3EPu
dgSIKQfFHMXD6MW/p5zQxXHAO5eoxb8zMpiy1T3SAKMmsHrR3ineanurssQpsnJQeVm6myhXjTeY
n/8MVlz+NXHBpBb0KbuuQvwtAOuLEnOIoe18FZO6I8l9w5NaaPJWwVJZW+uhslpth3AecGy5Yj2E
pQ7TZfTOIWKVJ2xUNGh/8QFuxDYmi+Haa6b6PFFa3Xo6te61aWGkeMlivOCXkz3swufBQIw92v3D
2mWgPtg70q42jZtoz15vtLA8IRAtrbVLMywM39o0Oa1PWGafo8HMzNpFHgotXNw+y+55CqG0mrK8
ry0yqaJt6oZE6CwnR3Y21Kvb09rydK17lkoKQ8DBkn7t08kIOfZebqOi4QnrgUXJjluDeNHlCZGr
TNukSlTYCFzBqjq+dTrVh+WkshzGAeBPQTRwXK8A6h5OYYEL1PdLRm56wnw1+XrPmRyKQHrT8xQD
d0yWpj83IdFoeS1OaSaY6Yo2/mu3Nr7SrJ2eHGE/pcOfkkzcFzDNYDKskWiS3Hgpx/K3SDCaWM8B
0aoB5pTeAcao+WJr5BkqvTds12tzQ49OFTE1wXp2UKn0EL9u7UPzxnxfQoapp+zkCVYQSNHk03rA
HKXYVklYbJP/9OmTzPyo8jDvtnX5NEUjLK/Qw/vb3KdCGs9u0RnPyaww6MNpOa7NWPG6ozZDD1kv
0QbbeGYCm5xMfl2fN5SRR1xaD/by9Cqqd9DdQwzR0bZVSuc8rYckbhjtmmE8OlHsPLV4o1/GWEFm
rkNAK8wIdTSJNPv1YhBBccdLjj1N2OYBrN9mywc0biE2/+v16u5vkSnhFmU/xChiU57Q0ulE3DXd
V3Pta816U2vMZ2uLENNiP1cQ7L6aesiz5mwfQty4rl2jMVPO62KVWI8qel77pjk8aTk3xtqqW6U/
tFZdcAV/dD309nQtIYc8fnWhgiTRavB8w8nlzXG5zVu8s+xJN31qu1SKjSF6Wg+eKvZqYcyXtTWG
bnORtbsv9FQmwdwsKHBdOf56tpDM8qmlA501Sbz77jO85NNTVSa9vmzumkRV9umQLTo26tN64HeE
g0dPtfq7LzSH11qq4wOOPupTH4XxQ63Z798XJOxTcN5omv13n0tcWTt+vWjTDxhWYCMUWKM9Pegy
vrWjl12YA7MLJfRTjwjitLYIyrRVf33opeJJa832+F99/4+x81quFdfW8BNRRQ63M2d7Oq1wQ61I
zpmn3x9idePt031q36hQgGmDENLQH8RpRpV9L2vX2yh5kQDySa27SOySKKEFIQCGOmW5LAHSZS+m
7DYRHNXnMnTzZzfKCa85YbAXZUmQEqsMgZj7aZavh8KVV/R99yga6xoerRkqxZoO/CeXscOKGWa3
XhOUz+WYP9UECq/ovZbPWYTIre5L7lqGDorXQ3e2Gr3lBlDpA5/asJEKUkoxy2d5KMOHKrSPolIU
4TOmELyvnKMydPlt0PuzWfotz7PTXiu9y09OXzagggYvuZZevk3zrSR3+aaqrHKjGN4I8Mitdrqk
Wdc2gqIRtm402Y9t8XH7VGluBh++vbh5ezVaD8V2nz0peAnf3SbcGT6CB5HBSidjBuDkSnHoA/Pn
aKcg2Mqj3HowJyQfTLfcqpuaOci6YvaROvgLqclqBCW87gMJIqnL11zs9oGPgV2vg0GXpe4EYuJV
Ka1g7/FBIMAtA0kHpNy26lke0ZqrFUljcwF2ki3t4159Y93FYAN6YZNr8i1p4iNm1NKlaHLosW1n
H5MWApymvYZVF7L8s1kng/ZMWt9+HhNDOQ3saBPvqAkmatkqSYcaztRK7nHSRZ2Y7dsBNwAnb6NV
PfKNZDF8ldu74lfO4yTCN0BiMIdCh/foaRe9CuWdhDHKKgvexnF8YUdoE9RKvsvM2j63CW4wBAI4
XJKhQwHe1IozomWfQFj0uNDV7S63fHxcVdW9telPLuOfkFvRVug+d2tL19i5zSTlkjBXTYxevmsx
V+6KZDwbCM56PiCRRMJyMVLh5A3RoVK68lQ2brnFPrLbVJblXWK7HDdyrX7yevwDQEw1W2+EoiGP
+d0A/nEvVP1VCoPikKDWeEEmEVwJ35RtXFn1Jc8yoiRqB39rdNdeMbQXgASHpkSQsS6jdVrmeyfp
nWOqDcUmZt7A0kr3VxpuWuuybQ5GMSECvUbZ6p0Z7QAIf0eq6dtkJnrQ2SVfc7faNXC4Zo06GxE8
+o1ZScD1oro+K6ToJADXQkuCFXuj8bXXTNg28vciUgd4dXp57gAaHKUp4KFVdzGjVqZpNVMUulHD
PkjsI8ySRkhGBF0tv6rJt9aUbnEMzxdxlHUc3kEv/x5trTix/ybzJYxKNNfk05AVypMOw0On27Pd
a5ZdBP7GKtZa6geXJi28k9czw0gU3t/Bx5cnbnLk9rqp9+YJISurRZPCCl4x6mWCGRFDNYuy3Pvm
8N3WZfvS21G9JhRY+4RCZ7AD3mrsLZnW0Wt9HCE8yDRKimlZVk6Rkk8QAdJ1FwY/qyTHJTvQD3zL
2wjECvJW5Y4b+ruMsYjpCcOz+4ApR10YjwRG1FUIumzjhtWzY1dwzOwK9zdZy45+yTgYSvp67Npq
nTfEBMr0EU1T+dIGgXKpp8TSMay0IGHG6cpXPXerNyD1fEVlhSJZDWOvUW29KLLXgLJ2Qeb9lNh5
QIkhQFGIUMaP1ujytxpZcz7ahybFxs6y4TSpHnsgcg891WF6fPUqgDzjnRVJvWbfs8j1G7bmyQo3
gNc4lH1+3jImCPVmgFz80DsE2Eu1GdgV9p4QVuHzWRcglFy5AYevh5ce5OUK2yxmFSwKm0iGw6PX
BK/H2NuZzqQ+W7Q/PdtNECjTgDfaagyIQU8BHrp7f8SqUYUwv2oUqEz1rw7SYADsd1s5wPlK0yLq
bK30tJbXCE1nWzlrQCg3EgYsiiwhH4lejOe5bCzk9vNQDE+9b1YXQo3JemwGRNGS+gH28hOR5mpl
oCd/dAYVFKjqGkfLtE+S2zonKXLtkzHhdIqw+VbZziUPGGb1SmIYi4viMKKwhIXq1w4g6r5omq94
H2hwgk1vK+XRcO3wKrpYBI+ziUDsxepzbNln8A8Ds+ze5Q52X3tW7UQ3POBLYbhVtcZdVRkkiiQs
CFTUns6uW24cCrvIVkZk1nug6xmgOMcAdMPHYAeZ+WSlbEqpGZpbSMc+50ZjE+XJlE0Uhvt8qPV9
WxbO59h5gcvUyLX7YzTLDZx3vqXOBJGRfgRau06NxDupvYc/YiFXG1bqzqEFeLY3wIGCO2FLSnJZ
vDUQ7i0jI+gh6xvmjFenN7rHuEOjyCKHmEy0rXXvJU0k87wkRZdZc9Zk5n80Syhi2HzdDJe5o9MZ
4BjtBKBn4Tg713Odte+gvqYw9K1ZMq9U2eNVdHXtPJYh26bMPn7GqbpNvWg4ySPyTQhF3ZXQ+2VM
DlFQdS7oFovOyOqMD/GUTOI5etorF1kv63vX1sOtDqeRm5yTe/W9DJjqFmW8zz1L9texxWMEE3aU
atYfTRsz8zCCtyhW0TnUs0dD681dnwasv6fEta+j08BDq5VwWzX32Kqik8/y4BS7VrDRMggAsLGD
s2Hqd9XTYG84PT0Ku8cOxBXxvXDbSeV9xKCSwB6Ls2YSOFOSg8CAmdOONFRhYIm6MXldgcD8O5Ea
9otatE0zB7sMzUdSy81BavSJUxNmwa/BQvZ82giQRnWruti6YrgFRwIzUAeOtdeCxhq8bmDF6XIu
oZELgtJHOmp2rvThUfbHHmqHa256VGnWw5RFpmBYtzoPS49tgGaWH8MraZCeHBXQRY6enUFkHLoB
RgpwpVujN3epxv8p1cNoo2KiOa4FZs6fCPwG+LOt1Q0pnILRvvWxojAVbJIHh625U1gVbyNwo1e8
NkAbZt/8Lohf5RSXGKf+aWcunVtECawpVFCOKiudmA5lObZyFcnAJwyAlSNtXNEaDXDs1XKRSoA9
XZACQ5nqJ3EZXCtfgtJLj0mYM2T3jbXBsBt4CFsKgOCycZ2hmBZYmcl7Ya51hrxrp0DpLQEK4L/W
7aKK30NyxL2GBFgP0ei/+UjBIT66G7CW21hWD8F9whsB0N5ECk8X/d9YWsdt+Zt1TX2uu2Rf9iWf
SVCBkYWltRxBEqrhcZbl0fK/ZGmufUJCHkXO/kmNPOMQd9LTSBBgorfK+0KfjAfCr3KjHUKn99mt
3zjh6Bz9wLiFbKWtYxVZpVpOEf7TQIybZ1tXh4sShy+9zCrVLzxkFH0ow5NJU+GiaxNV/B5QoLdZ
AcJLymZnsuENlis3Z+GIePjddJbyDGzXRhpbGlgI6IzTyoSrT+O22mSx6TzCArAe5OFlBMH3qAFG
MFOv2hVh9ClnYoB8ZQC0MmczVWTHWE2Y8+UJAE1J2keN7TN/0mLgL8Ym9RptXeRZe4Adkb00elkd
etgia5FVI6sCb1wa+IVK1ZXpMv9P3ZgbNfd+DqY07LMwHs8Ifzy2I2Bv3TajBw8plwevUkp2hpHC
tFor3hqlWexzaOCaBztDipCYS/jzJqaG3SEVbPlsMmbeyhr7ZMsq+kEjzsEovkmSh8YHLPYtNV8w
LauPyYSZySdcnQ/C4qhbD8GEGy21QT4CjPAnJKlIBjV4kyTN3YZ/F4ly0TyZXrvylHvcV6eGTrdK
sphUAD0rFeS0Uhbext0NOEIeDP8lrEAKuM995cU7DzqvWWtwi7r+GaFy1A3xvJt1NQRGSOCGEp0F
gx1aKHlPghuionFjSJL998GuvBO4LGPcMlnlLxGH4o02CrhkB3EYjUSQYGHx73VlBtrXrlUUhHJp
P0yQQuayySlrgVt7FV4P7iqSlCmOQKkHFmvLrsoXS0o3kezhkPtTbztQzNONq6YriqMFn2gqkTxu
BVRRFPZjMiQH0TKwau4Msojen/Pr6SKileLLw8q0kngj/soIrWk2YBE+m1z99l4l74XCiOWsIbl3
RzCcP5rp+fV6YB1S1KjFHrBIInH/xWHIEpktLYzvRDZJir2fSyr+M9PflIL79PDOOIifFH8Gzst+
UHSIk7TF1snzn+K8uPfgmE+PcX7ColDgpVKXXRdjIo0uZX2uNnukVvBkAvQxY39Fb4B2yw51P8T9
VlbLbwIPLJIOGHVTwq8jnorkSFJ0JmZEhRUzxtvVVmx6zzgvX/a+tjAXt07l80RNJER3dVQ9i2dv
RvZDR9xnN5Yaw7rRBejtMXVneys7xRbLv9pHs215aGCHVSDUlbcRj0s8DXGU4/EZrcSh6AWGr7rs
KzcrJ2vTE76ODugzcTglEBHoG9K+wOudsaWLRoAIwJyxGsYI9N2hONvCkQIksq2lp/lwjFvQUGZw
EL/XVxUx6moT1tGnsVdP4s7Ndwlq6Soz4mEj7rW4K1Gdsf6vFcRXJgyAeCbiDHEkyubuIPIi0WIc
Q6rGB6KJ6GPXPIkHP3dNcWuW3iBqSiKfqwIM+0bcCvFHqm3J/am9TF0TQWeWaxTf68k2BLnL+f7q
qdWOAK+0XcJsgF73rBRpDdPW36UjROdaHZ7UaegQn+0kNK396I0ggbHjW8nQOVHCrdATMqI0+z8/
/O5vEIfYXkF2V311bjk/PdRkcChtNXUjhgDxfW+QGz+YALL6pxgu73xzZzjFu7fmHaji4x3U2MbL
AliTY7XT/FQZt6Htf5WaRN4ud5hB8KRaNpTuZXCR28cEE8ud+Ftat3iIzVHeodHYjusq8S91p0rA
PKZxaHqtxZni6F/LnCYfEQ7wo43oCW0Y75jCsHSZOoLaI+2kw7Feus/UwCxGGujqukOC7SB6cN8Y
3WFIDZYlxTa1OoyP7Alc+a+/a2bx0fXBCjupBlxhAqQsfW8Mr7Y6ARi1zCwneRuGt2lYFj1JZJey
jOjPNCIZ6mhtXavowKzEj5YnMUaK9iJZ3tZ3XXQ+FPVj4XQHp9LXoifMp2ArsJfe6ooNAjEWsmCv
9ih0H5c3fOnLokxkvakXym27qwDp7X0r2Ik6XXR20WI5/2MXFHnx1MTRfI7Iz4cf6kX2Q9ncbfPC
NP8MPdjKscEf60cPrtwqBh6TxYDcWhOE8/ThUB2Ipp7KQnVQd/hQsE/PvEA88c5UMQa1HtKxvlvM
DVgfXlQiFqOc4bEd3VNAKV3ZnI0Jqzr2+T3t7Gan6yNTiUqVN7KXEbtpEZhZscG7E7yDIZ3sIvWx
KzdekD9YmBcvD178qsjOr9OSF4VLN/lwStbF9aHFflB0RpGU03AtjtQI+pIewnkSd19cJAPPOIBZ
odu1LrT6tXhLYLVTKg7flXa29jk1EFES65YB1+AtpLovpuBS+NywJpTiI3FwqCHhhG/oI/U1aIG7
I2OyFfdYJOKxh9P0BKFc1shD/D0d1JMTaslOHvtzpOcIlDnNQQwyCqN2DWc3Rz1342fe/AXQ6p+Q
8pOjuKB48uKIkb6e2DBm0P0cO+cRszh7xiy7kfns4nm2S0WPWAYDWZGtI+ctf59a98qmHSDeL3cx
TyxG0mj6zCR2YmxcA7qQIJXAC/gMLlljJu4gPyqasLcG5URDF6VXjO2sYyYmW+B1i/1gW8cBYA77
uXvokWgUB+Y6wTFsnl3Nq6hA8TL23FRlHoThUt9KLdJ24vri73LNoD/W6sOopfVO1rW7eKrLoxVH
adP8CLUhWPVZhtI/FPI/C7Rl4JDEt1/k54kdy9McRxqWD2D8t0piprDz67S7IsiuH4CmFSfB2umC
pjjRF37nfpLMz1c8iWWMWR4MH+hfMfRMfXDKjQFBGlkMS8PhJOMlsBnBNygEbnNumXgyolt7MrFH
A3iwm+Eb8vdgLhosI/ryJOcOPY33y01YasWRaPL/X4q5Wg976boM9eKPEdl5Lr7kxdFcOAbYfjCh
RZhBTHSlxjzIeCyKJuJn5ymXOMRhk1dtPmRf+w+sfv5Qir/z3SxjPjdP7TWwgAsbgthj8KEX81c2
Rwhdi9dkzJCDWXuD/hWtFeLJfhsdssr35a1oPh+60xc0AAzSePE8jxM9VczolmQpG8aELQcFpUgF
mNg0CRP/zpLMKEmRfzeXnf/6fOxh4lz7DF23luMKePrOZJdqXKPXm7EJ9d0Wf4henlRblY9iWiYm
deJIJPOlp2mhyLIRhOa1BwFkaSyaLFlxtCTLY1zKlt/4cG6QvjYIdTCGMWaKgbMBCJAeRF68edzx
iGX8VD//8WOuZKtA6uR300jxCOeeN37zINofRXcNUNIFND09A79pkNwQPeWfD8XZ81AFKKc62Hm8
+UgF8WCKLEu4D5wQQfAQtUvFsgYUFSJZ2ols5/7olDI9zn/91JNnssfyzszzmbkzi1JHTRv2T/5+
78TR3EocfsyLk+arvmv18Qc+niUpbGzU5osyIjUrxpVl9iDO/aeypYmonefZ4nBJxPNYsuJInPev
V323nBGtRcMPP/VPZR+u+uGXvGnAx2iubHwYfdMrjoczexXFOK9VxQsvEkIpkDOhEbF4n8JsS7KU
jQmeoNDvaFPUGodzIzHciosvTd/ViENX90AIsQU/92jxsoj3ZHlZlpfqX8uW08R7J9r9U9n/eil3
TCdyfxaC9us3Ng5tTGunubD4cC3JvJJd8u9iFf/U/EPZvJ6YLjv/grjOhzbzL3SRc1Gk7rfcOP5a
DA1iDSqOlm+0GEOWrDhaJmRL4w9lH7KindsiGND+UEokEaLMhMjHy8neO9Nb0YXnQ1Eq8iOhbJbV
SZHsVCd7XoZ3wFTQxpe8NE40cpEXIz9zIY+IkpEY9hw6cj2jHtdieCD6jyRrhTLwH7raPGiYMjEE
Mbpk+QgJE/G3zT8Nt0tXsMSif2mzdIOl7EN3EVlR23tVTMjChunVyaO+aSw1Htdi/RsBMCBcFPUv
Xt0Fu/mNFzdlSeZhdcmL2/WvWVGxvLoi6xFI+TN8i/yHK4iyMYnATigRr9Ey2M8T67lePJ/lzAqv
EhZvydEgMKJNEZJ3K8elmThXJGJisGTF0Yd2YhBdyt7946LmwymdU0jbUbuCCnwsoVLgGiBaECnX
FJAc04crxxGvfhZDl5tESXIQdyaP2jQ5jLK1qhLLOIiXfXmi87v/Lpj5bqqwNBVH4vEGWUtEb240
B7lSC9ETLQyQSVHRyu5GJ2c7BjUXZbiJV3SOU4oe0I9qWH0WL/KfqFYpe1uss9k6qdgcTNPkGCER
DEsc0ppIyordytWSdw1PQv/MN1b5pDtsjQYGZAzIS+TDUBVvr6vuWXC2DTYAAhntGnFXxXMpE6hM
apG95CE8E8EnV6cHPNaI7tRzPPPD7Rc39d0jmpeu810XaxZxOL/mAZuTo6MPW3GXxc8uifgDlqy4
sR/K5lWdqPlI5lxaiurlX1J9X12bWOutsDHEKs5L3bcmC/u9hhDgVoUxSxbqGQKk2RGfSWoNlb0z
zUKmZ6p1HGCeahTh3VR6z4GS7JXpGnJUJtfcK+uVaDU2SX+QxlzfyG0CSK/rslUV8KqLxElsfW06
ADwVMEWXOLJ3cuAb6RbJIAyXWdlviUqCGh6sY6V61QOcLPaaEY2FeJ5YuBeF8iV2+5cJ0f7kIQP7
BP+m3KAa16PKQVaUJQgeJRHbE2WPCkRoFvFT6FgoC+rNdQjRQrCALexU9vb3juGOj3FR/YDveGh1
JX/rUx1Xrdj9muZMyUt84E+uJ4MUT6qX1hmNbw7RenZ2XY8NB6VGHafrVl5Vlp/KEUwvS/L8VZVj
c42iDvCqANkuOZtsAXRCyWNqFOg3yfKmQCIYZagcHDdGjMWtn2oIJWEm0OEo4EfKvsrM/DYOUXET
RyJJssxC9yxNERYmCG9kobfJC+SH3KH7orN5tq/lScovkQsNOxKUODZTAHhlu6zcwixE9VqG8Km5
GInKKBhu6iQDE+TUHevhKrNPIDXYXnMItteofg3tEDx2UwLRJXh05egrsprSURTlCSbd6C6iypUh
fKYZ7NZY3mOFGvajzE7oYywpynroe48VBBWh6QCtik3uZYqlKB6yq6HrmpsSNc7DOCVlAmzPpG/B
rqbFUuGrSbxWcgtXtI7dGX3AbK7vVXRh3F9DFIy3OQeaA+Vfiz63nF8EhvOAykywLvx6he6ptrUU
Q98MQ5Wi8QaYPtMU/WRaQJ2BtSob1VSjeoUVPDIYOIDnjp9fCqh2l2pKliz9cx9lxFA7pI1MuGm5
ekpHPdbWiq4pJ5Fkg/dXYdYW0npwYLk7fkywGVGDl9YFMGqbffsl6tLPGlvp4MKh+/Nu6fCZQSaC
VsgKVGLa8RfbnZ/8NFK/DFUEWgFBnBevT4Bdo4P1MCrsJRtDZJwLO21PahvWhzgOsxuPQIHyX8tP
VS/RuZJYv8pa+1KiGnS1g+ihM4sK6qtUPoUtG0cWYo9bkRUVbIW+Ir+ebst+1WLcsRqm5qESY8oX
guWazmMHmyJLgnbLmLF5d7KRfrXiUT+LS5WVrtwsxz9ADsOpM0EWbccHp9gsf0HtRb99f4zm65ba
WD9UTb1NZWRt1i4Wy62XPGNUOBK0zyrWyqZ+hmhRPcE9b2+Ejo8ih9Fu/YRpHWSopEesaWohyiwt
/3hSZL/INnpcuAYC1Ib2Q8RiOpRg0F3QT2svZUdYOY9ROxEVFkoWR2QwI9Bs3ApVl+o9YpvKWmTF
7UliefpUWWDCpvtj9j1Al2Ka6IV7s/89/ztxlLp7MyvhnE33D9VpEHnJ4OBPT5/pOx3lFHEoksIb
YbgvedHb+hoJyXeFolrUNJA7Nt0DwBkQeF63AteFpUJeMCip5eey9PxDa3YeGu9+8TXPd6I+7Pxy
F6uoNhWjZBGwlmzcwokHHisv8C7NlHQRuie25u7fVbRtjJ3Mm+ea4RYKQ3jO+wQPwykRR6JMZ5WN
ZYOJolqoBBV+g//SUJwyt17ObnrMAf+XU2K7A18hK/uPl6mbDJHbe3/LZaKB6w9/nWgtfmTIcrW6
xPXEo2DbUTdqGLAoUl6DKUkRmLiK7OC6KBYGbgd5XQ4Jrk/VuYxy+WppJI5w0Dvz4WvYR+bk0Caq
4ueFgyfGIEkn680Aio+ylKj9cKrIih+uUR09WAiBz6eKX3t3RqLq2yYHoPGxYvqrhjyE7HgfM/Nz
jD0pyKXRjs/1UMRnuw8AnCgobzYJ+4wyuxXbKPOVZzn3u4utlt9TX5GfOzOTn1W/vDUMsDf2pmG6
IDrI16/V0P+yylo9m0BL3uyES7GZk19j1AzegkL6BB/ZexCVeu5d3Sw0H0UdSOFtDKHuKZ1a9uVb
1Cn6i+IG2asSHUUTvjnJs1xV0C9vfhkPl9ZT4ms/JYj7qd1Kj0oOzWpcMWaDxpuyog1EUzZyXPuX
HHW4l9rELmEuxW+JU6KjrWj1WmS1tuoOGq6pm1w3UMRfmUbTPmFjhXSR0avbAELlW9ViiyDD19tP
/Mo3oGD5xkxc/dBjmfmYm/0LEJrmi5F/G+3K/mRIdn1K8gDpJFNtvlQjQArZMtJHRHTQ0vXb355l
1l+AbKmbMcRF3KzcFwXwGRq2dQfek6PQr7cj1rDwhf8qghb5p/JDmWpYoGKT8ZJ3TrnFry1HYc7K
XhLJME9V3AxobrfZiwpj+gnr95WolICxvYDA+ASTV76KItOt2F+wu3wvsj1qEkfFGaK1yJahrT+O
7NKJnLhi08lXGa03FUb02RtGcAmZ4WvnEq0YaNGliwqbmV4JuofNBiwesp5Iy24Lt7NOoqatXWer
K51Bv8PtZHQZeRCMCd5auWjXcHyCk8hagWwCUwjas8iaGBHhA6m6F5EdpeGbzTf/JnJDmzwyXqeP
Wgi+x+29gx900j1OavkauNCIfRe7qi4tHgH6bJGdaO+5U79GYS2fASt0d1WteVVCVOWLyL6IBqIc
XcRdLpXJTRSJREflKDAhMJSNiuFqhntsYnp30TyEjvaY6veqynZ2YxcYFpZbZMzzszlY2TloIMtN
YsH5WZJJqqawkZmVh03otIiOm0H14CsWVuCD8YJCWPxFNgpni25mfhBZODpA6tXsLdd7JCm1FizB
1ExpB3eFph+omrTHXVmuAYoX8RdQ1MkeOr61U9n7+GIa2jm1JeNZ9xPrmkcGAIupWT3IvwbQkkc+
bcqVaZ2CGxFH9pSMSuyuieBV4Hf/KluaiCNDqn8Vrars/+l8tQYA05jhQ9mP1a2XCuDSmY30Hagu
nS/Rr1R2X/W+M98qq0cfKFWzS+JrJsrGRQwirhs/tYV9F017Lb6UgeZ8LqtU3thlaFzj3MGApSxR
S0EX9hU60g8J8attmK1tYEMXOeelsvvwW6MAEDM0u3pw9MY7SaYV7YPYl59RVSlX4vLW+FnOnepH
w74RMCI9RIdx0A7EbHNUd3Pj7phojvO6WwhbKukqSsoMZVw0qi45Y+rFzP1N66rhqUSc/E/F3EZU
50spPBLAz8j4b+TRk8ONqPfBPV7E1ULLptAsoBMWln6cs6JadZSo3/FqB3NLT1Hvhh4Ze9ns4G4v
lzAs/WwCLz9ZviFtYyVTsaXqrIMB3veI1011UTTd2plRMjwO+Lhs2lquXnkbZaA/tvWVufMdbR7p
d+W82F3ElLTPjN392awz/QecRMQidcZ5eh8vbRJZkFS8cVsWRXkL1bo86FrRnQK7NnD3dXNsCRoL
fSzAqgx8MDPVHFkst3W/hF7/GgW69EsCaTn/UJIqSMVlxs8h7r75kmR9VswqQe1YGZ99E21wpije
AxRqe59MouKy5MbnNg6NPeGA+MGGCgTGuTKInzGQme7of2EA/gr5UPqpevggg05ihs0kPPJs/VeC
MrLatC8e1hxV/dQ2YJbRKa5enJo1YdMWygO4jQZ4Dg5L8K6sDcE11z2oqoYHVW9NkgZyjFuc0iRn
cWRZJVuASCBcmwhZF/xrnhSrc17S2PmsDKF01VvH4R4g31v6cXkS2UZDeS61wuaohi3CVArzsmOT
A3XLKtt59SCkr4rOl69tkbuvQTl+UQ1PvYncOCHALdV4EE0dxToHiuE+ipzfevs6zuMnPVPdV3dk
LzEzqudcs6xXd9+7ifUl5FO5r3u53lt1533N1H3ZlebXHEQWljlFeei8LvuMzd26NQL7iXXkBZOH
7Fa6EuL5HuSNpvWV1Vw2VQQZO844605Mln6P2NHAS4TwmhZov4TdoYGYmm95zevSoNJKbVOYjbHr
sBS8NVNCxxg2Fd7IG5EVFWzYZrdqxG0Ly+ozYCd+2WsK0A0Yjq6I3WU3bUpMpHjPtqRdU6sYn4gC
fG7yYPg6BBPQo4bPgQ4Uknux+jkcu+FrXwbGup/Kg6n8v9vbSC4t7V3b5TrA09aVZyP49tf1l/J/
u/5/txe/qxYdzG1H3+qpEa47Fuz3vBvKu2rp6t6cypDLKO+iImXxO5eJJghFVvd8KvtwLl9O5Kwk
Zx+qfBNFYkxsS6eo5B09I/lTJmMf7aT6bmkmKvvQcVZlCd/Ayx+kpDYgTML56pWy87YW7/qmRcdm
k/RK9iCSXud5Ze2bulKqYqv6kXzxCoh4DFIig0K7fKmnRGRNTYJ0P+eTYtOyXEPr8a9aUb5kxRmi
DG27cxoAaFuK5ist+ZhBb+zth5zb9a3F/gNFMudLBJ+JTpWnR8eFS6r21tNgts43DQE6ooVO92DY
NoajEXorWSwH7L7CJoZ4fKxyaaepzvgJRYZu33BVIXj6Bi3rKH7DT4DztUVtXHHCdm5uo7DRNV0b
84oHlbv2Cm7EwHVA03ZqVfcntfTR7J4Md4SjzmyuY/gZ5FwWX6JCJC1a3VsbkBVM9NY66rGeI65T
u/fEiqQ7AtHNRj042IhF44imi4Z2DCLklr5iCgIvJuzLvVQk7Z7FH7L42u9Cr78iMdJ9CkKc4KOm
bh+CqlUOclgnR7eP9ZvvqXhiSPn4Fvvxb0CHyW9O9rGDP0m6jjoW1r93/GT2Wt94tyKrqns2JZrM
9NDPkEucGmjqREWqgGwYdX5TYnjxSCbL287JmptoL5ph8LTFNHLAAA1xmmjyZAcyj5dsG909xDrw
VaviR0SHMIgwMEbTGrnf4YNW3gyvifYF1JprlECq0Hp9vFg2yGLY8ebZSrrgmCFlfHb0wDgS9shO
zjB2p6To+6MkB/k50TKMfdw2uESVi8RTZ9mXKB/wei0JkgRN5O7CupZxYJDLne1kPURXRJcRgGof
2Z/It3FoNXcXtSd0g8EOMuKABira9nlssPrB3Ll/CQzkkRt91TY+QSkvk18r9qDXfi9rb71to+WN
7uknvGfaVREM/dXFhwoJ6jTeFIMfoISFfhzfJggfbjx+jyp76+JH9pnd6wpdm2Di2o/BM1jS34Ep
j9+lSPtO4Bd6ueERKPdsdZfUfJzdTt+30xXsEP8OcGA5Fg89CypzQKQTiMn3DFyi2ujfHLAGLAGT
7ow2av9YYqQ+qfGPiK6VV8cYGqSQeQNYGeWHpFIQkkG8r7+FqLUwKe8PqS4FL67kWDdLgU0rjOB9
vYVyZ7jdoY274bNusnZSFO/FznhTlCHNkA2Q+88BAMCtl3ftQZylhtGx1DrllFpKtyGWmJ1gBIUs
VSdksOFgyOHWq7lIHxBEFE3E0btCc6oRhR9rluZ9IvQJ+YHlOqKsKGx4aGzgrRMcA29GXmPlWEvN
W4OB5al35QT5Cm5Jgt42ccsOpseURdHO2Q51hs/llFX1AdKSbmRHkXXjUlnBTgxXmDxAkjMtFgVT
oqY+fk+5PuTn3okKHCw4EsnSRhyJMpzGaV2pQJS6FDTW/3DeiGBUDkH9v64tsu9+2sJH4MhMaPWu
bDlF/H4f5OMpiT9Xg++/MOa6qyy0jKPqwq1oU+1Zdix3r3W+tB5THrPlZOGjWWQHkRMn6ZrzXDeJ
czUM6YB00XhzmgpKYZ3Wn9reKlZaZ3nfak96gVDk/NQVZZfaDAfogK89JVUDGiDK2yThb4IZD6iD
hN+LoAz57FT158nufh0ZTX4lzn2WEXG/QhQorqlS+DvkTMdVpMvFdakQtUyw/rTTseTJamstN29A
ZHBunq4gThENl2xr9tbK6kr2LP/+kQ+XlvoIvpDqvsVgVBHMnH5kuYDIxp18YPMrPG3sTrIuTe9h
QIR1KI4vUutDIVGtRx0lx8fYnEZfJQNhoPv2XAbTF0ul2D5YhAquloxxSSgj9T9npzKcurtrMCWi
DAimssUXjV2QqXapEO1EWVHKyU7vcAUQ2drU0m2ALMymCQfC+0X5PYC44PyHrfPoapyLtu0v0hgK
R6kryQkbA0Wmo0FBoZylo/Dr35Tqvltf43Y8jG2wLRT22XutuSq1fdeiGfubrOcXu2bR3s5d+Fgu
pQyQiskHfUihYdpTcecYQFVSIG63synHY4WqFoJjgmaf2KqTmbswQdaz+GirybXM1WZfsNa9V2Ht
0jGge52brUJjvSqe+XSxT8/bec0sCCjmIsQHmaJvYZdbX7UZ3qg0MiNIOPiasjajlH6u6t4C30eT
gYHG8DPN7iUsy+rL6NJPRdCl5myJgB7VkGlK0rAEqAUTpGexFONz2I4dTHMWENuzkx3X57jACrg9
WxLheQnl0nnbs2keF2RewpTbnp17K7+2ivjI1r/ExKO8y9vmcXsuFQ49J0BL1OTJXd2ryjUlSYj7
kbkkd9u97UYtovdFV5vTv4e2e6ShxkFKjs/f3/r3rGoX9iFlEOVtj9ldDG7S6fCdAgf1/73u3/uo
Y3Hbicq6CRed1y4pqVQ4kR6nzK0ZEYUMT7RcO7vOoJ1VfFR41hPtkC+gYrYntpvJgRrkK+trWkWZ
m/2/39FC5ateash2//tn/vMS007xkG1//N9fk8R0+NKe6+Dv392eDvOUt/jPKxdLUXzisERgWC5G
sPXPK2OLRRAH639+cXvi71tuHzAu1HDvCvHy9zFj+wT/3nx2M3bB0B7UUxf3wf/5nf69+n/+rvZd
RHAb/n6GdSts9/7zYdcP9/czbc/8fdOhLu5SwK5YxQ9m76jnan3Z9oJQtLR5trvbM9vNvG3+7a5w
BtAN42+XidCtMox7qg3i1KbutsuSxm8JsIgSrGZRV36aVTfD0EPTKNWTFYfLwXaHP8hy5yAHrKgm
X1LPiI4UFnkULnwwdxxOcd5/t0Xo7qmZzg4I06TRk0Cz5hVl635ZChHZ6eApLSdyQLMCHL7j0mPs
SLdy2uyFdeYRE96z6KTrSQ47uB7zUxs2iIuHZy2a+GPY/CBiZ1epdhc7xX/ZoHqiobPL6W5VQv+M
q/GiMPWcKyIRZxAM9TrwqxSGDhl+3yM+YpapbnZOFO2h7TPlXk1Z8tbkGd034VlQixAvtz40ThKb
VJ7d/n1MI8TFW6qxOP37rYhOXlC0IJfITVXutyfwoH32C46rppdYOZfHrnnscjHejxRCvd3CQi9Z
ko8LkhHgZSkfJHpWakJWSMgh9qAZbMgO/eRNWE2Fi97QzK9Sm0gAW2/mPHxoR3z8RXW2o9FE9c9N
RbfYx2M27fUK1tj2WAmB4bCQskbD9P8/NiwUEiBN9UNDil7lmOFdsd6Ao3Bru7nvLXBNeQ8XZ6KG
uV/WmyQ36qMz27O3/cgZxLhPoVFgGOr+PvTv8c4Sr4nZGzfbQ47S6HDJpoW40K7abY9tN4Ye6oyJ
YDZuL/nPExDzjLn7+8bbw6ZeMd+dq/K0vfH2WBiPnuX2RtDPLRPr9UNuTyaZWp5NCwDh+pBJW/1q
20owRnH6UNW7CkPwfa9pyQMz858pacLTqBm3gMjzy0RY1f124yyw/sFamft/j+WzLAlxg8yfqUqq
YGkMDTKvh5vMzMx7mv3m398dEmu3VCHpR3HfkaLlsGgLczKGFrN2Dn9/JiGp2bdVLnx0vjwf16Z+
XovntHPuFpfqQC4Ns6JmEPeumyl3ZnKO1h+MJP2fm8ls3we6ljezyNdlIX4f0v8QZvx73ZRBOcoX
Tr3bH7LVyiK7Irkn8G641tUc/N2jljqJ0Br3HlTk7q5qi+hB0CR70NPqsQ6j6by9bLuhJNM9YoHq
4/bj9loNynpgNijHt9/aHsNRkWNJyG5Zw02+q0bufV4a7j1c7uXGMIaPKGyhhKyP63YhSZJKvTB1
cP5vL4OAeWJyH99ur6Dyu1cTzTgnC/tfNSf9UYlc6x6zqH1Pgliz02KHLINpse+3J7QeuKdaM5zZ
ftyeAJgirk1OwUjyhgI5Nu4ZJRuGLxPOv5k0L/9eG9M7Jcyssw+53qR7Z0YxAc4yfqhxQwTEs2Q7
w4aM5tt9E+4N14AcDr/lAdRz8iD6Dm+okdE/mOiHOkZOqNCaZbLdULsspGWR5qkvE9VGHRGHpxAW
Eq6kvhDw8P/cW3+Er/da9mT5ka3hor9bo1VCwqFvtnvENRfMr2/61SU0rBLG7d52M25CyfWGRS3C
ye1B0LXDwdWZeE8pwJdqfor/Cq9WnbdK2d2+qfpCm6VnFbsaH/7dUCNjddh+LjbXgxTFq1iNR8Pq
pGnXj0A2Ec4ja/MfmQ1gN2iQNAXg7t5sN3rTTwsBR+3K3/jfu3rufiWZDgOjK8E+bk9LueAQ3e6m
YGdA/mcpYw7A+QztoOz93WLOTARJBmckdSxGiNtW/Ps0sJfz2pU5wD4h7gCHGfYFsVNmQ8FiN/yZ
B/EdQovIq+YwEf8VmNpjRK7jTTXIN5vNek6IA9v3mviIZ+HuplVVm/FnKvfMGafYbd/339be7m3/
AWZY8U5EbCuFlLSzOuhBm0Xi2BPUdmMZVX2yWCRkTdp6ijocRmE953xr05xw6GPqUPkPswtoLTW5
A5B+UcwgbTExr6a0clVc2+s/a7tXAG3YNWBBuO5K7aaDbBE1FoMuo4bEl+XT5T8bBosy281yOxCK
tuYrShHS76fh1sTmlyhiZWeYl2psp5sutsa/N4ZIpptQX7dcMX8Umt7cYPltbtyyATq+3S0dV2q7
7e4Wvbrd224yO2xQO7nQMFbtfLXGsdRGg0GHouP/3LFq1y5PSQEIYPWIrl9zu9m+8L8fh8KALKOR
mxmuHqZl1Shum6PaPKfb3X6h4VUW9hz8+89s++m/H7d7rjYSb4WBl5N3BSeQG2OV/f27MQcRHwZh
nrNVe7/tB9tNsv44MuLYL0l32R6qQ5Nwh8ihGtliDeSWaGApkv+vrKpfuda1pI8aJR6w1TX29649
6OMpA/KFSZ5tuvIhGkGMwXaz/ZgmUIi1RPlpKSnHM8GQvbd0tiQVRUmns+1UgUFMV19NsxcVROvG
5FMHqtOwitHV8EDv59vNpyetXsG61CPkxlYEzmGlnxmd7/RC4hvNbouqiT0YZQxKlzq+WGhhbqNw
8Jm3d944F9dC4xJRuo0ZuFBWz2rT+5wyakbodBbrZjiBG1iXtov6gPtePy4jCUKWQyat/dq3fbkX
DGFQsQ+SLJYu2ic9QZSi9BRZMB9BJhhwweWkkd4JXbP8WZuVXaj0xMJIfQ/7Hzzd8myI/FTWNf07
IomSTrw3Y0Nm4ZzvwS8lOxOjX9UPlzhqVY+LI87kuKqCDkNGPFwAv6InSRnpKiqj1yilqYKXygfK
luzHZs2I7g1UuLQoGE77S62P5Bs7XVCDqOgceo1y+ulsNowjXaJS+P1FupdozlI/IWArLFMVrikR
pYlGu1qqgG+NFDo+oZmN/ElDHNkqSip/WkznEMK6Uer+2OsxGwEOXSIstrSI8Yp3o0AXM764ztq6
JAiSeqz7trl0r+cWTYMdY1unMjsYyowRWEHvP4zKgYpi8Zk/flA8xztnxr9fK1YGmwiZjrNQewq8
OQ54NOSbfPGodOdj5jxMIJCOTDzVC2Ja0jMcEhjUkn90jUsXz/wQAQx2Ikcla2sQMKdwPcXKTx+S
LdNOt+sepKdWf5vHyx+TJ/2y40LZsMhW7PBa6cNXU0BH0jlEfW2UhDXNI/PG2CYxR01FQEP0UmUd
CbgWPjEc3EFOO8EQmMKXTM19q1+RIrCWvUnvX0OuFwGUV49cZvJBC0Y4Du9lNW4CE2KRPqqcGaKX
eTs0yr6IuvBhhri+NM7vOidVL1Kjz1kq+95hIThqMlgLQGkZ8Rmt3N50428FDqtXTWQTa9Py5jY0
LGhAasofm4hEuEZGcjI0Onluqj5AXHB8Y86DMJZPs+bsCcJFPhIjxVKEyrSVFZKSfWWNNuyXZhqC
Oc7rveK8xEpZemZahLs2L+nPyHJvWkp1WWL+4NjTGUw07S6a0h405Xwa1E9W/rHvzrbcDe1jlxHV
2pLXRT9/Z7n1u9ZL8CwAkhyD0ONevqDINYAdpbFPimfhUQ1q/gJ/1XMJTPX6eSq81I6PplBUT4Ls
slLxAkisEYgkwXzl1EeNGpQp6SsOxFBVG46aEZk8N79GrvwMo6YF6lR9p8vbomfA1/L4C3FuEXT6
MxGKzxK9JFMXaKnj2QWZus42+mlwAnpt0zzYtMwQAVuh/kP7BoSJ9Z6O5rWaGNrn7kXovKzQxltD
pfrnnJ7uJKnDfd1dwmUgQLacD8TzWqTLlvFx/k1yNv3qp6wcPrSBQHm1n+9FSuU/LCuut6IRSDQ6
gz7BGboEMjmgGQZsGLFP+G01AARLPyUbyWtrQoEVQznVE0VWLLTG7w9sezXIbRr+RAqcjXrfFmb4
QLZhv2O0k/pTYz9bUxEY5cCJQAFDm+dvZNzngeYy8O7aPvG6rnhFL4rJsWcNPWUJeUmoN62WIOE1
JxZl9LTrlPwFmP8D6DTH616lBYGuSTJ89+PJSfTvSsm+i0T/6hqDsMAWMr/KGooO96Ech3nvFAwL
Eg0tu5OjI4rn6E2jCzoVwP7GuXpU0+barI2qcl4HsX+MziZ6YeQDx0hlOyk8uHftblKs1e5c38k4
9ZLKoluyCnWbaDpVGheFAo2QBbwP1gtnTSvyU+3UFsmdjRDDq/PqWmTVT2HYp6axPruEhdck7mMn
LwKh5keEKvSDwp68ljHEV++MNz1pZhGo6qBBgb4bjBQizyizwFJIo9eVfvYUs5yC0FC+HMhGcSgR
oifGThAqpfe2dZin9omYN8bQhTjQBTiYC53MuHwuJ3UvSPXeO7GFfhjNSmKymynVm6tW6Y30o9hZ
GWK/pBFDG89f5qXPA/gzT3G7fFWT9apX84O0fL2wmr0VTbcLaM7MgjzXkT+pWdZtBcbaqTo4g5XO
RE10pywMkWlbhzFRAich6/59TuoPN8qfrHq4TBaaRnV8ifv82KHBySb2ibTv9iDZQNPISww4EEEb
YLQ2N4OsZgWutIHRcnxClTfzY9NVI03cGWYcfGigAWRXRObH3E8fZFMXnp0rz50DyKZP9PeuyL5G
cHpGM73jL/uDbBddrHFYZHIaRPE0YyP3c7X6VQ/AyxM4TDJDUc32eBSEiB0qxgBo/gx6R91yYAAJ
TK07RcPwQKYRGYIO/fGxt/90ogNNwRWWjG2i3ksB8heAsqeIkchLtQTblF/0vnzIQPN42jKaO+G6
h8lyT+9FB6AP2tCpmswe3n6GWH5GHhGTo0ka+5lQjOqKbxgJnw02XeeIrEM6O3SFe/NLLfpLpo5v
Ax+Kpd9rgggD0mf+4rbKmTPfI+Ky2hsGm00fXTWS6StTP/TpeJyqcN8du7Hcd2wWThKs/JkdTh6z
vYT6fwQFbNfXhC7VsSdPTe0IFpvcS1bB+hyMjHlKuR8Tjt7RCf/kORHKGfq0cmpfraG/6G5/Pzi5
T57DQ91HH2bBuhELGdENY/5u46mHT1pJn9EMKQ+C6M+FfYOJANj4krKh1UYqmmnnGCoC4+EgWGec
XFbLVXElerSlDkhUelUcLsOr1dNUXnJn8uDw3OXp1HmNDRFQFQiOjCJ6qqz8T91PrVf0+Rg07kBi
JKbDNlZPUnV/2QZF5BxDzi4jeTY6qux6CD+GnuNuGfS9Bczb7uStQfcOckoWgLizlJxpaBOCEkU7
BXL3FQYhQqeIFppB77CVBhvZZjMSebJwQteKYNBtF8O/43gyHYugeOwKGFEyU9S9bsBs6NrkFwHw
fQjbngscleSD+61Ow3DRAJGxGjOPTtg/KWIGu+kOH6KHND4rCbqX4aPt3H0kQYp2CRnFbuYGOS2C
lgFHjjA+KFWFg4cirBGp30R0BAZVLehYZ8dikc6JkMlXOwHewxV8kPW31lMbzyOHZwVfJ00uQqlI
mBthKKbsLk3yS+P0E+BOQtVEfs+SNJcoqX4IGY09oQ2MlYznsHMIKil/a5DrnKXFJaGRCBYmDvmc
5e0QNWeLYjHqy6t0GRqSLwLq6hYD0Qu19ovD0MI3ozUrQp++ZpMVQObI6eq4XGqsOcicYU0Y5Gpu
ESCVdnBUm9dMbzg6Rt9qF/XOlMVEMZ5nnnCowawc3UaU/Ej62f3ZrFZCljnBe5vGZ7Mad5puThRW
hGYkNmwHa7hXxqk+JUp2b0QU5GTSlrpZHgw6U02zjBS0sTxg0jY6qwhoCD1bcfQbvhXs1AzNXqw1
HAHsNMoPTb/PpMpOoWVMJAP3TCuvRQ3GDMS98HLUtsfFjNqgg4jpjqmfLuZtO7hoU4c/pnJD1PIl
IZi1pAkN8BHtXVbvsDLep1KIvVo270AWboZygfhcrYjmj0YQXD25Gmb9Kn6uhU0lhAbKoUngNWpE
3VklYCaRoJfOAdGSSTSkPfqphbnHmnGFmJ/pAAJSjjOZ7Za+F8b8pKvWpUk5AmO2cCYIlWAq+ce0
QxnkPcThYhdr1iGxpo9lukE585yjSPXIBWl2hcZ2Ikr8ihMD2cjCet3Cq9TPawvefFUg863aNh96
yJvenRVtbxF45Lmm8igqsZcAbteTVOXBQcUKNSOgPqx0OdI/Mk5sinEGHfguY+O3binzPtQlsGQs
pBANWZ7mOXg7KkLTZe+vFLwDFCbEJsb4V6jx+ySGkZQZP4bVl5410e43oSZx3qSFaIIX1NWHxFF1
qHJ2kJFy6ikue4lt6p80XP6QoVyfZcbUWmdwPxNVlOnaL4B9RYBUBgOloQVqVpnrL+wSesSBrjPY
d7KDMOHSatN0tDXpUAektQ9qroOe0r+lWgOOuj8rCXtb1Qqvy+vnNC+xI1k3gDGDpaJ+HnuXVF+a
FJ6Vx4eRxHGoncvVQsJei+9Zc7/qYkkDhGw1u+nwYJfju92NX5BEj8s8+5aufVRTYkJLHkH0Yr4I
p9aETzKWPnMQtRaPMrMfhs7BlpEWt9IZGKA0KoNs9z01exLtC+Mp7H8NQgXVDUOUBDESd1Q7DKa4
vM1NcRGaxaEb9eQ5McdoVfuuZtUhq3IM4kS9J3DkWZekYrpDuY/i+VccmhItoP3AQIUAlzSE2by8
Oe4vx1IQiegri6/oJ7/vUwpsCkzwdVGQ6lUwQ7El5tyT7cC8IT4odXlb5s9g81yGneGRfdJv69jY
TanGSkxqvFRPyp2iW4bv3HQRwE6afmgXyAZ3BzQnpb0bG/VNyXNGLYN+CCeYe1NIGF4OBq2xBz+S
/VfcIL03jRP1RVfmFBij7ZlUlay+xjs1O1FJm1CHc1KqEtfXKmnxNuQh5K7ih2hzy8bQfMdJv2c7
fouZU87zUPiKhA2Yuvp8sufXSiT5LtQPuWAgXeJDxYMa7SxyYCoxvGVltHaoWfmHKf8112p9LgjM
SlqNTit5dcohxUQ6W9nzNHH1Nkn13tcjJYe0esaEHePhmJBo13ZhKH/XIRkZWVxf+yjeGwSJ7N15
OteZ/jtXMOzGKeT3lTfU9F8okp4ZiFd7BY2K13DE71zFZm3ociiNY3ct570LBXieabej52qCMIug
s1XYAhucCDlTrbTD+5eH9EKS5LsK84tqK0DN05pkodBk9JR0xxjAhodoyfbaSv8eDbBT+bNm2eUh
qrQPW1OO9jLRP3FR8xj1d1WBOoXX/Q1v5pOKetw3enxdQA5D9s0ynzRYKATLXRsT4Xo/cTXlUMRw
WH4iiUH6LX/It7yGLhHLCecojaDzQtovrjad5xYYCZw5suSN9k624rPknwUS5SHJXP2grJHLcT1f
clOF+p6Uwz5JWKep1P51Pb5wjCIDQVS/ng6tXRvNB36PKfgQAb6NT8QKPWeargQkYB1eMJKG3tiE
qIe+3em1cYxXettPdjFQbSJMNRcUZ0RXY50455nLMpVTVGhQ8HJsIrKl19u0yGveVUv/aDS0VAWa
CRq2vyo2nleOxoOSZ7QMhfEmmVtq0SgD0n9WnoobXWJTPEWLddRyCnQREcrH2YkKANIea1hHh93a
DAZCY0jCNKzu3Th6qP9w4g2Z/Iw4K6dYPuSClZrV4qdJR2JRhPoWtwQ1zHpFHtT4BIA036Phuk9t
eWGsgNFPya8ij/qAReBlXMmts/GofUal82kP3UunsmNm5gvZF4+6VQYiIqeQCGAo4ATJzjddy9GC
rQuF+LEz1LehN38rtqSvjNKtM8iuS1WaMSnXf3tJDBwT8tQM16yBA84JABncCm/W3sN18eoo0WWB
VAhS+5Lp1kLjrvuqm2nf2MpLTiSxZ8fG6I8VhbdqomYI2VuoYoaycrGKC9UzRX5Thf3vUmChiIcF
KCXyp3Z4tHNxNgqr83VloKYqkd+rAKqnVFECsebzDq62wwpOFH1afcVFfARccdMm8V7NzO/YaelT
tUwBSVIlSjE56HN9zSwCRdsmP9WSyNRBrXeowj8zrUMuqpPQbSa7NGPwnPbo38IScLC54yOch/jO
TkpEwuOlVDT4TpYWe5gew9H4FfZYKMLwZymVJ50oocmq4icl+4CZWJqL7iuRihpr1K8z7LHA6LUv
e+hPups8ViOTdRyA3324buw4/5g1+ZqV+KpJW4B+VfGdk/E6Z+NtlSLPC6NPSohPglVjz67k3qzn
j6FefXkqF3KlcFEELhXscR21HbX52qmcDkzx4sCYac2qiU4AvE43If5wTRIpsq68FDlxSpX5q3BG
wQRdeV+i8aI2IKTd8lbnFC5s59BXleMXI5C7st8lY/KW5K3wfxqz/jKN/HdY12gt9eqhgNbY2wUn
F6slbcnsweOdl3LcheTHo3LCq63VZ3xGj7oiEafj/MVlcZxHsIQx2aBpqtLUG0rJ3ojmfBFGoDJT
hcEV4QUpR1/1+2VKSUpMsv0S2WcclJ+WaD7yZbmTcL4Yq1m3HCGvVgatTRkCt6zQYDrRQW9T3x4H
BMcKaVHpcsW8dAO1djk0prEzwRtw/dHIo8x9R+fokosqj2Q6QNFHBj45A5B1vlRtuL8mm+aNTT/F
M6jo2IvLWyN/GUQWEKB638b9WywZga+74DITMYWwRN1HFjsK/onrkocHOuJvod1f6dzehYDyWSXg
Q8sbbUcK0TkXxWMf6+/FZAkWejFlLX4qx4XyJHoujGXyuEkFIpWmDM3j+shq7JFQ7be6T79Y/T7h
Au1PYPPJVF7CAN/Lm1lf2jp8pzxAjxFTooQ06i8Kg5xWI2xlmM1s5xT6EZURbb10NigZmoh8SOVS
2bVyZa35OhX0dpfB3pOXXQaVaY2s6Sd3XyygaBaRZ8eyvS0rhQEBf2DnZMoX615vxgshktA5TouC
b7IAWUlIVjQ50Y1MRhaNkBOY7St+nZrEFs/mYe4K7UbJmWA1OBGYRNgs1JxYxZ6hHebZbU7Y4xKv
nclgmjSj+KXMHdB4O+sO249/HwNDn3JcdnkY2Fg4APHXOteqnrBxu6jIMljTn6Y3RyTAuAmwsOxp
9ht3PlU2lnRMTh8WfWRNoD+1jUE58n32i0ahOoiQTh8Qe5Y2L0vedgdJhd6OXMNkSwMy6R/JF/4c
+nx1dnH1WZTxJDTpHuzwxyaz059z7RMdGdeaDrlbqoqInOP8XRkAqlYGpb01an/C0uGgocIuwvC3
kYrBp0XkBGADhGsAcVZLvpPFaclpbpJxLdli5RzbaPhC+yt29S/ZId+eOQmHQ3iCxAwgnY5V7+qv
bgb029zXs3LbrG+XrBMYw0I+NUK+d50X+HlgD0uSJZbSl3N6WVTrV1Hf1amQXpqPj2XE9Dl3nFNb
C1qa9l2m4ya3ne92MoH4R839bOYP6To6cJWCtuHUnoUajX7XGhwRLinwuMpuyMcogyZqJmb4fUBx
PXJYG6dSCgJ1TFZvRyOKBbAJlB2qBZFAs2uYqJlhQ2iM2l1q1ndtKt+mYg1anFJ5CI3iZ0yW7raH
tBHR3lZNVspG5HKBnQ3mA4axc2P1LZntWzf60TuDmWxLHprDgrNOnJLTY/pYjC+hkUAXclijxZER
eVisvamH5TBVk++4KWtn2xw9ZqqHNFG118zlbA07ltUtLZapIB9KS85ioPtiSXFljf1kqcVrVzj5
TmlFgtAieoMxgoXd0Q+4mVQfoQenwVV0aBM7ROeQJtXgr23PndQxq+v8j/V12rooBEOaWXYgyJTf
0s8Gs7C96lifC07+YqRVGUqGKyBUsLgzcR/7iTWcQu6SU+aOn1mWhqNJPmk5QEDVAPkiqxpZFQ0r
s/7O0gb2Szke85k+s5ab7kkXp77oB2+OGEx1C80n284+B5p8XG0qxSsRPXR5FZ+iVK4FtP5uYnHx
6FZG4E6m9l4tCgYruvm7WkdP4UdDh8XXMoXatb909CyRybY3EdbAgWLkIbTYK8uKZueg4juRV4m/
zkejUu/c0oSSPjP2sNbEmqGh45csw8i8jB0GMkJ2aGMoFZR33tRmw0NDZnrQEW+0AvnP9OVvI7Px
84G+zQRRQxtpa1JL1adUNhA/uCLEjQj9ZkjU235U9wU1pTfbOKeThcRyod65tTAOQh2aPYTI09Kk
tmdl5S7WCWxZIi4OUSS680i/PXMQuKfZ9GKViEzV/pmpGf//ckH6Q0c2TLr0Jq9oq7NuhVObWkSv
yD0sBigSTZlcepv5adPStK+NScEUCw8yd4vd0htcjMfuDUTPrjTX+rPCGrfIk5lxJs2T6qW0FuNo
6xVqZlHNN6JbZ0ItchriN9Dw2VlLXZuTJ453YydidgtlFBiwOxqBHGgssyzzpcjbwre1MvRBrpRo
OXG91qlPZFsJAGo9JO/yibfIZg5hI29NXwix5ik0F1Okr73Ftg213jqmSYaAicMem89La/GNG5O3
xE9EJyayOK0xkrEc+Wq6JsLirLiA+pzOUfWg0kJhjyq9kP/KLs46cN9dy3KP99bqeU/QiGTqTJVl
M+vZWU5d+Wkkj4KFO/HCBRGrgygPDIsNGDF7V95WMeEteGU/VUv0vwo93Ml0fjVGXJfSls9diNcT
GVB7KAmi4RTd303JwouUH0FKEG2d6HdtWENgO8NNxAyVxqGrA0aJZtrmVv0Nv5lNNKf3Uh0Uwqcd
HDDSIXajxJjQ1OhpdTp0OmEjAwmbJXuyGYJb40DC9V/firnndDOV+glQSbVQVpjsc6LWvqfI/FT1
Hzkt36BnCLcAFG4290tnqZBxQvrQ4SfwLX5b6NZezXFQMDKEXtNhMqHvoYzyOjJjtkjxSWO562Ll
3W2Fsxu0lsC1JKtumfzZu3xxSMcTzHQYe/mqRqXDOgdzLxUr69oDYB/hw8TIAi7bp9QI5xsrVJlt
sPQRJZIcO6qmvQILHh3yY6/k6r517mFcUBiq84uctOPSqXSFp/a5l0xErLH39ajs/Gl0NQrFfOHT
R7dx17/nFiMy40eXyb3Dap9FMFdFKSekRiwHhokBdOwq1OzHFt/4XUQeiVIRZk24UzB2yndbyXcj
ItcrD2+zAW2lGL5Hh4Z+ndKCR1351NMUIO/NhftbWjQ/jGcZsjxMoTfsMOh8Kqt7Lbbn82QTXVCk
6YMiauj55swut9SVVyFFCTTJms9emfhdXf5RjfF3L1UqFms8apx7Dit0e6zy32g3SK+Efsq8l5Wx
bre/+EYpe1Wc0n4x80MMAhexYZAp6bFQCXRuQ+O+6dz0purYt40miNjI3ly7yAMZgmuNa+7ifhyv
tbMzUM8GziRI2xg+57m64wqbUgUbnqixz7VViQ6k3s/patjtWXcQ2oZAfqm/U0xWLBXSR111Qz9u
aL3GlZlwj8ZJHlXDXWnhzFW+6LWPH0p0ZPqqgnYSV9kxZlum8su2VzaLYGnUdgjrJP8VTV0Okbt0
d8l6Y9J9K1DS3mwPWXlDlBGdhzqz+LbdGkETTscC+SOaXJ1zKcHqjuJC8W/lHNQN5+Gw1p7SIUnZ
D9TXDrxEoOm67UfG0bEsMxCL+xolscDlRk+76opx14YsZIoRH0TqtVPVnJqpe5J2vRz01Eh2ss2v
E5IxZsdM54w2bw4cPAQbO0MGR3hiVsskjhKOcywufTAVdId3RtsNV1k7v/KSDVouuVfUWnvt3b4m
w3vvcNF3apgsPeMNqGN3bTjT5KfN2MfT73HQoIjbjOXTQXsxLJSFdfdRN5BccHRRChU7t7XvCiZi
Qb2Izqdo3YVYByUjVpg5a9DG+Cdt5yC0ZE984U3WDtMe8DfKxfDqLtFtZLFWYVm2z/Q69kclox+j
jTca+QMUOdMfTrnAo2znXjPah2bIaMNY0Us+M/8UXJciCNKtMv9M5AenoaFdE9OQQV8W0V7JSUZo
NOfHNtFoFv3L1MvQE2CQfXv+f4yd15LbSramX2XHvh70gTcTZ3fEoWfRl5V0gyipSvDe4+nnQ1Jb
lKp7euYGgbRkschE5lq/kedWNbA+a+Ob3tubUsMmO/xumXxBxyT+VvRwa2WrZu8nYWKUDt6u0/Kn
MgJMUfPlUqtHeBw7pwTh47n+0g1KVDwadWY5+reJccJGHHWSylG1uataexXkdUz+Zdl65tYB8nMH
UfFJmWzGvVwi257xAVj6WxVDtoRHlBF8XfWujahNGD86Jnlq1cKjCC2QOzMbTq1G9sDQ3c/+GQQK
q8rc7cZlowLdb8vD0ETxGljGdmjdE3YhUF+IRURKD1THYk5vGF6S1Hgvx/6g682JXSqyxf4ucunB
t1MCEFStIr3h2z3tzsijnMzQ19nOVgmRE21TGPVW6fFBT/oHaRiVQwMWSAUHvMqCTVKyxa0d7V2N
tGaWmtWLlNUjca6IhwGfmwozswD0VNr+riaXRsztVdXreq9gFhv69rCS6tpZVGM2d3Sfb0twiVFm
mHus9Vm5RlZpC2aSR3kkq/D78y+xiZ2Y22s4TkvvntG8Rnr0tS79kW+/uu4K/i96gHkhfusrc6y+
eBpByDCc6PQhGTQNjyc1s725jkQZEQYytgYfc1u2K4BPrLB3YR0+8f+/t76WeeksPOIFhGkJ+leO
PJM6jlWG995X/X2lWu95XL/YQ/VAFsKdq6GETr6FcZaDolThchzQlQm9Qx5VwjXY1IFkY3lgz5pk
LDjyy2SdLVfbIZT2VXE7e16k4MSmbFZaQ8/npBYvsN3Ztr2J+MPdoA1ri19Q6mXrhIXbNaVPWhN8
R9wsJfJc9OtMBtYG/d0v31OresFnimh0mp0KfaW4PDlZ01FXdjaJ3qJ+nH5VIxtser9s7ABInazn
+DLAO80n+xlpAGDnKm+W+k5C0176o3PogaQtUgVpBKDXQSGD6XX8u94YlVkY+Ic8k3Ct1JK9CVst
SotkXQ+GvAQ2Z7C76OZNaq6VrvdQG8sLLFiKe5WJUVjj5x/pdyWHUg9GJ+6OPsRrp6hZ4ddDHr77
WTGJTtVbLZX4u3Hl1E2iOGxvOYRNHmhD96yMvrMjsjHvK7zHbSNQlr2VPvp5edYajCCQqeZtBIsu
AetqEy2H720czIijUEG6fB4MMsZVWrRHU+8C/BvRvz4nY9WTxOgxdwI5tS5qKV92+akeZWWXJu2q
SyVvUURsyvJqk6UK+1ZiwkEa8N/r06Xtj4cgYQFy/SJdynl959kYt3sytgsgjhRHqpZOLEFXbj/F
fbks24otQO2dJYVNf5dmbx4JvSLEjNLxpGAhDeqrWRcnXa43iRMPy1phvxvXkUk8SIMsFKPI4nbn
2tO+5vrO01g18Qm0SId9d8A4ZLoBzb113vFIeSX4pRf2MxmUdY8NHJyWncah1PfYRvSeeoKwcvI7
+RR0DWgPZZt7cbJSCA+YiXnuVWeC8rAdzQuMFAewrnmpvlR98AjCku0oOlRG3ULUSM1jOmoPrhbe
66wpK9tq1lE5rp1cuXN5kkMWnTcZCTKsKZdhSDQSx84wKGdq0WsLYJSUbI/NTg4upkqImsPlDjJ/
PbTKyqprdiUEGx08C2a5FO/1vnxzw/YtqshVhONMKe7jomn40UD5c7NPqm++Bb3x3rQZev3qQpPj
fI34PfmyAWGFglO76X8lJEvCPk9LgmfSScvGR9+wnkOr38iqti18tqpSre6R34HuoYPRaXggGpXd
zPbfFV1aFnLOAwNpiNbRV0bBE1buvpYpsoHRV13T8WGLtgR1L6ZFJC6us5fRdRblMOprv1aeHHxY
i8L57DcTIj7w91IHkAKgHS4QSb83EnxPM5UAd2I/yai4NW52QvCoBXnVPhQtsZjagwybWeYB4hiG
dm5+n0BkmDnjsE8bZxGMBi5KdCFjstfQSSHNaq8Mu7zXjOS1rPAqk2QLrX0AaXL76OiElzUHWoFh
P3S1wobNWLDkkoFGIwEYrv4UYdAJ3QR5MUMrX1O5WUigVAtcQ/tAPZmKhWcouoEhMfcmdzfTI4+8
wMuYRsZM91O46VB93MK4FFp1NMrenpNr5NiNad1MKrRz3JjVMgXT09kgH/t6pzZkgz3SKaX0DSUH
rB6Jrc66EgVJcKmqxb+2I18exwrnUmtLCJ61MVBynmvjulGa50QmBIYq0sRIX0sQuyvHZFPCRrGD
rTKlAdGTCpCdkL2B4AC7X7f6UtjKqin1fWNZ6KHkOENGrNkIWlgZAc2mPnS5Xh+ULGgOBCBG0nqd
tAE+0s0qKe+3SaXn96EuRfccq6d7UZFV8B/RKeKxabpoQbq+p8xLQ67WP5rpKPXtElvD4iSqgAOQ
hzD0z7dJws4LWcftfmmMVX5PHKa4By72kMuId4gqDXvXY+HIm2uHqVeMgemKd+svbhMRSIel36nS
VvQDbN1f+gL7+mlWcYFbsvEhVJK25p2Jusqs6jkIOwMZl7/r4sCeK4j6nEQPtLsG0C4hAW0j6k56
3/64cLa72Hra3X2o19kbIKXTkdD6u79SmKhY6HvypOrxVh1jrXb0QBiJSUV9nA1YT/nGmbPIKlcL
9xzi6flYuACnsryr70TRdLJo8oAbl0EfNo9O6cU7tSCWmHpdw5Ojti94IMxj6Df1PLX6Qyez+Iqh
Q+lUcw+w3lYUw9gJ1xAb9MV1Ys/t9ngVEjSbXraMUZ2LlGtX8VK2k7+QddEP4pW6AMvG0bU9AhJ0
75oi2XCcluaiGMA8PXSO+pQUEu9Dlk9aoVQPYh6FkYQyymIvJjJSQH1F6rgr0VqHxnwA0wurJs4u
4mLERbmKSn5aSGX5/rwxM7QuuqSai2YQzdmFFww2JR7MrOJTnyQYfVBXJLVu80TV0HMeSNcEKdRV
XWvBiRC7v8q6Pj6Tgp+QA3l+QaLOWmRe0N5HSGouKlQVHoayMOcu7JtH9l7l3OvM+Lkm+sbvzuhe
/BE9Oys2rE9pb6SzWGqyL3qZv2MqC12yTF/sNky+9XkKbTDU3tIRIHtsZ9/rnh1FQk6FDEc2b+Wc
hWOUz27PjmZW7olWAclNUKHRzRD4AdbEbHdaeo/Z2icX8k4iYqfVY/EWl9bFAuH/NejCz3bql68y
ZwJ2b5XzWSV3O4vCeFgFuYc1iqMUF8zk0dWMLZagyXBZ1HlRDqVylNj8tEVxEQ2Kp1gsEm6+FEXR
UAYEh0IvltjuMNW1X+71SxOI2UIU62mCzFLtZdvbKOr9fA28njPg0+TRjK7I/PlYWvJK0hRUiKc+
Yn6HnOC6L4z2+lZFQ1q5zTqtyGmJLmL+XpLB+bc++f6sAM8GI30zthF2kaRAT7gFJZumMEIsQXP/
wM9MWtZSHz4gYhDMS8WovySxdFSNvPPIEV9G2/W/F4nxCsDbeelM1cYCuYY221kxURWn2Elppu0s
tbNXHF5bfv+JSl5caz91bvvJyJBy8Y0l7AH+QWM0XlIrNz/3pprNPa8b7x0lyFaOmSC3k1TtHeh+
e41rs3vC1rRaaEUkP4MoDBFM8s+FHN2no6oetTxBaEEzO1IT5AKbyC+OfHFIFHlZdIw4Oq01tBYO
UaTH66ZAJSVOSXAlUTccIkOr11oKqiDVSf43upIclGZQ1yjbeAfFUc01PxRrH0UQATIWXH5ldymg
k3UOtX+jGaF/YTfClk6xzG9efIeuhPlWcw6fVbU33IuugTFKRGX+7tq31YeuGjTnexmP73VbG6y+
TfQAeirc43227ly0TVFbJpwh6gh4rtsi7/xlh13oIi9lsn5ud0nUCmfl0B2XajB2F3HBXtaaa8hJ
rERRmfopLUxcT8uNdc7ShnF3SCwbVR9vqwZFfx3nhwSVbdUt70iCv424+SFURaQfrP+5zh1kb+Ap
cRq0NxkuKmAsO8jA8BIuGqrCC0A7/VLUdZntXtjdg9FHcZOcEP1EndVpi25AnkmUOt9NjkiUbURJ
TAQ/zdmEuOcBZ2YOcTF0w8W4md/QrQ48Z0kq11S3zc9+5D8WKtJ2J1GVO3aKpFu5yUos1Ps4rhey
2oGuIIBSr6RQ53+HHaS/hI0IH1MaI2JZanWyeCwABJgqiU1G82u5KkoE+IjjXnuKIsL5hJqmy20K
0ZAZXn0ySamjOW0jA9NVJ8Ud5I0I3KdSzJvgi/l/qfQMU95ICiF+MVB0FBfRAA+VdPA0eBxz4OOR
Y2696QBa+KV2bIn/nLykANaCauAXooYVSR4jO6s5QhXGCB8na0g4alb6nqqZcwk8iDdOQTxd1CeW
84Dch/zgTNvdooAWI/kN/dNsl+WoQhkDbtPukBZLUd/4nIi6Jn8hi2MhTtRjrxqSukwMLGcVv5N2
lcW3aSZu6wHn0rRvkTI3pJ2oKsOIVlG+3oraW3vrQFyLE+n7h3pR/FBnqLayTYpo2dnEUPG9Gna+
Ovy4yHJ1CRr+1lEHL574lvFJCSEfyHmUfyFp92boufkqWelzrSj1Vjc1fW0rob90Eg3VDzTgn/VM
IX0GwyNVbdZTT0GXqYyDFxwvMTVmwQSVIS0rbdjZqGy5Q6gtQIWz/qX9cSiK5H3IEfVsKvWTZ1Qy
CNLM5sTeSXfdy0ZVWmRFZVL3M7nTvI2bpByta6hdtpq85o7yGX9y6R7B7GyXqsgMBtYIIKFvVkWS
xy+tTBJtkGJlJUHh+mK6cyZIls1LW3r5nVKU8UqGILbNGi95todhSzAyfVU6LYP15Lq7xG/De1f3
vouXG1Wb/2DRZycrS9qj65Fl6KcB0/sAQUlOKwQbmJqevkZO8muIJOlBXLS0bw6F3gCvNWwkDiRO
6QUAyYOmBno/E33gck63wLThwOm7H8WfU4juSZ6/JEmcbW5TxxqwYF1q62VTQA3o+3GLbotzFKU0
goBmtcjei2JYgmIBnrrt7OpokRCstxURENBhcjDPCql8GVryqmGqF5+tkbx10MfVaxYnL8A8um9Y
NB8a9qPvVWtCyUo9HOyzcZbZ0ARmEgf5KRztePBbkh6EjO3pE90+gSdew1OexOUyq0BhTlXyWYC1
9FoUbw1RLCX4IIOzbAl3n4JnqcVGXEOQem+bfuGsqhyIb9eb1dbXmjtREhfRxZj6iWIxsYv0ziNe
VluXoJelbWrD60pgqXNKbxFRUCFfLYKpWfQpJVeexzEx0dIw6MNj9RtHeunuOkRV4nmpesbp2pn/
01HBWcIoDesCYYhJfr7GdXznJiXfLF6jAlKw6/O6W81rcNj3XpSk9+505AjkEqzOzzq7aupFRAgM
6A6ScDBX1HMp2/a+UMNyD5flhTOx8ShDq0JvzDznlYWkbAie3OKLuBeNBqr2C3Ag+UbOwQnWrZav
Uwu8a1xr3lPgZtYybxFHUMMeHhX0TsxzWqhufWI+jjEoGyfzpPcV+TX3PW3ZkmplbTwmzLUEIBvt
e0PzF3kYQyACKfBANHPZM9dZMzTjYSxdAqeWygkTkh1nc0TdNb0OZ6LV0sh0DrXl7knPIzAaBPEx
r8zyaIFYI4VeBl8LK7kr09B4LrXcglPhIQcyJsFLLhFAmDpYv48kl1oRVLf9r+BFriNNVqx5PlTq
mdwSEXeriB+7GIYSAp7BJXRddKOUOiNFElvrbjDVXcgzAjhM0pDRDrM961u9HhLZOup8PksrirRL
FmN/F8iS9dhPkkXo8c6KQrfXVeOOwyyZPBgaa1AOpDpjApeobk1VKQj+Qz5drv3qUs/wtpB+jBAt
9TDgkNzpLhaEkNvJcS9BJDb3ptb4D7mJZkWA0NtSFMWFDrplNvfs7CcWEMJDtw6ijg6KTjiQCEi3
dZ1Gx5m29XZmGpeHzu+SZZTE9bMahN/Ev1rRvgdG57+FfFcJpg8YXUxjbKSKdvo0JraIKZShXj2P
2pQ+6Nx3Pb2OSZ1Ymal28mNMYYJLieJ0B6XK2Sn14OxIeZLf6lQSEkWYequIZ0OJGzZNqWj6eMsm
WFtITbCK+yJpMCnQ4fHhqjur+OtRecZHffAQYZgZss01nSpulzoOMAAG9fo4QqRdNj2O61XQa/ss
VaNlYITSCyT5U8e38M0I2rNeddoLvIWUtHj1L13dpDmJravu9+fcCX50/TCrPsp4rGdFRBjxVS1T
7Ul2y/zRa38pBO2r0prqtUVxfmn5OCZ38m5dlS4glLFocRav5J5nLIx/EqKyvhS3kYIgQDBdcidE
YdI+yeh27cpoOq+J2xQNWglP1d9rRRll+PJu1AhZO4N0lxreDsqIvo5JFd+RlZfuRD3Ed4KnolJJ
ehtd5Kk3ST8nnYlejak0xkZ0qEStuBWXwjbIlVlNOMtRzvjRX7QMivelcUp/N7DOnz1+Gpu4JzCn
JEV6dlMlPYs7dqHPNcnUu1t973rKxtZI3Iuhv/cFbfqjb4127wyNgwbZYds7iIuB0Cffo0RfWkWC
dkndwP0Wt7c+1UC642Mf0WzKBmItLcYyATBD71FC/H2XprVMfHq6VSUQX+JOXCqPZxfwJH92q2tV
eygOt3JkjtEqTNAxE4OhOKLU9GEewpUkaarKZLmyyZH9MgcbJ2ueDr0MviaHq4VcX+sEZ4QM0rMn
++m5iAcLjrirLZxBTX5t2NQtAn632lzTrAWZVm0hBooL0srpudqUU09RUXXgw0y2HGt4GglOMy8j
6cYDZgjFTBShMmXrSkNpSRRVHcqoBFdzL4qBGSx4QKqPuaOq5yjRH0V1F6DdWut4yIVDOrxUCqle
jhDWVrRKhnzCSXO8YJStP1TpeJ3aifVm14VNjp4Sg8h4DEt0hTiPTm9LiVETzAxJO3b4Kr2oLs4k
//pu9endsg3zV2SS+pfbuxVTRrzbpEKguYClvxZK6AmPi1WdeeCiJ7H0qzr6pKd+KxaVDxPNAUIj
WkXD2Mes7KIcy+nnWInTjSgNSbFjqYTiEytLJ2SvCy0wCM5ou/WLinj2sq+sASiTn8xdhAqOGVsh
rJNcg/RDiXyW6H0daGk+2OnCnnw9grMhVcEZvJnH0aK7RPhf7BGQ3zVSb7/IKi8/OD2sI8c5F230
VE3VqQPPpoxIp9dNZL/0tRbOCcQHe9FamyGeGEP07Cmgp2sdi52+k+yXEtLYKi3DfiVGqWpHOLIJ
w6Mjxc7zGO7FS9pSK+9ReiUDOL2UG4YkcstUWoviEA2fR3xn0bCq8sfKc5fiJZ2a3Jgy4nzdtLH6
rMMaiwL7UMcaGQ9ZhlyMkdUBp2zr0BUGuZdQMV1wofrDMMQ6ckM/m3sJDMNtyDiOA4soEvsGj1bN
gHXitw+e37QPGC0ROowBh7oeRSRvMJDphtdbD6Vxn7pQiw+iP64n1VprIVqKYjlNOGVxp7nEmK5M
jDmaIs7a0Yx13QzlqU/h27MBAGpfSvxaZUQyG8303vxL47fZGx5OCThBb/Ia0GHbjrUN0b8Lnwyz
+upoUvoWuSrwF7P4pKlGsaxRJtwTjTQP+agUeCA51pdQKhaia2GT51M72b4fY7zhBjngSWKU3f2Y
O+1MvJ4JSTFuzeLVzYEqSkXPZkyKjF0FqXKZBab9AnDgILrWofq5tWU4iKqp8KaI6Ii/IXO7Ym5x
jvr7b4g4Q13/hixhTyX+hhLW0FOQFl+B77Yrt4j0VSxH4wZwQLJQEfZ4EsW2jNKF6svqk15XP1pH
x9N+KcqRWmxIGiUr2M7kSTQpfJbxSV/Ig1weAcN320KJqg2yyeiISkG8sNDN+zQM7QsQaP27Xe2q
WBrf64JlAhHyEEI5o0fHLY8V8cysQXCh09LXLin8NXpZCfJ3cZfvicxhGTXdfSg2iDxjM6zXc84B
9C6KboAdgQ20WyfmMVa0pdtLwZ60kT2PibsuRX1hq2CBIDqne83IllndYRnhNYzQnADjF6e3rxN0
W83ScdVSJns9y5L3ug4WdCoVoQeKJyuHa2Nb+sqyLFsUCaYG0UW0Oq2a7UggoKIfkqBCCWwVl55x
0IlvHszpIop+3Jm7EXNJURL1ooeSkD8i6WOhTJ2GUN+nsV2Gx5FvJCsf15u5EGCH6fqUI/T/EHgA
JisFnIUQQrfG6sl07OiBdLp/rc9ja94oavUFtQ3Y5u0bauM8w4C/XLxcdzce0kFr24/Th6gjyVFL
cvumdfIcAejmVUa1aYGMo3JEOhUHtCYOVn0hVc+lrDx5ZdQhqYNR1pA6L0aIh0qoWNG+yYsODxBt
QLV/8M6cMSBjp94FWnm319TavBjTRVfBLRrZZQgDc1IUaw5AMHfw/8BalnpUbtWRbcWtf1NVwUqu
ObKJOjGs9UHhD0GTrEVRNMhB+Y5svXF362aBpLKqLDlB3jQvceFWJ7uV5rcOKMuwNQuHb7dpKs0q
1vUIqU8MEg1NE/SLKPZdKBdMJOqUOu0xuw6SrSi2mWuu0iAHDSHjjeN4xovNkW7XOYAARLEaBn+J
Uo28EUUryp5q0l1nyFTuAwz1VVU3xks+eBDYnHulD/UDqQsk+D35OzAseR2WOUcaUScuQZBWezhX
0JbpK4+ZtnLHMt/WbfoZLDDUc8dVF4psh/fdkBpnXf3aEFuAOINdxRYZMyivU2NWZtG9rAfyQiY7
tBR11wY3/6wNqrITJaQUjbOTfhXdRU1gKPKWTeuv84RxJoOKqKVlabUtRNK6+uzBobrOweECuHYx
fob8Ys9Lh8x0SOpfmRagAL3Xh1vJda8lsVb1qFzc2trfSj/HiUXuZ08xjpxT96B25KqnBfBnz+vr
TW2T4M6/Gef0HuhHr9t63RAdYDZGByNy75tkaDfIsUSHW724u9YVPQmzDmQD3W/VaclKPxPlamy/
xR7AfPwZDm5iZAdxJy5VMaCposYNBmJ/N7iKHPS/lHUr2GSyl9yFHT6U12luM7SVNCyVcNLum+YX
FzEXm4J29ucf//XP//7W/2/vPTtn8eBl6R+wFc8ZelrVX3+ayp9/5Nfq7dtff1qgGx3T0W1Vk2VI
pIZi0v7t9T5IPXor/yuVa98N+9z5JoeqYX7p3R6+wnT0ahdlUctPBrjupwECGvfisEZczOlPqhnB
FAd68dmdtsz+tI1Opg01NLNHh9DfXST22qnatjxggNeKLuJiJ4U9T0vwvsVMCjqHjQomAfHKCyP9
WI6Gdr0ko3LUWVrvyA3zWaOWpB9B5edrSfGa2a2faCDnhoFmFiCZnAcERY10U6R2dzDSpD+IO+3n
3dQD5ZSUbRy4U5+jycFVlW0dNNklD4DSuvrwS8lJ5a3hO8PqP3/yhvPxk7d0zTR12zE021I12/79
kw+MARyfF1hvJTauB1NNsmPXyPERd4vpHvZ2RX5jqimWxoAzGbCNHumQ6fKjOiwdZAOLyj1IJDcX
iS4bCN701cUJrBIJBep61zSAk8qtD6vv73LelN+KuGxwn/GfC+D6p4Bs+LOsPsdR3TxpkKbuI7Dc
otZu6vCguFAMRTFWSKr0moR4/jTGgHuw9OKqhLzfGM9gLeL5aKXxTrSmWfTL/H3+y/ySJm+7poRo
6Sq4nrpujVhH1R6IPv/nD9rR/uWDNhWZ77ml2wqUL13//YNu7NRmw+ql70REOvRi+PzEJ+wlDh+q
gZQFxD7U8sRnfGvuMmRRqzS9u/bzqwamMDqid74+lnvCOvBhI75wiTk0mGZOla094YfFrevq062l
/uiVG+Z7W7DvKrzc2aJZpS1bux5f63o2VMTDRwxiVnKiNtsm0e1Hw1XOoj3hlEPEXM1hcrrmsUTe
eF619vjqVtFjT4z5kTXgw4Qx8IN72dEAGs77GN3S0ejPrWX5+6bLD6KESOBw/lHfnvF5RoGvzVN3
1mooPwJz0RaufuvC0FpPr0NVSS8XI/uTTRaC8vCRDkHCPujvZbd4HHpFweCtJZZk19Pf4kmfLGs5
NIb8WUb9fwNYyLwWzSE4pnBYHzQbk6AgMxIMUxn972adhpcaWgjiq/Ffvy1/lVgOv2X5UAaeX38o
/nP9nh1fk/fqv6dRP3v9Puafx9cW967/2GXx8D+Pf3zPyj8OD6vHjz1/m5t38OMdLl7r198Ky7QO
6uHSvJfD/XvVxPXfS/nU8/+38Y93McvjkL//9ecrGlqEWjFoDb7Vf/5ompZ+BY7nLz+k6QV+tE4f
x19//k/8WkWv/zri/bWq//pTUlTnHw6wAnajFr8pc1q+uvepSbHUf+i6rMiOaqiOyuPlzz9SBNB8
HjfKPzR9+gnyUyS+rRg8bSq4OjQZNBkyTyKNEIoOTE7/8++//cdj7PqP+/ePNc3ib/nluTa9HwX/
B75MChw42dY+PNdstoxEqGX9HSrM97IfYL6PRnBsmzheOKUyvgahOYtQ2H0rUkDBpq9olzKswq1i
WS2HmQwl4a6/eD7LWwO2eekYRvbAkaG6NMGkzBATxJ0uHmT0eYMr3tr3CAbDldEPjWGfLUtB/KNu
HQ5FkYzgregsoZLe6ITDRzhXcztnU8+x0TuM+QwRfzYTPy/W9Oy3ITegYBNIzrzqimRxaxZ3oo+4
a1tL2rtI8UzjRXWK8UJpJc0KGdeOM0ChfCIyfTSKsnmHHbAblKb5PJR9ukCgjbOXF8V3EejctWfU
wYMutyOaS2q7JDkI4FjOygOko+Kg126+cTP36VYl6sXlVlfAGKwKw7kT9RJGlfuuuUhaRj4xLvJ+
l04XzGz6nSjyTYs3Tpn8S72tIoDVZTluRKK3uFzLWQ+KDRYfEwV2ty3jrtlYor9xHZWm/TY1AJ5b
Jcod5WTU43Ue4O5BArYEY3mHIIeBNFfUYmI2eJBmP966QZLsdJCjW2eOH/iynDYV5rSVEHdIXkUD
/gJVCJ0xWoqGuoA/iPMPqjYhwlNsMorPULFU6I2th4SwZ3/KAU8kSB06bu6te3ToLKfpj34/cdwG
CwlEBVGRtISPZ4eN/qyAbLG6HE0gxBE2oGpRUp66IeqA/ZCu3VshuJXb8MJr9TnESX+dW42Bpbek
BHe2XZyvRbFhMl1o7wlcDLy0ZAlUvH0yTdXlB5K3fCMKCdlLxz5ZSuacjOkCVmjnN2RZb/Vk7N07
S/UuokpcULBwTrCq20WQdD/m8B1CgZlHPr9Kw26PoHC3bzG82Y9Ypi6lnu/XhwbR5VZXBeTZUQPK
lrkVWrtKQ8wWyboXUWrGSTVL3H4s+1JME6ssnPt40phpeKzderKhx1TNaFVrd6tkeV66CIrMWlbq
e3GR4xr8kGQdk7Sp7/GarSHABRNFM3xrleo4yH7yquVEIvBh9J4ggmuLAEjWCRrLuDZ7Jdm5YZfv
rMDriZA6zQ7in9Q9+XXjYluqJtLRB28FkHVQNkh+BufrJU6jfRord79UTY2SXRgQdj0SiT/7BlNA
+03te//H2KklCSt3iemRPidmikhUXdgc8J3Hlj/oXlzYgUuLxoTOcasL3HHvhJJ2SJq+JmsWN3vZ
lq6D3CD0thbqSDgSqPreaUaguZzdp0IQIq53rb/e+kOl7wcHfpcHP/Tagqygvg8J3UNp891+OWhA
f8tK9o/24CUyAZdDCPT60MSFf6yneuTCqHdtyE7pEAGkEP0adkvX9qSS3zSY90Pr12up1uV7eJbD
vQUAm/vrpVPztVcN1rwoIuVaN1qsjuBF9uShlPveS1Joq9Gn26DaB8fyYVL4tVPvzGtPhYeOu4j2
2zHemrLaHEQe4FoVYVEVdjgciaJINIgcws++t3pjSKtVIkntXOM3fZeMqPqOOumCLkR2yu+N5BvK
yJKEDZVcQ4qRmiQ6IBlOB+PHU+H/3cEIF1mOZMsv+4F/c3ZU5I8PWSRZNVVB1ksxDR1Xsw8P2awy
lYzoo/FuOlazqfnE971Wsp82HOAOwDTNdZHUT5KqyM0s0fNoWeOeBSeAT7GxpcXQq8bJQ2jqHsxK
tpUHVG3LqVHUgXOGndin/h0yLwZ6B+E20cvI3qZh+DUeDU40MhH+EdCCyjc0huJyyQf8qKeSuHTt
Njab5EchR0zAH4NzDZbo0aiR1Zcdp0EDhu45QQI8DspyK4oyGIFq8jm1QhvfmthAsW1ExznH8Ppl
jIuz5yfhG6f6T1HUKE+ZGWgEjSJrhXAuxq0oFuRdKJ8xObDWZawFd27VKgfgQqA7XTl9UtB+nvlV
H62HOGgWIbiCOxWdEhSsWv1earhYttKiI2e5HBbCqdjGx2T09qIkutlVjI1szksPlaXfX7ttGwUJ
AB9bznNmVzqalChFOXVgPRmWfDJLr/3qehGEHBz9ziO4113jeO7CTvrsq3vsLKVZKkllLcY4Z/sD
deT4n780qvr7uVfnq2A5imHpBpALzXY+RhysUO2TrCIIjuERHqcEsu8xrh4vcESiUCXUVLROT8q7
OJs2sqCDW9VLLeyTRzlHHNNKG28GmL3faUXMN+BnSpG9qEOIRVJACbXuNcN4yxGKultRDLvV3cZ+
aLjlIG+db3XsMFW8XUgoB2q6zGF6HHI9kraKYbvrqNXbM9oy9tzXJf3TYDUPjkZUvQQEm1f/h7Dz
WnKUydboExGBTeBW3pVU3vQN0W7w3vP0Z5Hq0+qu+WfmJoM0oDKSSPb+9voM/3sbpBrujD7Aemyb
jYNl18ahR78C33buB2wR4J/Oo9dDOSoaC5fPIDxdl88L5bir9wNVnC2ylkhEu1JX632BU/3FJQtD
FhImmZM3l1HLvZ+hkm015J/7FJUsfLpePSd6O637CF1J3aV0m3QC5jMfDgma9kLEB7lODo2eyNdW
iiiNt3zKrcH6NpSxe2oMPmsYhQfrOu8I5UcqRoYxDaVNKmPsCkjoxA9Gp8SIeoMU7IiNWc88JteZ
SqnsUocHZ9mVDXXP5NGj8f02hMI4vbNnLSh/8pVe9fqOVyFJXYCojKuCMm8hjrIxjRKQT4KGAldZ
+zp2m5VjddiCyfin6baKdUjdAfLr3xeUR43uo6UQtfGV+HJ1Eq7/00wG7Qxxx3q1ExdprB8+a1Qe
PQXYMKeRpTwWKkzswjX8pdYE2jdhmzvPd/Q3e0JujD9tssfaRX3i5vJdLtBjEKcWJrUQnsq9OcLg
LkjhvFWtszWLXvvmen5ECBznThE7BbjtbFrJiWTrQ1T3Jz2FXGuIZe5RXCudNlHvwItHZbrv69nU
b9bMYDF2T72UitYOgYyWK0hmbaJFclI2nVLdj5Wm3snebQXcZk6fz/p9DblCzzLveo0m8qmX0VMd
I7MSrZQTe87hehihQjoohsPoH4fD/dSPyO9aI1iTrFReEZ3jvaaa1s4IHOVVNYyMrSp3AzkrqmFF
GavyhO258tjD37fmVR3Uw+3/+tr6+3nSVrnRWUB8HdXSXMFz7d9BJC+IB7ChSfYz1t3uPteB3PWR
V38rYsCHcUWhNdTKMK0AbPrdKWps0OFtbh6aSDnBqZjSZWigQPBASm/k3c2JE+OAI2ByCDvIYvht
9uNmsnFZoG6xX//3H18GE29hXpMf36Dgh1ivRQjM4bf4+8cfk7R0JzF4P5Q+uisBTL0OVOG3iWO8
10bR7rPed3BQNcz3SOWJtetKHih4YH4u83Q/efByDMcId2FuOGvZ9dr8RwLT4t6APv9AIPPpenaR
2RuzCXCbmK9duvlDrd6ZIRV2/ZdwmGqiaUV9VCvQZlSrcXjtN/avo9gqi3SmhNXHhgTjOh9x1Mvz
POouARnYGg/fRdRSmu2Z7T52LLD0Qxc7R0qVgG/NDdp+suvysI8oicD+QFt0s0etvPuZno+jX+O8
m7Mj7qDnA1XYRfXEZ+iHXFDx6Z6hYuSCJ2R7Xl7Fm3pw64/EcpZm6MZf4UnGG4R1ILimRn+ZXNxf
QYsYa3UOnN+65gg8MzKUp9Q2/btIowZWHskmKHjcdBynRV7310Q4kRj47/9+MYc4P/37eeY1VO48
BpXrcv6PKL+G37TqDpH40dVOJc5WSKlgJ6q7IVUvNTDDR+CONJSsA/DUA5SqdOVEojTriDKp6zK/
7r194JPcED2QJNJGkFMb3XmIlNh7iGEv4hWTvnazjN6chfqjVsRbyweQ0SW5jS8wfMJlTI3NVp4h
F06+/8b3q3WUZ8hxsXDnq8qBzDcdeVXZk2fIq+LjoS9vVwnGimpmqwy3ch1ckEPp1xvDKK2DFiOS
oIZhPpwbeSSbnsTsoRfs/xfysI2mlVoZ1q6N4+x/RPwRH//bv4HAl6kReSWeYRA++/tTqIdZEheh
pf9ICoo/Q5L7l7RKHl0nTA524ccX2XSjFs9lZIBtC7AXckyulUdVYxvrXnO75aeJgZLEfReM75/G
4cnH56J/+jQcz6+u+9GpycfgeLu+XAZOyqD601Cury7Hro3RxWtkt8r11W8TNXygnd6kfHR+/yLy
KKsxZfF5vrmN315M0WDEZZpylJNyHIVxegCFmFDEXnZs/bESmqRv1LX/+VAu8IQG2uvz4R+nBQgO
cY34fLG5T9G2shKF4q7aarDvhJo4d/LIhnRitsOdFbWU0/lPhl8hLc5rysd7aqusAKP0hZ4HzknO
CMKQJ9kdiU9tmj6ca8GwknKVoH+pde1tcmv/kQjUcLZzexaPTuoHpGhYGWDqT5PvZM9Foh/lOA/T
0aZvHKyGg1D70MXjqHfVuyBKtUfup6zkqn+4qoYt5zVM/leU/M8kofF3kpC7hwW72dIswyaRwn3k
092DhJsCedU2vvuGchS4sziLIoy7XZw6BZyTue+GQYCtgglGLGry3XXQKZ3ibpiqNfiM2AETZgT3
kzoJ1Dfs0+UpeOmAoYMYtGQfF11KM6UagLsDuiQR4R7OmGxE4optjbgAPDsT1tzgP+hvyYV45GX/
+xemLubs29/fmC56dPBjlj5nSOWj7x/fmFGeU/zb6ekPwjy8p4U3UH/b6s5d3FebxqMaXvbyiPz0
KtDxuSLG3Czl4B8zfbTDQrq8k0MNuiJ1ZeoOxGAYyavb4mHy3euaugAjRQUW0BXq8NSeb2odu7NQ
G5ozRgMA5DGZuAjbRo6VuQ9yKGuy+mBa+L2ameM86HNTTKLapBGaITkm18WN0+LMPtP35yU9ureU
HcjeqTLrmGm9dZRHt0aOiSDINtyU5tJJ1tk6mcPr4T+d98c0hbnjToEAMYWe+fn6//Hlbq9e1mwC
RgFR4t9/Mrdp7EPC3+g4qcOMe8wUcH8chWH92sUWhjt/j8Oo+bVCrjUq9vxujr7cb4mc387/tK43
/QJKIpSeTxMg+D3wV/NVqYdvV0gYRzQ3vwflFQVBwR3w5HPQWubRQ1R1JCgXHSf36NfwhqCbMC4n
HYoiABsZoXVddzuDeOOD56nj9jZ0O01eMzC3ofdEPFs9Ofwsa1Vp+tdGtz6MOdgfDwJvycz8KroI
RqkVlFuPWO394CfrSjjlF/yVgDWP2EHZbWljC2NblOd74sMlNCUDHSIBp64EavI06H28s8uo2cFA
XfVIcS66N+0Kxy5elbr2L0XSfKReXr5GFLmeWjzEiDLTxbB3lqpW+vK6FszGtmqnaB3Ps321V+xT
GublMsja/t4Yomo/qmKiQlIJn0jFwhGwE/uHCqPcGWpyCBpJGCWcHp1ycvZdBFuhio15D9NOj4Vp
Q7eLqK2UY1ZUT/dj6FxPkEOkN9oNlovtyvej6VFeyfMN8GR5cCdXdEPOL0hQj8KAEvsBNyIuPlYg
/a/f8YM1dNSREPcatZLgBfcG2cjZ273gNhFzN7V0IvG3oV5e5HYLub3SbUyuhnv66/LeTqMUiU0L
cAN2Lo0L5ETuZK79eWbULLI4mnd3G7pteP5p/yPX3bZDny53O5c/Adxv2Te1Pvgf2yNj3v389ZVr
8XCFPFyoFIWRWfwkiABjVVduFNffzYo6UhEWp6Tw9E1bRj8HJEYqpIy6OF0PffetKRT7wDel+h1D
pOecb/FXLTBUFISWe6xdu75jS29Sb5rP5oVlcLRbTSz0WnR302C4zyLVN2AfnHdk9Nmus0F3D3bg
vqPa/Vp4tbhPcj958F3/g7D+w3+/v8w50M+/q4Y3ge2wHVQ18Tlyip0HqG1dzb6LCO4ZwmDxiIU8
1cyBuJc9VYWwmRG5oKZgLLNlKvIHX+N2KmfTXlSHhPrUhYfsYUOha7CMvck7DiO+v/II/P+lUycC
UfM4GU808/JQNtZYr8Q0qofetzySEsI7lEpXHQGQqtsub5pLEA5sMohCPDtBOVu9FOYCMXKwDGpH
4XWt0D/5goZIqnKUR3JsMvVo39re9jZ0WybXArTz8X6Yz8UujmuFYXf2x7B8YdsJbc8Js80Ulcor
dGBKzEyvPsiuaWhviuJaF9lT9VU5TM2rO6jGfVtOD+xAo/8hHdE+p5HZ+YBsFWwPVHbzuvY5WOkp
mjpQ2aFgAmIV2zZTvhhJlz3IBqPEhARNdM+P6RLWCVNqMtVs144ie6B2BhY3+t5LjLDBVUro+A0M
9XuwF12IWStZ5a9Wr3gXeS1tvqpjtqQSzOp8ew0r5H/qsMWU15PjSlhB5MxWTaxPD6C0W/79nnts
PUs75lEzgcUQ+mMSpcEy7Lv+a99oO4oR0PNCFMsS4XzVe9RyvuX6T2M0NZsOitxRjYEydFXlrEyB
yOiWIppKflRDi/9MEVXi0UXWdJIpotGlKDPRyn88KWwbfO9CTrDnE+R1FWdo7+ZXaQJE/ssCYfsf
r2ApJSbEfb8syhzQZVq2d1VYncNYbR7lEB+KEbtPI17Lrta5ObD5BFnPqhxtAVgDvFVc5Pe9EboP
gwGThk/VeyXqadMO3P0yrxXvZdDedZ0bPQ1pkFyqnoodiAnivUuHcG2ODvaMHkggyrPCFZG7/GiC
KRNNr9zdGvinv7pVM7x4cUeM/SnQO+NIHPtXo3umcUxay8WHw6/NfWIlKzkml4xNahyDOtC2sUqs
oIry9k3/juLSeIMlMt6lJVx72VUAxGwqYxQbUVFYVXGDXPRd5p9/nZP7pfmo+YHYBj3oAscoTYy3
nOR7Le4mtVC/hGm+6IWCUL9q8ycxEt5Qo+xLOVrjygoV82D3zfiC+GGXknP5YpB9WStGnFLoG4bv
ETIEuZ7aIJtPZ2GyweJ011rMJ39kBt+hBHLb5f/4ovy8D+cj56gG9lHISWxL+/zo4Qy5gy1d0n9L
0EDvSAYNd7KxnPTs6gruXTnOjYplsJ/Wcm2ArhOdaxcY2G2tHKe88wWKjr/oHEzYNatUN5E12EBf
0mQ36HWykt1Ww8G6SgS17vNsTWXMxfCik+z1tWc/P45KJZ6vszic4SvnXOQE3rA4KJSk80sHv1iT
5HbbGMU7XqrObMeESdzcpd4ePKaTRqfBLIp3UEiukb7HBpijZOLzIBepcYdjClUaezMLXyjFPUsi
sWaivnB9KMWakbcuWRIwxVkJ3yILvJPs1b1T3VcaEtKsdmP2pWl1n9sdSp//phvVNF39/FTIv8a2
5POg61AP//kRyfL7okrbKv/m1DxbG4UjYNvSlFOAlUuqRhs5Rkk/2KVKhdPucP++rQucoj/C1DiV
vdEcHYJyIMMGbeuPrfuGM9U6giD9NXLTekVlhn8yc5itxpjtfUXnt7YEG4VM7O0grO/lUGNGYJet
GuTi7zE5AayAL9akuwNZX92XFQ47VZprG0sFV8GmGzkMaZwejoBjIghA3yO7vl9QBCAqnPmuh3JU
iJpKqT8WyMOiIBcXRQM0Pi7UzM119Xy2W1XU3XgxnD5TIYCteMWTOQThrsb/akdoXn30kcCCyrIp
jYjscRPVeXCSjcfC01hkJQxMM1vdxuSRM8/+xzEj7uOjJ55vq+RScpcjzhSduwoK6AF50WI7oJQq
AOAEHjyYKX1vzU+I3vyIKQo4FZ6GdGgeGu0kvyhwao25J4fqLksOJIwSBKJedK/DGHzG/HIxA0k+
4AX4O9M3yk1biPEjCIOjzjb32Utik3SsgZH5vIx/jLXInDg895lnPHaV+SjHUSlBQx1tfy+7Ok+e
0ZR+WBE1YHmLcUkeHyOrrhfdGATPzdxg5Dygunq6jgSpARl0KA6BqChGz9LiGFjwwYa24l9Ag5px
WiRBHx0mTWBHGvjqoYqglstZeEOoTtSx2CuOZq1wUA/PyIeqQ432cttkcfuoT6q7IJDgfevxqwgb
0/sp8C1DKlC99TUsY3U+qQxwphQYQm0SH/LDQq9iHmDloZ3xLHttFPQRQELoG6oHHiaCFEluoTSo
/DEdsoPuzgcOp24LwMMLR0l3MueWUW5JWgf2jEzIqWnW7xEmHRzUUm9s7hKMzdzkzsNe/onQ+jmb
Q0q+l1nruFEGALROdLBm23m8GtyTZgH3mnvSmF4eOTj3YjIpzk4Ski1yhk2MGRdQ5vmG6ISo6Rs9
/JD3Qyvz3F8Tsp9Ow2oaC/346b4ZWsZj30JHSaOwYO+Af2zg5j1spShf+ZUeviQuCfgmToMPyit+
2LFafB/ApXY4g85e4Q9KPHvkxnQE9ZVn2TilSE+RJ9aq3VnGdUJRLMx7M+09xEttf51QWhhhRYnB
VeaqJ7yzaZxUO8mu0yQT8v25X4Eu2+EMRMHEvG4eus7KPh8PiCdzI9fxFruXlxrq5BJWSb7Sgghr
k0jtnmSjEfRCjvcocjKDXlQmq15Ah5Rzfh7kd4XWvcgeLuSw+qrom5UEMOcNgtGFY4FwnRu3jOqV
gzxofRtrQUJduFNCuarF6TZux/b8bN395JWUi66WPBnzXT5rbS38bOdBuVjNumhfRdk5Bm61R6CT
vI+Gu2uslJwkwX40wtE3ORyFZryNAetvZBf+1EyqCMKLyDzn2W0UMC+c3Th2fkDdEK+wS07eYzC6
yzEO+42j+TyOCzyecqVwiXHzRZANo3tfZClSP82tvnrxXLeMZvsBTRpyEgMg2QgSbmOOXYikXWmO
sol1AaH+1h8UnB/8vvRX3bwmldN+VLRHXE6bowa5dN8mOgDGSIEQhsnDsqa48AeFXPbQDN/JvQ+4
1oXtJY9qQca75R4WJzYeS8ODXBnqwKMwm3ixtBE4beIlBxdTi7+v5TugfnCVvccyRTv2iWZjNzkf
mkNslDBYORzMcFsUrb9XUa0fRfedejUqVV3R7W1flC8lVbQrkfThjHqrKIQPZ3/eWGx4nKhe8tHh
DxnUuAnNs27asx/zLHUlZ22nivc1HrRL2aUAUT2YGr6IshtAeDm1YEKuXUp8sBoxxaM/YZxuZl3w
03VRzXk9oEgYBydyVFRKeth9hjgiPk11jeGMp3m857v8QM2ov+u1pd5iuhDbZ6pf0I+7uf6MMTcl
C3YxIihWj21lKF9iLBlIVfrPAhLx/WSMoBnUCCKFEn94ok7vdCUKnnMVl1Yc630gj2a2JzU+HnOL
O8yYQvSi0cjDXo9kt9Xs9AQ669esHFMwY2CTlxGig6AFlzRaq8huj7IhI9EcTfxeAG86gkRj6ihb
pTLbnUFY4yKb3E3DfZc1X29D8mhSKm1jhhTiK9Q7wkMxxi+p7l4QSMXPjR0CL5vH/Xk8UpWLEo9P
Q1cZFJAZxCH8GEw5hP4zgf78LI9Uu8rPCS6D19lx7soxOesmSJR6r5rezbkSQB9V62yIob7DjsNd
KkVdfusqBY93kX6Mflttaj3FUKEo9afCgK/AnvAFGe8ucJvqnI9RdZZHOlHJFcEPsSSiN7tEO0zL
GQeW17L2rYqvY8ZuE/LksbbKhUG19VZOyLHrFSw9fLLZom1NKJ8utzGU0+EF3SNagtKZjYrojrXf
X7seKZSFUIpTXw3eIZ+q8dgUfUncyo7voVH1xMlVfnTCGAvRDu193dgR4Gr8EWSNTuZYJZHTlOq4
uWTn1mVz3m+8MS5O6VfPyXkTl/gZqnoefnSGOeAXjdIb+3hBIWRjHnMKi49uO4bbBEzZAzIaYzmV
gMbNMMi3fHKTC5DW1yykCoiKwuQihyifSi4JxAY8RaMK0ywkCvxZmE6DuFxTh8IftirvnEIEjzjF
T9tGgN9Dat5+BCBP0km0z1rY2adCTUBOp2X30WB1vBgopLgLdTE9Nbp556ZO+6FneYoZmI6oZz4d
XRXc7Sx6KEHvSEEFgSPnIEUUsrGDzL125UQulRe3NWbiBauMgmhNac0n3YwgB3XNW8Ln85gig1t6
ZtC8RUZfbPqA8lc5y/8OhHnZ2yc5q+J6kBmp82wCLOT5A70l1iV3GLVHSORyD/u9OrrLBbqCuSeH
ZJNlH+MgjAsWM979pLjFPk7ce/wCwlVJ0dPeK+v6VU8tc9GklX2U3UQfvjb4QJ5lL/P0naqWIKbm
pY6y9u2hfVKBQyyjslwZhYBoNPYC/I9TdItyPpR92YT94C2gryXr20I58anb2rmBZg/a8O/r3S7y
aeyfrtmU5KbVvg3YhyTWpdX9cGdUoMlDAl7xGjqOswxNsONq/DaKFthfx8fKNEIMWOGtlGGifNQu
+MvJMPxHvHHEputVSGRJQX4AY/GNNqrxzhuIxg9alh6tAplExbfIF9+C3O8rxbMcD4Pw13imJRf4
TN6j3n1t0hD04UA4tCiG6ltjlWdwzv6r5dVs1jOewerRGV8r4kJyAUaX87e/OVzCMdJOYmrxqAv9
+luGP96AZvALWBlcuSInP2jURj+KIQJmMl/biaIfvg7xZvBrY2+2drKpeY9/THhFywUGIKnl0EwF
SWLTPhcGYvdsPrNPzF2QhxB4OzJbSoRGX6rzZSN1+VLCL49uE5/WferKxWUIvNARg7+6XUoefbre
7TV0NvQoJqdiFQrA8VY+DjvqPJsPp9rkXRt/oR4WaXLCvynSnPgLwbdl59kjMWpjQltTlmu5LM2b
k0tw69kTSXjIDOrnw2asjkNvV8dQxUbg1u3msdhRWjY486HsXxf+PuU2VuQD/tpxhUfrPywOqA7a
VRYuiFqe43Rh8C7QXe25raPvQWFld+bcq0bHWuL5Pe0axTP+vzQzb2B1y0Affx5rZQk8W27hQWcI
j2Uogmvwz3GJiEZ1+HaN7N1OuPYB4B/reTHWHUDreis4QLxYkofEXiDUp19H85hiRuW/THjjiFPc
kyFsHkvmRnZvTe5TkNBoP28jn1ZN5mAtQav0yA/bBTSQ+jGeNYsjGi9klk17kF2tUUw2l3hsu32W
PQtcttHDKR94m0NDNCZ3GeaJdqdosbrCFhU6CQRPiToaBxs3DL9/zXwKLc0KY6sotcFbhaW6wiMK
sWqRKgfdTlHOe9jTwhhVLsLsfjUD8IpFz1PLVmiJfy8nGqVvLirmbvOqMTI9G5OWqt8QTD1gqUIt
tg+DGUz8T605FIGb/KsLg5+h6pCDU2KeCoJpugtIGR6qqZeuysUjklEYsNygvyVDwgpOYo80gzjF
u1qbs92KNV5agcDfGMy1FlabwHPrVQCY5lvZbaQSPSwxKBlSCv7ErLbUKJca8bt6MJWkXwCQ0r81
k3IJmth7wcXX3FpUo+/QNlQvpuM91pkovgy29TKpaf5ox132qNpYNPF4m2xlV04oVb1LqZU5yyHF
TlFVkK5sDExSWvQoGl7mcf1W4TD3go1BszFcfziogGAvPBoOUJFxdTHzozPF5Y+0K0mlu1r8kHhK
CdIxrLcwHtLnoIHzK5fUo9gCW8ZFuS/ECgdgAmmu7px6bnertpuaD6tLd/J1SVTwRmWP+lhYlVjX
mdefBzH9anJkd8fUh0L0e9x1hohgUkTlBfTnGDO8/198WzP2pHHyUfMWbWxBV1ajbTTAiGSrh5XK
EOAIKLtOPTMx+CVkd9KibBl5yXSQXSs21EVXq+6RYFrwajXoToB7VHdyNmy8dxIF9pmv0vCVx+Bz
Mdjt/fVCyAH81I8f5YmaIRZe36QP7Tgsr/ftFDlHH2PfK2/acqztI3K7lQCLwX38dntHvDhbxHaN
8Pc88EXNo1m1wRYZ7Vet6ZD14vVR7vNk+o6ge9q1ap1e8pIPCggyUsSjNjt51O6PkVS4PuaIiWbe
e0uE/0uYWdkSekn76Hnzg6CCBFp4fXZ0CV5sCy1rHsh2qIAv42iFF5S3Et6IxqpEA1+4VvQoG7dN
9ioKtfO1F9bEz4WyF1MSXxc4ijVtjQgLO7vJIQRjPmrFc3yZxsMja1zIw9F976ZoM0Hhec09Ozj2
NcV+Zjy5r6E+uhs9s4ONPndd4O9L3l7uXs5WRvKjyEznLE+1EuAyKuEyAh/FI7i/6yJsePRTYUAS
kefkvkh2WZrhcdn4a89kazL1ZnXq89HVNmNhl+uBb6eFgRefxlNhWJ9USPrpSk7lbq4t5HpD/gvS
sdBWeDXoy3rG0Gqt0x0iI32QPQmb/Xtc1WfOrRzTk6SXayWsVg5JYu3va9wgtkM49idCVS+5iiHV
/DBEdlFfdy2ZfluHUDhMyXU8VQdAIjDW9u48/vd6Od5Vef5c+TxyCMM7tl2Lun8+0lNIYnpCDRUc
HmAlozLt8nLii+n3phPar3Ga+vIohxzbce/lW7byDg2Z131ZQPAk7dW//cftnZyAIvuzqIFl35bJ
o9tWsI17jdgzwKdavBM06T+IgHc7D6zK2p67QQhRAquFpyGJ9Du/JgUnx43Y5Y1dTdzbVJE9d+zz
K543fN14UYI0pPjQpOonxeQ21pUvFYj6ByyV43PoVjwIzOPCYSPHo3lBQMvt1jpm5IceP6wDbz0C
3b/raWrNTpZYQzc7KUBmv6HcezAYZE/W5BSRWm2mXh+g61CUk9rY209RW68xvlgjmQGvOUMsoVkW
K8utcJ2aKZYEzVUAXZiQ+wUUS7nk9wkDMlselSOks66aPpNoWU+6HT7ocy+GE7PM0+g5UnpY17V9
6AT8B/xtBu+MhaFH+Vd6P1h6fkCNgfNt0hyxTVqwf2juxlkmKRt9fvCKLfvd67t6L4ei+QEtmBvM
ZrIlSlz8fipSq8rk4WCq+KO7yvJWw/B3uLt2ZfzQjIu7sBD6QfaqSecL1XHgVJTelk2Q9yQbpLZv
xiBKyj1c72mKNeyFTMNeV3O39dixmIXyxYwbG4A9hlbsrsZ7uTYPXRfUT6tcr2YAkT9MdgTnMyyV
J0Pv9Kfp+9Cr2L3jsKOClQ+7w9D01satoDOb0St8WvNfEHhfNNdq3v2g8Fd2Jn6IsAZYHaU8Xodx
QxLDFGccluuHKjOrBy1or0NZ1vE8Pq9ohsY+y0m5bB5yPLyOnLHY8QSItJEybedkYw1drUINCG6l
5rhr+tiO6rMcRU5fV5baNK0Gw6iXf5wpF1m+/yPucRQcCKs9VrXxkJrm+D6pPOoTPuo2sksdx5eE
L6/7GrdKuQoqz73tNJQDhDwozg17Gt6MU4eg+/dY5mfBnsx1SXlpY8I7TqZFp6K5HiK2pX0dHj3s
WlCE05UN1p4ZaaUkX5R5wVZYDuJOFkANnBfFKIXEUh7KM5sNeediB3K23OGHWD/6ZUBdtGl3P3w8
HUtT776pCc5APD7XF/hH/cHXuD15vUDy2SlfSE10P/RIP3ix9pAmqnpI/bT1t21nIW3AiB5z0yqg
othkQ9W10z3opn4tQSsdlSUplvP3EsEy0IvnnpzrqYSSc+rMz5zniirWrnP/fp6ck1CX3+eZLjwP
IO7BsoZtvzSGjIza6LV71P/9lttA8ZQbbr3IZ9GVwLgKlsQiEhCT09D81qPewiI51e+VqcqPfVzm
aw1t6JeSvVkxGd9af/6XA70hxx7GWEZ3+lJOaAYWqKALv1Q9H5qqDoxDaDW8QUubW+F87STqLwPG
Aa+BRthE77V8pzWxckJqhcuMb1qHCO+AQ510v44wL9/hGRnsjDyd5UnzktusPLqdFpiFSp2fF53Z
ri+G0hDvvq2P2yKOcR13E+99wD85yMz0K7epZq1raXwQfD0/82e6F3zxLcA8JcBZcaL1gIauITSp
G1if3bOCZyqRc7K7crZTa+pECUcYme1hf+LUy741YhxR0u4ZfgGBYNWcjrcr1TZ1BPl8YdYvKBus
jpUXt6eU7PgSbxTMpmW3tvnnz03ngN5dyMPrwnkQB8ZXjXfSVo7fGhwRH9AEgkAoqle+9ut/gT+D
um/HP9jydosudJPnQsB1w4URctsQqkczjKJloQznuLKHh85Ox4chqdgSIeCQQ7KxhnKpg0e5yB4R
7OHhOitPCKBGIkRqlrdrVC5f30k5YAHIZWUT4udydIPqVfZSvkrOWtEj3ppLtCkcsI/dXMbdzM2t
myr+W6g24RZLYiq95QT1FmqzMeeqbtmXTR17MUVk5VJe4PNV/+hHof9Y6qYDKMBKdxri7pVmK+qr
qc+eJY2GV7PfaK+dVkIjdAcLs29MXsY5uO7rKMhg1uG6kQXpS2C70xZfIm0VgBJ+ibJS34ugqpdj
ryYvnRUHJ/x1K/xJ525A9Zju5i+yVypojN2yapaTG5fHKjIwpJ+Pbo0SOqRIZD8il+VcVwJTLY9R
A0A6LFptLZT22XOtdJFiCfqCbW99wDoJu+C5Gwkrmfnv1qJU0+ElD0BkeKZJne48awODPHUYHSwS
YfUvfehYd6A+vmdzLyPccY6i8VXO4dRuXNywuJcnxj7GnzguH+VcYoZ4NtkKLhpcNC8K+9HzIUDM
V3Ez7nhN9lNODWYQv2h8G/lROC4jXNnt1HyW67KxXUQVEVH52naPiU40OKugrWFntCJ78fpxD8ze
vqeKI3+ZguZNzd36LOecCLGyHg3xSU7yMU/xOqmig5xV7DBfmeyod7Kbd8QJsmFQN2aEH19VOMfM
K8K74u9mHFed2msnOTy1VUGE2sRlWfYjjbo20Bqr1scaciXH4ECwZmqmaZfo1cOvrjxRzsuzozZS
N15gYpJewM0oRK8e2A4Qc+KWjdTKSsARwekB44SbauMZLv+qebAv8aRYXBc5IXpvdSK42Ot4y/1u
psFX7/TITA4oL7FrpCcn5Xg8Ev+mPt+ttjiO4m01T2cadIHFbRHx83BdV+28oVH+1RWoDkn5oifu
tXiVDyI5ySYA1n7qrnUAsoUelV6nQBY/YmA+c1J+r5GHWC+mJ5s/dm6PwyWeveb1EK+B0ozq17Dk
7j64lk88hm6ll49TrEb3sgdfdTUZ3fjE7oVHjfwU+yUIjarEBVAnQR5OijF/Y5kPQRmPmzFM/VXk
RpjWstXJVkaX53hb8p5bpjaZdl8lb3bta5V7CVJnOqWmbj7I6zgFN/DMuJ/m6+VR2JytESel+SXk
EIVw02GMm3/Joev4lMCSCTB/kz+EHOug+K+czm/XQaflG83t8XsL+I6MJ7+++BNVvP/H2Xktua1z
afuKWMUEhlPl2Gp1bp+wHJlz5tXPQ8jb2uP/+6em5sAsYgGEpLZEAmu9wfSMczNvzqr5IOMK0iCB
phpnOdQs+x6fbvt37D5MXvVnrIynaCmfNJ3vvVSe9HAeV7Rc/RiQhN0NrdtsIjiXX+Y4bgDTh1NN
zU6oZbtxTewMWKgEJ7OM+mVTlua2TbvuacRc/CnQdoHTmFcZyVRD35HnVDAXdr1kGWUqbpiOqPeK
b3dPJuDKR439/60XQBCksDBwl/LiII1/IrsZrKwW5dx2KIFupfrVaJMYwqcFoYgbhZaGzmvwVQbr
0GmfK0Sd5QXZQLoiR7ZX9lms9y+uMr7LPp907VnHAHPRNqH+5HTizZ+qH7qXdy9R6VvPhbWpFRxw
l0z3qrhYaZlzn5XU9tKJ82Ynh3aOMW0Rkam5WdCbYsd3+jOPPtZynihmvYo7GsoBmn6RCv5S8r/I
jGct6o2zbPlqQy6oGfq1lPx3w1lMlfGyM593V2ot/h5P/haN2bnTM6bqASP5i50GgJYSTJgnZ3AO
ViHiRdEX5hMPKfMJGQmxiEY33+N9Kp4yTfcvYxHuZKccFmiDuap90vH3q0T/nEMivMpr9MJot1M8
iuX9okGrnhxPj87yGk/JnYMzv7A5v+ZfLyybfhSd4ip8taxOu1SiqldqHHhvyNj8citj+hkYL7li
4BOElO5Vc/Tpswn9FrSKAfiIx8wGN5npGOceiTWFTVAOcvUa2mOz7G1HvHkYT2FQjizHkD7X86Hy
sbN0FRAyGR4cz67DQkIPxUm25Ai7rBFWdM1mL69yO4B41eh+s01b5EyLKyBo8Raklt3vYWnjghgH
8UPnDPo+tbsLiIhBXVTyGOLhdtbUTzniFoISGz/IdkmVCWScetTmkIxbE5uTLCqHlZq33SU3arYg
SVx+TrVRrUpVGw/4hnvvffXipHrxOfWqt+u7pl2LMC7JQSZQd7Ak5RaqqMvSLYqnfD6YSN2jfx8U
exkzNI2EL9sg/M6eIGbmTx5JWNAd4AZlnxxVIMABfaQ8i74zLsZ8EBlWYD1uHhsZq7XYuCDyYVzs
wL6ycdEP91BptOZDqF31mnXBQl5eAOHnB58u+UVD/PkxIRJ5kgfFcUl1ydO8w2R7kWOUtUrZHS3v
g+qh/T2ceq9gBfpPM/Db/UBldo/rw3fuGz8HRJTIe07TSfOCkF9w3j1DxLYp56ve18yyt5puKL9E
524UXy2/jZZlLNImFc9jELvrSbGtU2TU2iFE52qGu/tXpDAOkfDBaYmVgZ74Z5CkzkYD5rnV5qZC
8Q71qlkN1rP3Uaf56zymyJ5j3bpIJs/YiUQx3l0/e4X6KR71IYteMJXbyHAdB9FRCbIBf2dG+QZ+
nmmXmv/jRUaBj7qYKtBbJKcLDd/RQOiromkMfg2jf/EzrDwbIKXsKz9NFVRNh4PrU1l6JxmuNDh6
Y1XV6zZMyo8McfdFMfQWBeYhfKMSc7t60HXSiHbaPiYO/kQUYz5JxaCsAk5okyBki3hs8Oj1YPIU
bqNYquOaIOOoEGkYt+tzctMPPstp00ei+AgyzWKhgfp9gMkZWxcTseU0P6keCZSOHeO50/RwqczV
7aonBTR2RoR7cBW/8Hg5yjI3jpzdZnIasZXFcVh4y54qz1sDGwEZxgpf3bkajjtnDTuvyi4mCivX
cRQfctoyj9M10lRAmeZXaddO65WfdYJOmG01EVZMRLvJ41/Yk/usa+6oE4rP86RTgZmuAB2wr8dv
olOjEbjt+BzFgbErqE1iCag7wS6DmXWaBHWEuG3cLUqqJnSTpmsemg5qyRD1R5KreH//juXhufGT
RT6PEGbXbVgPx3vFGpVjVeB8Wvep+xKWo3IRbnKSrdgwp5dZi2bucrq+PeY5utkkKOA8QSQ85RV1
eoyg/CcP7PTsHh58pI77veiE8sPz6iXFCsybGxY6Tl+N39F/SZAJ6cUbmj7hDDAqgebiHoqXafU8
KcOIxFmJFMjc7GCMP7pqsBrxsSK9bYDWzCCSrAPD8x4K3UH6HWgVN/KncOhpIAS+ig3EJ2SfEhTD
OTBLyLN0BnXMiFj7gTFGfIqhemx4XYpaMa6VRcf+YipT81K0qnYDgelD+StTxxRdB4pqNgvclQSH
ad2wydj0v2tVXewMU4B5Gwzrs8pJudb1V37FwxqNZ5RRk/iX7gUjHNEyQVoHHapVbYzcgWPk0LXB
PsgDtBoAmfKUgZzmo2Ufyvnwd/+/ht6vN5q2+329DMrLb91VQ76gzPSr05I3Goq4+2qrwEJsNZ8F
I5wSzQ8A9MEldJXgq+5n+qLsTPelKmHig4RRL6THta0LkxllvKo+KlGNZZtqJQcU870rUmDdNnAD
VsxDg33eHOvbTFnyXTY2XaaSGE46vocJukhZMZXbFsjzx1hZXx2Urx4rqCXPWWpsA24Q7FbbaRlP
Fkhk7nsWdjAkiUAxtCdPB1Z+HgtgDG7Qr8RIATID+/HUAJLYqYGe78DdKE9Bz2+oYN30asSolGtG
jX0obNn3qRiGhW4J9JfnpuIqi9LJw1ekmOxH0dlPMowUt7uPizRY4d2Ae5NNGUf3jG4ne1HS/QVd
2n2QnTIkm03eH02UGF6HoZ92bh87a7NvNbSztXPbeeIZkzP/bAf1Szw49iJXu2gGOfDiuhZt2nxw
1/rcBGNX7Sovi6HM0oQwohwUj0o4wmPhq4Gl5wM2cZ+NIj6zPHhXxShe6jrD6N5N83U9swIMb0bS
2lWw7GpFvDgUJx7MInpN+hp96qYfNkplnFqBGFA3IzwzhIMA+EbxcZxBoqh8+fsJfX/QA/TKcVGD
hyYLwKts9aOOTgfOdBAN3Csg4eIAzs56DIAC8L2th+9aW7K9yNIvHh72a9b2LG90R31oC6Ev5YgC
tT8lj743ZK2WNTZhD94EqsOubB1xf+S06harZGV6sMrw5FV19mFHWgBaLG4PwvDSj950lj2PodfW
trqHvgioIfCH+OgS4a1ZiepboxpRfPbJjyDGhkmnBsQl74J1UvI1D3Uo37ZpKDgqGv1hKHjM8PsX
L7qv+QujLIqrmQTRLjUU5ez22u+DmpRPeBBleEX9E29AXibm0OzHrNdhIAzDpzJh2QjG+ZeXxhjS
qcn3LCSjZ1WAneCGxpuuZZ+oDmp/tCZeWNVT66nBrmuhI6jzzS70TaSL8Rf+aPiW9+qXWs+rpYrG
7kmIyF8oMbLJ+NZWb6GRRQckk8albFaBZW3BrFClm3v1GKWUIPXEBnxa9UbhNl/Zmu3sxrnX0kkY
WWZJcmfuZTEEu7rhf0IhOfE26Rq6dEV8lTMVLRyEvO5fgOmML6ORz4g3XsDQs51X5NalHYavALra
X56zN9Wm/kkxGGP3WCteLWhO63pEujfVSO6LIM22GMF4VxW45HIMRP41dqod3MnmV1qKfU+i5UsU
+NUyC6vpGush1HMlbQ4Yu45nU8X2BFF//dWYS7UOlNqfVrtk/df84hbwI7WwVm2SBDOdzM35xqFV
kEAR3g4oajwK1JaXemRvRM3fERh/d1CyF0CjWrgv7aY6oiJUk9Ma7YgSCQYCR3mQXfempYeAqhz0
5P51TZbAqtBKV9nx+MgfqvlQgzlZaVXfrVAQzR/ILwFhk91a7cT/6gnZ07FiZ4zshdXy6rKTaIZ9
7vAsvh1Ejjm70zebsk/Aq84dfekBzMhq/RMhM2/fymYVRQ7qkABW5yGqmExkS72O4osWHqmIV/lC
no6+Np9OWb3Nve7h1lN2XnjsOq8MNvL0X+MD5zKSYLm6Zr0JyY68T6qRnakpzqrcNMPGr3eGwc1B
8zr/XW11zIyEP+1kL0/qcjHlbY+ON70U1VFUU9RngZfk8zzl0GjKm5wybKdmIZtySpw2nJVs+ixv
blPKJqodW2GW9o7foHqoG7JVPjQ5xOMwTr/H5Flve9NB9NWQ3npk8K8x/ynGgmVXu82ZCo+J5MFr
U6TQ1o3OeWx923l04NglVj6d7nFzwOw1TcBMyBHsb53HZEYlNmRiqVD9c6le8afRra5fyHHDwTQo
ynJ/jrc93iPnaj7TnOj3mYyxVfrd+9e4/9QLKAEPnnkWzIjOHiq7MQb0h2aA54lCFMxlx8WEdylP
TXNi1SFPbwPkWIp5+iJwuvp2qYxV8np5+q+LKJfYh0ITzWoM7BSigFLtwg6gbor/yOOU+j6cDY1l
ZQVMB/9vio9/OsbYxh0d5yQ57B53Y7R/uV8AtydVjZvSPEtj6mdQxf3xPk6J9PBQh+PHIIS9bzxX
3dg1Fmw6riyHTpgZEnZze3KS8RCquYer2J9+s8jol0Nl8Db+1tZNXwcXCAgUNa5FpF4gwU1f/dyq
1mqSNYcgDPtnXWs+ZBwHuYUYx6HWERBgmZfovn/FTlx5zByU7fiyN6uqthSWHYFR7yg9Yl3j4/4N
2LexjqAsb6PlJSwu3UtcvMgGtT+uQmxz41LiOsuYPBgJ2GIgvNxV1ADhdKeek6cze3nR15lJkid2
+WVlyqHrYyjD/vjqGWlzLVS9vCZF/Ab7b/xA2QHVyE0ZFOpr81p5dvdae53BuQ4F8FVinX+fWwaC
oKk/XaDPO8vIyvVNbxQ6+ysEvIAs/ayM1j7pYTK8hBUIzUBl9xRG3vDCUtfftazAV7JXqfPkXE/u
N9mZlIbGEukILiFpl+FUbTTDvxhjB6LRLN2zPKQtRe6F8MZm2ykuVumyfe+XZ3bZ7lQz0Q9tG6vt
tlFCb1VkZFfdqOiOoiNXscCtvj3Ktj0H5dlfMSfRkZUhM8lCzEDoRDfB+zhGeGo627+0eGrfDsJG
xnmIpnLzVweEAfTHSkdd3DvI7/mX1MyiM9+X5V9xOacX5M8jiiJ72cJOvD9VHonkmRskOT6T1ud7
YeZwtf6h/ci4YJMGFU0ShCSRiDF7g3H30O3MgT10n07G5Jx/xsrQX7PrgX/UrLLemcMUK7DMkRQR
Xrtz4zQqYCLglWqGfZ7vOyeeT2nLswwF24WRhCc9KLj72J7xgLSa+WDqE24aCOxonVI8WKOHQLQW
YgMcKVEG6H7uNVk/9J27qCe+KGCV+XTVGL6POl+jzOzStWxmnshXSMyUe3DD0Tvy/D/1GdokO2Px
xK/EfmWM90iB8bHUlPAdLKN7sDpkJuUgfygrblelDrqB+flZJ0vwkPVRDh4C71xRjr46lkU9je+E
DNepqJALxg1QXqSb7OWULzfoQ5F9lrEVP0pIA2uUGmOiTxg8yeMd6QAG/a9Irn1GcRc/Ahaub3iJ
//88t9epxcd9jh7LFNyqg0ObjWAKSDQHx0r1RmsJgB5o2HyA2dissinhPpEVLXRFpY1OKYTVkzxr
ZHCaLDbnehOwc5sHyf6w1pvf42+j5AVxSkUdCTqguX9NIrtvF0V2gJvTIWdHdIzdtt52rftCglc5
BuYgqrM8DfvMh2FFcOQHyU0DUgNoP7sDYwfRke9B6JENiTzlGJIdWeTZw+D+aBwvWs1pxAJ3PYqO
shL5n4uSsgtAQHmUIxUj2DR9lR1Md0DGBYJqqc9o0or9+U0e79b+012rvdI//GkOIfrhmNihmaeh
0lSvknhY9qWIj4MWNf72rrDXGOPtBSJBleXhT/M2AzpLA6I+aQ+pc8LR/tMSwrjKQ2Xp7TkyA+D2
AXevLqixHrarlP+71rhmdWJe49KHMTJbIN9jLvfgVR3bFF7nqWRHblfeYtSpMN5jqmp9uPHUHOVM
Ms59dVWDH4dGxJUGHPZHxa5urydDlWNmlGfbJ3lNZEO47RoMWthjIapQDCej4X7VeW7HCrWMFhlC
Ki0vjPcjRLoKN145YPT8lVJEw8GfL8QMlUHy1PMpPGqRU6/vC7FqXtndm/+LBdv/PKSO62YBoKvd
DB0bnwl8g9/61cUDzowK9Hyw+kd/FMOh5TEvAKYRK3P7jQysuZctO66qS2Zo5cV2yx+DKEFV/wnJ
EaNuJCBJpmI3CiSi465Qzqjfhgsv6Mb3ZIJOObRe8zT0qbVOCsU7u02n7UytTg74jpJ4cyZ/a+RN
9aiYol9FaZi+TlPJprkTzlvSDh1e5Cr4KAokDjBNDn46pKeiPGpZ6J50z6cTCeffnXKEro/RydSD
hcrGWE1E9JjPhcUojOwHx+rWsiUPCneBQ2I0P7rRjyNgqGG/LdyyhrHgWavaSsxD7UM298NA2Zrj
5Lx0SsWmNdOPjQBTSEn70Q0fbCFiZDk5xDyNrw2SyqljNxfZusV998BeUDlRgJhmrl39xbNCcZAj
1CRJrg6i2AtK12Jn2r7qLyFoAEmoq2B7n11NEWjtMwrn91iObeB6MpJ0JaeRE7ZlO24pq/OJ5jcl
5sOQxc2+CIJ8cXsLrmqwNsBAyqyn0V9aKIacg6bb3t9zaxnZY0769L9/un4YEfZJAc3Pb1sORx//
9unuoT+f8P4OIhNHLSPyrd3tJZFMmIEqLB/urxnZNmp0GRW4+6t2oYL9pgBjK6eXE1Zh9vsT3v5a
YeAgwTx/utvcuvBZ7/Dp5Gg5v/yENfJu9zfZz58wbW7/f7c/S19AAo+H359OXq3a4qD4Dqio+Q8h
r87T7EukV+Jwn96m7LgYKiVaAcMrn8EdzXxXtTgXVus8USp7rnXb/YR8g/Zh5gGw1LzyPdeyZWEp
6UOuu+banbB4aOz8wo1JPGc6Gblg8rjLhDFVz8TUT4pmfJWd8lACxjCEO97GVx2k+YYE6EbWQ/so
aE9OEf+4j3c18oc881lwOuqqNRTWeuUsn58OmLtGjvYU+Ln+hNLXyRka5RzNrbG0+0MQ8aeVnXKY
5WElwGo7QJ+UIV4TIEfhIEU9zyEPelMM67Szi3/FvLjeuJZdX26vMkY1OX9PX8iXkVc1Zohbi1Wk
B9kctLF+ANx8a8mrhgaZqdIqkYn9834DvQd9oDmPMhQh+ICBZ5Qv7+8XLfdfuZrgsTlflDRRcLb1
+vZOZQjNffKgQxxQ7eMDyZjxGfuYnd8Cqlts1SgFxm98Gdyz4WXZQ61oEFhHP7zIM5GkUKf6qtjJ
pi0SFPZLHQRCaDbR6q/RbqwO+wq2430COUIeeAUvG3+/wj1sxUUEGf+fV7h3JGX7+1VySCjo+rMe
Uju0q9UAS3VdIbXNomOjYz8Mpd6P9yznERmf3OFI1dmh3F6VD66LhcWgBs3VAF2wop5jvSiB489e
scOHqPsA00Rj/BblzblyOu+Xi728hkgMa8KOqjJLM3+RODrrEzX4bpvaz8b2lY8gdR10zNrsVYfX
s0rRvb1CXWJrahjqA29X21pBZx9tpXP2buZU+0Hhm2vktrTHYeWled/5cY0noFpFu6jlUWPJ3xhd
upc9g+HOjKOMWvJC79LxdIvahrsYeBCsQVRk/Bc0/C9nS/ybyPcrWrJpNZYnyzKby9naNYtr86lE
F2ob1sU+rLSQnKnrX1QXPAj4YgVh0C5ZxnranKfaUp8itX6VccePjVU0Vc2Bu7sGp9JYZYWtfIJn
1Tau7lkUkrl86M+53iKG3JvBnp+GtpZhdojHvhzUl+gqpsDBoc9KGkR5XXiWG5aJJCGp+CbHfjCT
Y10XDRzl+XTSUa1whHboNT8nvxisQqcr1tOYpa+uRfmsHTCtcGwrecUD0z5YOfgO2eywaTtHufpL
tialcVCud8/ySjRfxBPq9Us0q3kWzwcn24EsaV5ko4+LLYr6zVVem0bTq+mH6oNs8UlQiPaC6CSH
Jj0gwJZU/Z70gfKSsv/c81Mo1IVZ1CG5eg7GoIVL1c6M9RSGv2NTCp8L5fEaoLAg7ScHRoP+T/c8
0Gqn4uCNOVDjP/FCzImGTo25kU5vMS44wKrL5L1TRh1bBp78smkU5DyNyPQPPiCtd9YAb6ooo0fo
6tNbK1ZykJa5ycUoOr7HzOBgULtPLY2VwHxJ4gjK+YoHSmDuHTVujr09OWfZO1H/Bofkv46gq67C
aB6qJknfTc0JsbENK9LxXJR3U76xwFhgxciUolAVUL4hmwecb464KngbP4aGKQ+R9EtyQ/yRktlK
SQYNsIRkR5GCmfyqeo5Ia41xq1/b2KhQwQ7jdc5feCM7+9HxLtQZby0ZqtreX2bJyE9ovtylpH3U
GkHFaygoQCLX+qq0fsQ2gZlIBLv7CHIBCOZfmqi/oewA7CecaeKmXTzGZim2ljfNnLkB9USFR7bb
WvXMrHYXSK4XX2sb+pQ2l9G1FhMvoEvfLa8sFnGaq69FgD25Zeo6iWzT3fUod+1dZZrxJEW4RuM3
f60TtmZ8Kfvv5NdWt5nKLN4XfWd+jU2YChbE8Oe2IevVJGF6xl+Uyl08+LtQtb1LYBv5ytHi9D20
lB+pbYufyXC9zYMZ2VXBAuezFX0D+KpTri6qDytvmnDPGpLXCbuxlxCfjpeuxqErtrMnGYpqc1rA
2gBZPXeWbVpuctLpa9nLvTE+dWYPRHTuLdC5fmmO97mox81Zrbg5yX7bTdN1a/MlUz4zt+1exi5d
lQhrv7fC0YBfhAYuzjSNQtgbK2hLJNWb+p2dGBZb8QB9Qvam3obCR/eseWn1BLXqFh6sNDhm+YyO
nkfhZmisoY8M21FtxbFXmmRhCqU/z/oUK3X2jDetaTjLmDwARRjOyXyYosZaYbXFkPmKHknlEewq
PbKtqwjJ3rtlTPYi0wd6KrOOap1Ey7afvIfa8u1zk9vDcjQm5yspuIM/eNNbMWGskXt1iVmxicmo
OeH5kThfFQjNq0yf8EDqtOgxo3wDrVe3v2bR+K5hCuJT2VgEXtaDa+zDx/vBbrxzzULnCJmxdBax
48b7SbGChRyShPbvwX6IGrapZufYgtq0sEjVLUrR1Pz+ZZvdxaZM+fOEIhsfa4TmDlMPlEeyA7ox
+V5NKCtJ5kBDC0hPgJrTbOzqht9Vqw0fJDtg7mvmkf+H6+Qsphj2jlaFF3WCKqDUFOI9EbtPgejd
J6cGPuJYVxkZVZI+yOQ0K9knY5bTbAa3mS6ylYg43tU9inIB5nzZ0vLqR8SEh3M0T5Z7urOZwHyH
uNY+BXjfICedsjExGutJzyfnmmB6P/fJSG0JZe3BZ18l6HdDnIyjtQEB5KyBynaqKlpGUVy9aXn2
+0zGoFm1z+NQLMFQhF/c/pdh5dWHXVjZ3obgtpZhzw+Prt2aFHu5W2Hpg5RB2odfokn9DmW/uwZx
mz+Mxmgv5Pg6M5CKyO3+Ac279Orp5k8ZF27hsQ4oLWRr+J25TnmSce6tDZqmabuPROp/RCbF+fnt
KL2SbPFYr7ayybsTf95d3zvDOp/fBQozx7K1f7+7jqXUste9TY2KSlT2+c/S1rB+b/OPKcrFyooH
vHAbtzyW+Alv+j6MX6cOiAJ5mvwnRr3LuBnMS2vo6ao1DQ8JUh9zlvnsfkhbZdxaXXxyrfbfcTnW
VM0333SC164zj1pi6R/egKd8kMXBudRa6PGql6/11LPfBz25eKGj/YiM/AlUXPpu+HysvsqVY2RM
/Rl1CpijZlB/gpXf+yyjf2he8QXLNPNVrZRs4xQk342wUR96fwpnMVPvS6z4azkU5SOcttyifslh
f286s/UPKlT2C+pRw1LXRn7Eo9khCj96oNom094bON+ywYiXs1jQ+5RVzaKfxuSLKMJvRVp738gk
POQIdPws9WmtctsPFm53RvQkjxathfwNjJEF1I+NmafVTzdQHzG5a78ZXfhz6gKxUyy336g4wjx7
gPfy4hm5iPy5q0o2oKOnbWSsm8zqAnFsl+V9fhuBjKS/dBOTNAbOf2MePgVZ5F6KUIBins9g4ter
NsnDdeMgJ7IOUBjjf8A9VjpFaR6v7BtFGT/dehsPXlLkNOE6thEvotzdMs8/l9xi/FVvl8j5AyQW
19EQNpvE6bCFVhLl4jm9fkxGgHIxGo1fu+itAP79Ddthb4kkunbmP8w6m8hBL6u5ox2/p/CQv0ZW
H639in2ANQJRKdQeebU4sr9NZgEjow0+ij7uNqETqXulEOqTEwVYec0jhs56MeBgvoaZ6e/QbXUA
71nVa5tqz3IAkkTpAlE/IGd1XW11JUTsUadeBBQTeF39YYPJ3ilJioU3Bj12GwdvODHo+8R0+7Uz
qOILbr+r0M7Gd68azJ2j4+ci45X6rRnC5LPFZm/bAj/aam5ofUnSVHwxHDIKQ6La27Ltk88x+Sb7
YjjOG7bVxg4rnel9NOqVjGuCjWpUpzo5ryF4I6G8ky9BfsdehUq4NaxEWVYiwIKOvcRRnhVz8x6T
HWZQ/T9DetM14VO05uqvaweQ9gf8BXAaReJPHqoInHIZFsa/Ylna5xfeRLSlUoBH1J/BydyBb4SD
Grj48Vdcb6DcBn5z/ivu4V9+bkH8d7E1LmtYy8u+798zUVfXcmYuOmj4HP+EYL3XV0yDbiGqbBVJ
JFixCtvawBy1VYHT4dXPhbFuzAHBk851N4Vh4nrMTm8HK3Y4qg3/n5TFvb1vucUxzYNuV6O+ehYe
ijpNXFDBUHBXjNGofgyiGk0Ar/KfU61DuTdiMRrp6gMwgPxSWYa6sbTOW2SZ8NhY3/4W6rhDI4Gd
qWVlFxmTZ17iigPMoAfZMtzIR8ooDcpzTUEqTPrscotFVYq1Y6omq2Ac1WfI4P6hmSoArPiSl+z1
giUA6P4qe0XSlCs7xLZVNo3Y6U/FmH/Lq1R9rs2qfUBs8ZT4HmrKehRS0RXxTjZNU+sXWRF5t96w
n7amG3tPVE/9l0ZvV3KUM7F+qUzW8SpsRYBfaM2MYqJO2COKGlRm8xaa1TIeDWSybTKFk9m1a9ls
m/gH3Pjx0Um7+Jqx9xRNAkjUNY11YZUNupdclOIillMx2amIlG5tS9RPlUMW2EzCM97nzVPciPDc
8fCXffLg9021bvWgWluWNiUAodtHU1jq1gdBss9CL73Ig2aW8UotLYwGjTy7xcJmSmEr+ZhtRxZw
xnmwjMkzGJzVTm0pcN5jnhJ4K9RetAXIw2Jad8lAbWTW4EndNj1EkJq2Ce1HrkPOrmtbblDuq6sb
3q8wOfDAcH5GpfdLbwf1La2UCVhSHVyavHZ26NaHaC1a5kOvwd8tjKJ806IipL5Rdj/B8grDcH8Z
VfQSvWSVavKEGq3boUltFOq69FrGOVaz/z3ezZ1/xchtYH/TLhIR/CqFX+sPLnhmKBnqtDYBFpzz
ydDARkY/MfsYUXUZx6M8ux8Q6E23WtzCojY9lBc4BKxDYD3Op5FRvXQ6FWLplSdD8qAr8PRl7Db4
zzjZex88VFq5TlTT2ymw0baY4I6gjazwXdcUBe1AVeyj2g/fgzj9GlpufeHBHb6bcxU8qd98zx5I
DafP8pKprPUDJcN+KQcl7GBBfsH2IAvLM2XksTH1MIvQ+DVercjUVmk81hdEhpOdppYp+AXDOpVR
kmyCatCebEhiyx46yWc/2U8k2WcgP8svilYLDyZ76LEMCUyjWkJ3bJ7MmidIWmrqSUOr9pA5ir+b
SnW6FEE2rkYMZt/6nl0yasAz+ckUBSWAqO4XJLjUeAW8NTn5M03KbaFCLmRbHoDkRSAc2gnvzPif
HjmHHC7H3K6RbV1BsbXvPsfaTK/BLEmuDX1+GrISKTZC0RwCgSDOUd9sZUgeelNvL+QKFvKae1ye
6bNW+S3GiNvQP/MjDba9Taim5OnSuL44QZaf5Hh1CpWNJ6YaIJbhbgWJreNURuWhyXuXFHwbnJ3a
MDbg2+JHPGKcFRuX8TkfRUPB2CjnZ26BaZbhr5wW3pkZm9oRxRZEDNJZLUSrmngjg5GWOeXt1PFR
zvbIpo1HddSBoGnsp3O/rZ+7PgEJbnokq1M13aptjzDiUJj7Ma3KfTZnJiMUGTeTWyWPhSJT2br/
Yqp5urTUuvzA3zlAJ5TUYocwKWzOjKXyuPXmTdQCYOG660ukxrzc3trOuBAz4KMrlfDABhwfvrlp
B623gC+hnKIk7d7+DGtt0IXOAGMmD4zfw7za8jCTY5jLbDIuZ7PmYeBa/j2MVYgFTmBKTnHTVFsl
cSjux6P+HFpWdQ24g1tNIMqlp0MK6FAkOFRuoj/bVqbvcl/A5J8HO5gOPWdQe+ahZpHmSw2s204O
1dQmObQKcG3ZNO0GI1K31He9TUkI2SD1OQ1Q1hSuiN8Kn11PO+nWRxOxGOa/X/saT0hJBI32Q8k6
1lwJAujkKhYOaa5o4VdbthmY4YKnWddxWl4VpTaXdQvVvIq6/2LtvJbc5pWufUWsYg6nylma5LHf
E5Yjc868+v8hZJuzp+wd6vtPUECjAWo0EkV0r14LjqYmIXRIEuAzReTnzG+IW4T2zisz+wf5uRe3
D4tPeWLkS0sq9EcNlNymhkf1bIaRtm+GRNshR9RexI5Q/aSQcrmwmbe9/7nMeDrlt2uKHd93LBLQ
O9OOeuvky2EiKdSBRe3FGedPp6B3NjJixcFPCG2Pxs6nSDHM9D5FB2hI1gn8Q7CnS1qePAR1nr0U
TfGSdZp6Gdw2feFVZoAbDSIy0+QoZVDd2Vp5ELNWU4XwdxrtTsyS9Shgd3JNdFNZSxjW2FTEuvuq
uYChKcC/a/EnO5BPxqQNY1ocTzzX+Zjq5kQ3GjQXJ6wAZraKy/G8piAsKtpFpVn193HjelL+vYzj
HoAIlFhy3n2itMM5uVL5s6mbaljHWawt3k28G5plxWmL4khhH4MM7hAHacdk1J2TXxOGhhSfQ2to
cMIvgv4bT2QQMvfdD5gPPyD07n90EniCqSvqrmHcG7uKuhxqXez8mpAQXkGzbW5NfXCW/Lzxtk9N
Q4HB0VRseOR6Ddl3YcxQq0Xwe4jITBsuv19jsAh0Tz91VeU+u143fVHUGsFMhknrlOuyMZAimZxR
bzC3o6ZDtzEN/caBxxmR6vtWVu40F19qXsTSkVPxI4RHS2tyNeumW/LoE2xizhPURXpjtMpjDp6Z
JvXaa5Nw+6lWnBt6fwEkuUeRI4B0wFjl0dB9l3PlKSXL+NltIapXLdP5gLLcsEQLOXmSGzlYQzx9
dBILnkB/gLM1HLN9DxIH5hNFypZ12R541LDBszOrWHq8lQw7XmWRmz4lUzOQWSDT8CAssuudHGvc
y0ydfd90zqqSGSN66pRPy6abrIAIdfJKzJcDEeGsha+4atxzSFx+Wei9vUh9+TmyqL4yoWTYDqSf
NqablktBIySIg8KpALbO8kVa5MBa5bFCayxWP1g6f54dqVcxkgmhg7x+Ruu2uilwDh/KLC1XXmoZ
n4Y2+2YlRvKQO5V0gR6apLfR8T1Cf2OKRj6QTa6+JH7zzeA9+8SPS4MmKbCAUGuCJYzNt2jwuktG
EdM6sG2QxI6FlKnSVfvSo9zahW9yQNMIGSR5PPFt+UcZuUGiz4ISYd16GxOlAh7qoRR2+MdopaTs
IiWUdgQAvwwlxOaJDgF5AR/6z1oWGCJTNbde9UF3t0jQpFuzyJsH38zPsTuoyMNpHP3L5Ktcw+xC
0Nm/WWHx0El+uO/7wDxC4g0j5NQY8dXLP2eFX3sLr6NeNAvaH526kTV52weF89HP3G5da3J5tDlA
XD1e4jJseMjSYHDYoIauX8ux8ZYdsUiqhYoQpmjHjxZ1E1mUfcpXTWnGz8okfQt5SrpwrTznEzVs
Mtl+9eHa/WLbAcwqHQVn/KCEW7OEGcWVje7VMYFrlbrffvWMYVt6BYm7RntuU92hSk968Mx0V+uQ
LQwWpCNDpC7rGvHvLvHtbQQn+THrq35n2tLBHbN0rQzOcYyrdiET9CAQ0/SbNtDMTeY2H30rra9q
bgeLKh2CL/Ay3WyjsL7nfHmgckabFxr0jSPV9QHq14NDffMFh0lkngqFSzqAS4+AgfSeHz6IBoIy
5ShFsNJPpkiSoBVLbGNNbkc5d9agnOUu/9jb+a0wU6LxWflM+Xh8hdhZfskk5QMshdZFDfPqPBjl
rQuB8uRJGB4D53soN+lJhnTCCfth71kwoADvz/STdHEbKhV9M/nUgcrYgk2HmmkaSoN5nSJbj6ba
dpfGrClclwC16VIYrEq58Y+q05yVurHhrJ8QhxMw0Xfo8YjwLcp9MFID9AXCLhqKscDTCxcxdvzq
Hx76U1i0h5cezadrEYcvtZJVFwKtfJPGjgxfV7UfZDsNFxRZJNsyaL/ZZEIekG/Wzn1vUdqo+8GS
p43sRO9BTEIa3z20vQVceYy+ENbHo1OMYe8EUb64jwPV6hdDpcaA6tJ2nfd28aHQwmaNPGm+FUNT
M/n5cRT4Zb2R+jcnH5ZdTRkoUTYtPd67FqfWo6tT6becQBXHyNMfSQVLS79DDtN3Dmk13IohNK52
Aqq1q9e6o33jXFcs5LD+0ulGexvrhLRTBs1nGXwaS76HoaQuhyasfnT6U2dbsPxEvnMqSDMtYKFq
V31E8UwTIhEfSI27Q8CPgBNf51sCk+ctnXqkoW+JGhcUcWISk21GoVTXca8UQ1nVk4uklF8iUD0Z
emzPZSS3/AZBCyWGVuCN58EmWMbv3DOYz+4xabIlZRDmc57JySIAJkDivH+reTdOwzjS+NX1zc9/
krwTHmLC4edhrw1c/beyngVT9hDEPwo3tw99Afej3aA7RNVNsgt0Kqyoz6QyuYSbjCP3sNFyrbiO
dmlRbCk3xHC8m1MX2S7jUf2Y2uTlfL7+O35DSM5lUClAeDheIWXO1m4QyI/NGFmoP3Xycx4/lCUP
oJOM8kPbhuGu1ctyH3pOfR2CKfnixOUn1U3PcsE3PYr7faMAZyLKpS1NS0tuWmPou8Yd5R1YaRTm
MzVeK4ZV7BWT3QB3Tz8ZXUFmmudSqpbXqlya3+08eVIG5JuqTJaRE5LWnRHmPzjlXXzuhZ+8llfY
+VEGRVPQ7Mqhvth8lbaRanfb3rCHG/yW3goOaPVVJkGpmkn4IzXPZLKAjvNlvpl9bX2yfHhOi1ap
HkkwNZsirjOwLiXYaMJYPHNVt6zSm2VaWdGXIuuXflbG32W/RAQhDeIXE2jgpoX65DiOGiwtBlhe
3+kUcvrDWa11+9l2HIVb9oYoV/E58A3KO225OLh6Z4En7L4rXsSN0raA4huVCRC+CY9QEYdrIjfD
JXHMfNEaxpdQyb1nShGHnQJx6hbSU+eFMzpUkan3FRoLAIRpMjwOid5R9lPKmzJtm1d4UQ/CIzDr
cZLHSR7Ursq2TV/tZMuL93BCmHuF/MOJ/2VE6q82r1BPOKsAIv910xN0H9RgOKWEfRd94LjPhq4T
Dir7w4Q96TQYgosetGBfx+cAoB4VNWW9Lg3kwz3ey5WJEuueHxfpQxOO/sJubdLf02zV2CjOGPqz
LE9cpG7GQ1HND2kJpELT227fNESvR1tJPzmx9b0DaXornFC/ZZr/LZjuuSS3Fjk46iV1fDAsOLK5
R9xr2PZtlD566hS5zprqqwl5VhI0yndOOd8LObBeCqif1ooSfbKHMl+R93RuydSAWYZJldzRzjUl
VYLzo1JWYwlmyXdL5yYcHccEmh+SxJ5tudSbRH+5sUy7CLeYuNLNvu993yw2Eddprn3bEWyWPH9t
Z3l6lrwKAYIxhvip1eITqIt/LACT50Az1plfPUFBHSzVUT2NlXPUE+K4lmMr5zyPYEoffGVl1HW/
c+JK3aNDMlzzqQl26UDIBZRBsMs9J1jpZqO+mgN8+mXf/6AYbvQ7TuzQWr2UxNsXVe1k6w6CJG6X
sTceyCAsfV0yEPDKtZ08AGKLC1MhVuNZOzeS0iUfeb6vSvzRd1RoYGxEYDQ5H04jxarLRCMdHZpa
v+qMiAi9PFiU1DVNu4jq5gmyoGQnbHNDVdgvl8pWu3VnddqCp5GzTqrg1a46wjCWHnyY2ChXbWJo
t8jxnY1PcbabGFsyUuOJAqN05xko3nRqAeNPUJ+7UkueYFTguRr1Q7BXer8XNiUB+gK7LHBQyb5x
FLC+KyphqHGSibMfPY2nZNQmPsuSNBx8PRsP4LF5d1wyGAFF/acG7BEPgtFHqSLt0FGEu24hYN4l
RW8/yMiuypbacujRTIDiNrHSgDOOHzTL2EuCE5jhdB+MBCxsYB6rwhrVleY7LuQu3aNHNNwxTFL4
YyiZ5xqEoku92oOUedkDz9JTtTOyEaPJU5MHevfFRAgAoV+fhzyIuF5QXyOIHunPfH5MMDpLGN7T
m91MCtfNi0Ux8o3IZ3JvCvLSqwKGsPUweYmJsKjcS51/FQMEaOU1CdNoZVnleINhylloSt2TZdHG
290mG+ZWjW0d/CsuYoLTgn41gEhOlrwLo6VspDwAS0156h2rODVN/LMXQ7UAQzc0jFLQAVIWPvcu
dyI+V7HcbmJ+Cc+lgc60JBv5NlEcl6pKGj4Gzr6pLeL36Xg2SpMfgCR8qAsp4uvPbZEnWAulXhi6
ETahhKQ0rAdhq+2MQGMFbWloqxyTKpckHVFdUH/bUU7TVVYMlwY6oJsMs8FSc33vwedVbwnNxWQL
O1jzvfFmAyY68aWrOmUFr6DOz7SrH51cTbZ1qH9q/TY6++03guDlJW6GfOPYLmwxAQpElQvppujB
qQxNjujOTW1d+qIfCJ0iP9KbsonQhAVftRR/cmFF+cdA3mJh6FL9gfu9sqxD13sq7BIFvbB0r6bM
hyKIIO0JoqPZoJmsNgY/LdNQNB2kHlRBOlmfLcSU2hO3TruV1MXqTaseA0HORLk72ju8wXfuJplw
3J6qMNIXI0UlnHrVKdSHsJ4gWBJN4Ss8Fvhms1E8WbsTOJV1g0hsr8IvNFE4Cb8OXSv4os1TlMEj
kIdevGosRT/UAfX6DmCuZ8U3q0eO0wu5T7JnmB/XwCSlh+lB3W0q5VWLneJUJoF7Hxp5kizDoQs3
ELigsZK2vbRGVFbaxsB0Hys9+0rpBBixtOsOfNeCRUem6sHIIvByTjxuDccFcFVKH3y0rR67IVnq
TVk9e8NQPmeJfcshE77knlQ+O1pnLNthaLjDMrRtxd2SoghXbu1ejCzvzm0+uJc0NL/Bzxm+eklY
7gPZzync8KJXMyI2SRwy2InZiDpqMPKkysSsKyFclUbSk2zr8iO/Hzth7q0WmTo/A9nEQROA5OhD
3kAG09BQ0KMewnwx4ggCbxXucCqqzJekIvYN0Exe2dPQGGRlm2f8vEuRZbwkVCkBCVXitVirOq23
heG7Wd/XNiCH+bXXYPjFmSe8apONrgdPGltFbR9A2k79lxiqiIeuYeaXN8I57cCk69CO3mdlL0oJ
3fj59r62790VhD/yVjhrFFOsSt9277PI/zUrizL7nXCWgw7QUzulYcV1R19a6nUdbcGN7gzLaa+t
N1ibJBjzkx0dMyJ0z6h9tYrcPU+VNM9J2X8gP+ecM5gFdjA8wK6v9d21qeM9Je3O0dIk2FiErVY+
FyOVWXdTq3XRRQep4Mq5GkBdmupHsiMHu0MFXPinZRCvOD8HWxt6mcRKOx7xAvLEchgjW0fuIlH6
r2lutJ/z3FcRrNeMK3Xp4S6AN6omHXZrjOilkZEKM51UPRBTb5eh03uvJaHjjQbPwUbMKhWyH3UR
oy4yzWY6kL4qa29eYGsfms9VkXg71c8gLe8I24WJWa4qqSi3IJf53bK9cTg4yFQY69CwfnXjqasr
SaEu3zi86eqJkm+iqdrLMx4Revc+mPx5FC0PKwkaoA8an7YHN0aIaBpJRqdfQ294FKNwTLNLATpP
jMBYGScNhZ5FMPGpjyUkT3bfw3c+7YpwqraZ2LVWoSlp18GVfza6tLckSg5nMw/8+SF2AVNOTrM9
1uFc9IfAXL6byLxQXqAzOWxnZ+FCPIKzjgnX/O/LuS0HRqNUlBeECTbUdw+f7NF0V2PtdKdBSeWz
rBLualSAgyFnZH+AbCKYFIVEU0yyQqIXa8bEg4Fg72ihKCRsyu9enE1J5hbZ4HcTwlnMwtqL6Me0
s1iGFrMHjwJEFusREPV914rYMrAnklLNAiTzKhrG9JBVwc+G2sD0QOQ7PYjePDH7zRPv/P4Ll3l7
4GYQ3ov953ViOPvMV/ovXN5tNa/966v869XmVzC7vNu+8qRfL/+vV5q3mV3ebTO7/G/vx1+3+fdX
EsvE+6G0A/qOfvAoTPPLmId/vcRfXeaJd2/5/77V/Ge82+pPr/Sdy5+u9s72//GV/nWrf/9Kbc8v
eTrUMsSUBx7tgulrKJp/M34zFVU+q1JyhPdV93GjR9nb8X3Bm2V/vIIwiq3uu/wn//mq86uWO1Ro
1vPM253+037/6focZjh6d3rI0/l8xfuu79+Ht9b/63XvV3z7l4ir18N4M4qu3cx/7fyq3tnm4fsX
+tclYuLNS5+3EDPx9C9/ZxMT/4Xtv3D537eynRLq3FL7PEhGcGykdmJIBGx2jH83YiYahuKgajdh
FhbRq8SC2dd0y/AopksSSHsnRpZN67zHTGv0pVcZ1FbVhvSQBTEEanX/zCkYIttpFOdUErbgW6Z5
sWYMdPNA9v2HmBd2F56ozVjCiCVsoql62DJMHRBYDdn+CbroK6Qe8bWwpXjf2Q5C3B11vrYZ3RsY
KuNznsJAOnlpUYSSnJgNLAk4myef7jYxrUb69xYAFZGzBmoZsVXu99Q556q8vju6sEquKiOw4Uk2
qC/JRiR2ONmDw0RMdeNHaLna8N0Y1M93xVUnaEDePqS6ZxoOgVVcCyUurorSaFtPL4Cui9WtVg07
twDZ8Ga11TsAk9PmE+SC7CgWVmaOLJFRP8x7ia39TqsIanrH+35BUjSnMI2h5f11SeGW9l1/Vnmw
uLvpI0c0S905ctlTxIxekGcG3qmJWo/U55hTon7v380y9Vfj0G0N/m9HQLneya/gQ1m4BouEUfjN
0wU4EUdy9EPSNaAq7Lyg6DSF6SOz9nlh+feBowQOaJjJngPHheCK4NV9hTDOyyRrjJYkPer1mzV3
z2oo112cpMf3C0dl8PdNKD2820sMjcw8E+k29kpleBCYI7Q2yp13CZrEu4geYC8P3dbS27pAZslr
MztPCL/OGaPzSGXp5DqvvG+ktY+2HcXETQP9IJqR0NkBZWT9IHoIpg37REoWYjL57SaGrq57KQUn
rMgojkZsVlq0jgy8DLUxH+KxplAvrSQpF2FtEZNbg6nVlmLiPju5i143yoS8Ve8kfGcPMk7mRsqh
9ACv8dN3no0U/wmRIZWA7b9MamOm73TV/jzbTfCEKnxaaUaWx5W3Yma+mIOGIai6DgqT6VX/fl33
YUqpHqWG9lq8CMPyVN6RMoFhy3YPojGyzE4X93a2dpGJNaMmhGjh5JuAbEH4ekD5bow76c0GepET
MIi7WLpveF/0ZsOyh+tVgqFhpcKMftSnJgzz5iiGojc372zU6UEby0FsOU/8TxvMy+7XUHtnk0Ft
l3LwKftTwhERBWQ1ufmyn95CI+V0FSIoISaIt0VoUCNSm8GRDi+tfaAUYEwXYgz29KfRMvxnhBbk
jbCDHnMO84rZtxTClmIbsXb2eTfMvZ5qDKfej3L0SWpSMhm5AZObHkZPAQC1vW0RNJD5hL0WrbYT
HhRwOZy5Hf9mTTD2NKO6LjfjEkiVBYX/BCdpJzhJMwDqycfcJPU4dYWxnmZEb/YRS6p+Y/XIN82u
wvynYSAgKvNOsTxe3LYeHkbHuOl10j0XHLgPua6W66GM08+ebpBSAmBF6GyA5G1KQcmR+7EwAK5G
BfRrYV27C6ke9gJsLFDIoqkr210ahpOsZ5uALadU1a0T8FtLMXGHJ7uOG241m4/+G9CzV7fRHubF
L3fHhiruKoAxF4Er9+AUjnPg5KqnC9EVDVzsBhCCCk37u7WkCrovVGOjzZ6QnbrIcE4+5I2QiZ0a
sdwu6gCAJWGB3Kx6GENTCNXl0auRzQmqS5nD+yx6osmHhGrbVAfV4VY/J6LfvdgD5ACTs74VzrKm
IQcd+XCi1lZ17dP4Q+g6FuTDMZBTKR7QDfllC0llXcWEP/X+Zk/69EP8e4+ofSZsmZ9qJ4/OcP9H
56a0VpVD6BNSr58mMTkW3QiepFLyPSS0J3m0h24hfKoOBDV5T5ThUyeiPnDaK2nrKtiKbtwY3+1A
zbZvbOJS4Y8cXvCT6EuETPteSyC6051DMjW9qcBIOY9FD51gdEnMavfeLrXO4U+23vDdg4ToE5ru
k899V2EVY7FGNO1A6clSzBTFIO/IKreGqdx03c8/1MSbfRkguxn7+gtRj9ps8g+el8ooqHfg+uXs
g4KE/NXozCexIszt+FzmPDTmOtFas+FGo1NyffRT3z2KXtLl/wyebW7EqBsK9+hVQJL5cf/lEv7u
zbYOmCkCIy7qE9PsPHFfLPYRO767XE21ziqtk4kT/1/Wzc4/1wYyKhRWsJH9INsWo+49SHIJC33h
xB+J3n0yel35gbi2Y+ikfm0vfIqtqP7ktBEpnbD1H/3Q5p5phNLRrM34+G6fBtKvo9+V8N3wIT4p
cmXtOykn/gTtwKJGPOcUIC8xnBtYATdtCPQSLIJZvoaR5Kxj2LoWFoFyEqZJtO60vDk1U0Oy7m0z
24SLIivrqLSl/WwXC+ahcBO2NNfM3Rg5aLX9y5ZGPr69wrxeC0lH1Elycw2DQqgYcQcLVvKtGMZy
nlycJL4AsI3yZZOiZuH5qG35Wg3PV48Cl6IF/QJSrY7E+b80GXq96L0acHsvxFTYKfBYi27uJajA
FoTV3hjdIjPXWheCcnOqZhMokTKVHPhPoml0CCTQun8QI6+AAGf26Ca3Do/AGn958NQE/lFB3lsp
0mpF2tE7l4IkqahjHtvdrF8LI9SZ/nkQhEjx5CSMf/eZ18w+1US7JCbCUPN2Mlg9GIRy7QWukMhV
8pe2Qonu1+DXTCEV0ialOopimOm+p3nZOoTKYSlug/NdMRtgxvWnidl2v49OE/rgEkifbquimbea
J+Zl81azc4ZgE/HaJOW+Xo9P1Pr3C5uM+2GM0ItRE8sj10pJUWy5TbGs4CrxG/WxnyYhxrCXjQIy
W/j2kmkcgwqigyzT2oK0SnC0SzW4itkg5z+SJtCYi6FFZv6ie/0R4SD5qRzWLfUxFUg6IAuT3Lmd
aSu3Mf19itDFKbFg4eJMlEcr0YVYfKgWdgaykzLUclMPaV8tCk3+6Xqfn5eKXhdMHAwDZxUxJMpO
NVMPCC+SskebauOLW2vK80DSc6lFlr4HNaU8+6Vlw3bvuShO51CFyXq3NKfsq4Hk697Qiq/FKNsc
VycbmEYPEFhT7scpDysa3VP0fVDXX8WomXK2wjegdOePvtOe83LRE/sqmVTuYemKj33UFdSv8zyl
8D5c9RLAjLC1CtWateM627HIpEtOne56qFvU5novX/ZVohxG0cQVAKdskhNcCMObqWk+g+vj4CXt
z55weeOtRcHHNJPLHeid8qDKEEv+VhsUkoNimAXZkbSIfxSmWqgSVgmpM1NOJwr+X/qEwrk0qZyT
ehXoMZKFb1b0Sn40TMs73jcQM/MuYwrd9er3yxjaikT56MVLI8i/k0rNn8hAFU+SFP9Drr896dNI
kY1+B2QSKavJIy/U4ikLmhXU5+NN+CvFiBBxT4mUmJQMs3pQa0L303KxyHVjBcARWt/3C9hxck5S
g9p+Lc+XHaGShRk52VE4gyIY9+pApZC4PgoR8n6wSUtCXG212mtTldrZkoDHiqHlQao81lTliGHh
WNVC1iPrnHqS/PpzTdsq2llK4Bl3C0d7ndfwEBveVBW1Px9Oy8CKvyRgcK7Z1JDCVK6+mhjrflIv
nW1iItEzdBIiVH7EUDTCxdeDpx504mE2iR41o71JcGbeh9yhfXBTKH9/X+7uqVJr7vYOWNfpJYim
t3QY1FN/27lSfTQ4e+awDaj1Ue3Lndl5w85W6hp6WkyxampUrYix6ArrfY1YblYkEYHiFtXaH8E/
N3X2hwWZTM1nFEg7peEIIZq49VxQV9O4kiX1bqTc5ef07PjONk4rGrNxfi4W07oWq1sFXP77rY3Y
sRO0Pf9l25zSl502wN8IL0i8ilCc+ag0TscvrY5Ip+llHxX7BVJk6wNEZ+W5CpEMtPo4/Zi6Q762
PcrLOWJD9FzKCyuTlZUzIfORgk6PxoTcFD1hGwGiAyueZkST/e6JITRpTDtGDC1PN/3wZt1e5pn5
BC91c1P8pL2piuGuug7Fm9lmyoV3rnJ3K0wdRZewzE6Urtpg93thFE0IMcTWBNAx8Vw3t7kxn8La
zW6gMy2OigZFnFlVOgDuuWARmvI5MUCzUWK6CqHX3OVkqz80Fe9QFRpIDk9KzNT/Ul3tNvVRn4Zd
DYKVCmH3JGZN2//cDc5wEUtBwF6TUi1uYs7W822jm/GjmAukegECJ35WHMV56ZAfhuHFMaXnAKa8
G4DN6pi5IFKnUQK1wb3XODEiBEpb7cVEb3jlzSntZgeTFs8jk/M80fjSXlb0BsEL3IQvODZv03gA
U2ZfsTsickXk+/fV9zm/BI4hacpa8jx343Q+PASxl11FIxtIQ401ArpiiKDxz4kqr6CmkWVvMzun
0yySE93Kj3Ko537vEvVKdvV81Vl3TY5A0O8JscLoiNqFkgUZky5tTJi291zH3KcKqjETOaU8Cewh
y4VWsKC1nMfzNMKFEF6K8VDXxa7SKV72o3Gbkf+H5clrb66m8nmbelp0DtEAvJJT/mkJ3ayboj78
g4TDNNHmdUkFA2BSosVrV4qp0w8deAIhoN13Tm3dhqmhKhcV4JLoWKwE1s1PDOtmKK61rfvIWsw2
XZGUExVOR2ESS4UvNDaLOlV9MIrsJiYVzwvul5lt82WclorjFm6ao+Nb7Z7CbIrT43x8NXnkXiV6
QzxyGtqwUVG2rz/0rVQ9Rbq19WR1BGvSescYhOkyEEPditZx41U7MRsU/efQnVL1oHNeCj69wgtu
FYjvORAiWsHWRaWkG2g5gq0YjmEBilLxnbMYKiWITyl9TTW/ufBLFd8Xoc8C8zBMDWvhlWuGtChL
8PximFoQdqoIbusFH1szz1BagA5oX+VWuuWmqz2RbOBODpHAt8CEfhtC/C9wBPZLC6nv6ztfHZ4A
tFjwTWNU3nl8XFG866xqedSO7dSInmgCpKiOVuG7BRzozEjArRatFtUQbjKMyupRc+rwtYtqJ3zO
06Z+zeXmu9IEG9sqioe8k9VnytKBR5YVT4qBrz33oD1WntG5WzEb6Jz3US3RAGDgPKD8fYxcYFLR
5FwSQ7xRAn4Qk2J9WHyNbU5DwuLn4SevlGC4nrylHGL/EWJ52TDkVcxX7VE0FF/Jhv/YGW3+SDHn
SCxJhuxydKN4acccV1Ndhxj1t3/dZlvNN4yLaqnf3QRBsr5T4muXcafkcRJ2fNCI12ZqxESfpube
65OX2ix+maYFaWrn59IMl3f/xvQOoT+eG0FROpHPi97c1H+wDYnxn/zmZWHI5z+T6n6lx14EVtqF
cWfQqRieak7VyldhDKIRvTYnT7IQ43fTYEGDnR+4J2G/7yCWvPObbW98crg6NnwfvityofKQwYXf
XGleInrvX02qExvqeaxb/NVR7DjvLfw0XzLWBXcVmLrRCFh2NqzSfGqjfGNM3NJiDLVJAHgYQONs
63oNDaM342lhI4xizdyUthUe8ryTHgAOGk9tlX6VMqM7iREhV3XD2cxYtXxunhAO2QVR1p/SxlZQ
yaFSYzBDFX3TVL0Km2ja1IDk0laztRjm0gh2t2jHPTFbPv9N6X8ADR1QoaY0aAVm6UZ3huYcRZVD
nUrgHaSJ+ZVNCVwDEPLH0gOD7vlX0TNUfm0ypYEd+V8nUBkjeuwar8JujkkIDcXkosQ/qo5Ektgj
yWwfcohe5TYnmSjIUht631j4lgMJA/drjDDJManj7Gj14UOgG8k2/G0S9sIs/XzxvttT0Y6VN/q+
Wsy/cfq9m7D9fcvcdX7tXufeFpCTvVY6Jz1XcdBCtEClQU6NySIwW/97CsyTIqIf/Gc+anBjvY5K
Vq9cxY6vWQaTIOR+6m4wC+Vq8oy2MtsmX1K675B8qMeTrwPP3pQ+pURWZfWrN0bRFY3mAVBva80F
rgVmG2y3Op7m6QGK+2bRuLxN6CZ/nicC6GHRWEPzUk6yR35tuR1DRypGVEroxyobP4mRaLpcnz40
XblWqyF7FDY5gAimHG2+3JhcRLNJ1QZrMadPJuhP1O0oac1ytiVJbS+GFrD6vFEffXEVtMvvu1IO
dqBMLlyIPYQtdeCWdeM+3AgbD0fBslCDegfPyDXLByQ+kFl6bB2zP8ObeQ6nEWXyxeMAC/8G0rRx
JYaiIYb/HaB8SHQSt7gynKtLxlssEqaaaustzAbtsoQYmjrhfgBJ5iLN2OfqNQYdr+djcKmnkbCr
vqkfeXY4iJEtjzooRXUothaSWwthvDeVrF5dFakwrYFpTtj8TtYu+hAuqqQM16YjFZcgN8jOQs27
iy1Fu/B32wCeLeWlNUmgyK3ufxtyZZlAhkIxd6sfUj3IPvsFhas2rFSQHUnSOhoL66TDUHJwKlnf
WgRFbi31kCsoWORXIwu+kOEqf1jhFkUNb8N9ptxaVM/dGkc1l1nhYTObxllkPJufmto5iFlTimC8
jwc+4miNmjsZLOQ+RuJmpamleaJs/juUCj4FFAqS3pNpbmabCUf7LpMb6s3xEHapH/IWLutfy6jd
/L9s96erCtv0Cjl3qWsPpHw5pS/rqWmmzKtoKDZahQB+T7NJeHjqoGwaVeYfOvkKm1gvhhSCPoJ3
N/ZiNO9LlUwKF8g2o1zq0AArn2SWk+eijSkWtf6Byt65VmTYhiotdpkqB5e0q6n+NTTzgWgQylOO
C7kSOqQLZDGMf3qjeeoiPsFSXy2Njhwnp/zjnV/1DdWq6A5Ooq7LQqdUZmJWVTWDRvSmRriMEztr
M0WtgzH5Mar5cOWOBs1177dfKFY5/D/Czmu7bSRMt0+EtZDDLXNWliXfYEkOyBkohKc/G0W3aff0
memLalQkTYpA1R/2V5FW+SUAbrQlv1zsqsiPkbFRPy3+xna564DfKZzidSABaeu507iW1WZoxRqh
pnwrq/7UxyvVMuK9rHr6DL9C6OI4cqt8DSBZkW4EeqtSVeWM/jNxzTn4tUp19ZdBy39V69neKqte
4vmgyMSvXlnN7ktzPQbqDzFNHuRXW0V1KDWJ9W3zhOjonhOMraFYwj9mlSlCPcuaLLIwm0EW+o+4
N/JsPTh73cbQj9nAIB1GNa5X82adxJiqxwlEopnsMPXcvPbyUzNJUZpHp7Wlr0u9hz37u9urLKNc
yRWvy5JZuxhzX1m3SMUsRSqKg5Vk6AQiF7uaiD//VC0gDLr3VZl6az1pYXToajd/MhLjExHPbFsG
AXE6XVCcZeH6Q3vq3TtZGZuq6la3TkMJtKVVI7E0dFW/A2j46ucVyYRerS883VEu7SwYgjcguMtT
aEuWZvzRXlZ5YC56F/hk1HbYDRgmZ0GgFftJoHSJ+yJ+73QYlbblfrR9wIMuKeHEC/Iyur4VMCMK
7wNM0IdWivrJNMbkwFZJW4N47j8Stsep4X2YWOrw1JYqsbC69mhO7g85j3MAj2/STh4GMh7xR3Qm
z93IuiLJ1OHJ1GztKxmlaHcSIrKXR0dZZByFQqfkMTWfJmURVaR9qm2FQHjuuJCGy8k5l569kodQ
N57l2vJgqfmtetcksXpXNP57HQXaXtZkITvjxF/05Madb+2GrpunrjSmCqlKtfFe7cmYzrYfjQuh
Iio4AZlbe/rgbmU1U6wXVJ2XqLGiiTFja0wtDvnU9PAkr5IpzJqFvAwCN2kWty7VbTm01BqR4Uz5
Y+CvS2T/FmZre9Acp+EUz0WAFSZf1Ub/5hR2t5UdqG/5SJ9ExRfbzMk4LOuw4bvuiR6Sl+GM3Yln
UYv5gXO6FjPJ51q/DupwuWlofQHEmmOmZVR0A89N4/gZOmiMwqVWMBWj5zrpu3bW7mkIl+epHhu7
NtP1F1X4v3pB38WHsUcZjn2CuyCXLvicnGRbx6b5E8L+vok7jHxAGjg++nu7cYp7achP9WpaqEEe
HmU10MJwXamgydzEeWmGCX2kZPpq+265SdsB46Pn1G9ze1Hp41dSZsGy8ieMe2dZESF1KNQhejPd
BJix1zx3IxTILBI/ZLOb9eG2NIaFle1szmgHyN2Qmucr8+/qqAz9LF9I9/XyOjwk3ArpcOC5v+f8
a53raA15gXxxWzPwnAeHPIhtnTv9SQmKHsF7pKysXrvr0DI3EfOlTfYm6tCfZFHU+bMyBM42aWLb
P8s20CDE0OhlvZAzCDKJME/Pq1b5lOw0/D8l4q9ofZOTVKb9JvmdzMUX6EwL2WtF8XvRqN1uajWd
rIZ5RhS2eIJKOyJL7/dAmQUG0scmwOyDY2ySgLYUbGhKNiF1ixNjq9SJvSnhmUG71jV1FQTtz7LE
lK+kFTqB5L2QWfGP2Dv/VmTfu/5XhxSAv7bNhIx/dbi5Q/LrbRk5WqrEX4Xj/17/v5a5tV3l43/P
yC3IKvx2eTfR/G6iWR5ajr69VyvUHwMzNxaa0lQrbAzFPQpj+b0zXxFfQAKTfSdbZDGFqMjVve38
MdRL25Hz0O465fcKQzVm3Mb8bi1nyqVNVxWXEVuWbDIzEaJ4YZmYkaMw3kyxFXgLjefquXT7tSar
cl5WpgXuTNXcqAFp46T5ie4UERF6e2fy1cn3dbjhT2J76/DaThwbjI7Xt2GqswiYskLI2XnIMDt1
HoZS3arch7TxzDNxLwfZp85NRe8A6jBGdkdzVXa0Zdeva83zVnrMPnzJCc5fNPTPatDOdQxf6p0N
vOckV+Gu0D2gZnPrJ/av3UN1OTtusnOjzrq0VpHyfM1wgWqNSogOZINLPJnWRV65QW3sg7Z9uo6T
U4I+/Z77+bTL+M/A8M0Mh5/Erm2MaGHPq8pxt6XmuNDRKYvD9SU1WBkRWVmrfvY29qILSMEry52s
onWOELBFKpKsuhmoj7p7QjDAPaIv4VyLf1Vlh2wTXhxtyjGMIQ8S+2fEfbpA36Z+QGOufohifF5m
qZPx1Y81HzMFeSZ/tsnBPAXbVdpD65BVOU7ObWP2HiYG5uvcf63XNGG7LRtysTVUz49mIX4VXucc
ezYNpMBDWiKZ6p+OWbK8QggBHKcVN0W9gV0OcwLMYKVVwUqu8MelXFaOlj0+BBF+aEgjTSriUYhv
IolZZmjCt7F3ImUaI1tvoZZe9pm6utbJQnVP11GjF0CwsMPPP3osOamY50M95/hNniDb8JT9iln7
ynEiq5D9FYWVlAoyzHj9APro2iEZyugUkecKfd44xFm6CbBx7mKHtKqprKwDPlt7F5j9o2L0ZFlD
RV4Yk2g3HKDGrwlWBPJPxzc9gInAX0i7qVNxbc/terq295n+R7scPxFOch1vpp1yRlURJMsAPqmv
qks9q+umCcfjthyjwzRr7/YO0gIaAnqbZhbbNTi47PhFhSvZG4BmPfl2wgNqnlvlo32vKtGum8ci
feAe3MB/BWE6PTS2MBZNDbUHFtwCYrfxYWgd8hiBiMCZm6S46o2+SGMvuYioTJ9QXLqroIm/E2aV
b+ygUQCseeW7RyYz9qOSZD802nH4o5qYnUnRrM+gqxEQqhAB6t362hTYIYAiPPn1WasVbGkZ4dly
sBwjO2RVFqVDHrsfoMgThDPz5TZQXikz0rnov92Wl81ykVtbH0ZfO+c9HYppUxtNoG2qySZpUeG4
tkKItFpyH23YRs1dVpxUp6EzuItnXpxuMCBli/8xi1iq+GB4xuq6iFzvOshMxBdNMepdbMTR5VbY
BVHU/bi8tYBHii5wLNFKmCLrGZNksJdttyHyqindaelrmrK6dWijyzSspsHWEhl5h/OLXRvlZVET
2QG9aWWk5p/vwnAwxXVl9+HWSX8I/FEcPNX5Vcg2WZUdt+ofQ+JKSRd/1H8vo0y+ufSR1VrK3tvk
/+9azvzCSluGOzSb96A9pm00OOGinhFaLWR/UABuuSoVzzjmoQd6S6K2EqBR5wT/znK0Ioy9fj2q
qFwyRy34UsZJP8oh4AciyEoIMAVBae2G1HHYPdbKe99rezLnoHGr4YDza2aXz+3VVP0wEkgdURzq
l7I1D03YbXpFHOLGKj7DzG14ShrKSxSb1WpolP7eVq1o68DWOLpITyy7dCyRttOB37ftR9Y48YtR
Ks59QSJxDu7txccf81wEB9klC9APhDSrDbqBjGZf8dA05gLN3W8VWsHPiaHz/DSUpaxZiBk9OwM/
MjfpViN77ZVjLGwlSp6CsBNPyZDFKzfz222a2eJJLYr4zB3wVXbKYgj8ry67xZOsgeNwto1J7mas
YhZaspg7L+Y54a/FpibtthiCz2PX4vCbCvYwM8RHQMgm5mSuQj5ZO62+rVJoQFGk9DyE/1HikcI4
WtoAdraIL711VE35gcyLA2IZK4CShXiZhuReRloRZXhXtVlyL4Ow5r5mrsm+II7vGjVVF2PLrsOx
2hJ3YaIuiNUvH53CLB7ZS5MskU/5VlZlh1GQJxzHzkU2NZaoT3rrPF/Hz5MCZZZLDTj0pKOI02Vv
tp+xF3RHOQRPhnvXTvbyNkFT26XKTfLUaOYicdgEJ2UkLFDBqb/3MuUurgOFwxKBnxcky8Ql6xv8
/2pK0ooPynNrOOQsoFFUb31fM/gQ/WZZWSEusvlhmuoJbOMY2Z+5JgvZWcwjbsP+97ZRoMI3NCT3
Jsq6sF3ohJypXXAj6zHO3OMwhNUdGiXVEpXW7Nv/PSJjjeHvNTqtQpPEKIJdlaTtUzMqbz7v8VTM
tTrvwt3UD9pSUczmySiG9ilJ33QzTR5li4XGCEqGVr+RfdHoORdzgJMUNO1DGuuENVfmhbMpytyZ
EJ89j+zQUuK31vGMTeMZ0b5IVPvScTOwe9c/1jzmatJ1uRwmT1m7JQGQqL674DAnxJamVn8ZQS9d
q7qw9ZdO+M4f1VuvHPxfc3NsfzuYt9mktydZeCrkAx66BSjHf9rkldpBvMAU7OMFyecAzzFDVleF
LLm6NnZzNGncObvMNqbDVELHllD2DgUknknOs9AmZTeKjlD9XI/e1cpYAv0MPwmcJBwscl90J0Yi
sSQGJxGAXY3oYvWKfkkgyJDcxM/klAXl+tppx62ztwP1S0hKA64e/7VouEV49tRtBQI2q8KbjOcq
NJsj7g+xkFUdOPh91CSI9NRKtzSML5pedk+yrwawkChVeJE1rRzLpXuZIm7l9zBw3OOYKMmSAADk
RUZ7PItqMpbILYWfjuFs2ClZX0RbQhXRIWTZoxK+lrMg2DxAzkxmYZJ6gOgkZ7K1jj6nytrko2N9
6fu+3IpkHQagvycihuvvUYXO4dhqyqst+s/aqpM7WVP116Zr1RdC6roHnGvnNC1Q/u58PJl6Gixl
Vc/7bEsosL0mTu8tIz9+X9V2PhFlr0y7kqhrPcU0pM6FFQ4wp35fDRmkDA4D/UZ2yEIrU/s6zgH4
cQQatrzNTxucKMgfdQ0ECD/cODkqWoPbcTKux+TidarOHTPVHiE198ukbFw+9ClYNE5tguMyhmXp
BsXR7qrKvV5mflkcNdfCBO2UEBmVb50BnRuDW4HU0EAY+MhTqjB6ZHG6tn/S/VkzPDPjb6nvLzE9
dj+zWNybwKjep5EfjGlU5X3rJeVO9DY2Qi3TL0ZcqatQw2EPs/tDThrdfQmF6Idj9dkiVPP6JRcI
rdeOLxZ1gAI4/kEBUZTfXDOa9a5N7O4Zm8SsNUZsu+ytizDAyWN+k51OEXhPfDCySxbInb+i3+2d
Zc2wG3dpuD0RZ/PSoIv/cy3ZWSmT+/daEYInpqF5Z3OeLNeK9ecgzcyVNLsJq0tRN4raX/a6P+pi
UNxl1kEcaua9davD/pjgwexgRVjPqRY7m0rkybqd99oirkHfKtyBxVxVB2O6YLXG70tN0Ur9aUge
5ES5mGOVexQ8ep559CMQVJGtlXlHuZZqDP/9SsFLGUQ8eozAvxaB3lqEjoZJtOlE0y1kjyeqX92y
eh2jZo22J85jf5scl5wsAvhBC200uI3WxLgddRttM8JY8QWm3F/nJn/GnquhNkbIMnF5HZ1FBNcq
WnyYQOSprvZuqSFhxm3nb/qgGL8aE+ypf5q7CtKubFad/2z+a7RcJJ9ten+Nls1hHH/3CtjGg+qK
HScna5tAo382x+CbsOvxG5CQRwUA0aupxxbJVZZK5mbN8aebpoUcAWZx0wuPbE4/LAlo774YsTYs
DTzwZ3aTkFdVpS3Ost4RN97PXCiv/8bWGtmuwvyZB+UFXRn3vddr1I4qrNoO9tRtDWfn4DSdchLC
09dT0TfPgM17uHLN8K2ojfnGY/7EMLSFOrzocm96FgS2wCdRifGaPzWrJtzjP9rRUDu3Zqk+By4s
2N6yfo2PEIq6jb+1z+PFPN53GC/Xlx/o3+Nvrxuwzr/Gy/fz9/j/WF++/3p+/85YrAccKM+GZ/0I
ja7/1kGBnpIUfRh3QSZdBPDfyneYDPRv6Kd/H2LTOQC5FWw4LWsHPSje+K4/foXXBoqtVr44Oszj
am5HvHj8CpFnaf5uz0m0u7bP4yfXFDusJ+0iQ3Dl2JhJXS/STLGPVW84CHgIfSV7ZCE7blV5VTcG
U/7VXcTdoQuHYXdrH7XewlIWqk/IOsNlyhL9vRTNi4tX9Se83Uxx4I11U78b0KhZDmBYNmnp1aD9
KNDTqk+yKq9kofS4ywOzbSCh8EhSSNEqp/Ysi6T02nM0F7LqW4O1BPHSrm5ttdlhx5b1QJnijWEG
00LOk1Nkx1hClSWnswbv76jvYjKQequDl8K1opPoHe3aPsYgTobURk5TRZGEs4F5ET34lyTNDpXT
oaKeEs219XKEu2G3KycMveTNOaQiT8bMv8unpyHieOMVHLec8Ql1kOnJRbuAlFKB+OLcRtrNiLAr
G47IJs3P1u9Jbhuf2sEDgUtYBuRjr66WweCSUZDqF9lrR3OeFVFia80Ip6cOENd8GmYz2S4N1fDe
4nD8osEl/Jkm9w4kw2Bh28RHTHOeIFj9dZeyb9ELwg6E2n3VyXDrtyjPhRcQUPMR0+iR8oXENexU
JyQyQAPsplblQdYGTCN38qq6a0Q1XK8VnrErS0/5zAYCgcjhJ2soC0g9r8hMPNd5ORTbWoxsmQHq
LXFODmeLtK0cFhSkH0N8+k2xHMrRhHdbKutAzaJDovXTY2PFIGcBy+0G1fLWbhs2G3dAMVZTguG1
TWbgY5uHez3uhtfRjbUFB8AcHQZ6pyrhiYIAnplFAyolFU+M3wUikL+qnI/ig+JV8OhhAV1IgxIv
jdMt2YvgNYk1bhtJgCbOXCXPHuidyFfxYPBPMpyZrlkQS4wJfm2Xjf5WKrOGeJN4dzjc6qNJdAna
UIogXzIMNyzeLqqW7IjcdfUHWbC5vzNUDZRhALvs2g52wFTK+4bI7YciJTEl0iew2/9MMaOqx24Y
vt2aJiCdO9XAoH1bBj8pwjY8Ga9TG8CUy3Tq8pXmI4RcE4xzTibd+AKKvwrU9kth6cHFBea5kM1q
oqOgYdpvGlRL/P3uBgl24qYSDIorRZ/DldV8Xye1p6y6uOaMVOTmZhJaducmQX4tMqROkE0GgW0T
inIpiKzcqgY6bFbTjXdZIGyybzTnK4jmTWkGxY+ib9+KWhteTUft14oeNycU3vpT0RbVqte79llU
mb/CRR7tGi2aXrEvEEYT1CRf9Nr4GrrdV4VYE9IEqamBxf4m65/MvDWfVWKn+Hqn1xxlnvtw8h7l
oGr+kyHnQVs4EaRlPe+2ijokm8qE30fuy/BiCO+k8Nz9sF04mMZAcE4UoTpJSiZcuqFvP6qRFLrC
Sd2HAbLYsdeIAxiJ1P6oML4ZnlN+gbyf7gIniLZNa7Xvs8tIDkClFwbumItDLXT9SY+q1w676zbA
FrCrZ/Br62na8xxxtElqJzog+ksSJDCrJWJf+ueg/Kx0ZfxOQCl3P/LFH0PPiXZGGRk7t/HVhzaA
7Q14bPpO/BAALeVbHbgpcTeNfh84yFY3wkFyllCHvGjiozcTpGXhj5N6IvYn24xzaMWt7XrlApl2
W/6grj3WPDDU+Igdw6TR+b0On42NECryalWZD4dgcjAt/vtS1mWhm+ZwUEkj+Z+D1FZRcTsH/XCw
4opVCGAMiREClaASZGZEmrgEdWQ9lPUg7mPvIzYNZNXTLMxPweg/yj7Ha62HsBTqrs6JSe1JKYiX
iRWaa1HYGj6suR5AmV1yay7AvjHcM2E8lu42q6D8jaWu7aYalzTJ7A77YA2PTzMR/42ApejumyYi
7F/tL7IG8La7L20XC3Oe6GvZJouZp4BWgXZByISlZFvr62+ZprSH6wjrTc+CAxaKCZaoIHerINYC
7Zg5/rHSnQe89/FdqnqIzITuQ2ZUzkOeWe0BTe1oIauBM+h3qCliwhPu9NFo/WHQiXRRvGTatYpp
bth0qO8EIII/VfbNoDxgeRIPg1MlB9fSvUXgBz/NMpm3fLOGtfVkV+xNWvxmiwGC8ouexOmq8auG
108RAiBK8Ow0bFgch5R1NavdYxeqDR7bQtz5s1wBiNjxqeuIEhxNJXsLAmSbHQdQnW1DFyDP+6H0
m+QTFb9gITITYY8epFriNjpiEDGhGY7InsHFooXVxc5Dh+FvPQ6EH5I2rm3aqiEbg8CDnZ3rxlGw
6d0Hgo/RVed7hGq3O3PqkzPp39yK7CG5Q2qRxyKngIdxFjOpgnJ6Qt5MxTyCINvguBbslUF7Qz8h
IeOQH7UDyLYNneq7qY77Mp8h/L5FxnA3IXGQhePCFprzMtnI40ZdzaE6qMmQ1pOV1wT1GxFIKEMY
BfBhw6nfynTBWSh4G1W7OIESSZdyVOqQ822kLrIj8ySQLys3zcGi6o24WI1f85u2a6RQK+XVDT2S
Ij2sE4UunqxAWarjKbQuIi0jNGuG/KAjofTNKPPvlmrF76pG+GIUu+jKajZ+1zSdCJS1QV1kQX2R
cj060H7HdqvSWKh9I+7cOY1MZtLKjFtiMQU4fPHozum4sqlPAugsqdAPnpuWTxO5iwdEpsWiqhOx
G4iJ2yCPpN4lbRTBr9AuskakLIEpcwG5sN0m8Il5QgZmvK6MXl8oZWY/gmPRF+Ng+19FV92hAuEG
Cx619gy05VXPUZ6QOVLl0SY3Cp6UvZEoBEelaLrqsUNiRuucMVMZ0yog4Yp9Yne6Vivh65vWAsjk
4pbma4jjjZtoqnpQkwadLTCji1T3q7Msstl5U/PJD9fGJN9BrzFPslPNTOgj2MjWlYWYR+oSFdKa
QXxJjWxjK6DvR+LA+BkX5n0sPOM+LER1IcEQqus/Tc181UKY9IfROd7ah0Qxl3Yjyo0WJQGcaAQ7
d9fluCMSuzNa16XkwkiOdqem7n9qzQRbfwiLH9ml6d32h5JY3cJ0q/HJrSePf6nZHzjZequ+LT7Z
AdioaOBCFmoe4gkjxU5Wbx3XKs6rxGvy87/aB7NTVzFc7ZUcdiuKAhOGmd/LFtPNSnc1jFq31E0v
Xw/+QdUD8SiL0OWj9XWh7mUVUrkG8RcSz9CIR4W/wkcwl/k2cF3U5edZsg2aJtnrWuwd5Li+JfEl
mfzNdcI8rNDDfNNM/riSs/raFI91rb4iSVqcZNPgojUrmvgiJxG7V6A2Eu5KPBQXrccQN2ooVxp1
jzEWLD93T/1dCbJgY9pGcMCsrD1qE3hXOWJwmk+sW+pTo7r1vraafuO3aAWrRbxvitIyEHnR/UvV
ku/fedYJKgkIV7QEVpY5Q6qQJlyBga332C3dN5uHS1Q65msYafGpJwZtWfq2+2aEDbdCtY45ZRfW
q+Ujf5K54bItiJjXNDfZN5mhnYhPi7ZxHPd3RduWa2ij6iPWentpNk38WlWRBl8mg0tvj18VBCG+
NSLel4lh8Gxzx23kTz55JRRdyM3Zy0ed0w3WeNsHrJ+O776Vust28qZjlQjnJUrtdVhOtMNf2WoT
3FQrN4b3XMcqLcC6+lgiUCE3cIHM08eCsLCwHMq7rpzqBz/sP+T00tXtVWaBZdfxXidRdsbYbOw9
j1DzrhzExXCcfB2itvtsVZpFCmsefTQ26tHyyFP3+0j09k8gBy+WnRTvUVFUS7XR9Md8GIONXLHn
6HFd0YHbelGyHvGpwS6eq2GwCO3Xog8rFGc90TlEsWJOVMV3DY/X+G3WnjH00H23I4Pvo7eNk5GF
5lPYE4bRp857bxDKokAf2JtQpJ/UIOUUCaBgKtUcQa/8GkUX5GZ35M7RLWUUHVGt3XLMP323ihCg
8t1lrdX6LvCo9iIFltT3qCZjryGGujW3kYJEuOwdEk5oISHZS9lrVCS1O6QWou1nHRVPd1cwi4PP
NFzz8Nc+q05rEe3K1JMVNendqJj5nKo2PM8RZmWh7+vGHl8465eHQI/DtQws+7s9mttlINrf7SX7
hf9ql+OVoazxSGbWTk3jYJN5WogEvRG/hMJQtl0C/8Dx4+Sl15XyYOuIX8reQksVzh0jT6S51/N0
1NSH9DxpsxOnbT5luIepiPTQ92AKbtEfsg1/J+7439EfymCmB9kmA0RkR2PhF2gIDnUMQMceCm1n
dzJwIyux/l653Nkb3UbypHxvUbx+rWeAPkZACGfz0PSHlWy6gqhGaSkwx868yCt9vgLofzcoU3qQ
Tbf2Irfbbf97luzAIf5rqt9af8zSw+l7PTXmTte0+K7LEmdVkO6zskoo67JNFgGpDTu99FC1Ionn
rqlFxwaX3D/yvMylmBLBv/D3FNTBtl7VucfrOLmW75M02c6JK380Kqpvr5yJeIfOaiJlJcyi3tWA
bhep14QIbs6vkPAKcm25znX2/ApmKZxV5mvYnYzOe7AnjUw7bai/e8aPsoiHT6vMjSUfQ3aHa9k6
hAiEbXTkdu9CLbHQSGuctZJ5nCw1kb/aqiA7p9K73TBXc6sGvZy49UH2AnMQhDKF/WlUo/zV6rKv
XtzbF3K681cz5ijPr+rQhvzZqCmv2kxq+U4MH3ij0IwvseJlT2QO3cl2yy0KIjRIGp5QVHp3+nI1
enb+iuy7eSz76Nd0PwMxFkFRvxh2+p/TA4Ja3u2puE4Hwm4eA8fTl05mEI1hRP4y8bD2JMbIWcDt
4i9N9+YBNXpp60a5D1Ic6Zkbf+mM0D1g4mnRtCmTLwOn1o3qNERL8Z0sPMVutvroozBn1OFlaFFn
H+BD75oRiSQlGMWqDUvrdYrsn2WKOkWVPpCazBZ7TsIgX2MR28XFNczhJJV2pR7v3MTfO3Ic1j8S
vb+b6grNwj6LfUJY625fp9VjDJ1a3ZIT0P5RRTum2yMV9Vh1anEJk5oMQ9/LVoZpQkCciyzrvqbg
UvajqBAOHNs4u9Mgji9jx+k2sirHqXNHNuo4EWsjvy5QD/XKM1Ki8IQxPg8+VoTYaN5QIKzwkI/W
imik2aAAcBsmd3oeeKi9Wm26SKykfTMNWz34g6ss5awg0LtlZiETLXvVtxG83xuGluiUpSipkePd
snuPs9XY+OWhiVR7hVkz3IiUJziMAWGTx8gJzDGvlwWg7oaA3BPxQ1hJBN7/JGyyvTFjclbsvd1F
29c832GULbE+xi9umxCZhVbqj6whUs+3v8eEIWA2dqYnI0eGdhjM4Gha5LOBiojWikPOvVUX6BVN
mJvxpsNHtD577sK4BgPQlsgmbAe/dPbkbtuXJvKqlTem+lutW3fyhcwo3CXkQiINx4O0VCdCDQo/
vpNXdlN9V5TQwRH4V3tVtx4C9qiLZ5g+d4PCgVOoljgJu+lP8qrL419XTm8pRzUiVJwBt+Z/DUUd
vb/2dmLmqtglhskEt1nShdnOQ8rq6jbr+YLOlR6/yc5yDhcposWYuumzdH45ivnBVik/yy70A/KV
jr7FVnayBUmva1WRpxyyAXdymOjBPSJ21gqhJkKbIrLZZZs/X2F3XyuqjrsYlcJre+XrzU7gvV3I
EbcJaQRaynOGiijNfxaJMt6KGwH5mV9GtstZiXDNlZcgRy47/lidFzTvolgtHzhKdC9N7p6jURAJ
MtdcLXtR1Mi7yJrTFN/9bGZyjJl4cVB0R2uynE7WXC2JZ15UptsTOsFMFWjNUg88ceiaSbwkIhyX
GTp5ezkXizfSkrE57eTcQeWGPfahub2+Bw3CiC9QTZBzXZxcm85Q043s7RPfIvRx1terkOCsMxsJ
RdGXr74d7yZVd77apmKvUoIfSB4Ky2fyB++v7VA5Vgnn+ZM65O2ja+ofsl2uE40NdE6vne7tnNxr
0U7u16EzNe62bX0XRol3sXXLxgyhwRBss2HVDMhKVm7Y35OF2d8rc3p+zWNyUj1Czn63W7oVrnBc
WuzQGCE7AktDrCKHwDI3BaWqeIBdx7scsZKjbMvMJF5wx7RW1b6NCf7W2MWvK08f9wmOzee+mB7a
ukcnqMUWODqNeLYdkhFRCDj1c+3aFEIzqWHOylpMvhpa5ml/lNXRj/N1kIbjxk+IQXS7zt7kMnNH
Df1uUc6XiMdvzFqE8xaGtm7O7tGI6y1XbRwShDPH4WpTss286ZCXjvLecku1MnbkHK13QEb56yIi
8r3NvB0iasULD4nmCCF2VtilHUbQtxHVG1V7svq8CFfjfVhV2jFim300yJNxOyzkOjfthdUP9WOu
5N4uHONhO8Tp+JzpwzdM//a32OY+Ai/hS1Ga6cYl8uKAMT26B4ELTsZO7G9u/mirQ/fZ6kj8Or6d
XjyNoICmIepVcTLzCBuhWfjse7jNUZWFn/TmcTbMEO4/N/5x6clWo6uyDf5hmI9zf2tpydKbj5ps
75cIEvgn7Nemu+odNVpFiuKsuqx1Lih4d5x5Yn4tYVnthGE4xNfQEVgNAaPCGkhS5Ga9k414tNxr
txWGJJt4tlgMkLpWnQbvRDXs6RHtXGs7C0sh4TW2GXfj4QfiLjUyDfH0GHgcOIGsXGRNTsB7qK6G
+aiqKmWXsbHtllXa1PdyiM8zbD8Vmr0woAE/WnMR6MA3gjzx9rJqiCC9hOqOjOd7Uu4x69evFvSF
YEHi/KPKW34PgyRBLikqnlRyV9ZqhsRACZVl7/hTuOe0FFxSL0IPCdvLUxhUyoIffvtVVOmvFXV8
IP+s2MDN2npTrq6RCtV3ppbAtKhr/w0Q84/aNur7kEwC5B69V9k8GirmlWzytu48qnSMraVH2jOn
7QnRd93iu6ZdwMddDcRyH1Cmat7ybCX/H6WnfrANjryk0zlFSS52OvxZRd1SWeCEspf/j7Pz2pEb
2db0qxzs6yGG3hzMmYv03pQv3RBSq0TvPZ9+PkZqd6qrN9TA9EUgLLOVWSQj1vpNMowYLXV6eQgl
CKerYaq2kxWQKCqlsPAOYU6OAEo9E533ORrKvWsjT+R5kBJ2FM7Aijps0ppEVcg9OTPAaD4PVqyS
BxrhAXuZt+zK2n6pzekvKHvFWMw5eV3w49YCtLmp2O0tfL3JXociqXm0uunWc6VgYbtuu5IKcNeq
g1NX0vKmcrt2zZ9s9pYietJMgVsdCswiyiPsPxGivRqeFc2wNhu/NiBJeYMl8VWNopj0qQdb8U+p
RlETgos3VcbbCAdtdrnu6j6vDbtkHpiJNk/x5uuatLsMUxEXNnF0L/9oEjRAREv0a14Ai7QY2Iui
v3yb5sRlcc6NNzHr3l0PbHAMNUs294EiJ4AVWgAYxdXE51Vyq4B31dLoa955S51HwymuenyumiF4
SMHyzFUTFOpQAmDo/Kz4oij1C6aXwUeqkQ1VG566jrJOGyXnCKh7O9WuMJWSjA9t8LU3pxh8IjhJ
/6R2Ub9I80K/tEjArNQqrI6NCqNE7fSJ0Nm1iztevvX7Zm7nDhQ9EmZkWDq/OorhCj4ozjDdR8UB
cV0QDkaKJ4uwicuuY2Pio6MA40qlnNh7pGL+htEkv3ZQ7xrweG8w88T0kDjLNmorf15WXbbhKYXs
YhXqC3964IqirsPcv7Ujo0zLmVbBJP/Xf/3v//t//uj/2/vILoRSvCz9r7RJLlmQ1tX//EuX//Vf
+a17+52mpbDbtJGTtG1dUW3LUhn/4+tDAOjwf/6l/K8hR3WDEGD9rUahBexWds2Hsr12UvYszMe1
FOxKOhrmSliZh638Imaxa405tLHz9JT0I5+4GaIwWqXBOyb6AAJWXrupyMOo2f05y5hO5H92yZ6p
o/4qN/PcC/uXGH2E0SUsLVpgUCE9BC9+HTcP6WhDGmWOJ7nVKTR0Tt+X338ZpvW3L8NSbFV1NFtR
FVuT7b9+GSrgurHlSPJtLKt6pehNstLZg2wJl8XPYZedbT2Uv6Z2QiC/MQLipn549p1YmomB3Naf
0XB1H6G1hrs2cYZl1BfYuZX1IyaXWCOOsf/Q1mG8vTX9KUQt4tQygb91I4UYnPhxA9fvzxERyx7Q
DY86LLHukW1RUyXNOt7XilX3i/4ymfXic8WMe7/bA5tEog7KGpCBfZ4O3t6C0Zzd2r6GXSLf1lqM
mtOU+zyE2PzbCkesuA/HYZKac8zNvX/4a1XVv/+5OpqlaIZqTYc0WzP/+gtVslKhmw2JuJWCYtUl
soNLDToztgNxj+Ms5x8suE6hW7aHvHYgg7dZ/WZVarDX4ja9BkaYXpUYl8m4c/St6LsVLQwDz88x
vpzmiT5EVBPOyG2zFs1mMNNrl6s2wbq4Xg3iw103J3mYFe0S6oGL3AJ02EjX0nrWlxL6v7jRk/sH
uU0ozq7mkaXkByfO4Vv8Uq0Rtt2Eo3tx5QpUdZjyjXexseHeNA9jX0TrvtOCcxbG6hJ4YncNuSMW
GP5FT15LKITToPsi5R1Upn6U3mPf/ybJgJwl1T6gazw+wfl5KHWl3owAcAinNdFFJaZ2ETU4Gd+5
AAqAf3ZlNWJ6YZ286M7Y27cFeeHBAEzAH97X1y30NZdwTyBxN2aTsNhoZkX0leM7BFgLMR9PLqy5
bnT4yaoG9NKpFlkjkuCiWo2Bc+sUTQDN+q7+YUTkGL05mOBoCjvFS6f2gcqKwos2uj1IW5JoEUrJ
UqXNFdtHah6y9gGpdfcQS3W7J64J0ZqW6De9kr3aL1XAs0tUv8fdfU7msDlYiLapmt9C3avWblZv
Azn3n325yRcGMd5DNur2ySEPOdemoGqTTMaFsfEGyCpbkaXStxg/k4dzG/JipTnc4OACAd67HlZw
NpTBCTA+tA7xvApYixgE5BmeuxJeueGO+Vwvk2E2yCE2S9NkrXZI56XBF7DE9WF0OvkEKu9nkaYY
nXCmstach0Z1VrWJfAoV4F/Ig6/EPFP5kIfaP1t1ZB+HFAvw3jX9L04HuyAaDLa1bWVcrB69MCfT
gi9lm0Fwce0YHIYuPZLOOOmt6z5z9m9nTrgjFzGcJLeUvWWLRyHpM+BKTpGfNQl8OtKnWDQnY7EX
fSmYQTQVlfzMifi5y9EoKDnpeEuOEgQQwBBuBsRwvWVusDmQUvLvYp1YImqOH0LYiPnX3K812giP
x9wsy9iP+WJDMExLfXT9hcW2bKnUahsvUSc/gabP9oZbmufKUs3zEILa+v2bQ9c+vzk0TZUV3VFk
TVdgCut/fS71pZvUXmcZX3vXXWqTXr8yFUR4Go6X1AxE1FwwUP/uLOzeX5SkYX/pE7MbUEj7KJN0
VC2m1aItan6PfLk8JiQ5Rg0Ju7pZEWWNOaqY0an0eeyJou3TEF8GUYe+L8sIvjBLtL3Sgb3itXux
RvTfpgBVeUY3yUO5pVLkWWak8KY0DJV//z2J7cRfthuaaWmObZi2o6i6bX56wxpFiIuuZOZfJT1M
5xbRh3VW5HhYAph5bw2U0tBPe8lsu9kTt4QnP/XbIYp8cm6M53iU3Itn6N+73BzwQ2WfzHai2hlq
L7+GRT4T/b6rBRuibvlKNJUUK0qQAk9Eh7SD7vfl7bKFkrPxq+XkNBp+sopVpUPgPw5Wqu3ZPHsj
67VDRieawJef+hNvrudN9sUbInvZYUCzjdH3ew3k7AZkDdHEvPXjmt28xsQtBaD00/yUfgFMdQIp
RC9gH5R29jjlvxZ5Gugr0ZSGOjvDftxExFVyBH5VmMR+m23DJssfMWImkl9XH8MgKcvf/1r23/ZD
vGstEi4Gv5ehEi7/6191WVSYABia/7X1GxyHlex1NCv3GiaFdeqyspvVRtO9941PntpzTFixtvKM
FssK6+Xu3Wj7eG03arA29KReVj6ICg0cw16ZCpsMzl40RU30+YZKTgDn+FCN0gv7HaRDZG6bAs/d
C6J02JL2PFy6Qs4PrjJ0hxxThud6MM5+GY5nxG+yZ0c1Poir10fR8qdgWJ371V40kybo5qVjddty
Wll4HAm8UbPWYjQAn7zUkrJaeY6a7PwJ2gTWrjm0E2/FnDTKm3ldddUBdBiQPtEjxu6zik5FrtrO
37y0QtGoCbvvPPTNKY+UqCZ5GGJoD7zH8k0UVhzaY5mjciQzVYvaaWpVexvLhQRYOYN1tJAMG3Ff
zaxjVuqnMjOGbTENiFHRr9Sm9Q8/vPhhf71NVWJhhiJbmqxbhqJ83gh3SB63neNpXwbVKxeZmYPc
NKTuVkT8waN64bxkZWiuOFKER7OwzWsyIvBqIeQnWuRb47PR6sAOOWpN5kXtMnP1YJZW4DeGDsks
UaBJlJ5si2e/V+sSm1G8rW3UjTjS96eWLfH293/Uf3tUq4Ym8+esyTAuNU1TPm0hI90obE0JlS+W
4r7i+p4da54yvxR9hwocvDqFjdxozRJEjI+gE7qFnrrOpUjUbBVxjMSwB61LI83cXWEH5k4GqrFp
43E8um1frnIsgC/QnLpZpw31Pg8UYr56Xm0A94JGicel7SbuVgcnthO1XA7bWy39s/afRu9993kk
cKJ/eKX97eZXDcdUbUW3NcPhkPj5lcYGbsxsznVfwiT5SNMzYWD32IeheQomzIjAgRhqEi1Q1jEW
9z5RixpbPSgYOd0WFGihzEQ1HCewqlYMK3EBMVkMoJgynbLd/UBydPgJKW5hshf+4KPpYXfHG8xY
VOW+miSBhhiXt7Yjvw0xUQU4AgdJrc6W0MuY+iwc2Y+3KaCLbk1tmuKh7TFD03RAbrRKL2WVPKm2
oe+EqQ2Ot+nFk416YyDWCtGHpijE3CyJbnMTcOX2zCj8ZuNJ/aoL1Qpaqd0os6YvjiCy7S++HGOD
bgP64iRucYg13vTac76YnVXPQcijYqF09qWMEf1UpwFEbQg7Zn56BsHhnfPRRdxxGkgH9ni1O2A6
bfjZsenlKQzBQDjmrzrAu9/fJpa4D/7yDDDZ0zgAKC3LBuymfY4MII0YK2imfjF7EMpFFRBkQcV+
GUqd9VLobrcwqsrc+FNT6sAKy1qdHsUor25cYok+DrlhPKVsMUX3YILR4eX2DdVJ66VRwBnYmS7P
xaCjYvfhcqtQTKN2dvW77gkXnOJkFIZ1NLxAnTco+H4DTg1zRxvexioHXYY7xzYNvPyplMpXMaGV
0mpmNkN9RVYw2vveGC9jt5e+1sFMTMjU1Fnkjj/s3Tx18CN3efVPl8a37YlzgPnELkbb9JqE65Ug
+NmJSXjJ6/h9kdNZy0pYXYepgGbys69M9fIqCiQ5fu0Tk+9rpbCtbvPufWqIIg97ir9c6/P1Cwv0
CcdJlSzto2XJJx/uwXusYWMTFVi9Z5VkvXUh+uSV9d7WcLXiVi5RBXLNd6vAdhpqHBv4FvwCRhaI
adEPjQ8IfJWalzbt0VaOoSA6TrFtcxJMCFLE3Caahy0xtPIQmlY5dHs2Hp3/4mT1o62CsVCz6sUB
iH4c9dp+BDalLTsHEbEA19vHwStb7NTw1wmRSJizcQHJ3DdnMRc3edLCpeTCjmSup5B0KbMxnonR
W5HVc90Jx2vMwfFg9Iq2Vv8U5BC6Gp9kNu5iHhg2j2ssfy/3LrHg0/pPzU+Xa2COLQpDNWdirZDz
uF8vwdpqJ+dY52RWvWy7TLsYuVITSOdjtanWT31iVM4d9Vb7/bwMbeqVI5PLcScstSlg1aLqZe6z
1pj6bYAYqHJwBBJbjNrTbFHLew8QBPMichGjBth+ZC8GWlcOr6LI3BrSvBsk8wm1ceurDX3cWukE
S53mNVMh1w08ikg935eGViOd1LGZd+GgLlHRedZtZ7ha8ljNla6t1qIpij5VmlnX2sm2rfPxKvqU
BBiqBLlGtER/PjiYE+XD8d6Fgzw67U14STWjvhjph6uQkqxinHP0PB/esI/6IK/lXRxJ0R96xT/V
g9W/GYWpgdpAJQgnjl9ndRFPGih8pyHJwX/DTMO+XUuKeeydXCS0HhxZ6h8rLyTaQGpq7bVj/6gW
g3aYeG6206YF8Um8hsBTgEhjbptJNqQHXk5K9KjyjkD/fbhyXM4f8ZBvlqbSqUvRHJwouKZDMRet
24yhUOa6p+IXX00hRo9YAgJSVrnSXF3bB2rL7q9LN9gRWhtDN7tqKwZEEXfAC1eOoU2aSV05E7PF
SG3JRz/OiwfFQaS5qI3uGFm2cnIbgC+AFYtvMUJXCfKBr1mSpOsU3b6NIWf5MxZTVzHhS6B61s63
KilA9Qz+gFPrx962e2JPQ3+GapmcAJ3PbjMUdjJ7KdIP9xlimpenuHWZNQhYXbbZLJc2UQQfC+ze
6KfvLC73iodYuZ/QjM3a3aZppy1RBShQcCSgY/Vu8k1DqKWIzP47hjgAWLFufGhHDxmWpDY3bigP
PHtt6zYl5p5zTOsPk+SlQPFf0jQZtryPE5QRXhsYRZjB9QjNVdnPwpma97480fkZJ0LfCiSVM/PJ
Gb5hCTcXDPWktNB3kwH8hUVmnX2Z17Jgpo9D/GAlhXrIO77lMe9QFkYd8MtoT9QYRepPiUxIT8e0
QtU5pIIwnue1UnyBnwLKxXcyOBtN8w4F1IzT4ssImHztVmO+Fs1Y3eW9CwypH4rNOOjVSixGenCe
wad67SQJGSE3Gpai36+CTR0qxnM+yu0u7nRjIS6jlNZJjgkXumkHRb1B3zA2TB1Wmtu/69jlzgpL
GOGMwxXD8C+iX/HACIMjFgL6/VvU7/1pulpL8sbBGG4pZuWycdYrk9QiSNujZuYSypBd/z4YNVTz
Yhbh6zXvItt4NuXGmvV1Nb7VXhXhKhQMX43Qgx9dqt+1MN2ATPYA+0k/Mjh4IQGdc8GJ3Z+RTl11
WVJ+RF5ylfpWu45ekMLMNfpLCjx7DjDfXUWROmnISo27GdQ6Y6/X+9XSDeNZiU7f2TGk1J1pCky0
kq90FaUeauzhu+rLDiesopSObqdIx95CbypSi73ouveLmty5Hf8oNpyfBnRfk5YjH7YucZsnsxmd
7ThAHkaX3Och1WKQs450cbLcu3LCsWcaVAEyfvSZXpeeDNW/kgo7hLLW7bVe0c9y7RlnfCmiSf5r
KbpEkQDowA6kb3akvIhgN2wZHFnxn7sIYCcQiwi0QhM8owhhnaO24HnFoOlG/aOnfWRFEDznslou
sHfBW8fp62M/FbkaIiOQlhvZTeujbFsUU00MimmFruVzA7LYUvR9mlfEPfaK5hPkEOVQqvK475yk
wKilCp/GnnSrR5L/I8Cfodbdj9bwg5mLxBF5PW9ceiCTbosgihWrMFZmBpDcvaUiUKrAfGoRRtTa
jaTXl1sT9XL9MFSokMyspQ6v67lOEcovc26T0EjK5wJC2hIDKn9te2bxnGrIJvJUt3AloakWOoaV
doa44tQMLMva+GgWz0XTbtpixwYzvDVR7nP28N/AuUyTk9GUj2rufY/VJzca5a9Ajv8IgQK+91Xh
zrzSsJ7iUq0WmW36V1hm2SrsevnYS0VPkH+Qd/HAjxSbOVIe+MbMTVltLjA5o43Mf1tTGeoT5C9j
4ZWDwiG7/a4ofveDW0Mq4/hHyM5uFiHB/1IEg78sc6CoP+xUTRaRGXMHyKHpHLpC3WDnxw2Q6+ZL
WqTaLneH4TK1ijrnm/L89Bm0aTyTFG1ELFNOni1PB3rrSeVOjDpKirYf+ulArxlV275DTc0ZV6JJ
djJcdwT0luOQJs/oHumzpJGig5NV/llVlR88DNvXwE+yTQ6fY2kigPjqZY5C2C+XUf9g1Gn9g+rX
2UOd8gQxPARUpm6r0Ms9rFnxQG1fa3RVl3lfyWsxyh8LaupxGYMD4pJdtyiBw7zoyLWdrU7/5XMh
nyVLsUZr+pWKDaApt9UDzlYZENgCa6jIDE4ekn4Lu0yqV2S5X2HA8PcZdnMyq843e3QBBE2LDDgO
6943sKSeFvk2iCAN+9zX0Y9vi0y7m9tlbn/zugQhBCusHrzpkxLV//WTAFtVr2npvZqSJ30kRfvL
J8Ee3YySOeNZaoBGnJK+IhUsijKpV/9wyJtiHZlICt+yv6TRVF02CZwBdPl7nKdJ3dyXZHD7Vuhr
CEw20V4tU/UlUcP30QurMwJz6ouvRSAlq/KpL9j6dIO7EJPg/GKfC6T3tsSvh12og14RzQmYt0bt
TOOH4xJ2L3ULNDC0jbgiUoRk8/OIJN00OgThOcLq5KJwKt8R/QlOWeamGz9Gz5/dGgITxhgcPCfO
Zn7IkTILeliMSY8DU2w+iRle/4q2WPsoxn3sLfjs+iRagcKrKBnkeDc4/otdOSbCHBqncdlcu6Um
TYA1+wCHERrK1KykNNxEURiCa6HpxEWPjKNjbURTr00YiHmt7n17eORB/KLaZvpgRW36EHHkAPFH
JqPNuRfmXsjNG6TJXoyCTGiOv/8FFe1z5mHKhDqObBCrMWGjGJ/CWaHF06So7I4TXj+sCRCOGtnb
kQejmyDCVGPaHB4bQ9b3ZpnyR8W/FUKXS6LZHIyLm35TZTt8yMsseigwS97akVGTRgwhMDtoVsoI
4K4rOZCWQ5a3b3LLi7lJtPrsVTaqHvm4jSW1fRvbbtyMBnBBHxGyt0JD4WEkBHYydZxYwCHflkND
qLd2xa3TTVfLG5iYjm0Wxw4bjJcBGLBYXuVjtsvJomP0xLRiVGJMR5LykIByfLV/fqbjVNHedlJ9
LmZ5BsJxCk/HvbgG2jskNYeFZIf9vCcSeFFRMrvkiPx7PN5O9y7HAHuh9YiDiT5RuFi+rHRUXG9L
kQ1WDnphvsqYtR48fPw2mZagKzbV7n3/qfb7eVbo/Lye82ft01WiwDHWQHTJtcrXqpXcdegHwZwD
2jid0sarkvjxymjabHHv85RmXLSNoi3FMjHQ6mox1xOrXd/7LMNGmGtQi5XRjd/BGyPDWCkGd54n
bw2NMNZodCgiV4H9gM54NjdTv3lXW+MJnJIPUVNa0gFRRraLk1a01Zff/33/LeGvaZwRSKuZsJ0J
24rxX/ApqckhJ1Br/x1BlCDamdam0tIniET1h2k3a2OolC+yZxtzX7W0c4F2+7b0R3MNqTw7ZKis
zzIAajOQPPyRT4WEfPzCjEAciqZa1aff/y9rn7MmmuUYlkZw09Rs3daNT4EzU5G9wCcr9WUc+kXo
jBUQEQo9zvEWtqx6wzE5mnWy+7NP7i2spPFNm6mJ3r5babWHQgasWYHKQxoBkk6SdO8euPBZYiTy
sUOb6lEakrOZyN17XvIDqViXbBJ/AT0391L1ONQloc1ex8c5i3nJm46tYM/HiKiJQkwEqdDhjxRk
/wDV0OxPDyb+4bZlItZrWjpZUfKMf00ewdYGiZFOMvcmD0wjLrID+RlvMoymak1FonrZwc3hNhPA
3n7qF00x4z5X9MVGhiZorOMpN13k07x78742cyCIwJ4J0R7VuwcNEe29bzjvANSJgVT6gBGA5Rkr
W68YnabAOJz3MLQvokt3837Lk3REA5VBcZFOxi6osgN9g+xZ/yDnRYdow8UIMy4ptfxtemWDOsi0
QFxEcgt/BnzC24uLwGQaThEWZWLQqJpo6eadLhIl+5gYIVtOYAzRVIhaXenZDDnfZvlpIE3QBJ+J
iSa3ylxVECwtm9xCti0a574WtE9WbA4nvpCHJmlRkZqKon+HmRM93sZNQqNskquDGAPEoqZpfchi
vFXMokYz1PMVvAE0+RArxc+a6BNFNI1+miz6xGhV69bW8FBB6UYv38tOQ/BhiK+GkufExf9diMHR
Rlh9lelDvhft+7AcIp1L0qAnSevg6yqN0kqb3rzKVMjgV0KlSU729B4GRhMdxzo9d7fXMGDsFaag
DTiFaXRyjUHqMSWTCKpCXKQtEvlqNCsxJmYFyVhuUfcc2KhM7/L/9KlKi9O6q//81DDp5bndG0A2
knFEqRUjwBhpt/cKxA/sp9w5QxC0z6LZqYP0rnZE8TWI/oe2V9NzktZf8bHVTqiX6ydRM12dEyBu
DGaR6xwTR0A4YiDknI9dQVUsRfNeiBUl+qH3Lpnkw6xRIuQ46k46AgRC9EtN7ZUvm9JR9N0L3/T8
uZcH8Y7ocbRHKwqnuakmikpyh2wmqmSt4hUanOew8eND6KUoLdl5urT5GRZlmJfLBDkH1AvQHSbI
1UOwan54RYZOQ9emj1U92a8Pqry8NaumuTrY06ia7mZzIy0JvRR5i+8Zk32na05pOB4I/sRHjxwe
8pqGPXNrXXvte9VcNkY1rkUzw4Rupo9DdC78ynsp2bEoTqy/xuPQQoz9yyqzvSSQMdhu1iFxAbX6
xt28GwD3vbpmVq6zjuNPlvk5yonBg5iAotgws3zXvPSB0+6NPEOqtnfyb+ntAnYu2YsU4NQeARv1
0gz6OBMLgYpdiZTUz63r5aiYIFwapaCkA1vdiQlGgfaxRNCltfHtzOdR4urtU+dwaHXRAuPkXK4m
ssfXfoFAHyCrCKIUW2Zt4waq/qJXQLOm4dCOQA2bnFeSrjSXtm/0uwnECr8IiTPJl/aFUDbr5UVq
IdIkCABeHm39Kk/gfzr1vs+8n8QAtW+/k0/Ir3htDaeyKEhPAcF8r/RxqQS1dIbXPzwMDnGlHAzp
JkrV/kFFze/a6AcxJnpKxcpBJ/nmXDSJXVx1XTd3ePf52yrQtFUkK9nbkFYr8V2YfdPO/XqsTklc
kMIbDOP29SL4u0jTLH1XNG5q3F/kbe/3xaOBsZBYmSoRUlu5Afa9Aqgk6Z6zdPrB/wIn4PZDqC5i
bp2NFqSGJ8RZjot0bpYQ8KUWacVUR0OzKuBjQaIsnFtlEBUca26VP4cG+f9nzt8/guukVVNO24L7
R0ieavzDa1n9+1sZByRNBuSqW5rpfH4rG4ZXO4nZ9M+6PtrnKG7O2EQU70qDD2OLFshaNFPkIcxS
JWBWkhmcdw0hyKFbuJkntRFfj5XPU4TXIKNJIdDrf9ck3XLYZQzhWtRuo4X5D6lJ5DD+emyddlak
JU0LI1YgRNrnMw9nh6rIFR2Lx7JD4BF1V7nUlI2lI/ooavc+5z/0iXlOdsadcjZICVkptEnibUBw
eteOBZHH2HF3rZpvh3QMtTXG8NZqaHjz3Nq4oKzQzUV7o4/f26aOF1pVWrvCQbjSqB5DS4rZlZnp
NvCDhMczzXBov+Pyp1ygzGiQy4LvYhYRgGSp2ThmiWbpPllAWl5zYJWrtrJL8xT3aYGmWZC/qg37
j8qv8RmcmkGeLTzNLZ+8ZNSv3H/s+SaAzmDh8JM5ODv6nPTsyI3XPopB544s78Fy+5VoDVHjnEWt
bGwZNSt82yILmeOZ6JTM5B2lJnd7nyzWE6VaydPS21yxNm54G4vOtsfdOvA02Jia4q69QC7Yq3T5
KyFgCyRAHu/EvyR0nAcylzrB26B9buuUCC//IhNd/Dnc5R5lp9Qy3vMk+OqHY/JHMIbvepnpbPt7
lz9QGwQoJoRP04SA98RzYBQ86joHyNy0XbpVxR5KHSJ+WWVoqrmu8T9x31iVSpO78/tWCiVMtP1h
Ya3HRk9WdjAWW/bj9hNp4qumBdrX3HAjlPk87aRpfn7yioqX0DTQ+OMp58Z6duTU21pB2a6KjgdO
Ff4hxkk9+8sxxvpcr+XJA8Dtlhrb/1Mcs6/oFCf/qjrhK2yiFvk41diRyJUWop9vfR5iQ/s2aXau
u8aq1lbuSG8+IiliQoxP0VLttHKHjnf4lAYEaKYLyp5ezu1htI+wVLVzlbekZKaBxiXhi2KSdFXd
yt2PSVIszMRwLmEHkwL9y5eqzCpksnLv2eBskHvK8NpaVn4YSh2dniEdXh20iFd1oKUg8hkNcgQ8
JSyGTmK0hFtj6ekraj79qUSenyMJs6JgHNeDJyG60wTjax020VzGZmUvFlmOt2yQCHuSqk66WCmO
peKD4VdsLcdvF2IR5n7xonZtc4t0VnUsQzRAxmEE2FFNp6Yg1J7vTfyIfjaL3C33hJZ+bYrRoCTk
INbWk4tPUHiEdBNyj45O4t/w3V3gtcbPKq++dvJBLtydAl1YWv5tTKyQXGOpRaYMJmQbpa5rvBV9
VSINgbAZQFVC9hEJmlY1t3E2SaC5uYx/kRXu88E1HqPRfrj1x45J1A0ksY0T/ZXd9Ifor9iSzJMK
4jnkmPiS1Hk98yeoiTRgC5L4tn42x6I7gZPFdyBEvrVtANYgAru00tra3ar4olg70XZJxqyxd0SL
hZcsoiv6MR2QS6wKLGFufUVhHgN5lHa/gGumPk+5DkDaXR4WbF9BubVh8K3svAcrdIOPtivWOOJm
/ixPviUYUYezvDlzMjb8WRaFKCd440c1uGeztLtvuLx8H8tMeVdHvUd9CiG1nrD3DDVy5Fxdy0K6
LuYEAVHK4T0ku+g2tjZBrqkqJolapdV4Etl2Mhd9UpmxUPK5RiKuQQYhWKMT+UMM39fZHRZXPs7s
y9ZN+pmDnDacxshbSmahnzjjyrAmFWWbOmFzBLeFHJnhV4+Sz17ZHsv2C4pkZ9cDrTiTFl7atsc+
heoXZGV/9KZCND0vUfb+CPJnGqwHLBBMLclmbdlbANAoCPZBE8nxRnO8kI0IpEmVy19Q6mp3nl+9
KZMPmCicibHaeMkRI3JpL7rEVNNHfNBFT3Nxn2v5ONwphr+Jw9JYqOrgndWkHnFJMgcc0GL9WIdy
u8SDPX3Cf0mF46l537QeCEzFHnrWRvkiQj7mj6yPJqU3RX92AkT2xJVKT/l5pWwyAtVMSV2bUmkc
CW1lRuAf7akRsw09Jt0YIyDWFcGqsqRJf58RK9ZD+G74QM5BQhI1CesNleTQT7VQKZKDl5f1JsPp
7lbz/+z7NJp5VbeUoYyDDpB3DrFR2DdT1TdleScZFKIpCkOzU3N5m4SCnqFi6MBUOzKVeabkwaVF
4jG2tfgVyI+6s/WmWqgmlFp0GVCg8okOGJqeXOxYw+9zGkB3K190TmPvCs93Xsq4mcem3uPFAUUi
7dphJZrgvrY4lhlPeMiEpIsbPgaV5wbfUL5qdt9ZULlfMAcP5kk2CWFJWrlK4yA9IP8Klhl513Ux
eu1VccZh7vuwpOWY5IM2RZi8KdZUd4G+tdPy9d4lanbR6Ytgcs2TMZZRosQ+4Hxtc+hH3RlFM2Ou
Tk3RJ4oxZ+cyg9uGFaGNCBzKNNeSANhcIR+GYGsOZV+0x6ndVx4oJtHmLf7vtpeUr7qcoi2Vym8y
+OGklNMfHBARh0yNb3YO0MCPdPMBrLC58u082JtW4h0be0o4SXX53GQpKgsoyH403+I4yn6kKhjS
slTtZ4nHHsCBuD56XanuMiuJ1nHRFA+cOpGSSIr4W4ux4/9j77yW5Da2dP0qE/seOvAm4uy5QBXK
oNrRi7xB0DThvcfTny+zKRbZoqTZ53oUVEbCo1FAmrV+I4/SpuY+XmmtAO5FO5rW499H/nTrZ3oS
WULTc3SVsLBnWYbK6/RzzIsYZTK5ahN9tmpBs9+M+FIS64MD81Xv4/5TmW/B79aInHKGkfcuT29X
HQs2rYe+qlhaej/qyxnHHazl2shgRFbfpVnXn0dvbzhNeiybOnmZVC+LfLivjdgMVcUyQqIFGIfU
TbFLpxEEjAkpg1mTua/VFXWppVBpOjgdTE20JA/jO81UzP2wohNG3G44Qj8hnGx0UGqGBPsELbQF
+MZRYU8hXPy7riHiVBm/Z48gZ42HrX6D6ZkH0gelXJ38Jg5FbnWjapF2LLvxjeJtGOLEJDDhdFsn
sqnlbu6xI3KyVwQ9UI/W5/7eWnF8iiboSClqxRdFdUi5o8TpV/iBHkqQqfs5wgfJTYpdZGn1Aaqb
epijwjhs1ufR1KvzRKglcIiP7ywEMw9EwPFw7xrG3tZ4jra0OMH5BCuzgRvKrdpHCtb1Iry6lJRb
7mtyPLmFVnDZ+ouabq9mxIkzBZfANaHPh0aKdoWeOwE4JiUAeNccVsPV/TyZSd3nQ7tXEf7CYQDN
EmXWP+Y10nCTXbVBFUeVryhtuS9jvXmZgQYEUqDfIpas3w5wwXItHVH+T3YoqSwhgGPvglMeAts9
RDJyhsmrHNLkrlh0Qo74hwFCbLszem97dBdJ5mfDeUMvHVGAxrcXIgbZNn4u1da4AT7zKU6Mo5Mw
ZrLbOqv8aFrbkGh4PMTlTWmYb5fMNsJ4UJ19biETy6gl3mWaN+BRaPfkWF4zqytvII2XNy2N9Jog
LjrCyOiyqHmVmM1ryxrK0EpJVUfmhfD1PfJL9u+0vefExUQcf2s3qW5rw87edUpx1Jx5xjwp7Xc1
6cgXJmC6qTP9InFAPzQJRmM4tan5lPnTNA23ox1uwCACoRp5wDz2dizc7TapAagoDllxKGw3TYSb
qQpz7eAsphU2bfa2LqP5NloJyuZoM7haF53GVX/hMh/1aZLdM/KYiA/ryyst68Y7WegOCn1LW2H1
lnSArlBauBhrD1TOcG4asrH3M0iU/WonyMQ72J0Ctt3N0eYP6m3cutZbaJq+mySXlih2qJTKcl69
6X0JT/nW1Bew0QY/Ix7rCKUbGNgyowfcCH5yP3UQ8aPN1Y8LI9l9qTu7VDE+q3Mb6KlO97Iuy61a
lQ8D3EVc0MHXQsZGhmE1hn1ejRhul0lAwMI7FrFT7xHr3dtL/NHWjekfmjXt55gBrRpUAMPSLMDg
UBT+RLoksubVOXy0LyUyTiFKc/YF/Mge9+wMK5oCFSAsKiK/gqXqEzyM8HsuMHLWXfiClrv7+0bW
036a/Mu7wY0aYVDP00h9SkbzDxmhBci5PvF6f/EYE6P2MHbYFtePk5sICs067DfTy307Q5/CXdyv
hpJ/HodhuRlnbzvXpntsVYcRNEGsEyOVJcTUFfjTkDoHLWlR097Q0Bun5HcQSepdvyV3ee9oQA2m
9LYc9eI44j9gBXIyjkHfO6VOI19vstfp2L6iTfWCuJlLfJwK69ipxru0wN4uM9GqMu0crSwR7s5G
b+RxIb0ytrYaaPF0Lste3yWWOu3WWOtwKHIgtYjFzraLoJ+dSwwRCbX70i8XPPCQJ/zqDWlytNLh
vV5tCMo19cvaNb1Qj7VwTpVXKCJlb3PeIV9zvU9ljUSasY7qBZSIeapimrNaKbKjFendJYuDTqBs
x/GrtZr3vJ1wsroiWGdUM7soH290dRhAeHpI1avNZWjH4bYoMaG143rcodKa+7nqpkQttAck4xWy
CSn+jP26ff373/9Zwpvf3yGpRlvvqpYONMZ7ll7byhGi5ZJnj26p94GX2/G5aiJYYr37wkib/GIv
mh0ArcYnHf+CcQmVtbcu5dIFgJ3RxZuTW2NRuxurTBpkF7XfHfxUHwxXOWOkMymD+RZuECZFYDv3
gB1Sv+2LaccYDKp0Frd3WxV9GNVRPygRbTC0mDcRMOBLNyKR+fd/q/an8QRfnfj2QOKbuuO4z8YT
NVqYTmvF1ZfKUZeHqfMaDJQic96RUXnVJzoTkoZ4ti6+xKatkxeWm/0DF0j7OdgmvzfLsSDFEzPE
aOg5DwC9u8rxOq/6AuhQf1evoClxKHImBTre4CiEXBJmV1y3iXiLzMlqvuLO4hwTxrO48eQ3mprn
YQ7GZkynFc0Aeva/f0z6n5oEkRgGwEK7YJBvfZ4k1hSnX+AEb1+0uviMtdhwA7SjQOKsjIGwIlci
M9d63t2CAjkyPYvPyaotAfFusNFz7R5SS/+EOv54u+DYij7JqlwKBAeytVL38zzpN9uMN+Xf37b2
LI4pX2W07k3P1TVPJEqfYTe0nLkmoCfnS9rRFqi59dEbZ32P+x1KFVHcnivHBj+zDW+tJCCyf0bB
2/hQu8uZfh3GL2Z4jFCa+U6ZGp/QrBf2zlr4mYtAPor6O43XinGyq71OW00N1qQ+IVKk7oc+vmju
tGcwlN7ZfbnHxMM+L/HW7wmrusfZJRA4DwViHyWmlTgECa3p4l2kLNXBmZEETkhkX1qwpUEbRciB
xOl049gryR5yzPCZ+R7GOuv9Nls/VSaJzwS65C5X1jFY48U51JabMEmtp32fTS1UydU7xKNxSGqr
e2HMQ4kAQeEEC+ZRh8g0M4YrHkNZK54J/W0DZDij3XdmPOyihlGtl32ENZj07SfFNK3btmDwqSh4
yGou7pUtXH/fydKVQFn0Gh6dd57N9OvIoBBKkxxYL+sZHdjm1PQDUGNCMkeGE1qIkGuKcu1n1cBb
Nspw6Zwwd6qH5GyLRJzJXBwLxhSbw8Q893O8BDM6WjvPtqpXHtLgJ28aHy30/EpGPLp20mDLPTQ9
w9h70ElM/lRAtWG03nh6k5+Sdtb8dTLTjVBKtbPaYrfiv/1gOArepi2CirPqJZVPWkN5kVa/Vybo
BuwQtPKC6SMDx0rbx/NXFK/LV31t2idz6rfdQHxatbQHVNaF1w5Uw3ob+n/olZ+xhZ5eZRPtDIfY
vIf22zMC9KhGHt+lE32xuzRhqDVVfu4o3iEHnnTQ1HQkIz1Nd7ZtTXdmrGEymcWXukAfgLblsJjT
q0m43kFrfF3yo/z9l6b/jHOTd0eyADaTpgNUoAP5eV6mqXrRlW2TPS4YFOIsgfXtrNYveE9qrNPX
+aQ7mHk1pIl2DaHlQ6H1vjEDxJZq9s2GOFS24m1hFAdDs/sDeAyimulQvqjVygvULdEPm5iKVfmc
8vMXRmCWFlZ0dfJuoMn5hz/nT+2dQyLF8gBXaLbuaM+HQIY+b1u+zPnjnI73QKS1V5oHtL8DTb2L
GBXs17ErHgYUxsCETDtNX2Hfaa62GywabMXAKbvvtfrD4o6ghXPHAPCZTa+c+bVXu5/WeG1ex+Ab
/gkY4z0fufHgDZ2sk2G4nklD8vOvYGtpX/bYADwq8bzXNmQK59p5MxQZwyIkQQ/2oi9+okT1GX4S
qTAgwK9Q8H1wCi+sNNs6y4njpBq3Sr+ATazO+owDVT0yt9PwfPBjkKTOMPe3htacM4KkR82NhTgL
JCJUyLywmzfVN6L+iN3O5xVU3HsjdwHpDN1tVkbdkTh4/rqcOkKENKbDuLz7+1+OZ/qnZwD+h45c
d/nhbM1+9p10c2n1blxVj4VlqXuQtPMdbGAPQ+cpds4pw0xc2vM9OJnq1tviV+aQfI3aTd/lqm4d
CtOLb2VRe4R2Ue5B7MECWQndKhvH/AWtUXRu3P49Vr/LjUK41x3KIFW6O4x7F4QqCI/CbrwzubcH
s3WPKc/75Jkx3umFYuJEbxl3efU+dc5YNxS4JuIXgKpB5Rm+1bjQXVXjTWuPQUSO3shN7YL5NVj+
YVJRdMWNagQ3U0GPbxy6C+JepyjOkt2IOYXfx5VIfjDF2l5aZeWvpq1gnlEilQJB5x7Zh+pmwDkX
YKfXYpWO8DRYGm7MGpW3ylq0e1IU9+AX6zt9eT0MW3piyhkTp7chdZdVg5vtVOwAguu7zXjDMAmI
Zz8/jvZ48doOzxgaZESnfZKK+X3BMNrfALQGGc4afin03m2rwxK3re4Ys3sX167TC0ms2h9y0zpp
SbSEq7t+XdJRJ+tQaWEknEMjvXpMxhapC+KYPuL0y02DG0TU4n84oCG30NodLEYiUOQIeKiI+4hQ
qGmJCNw0OT4WJ5dl6hCvyoq3ttnhnSicXnWXmBuYIbgx2qVP1v7WnL6SoB/uCwYIPjIiZzTF5qMw
uH8L0D+MOmLE9frJLZT4hlatPSwx6tEd0Do/W9GOIDauXixRwJD2cQJtbuKo+YRG0WMHD/yk1dYd
AsLmS3Mcl5ODaueM/um9ngKpXKzyczV2t6aN+vngxg8zfk4PiHLueq18iUNB/dWJ6e7sO2L7zrtK
22x/JfVwqVT9brE0/dWqJcfVbfKHmTkm2lrrcOJTJb49JzNWNQlMWvB6Jzsl9I8MJv1tU3pBRm99
AfG+3sYjoarN9fqHGJ+tfxjlOn8aaTu2ZhkWHYTjaeANn7VNEw6IvHXm+GhjU7LLk5WRTQkvy/VG
2hVGBfeu2/JC9gcdz/DGz2IET3Bv3ycYAB7tdPtcLql1LHKEzTMLgesPRD0cH5ks75xnIkLFzIku
7gYnQsggSK4xZ4lv4Wb4uV3NuIxEtq8b0KTjeXX3WrwiE1/O643af8iL6mQA+nyJRECNUV013qJB
Yh2yWvsqVXNgjRzxyDDO1kIOSF+G/H3ZT8Ue6hgt65gwNOdac5laBzgx+hHyANzQOK0vM6JaufCV
rPpufDVmurbbptclma/zUi1ZoFZIKCVb9bi4II3sZRqOcURCKRevcNSld1M2rbepbT0MW9M9jev/
z0/qZL1UK/tcIysGGGx4tvjfr+uSf/9XHPN9n5+P+O/b9DMZyfrr8Ld7HR/ru4/lY/98p5/OzNW/
3d3+4/Dxp4WgGtJhfTE+duvLx34shj9U1sSe/9ON//Uoz/J6bR7//a+PX8q02qf90KWfh3992yRw
+cxkxCzru46buMK3zeJP+Pe/7h7n/7p9XNLP9S8Oe/zYD//+l8K08TfscmwLorJqA6JlTIQo3dMm
7zcVVIXpqa5pInnDpqruhuTf/zIccRCqDxzleFhL8R30WGSKTdpv8MFRAiBV6BDjpvv+4xF8E5p7
+u1+LTznej+PBiwV0LpJ+AdzA0uzUaB7NrdtM7PY5rjKbvqWxE8LXMmHCbcd82K5yVx7wnhbUTvk
7b1W3eFjYsA6FN66oGDJcLVBm1ifzRLVXMMCatct+Ffb81MBnIC4ju6aSIivH0pNb0OcqdvQq5jK
cxWqletNWiCrY1R1T9vlYu5E7U7JPQKJU1yHtb6ARTdahB/G+ZC5RhXKQkOShY5PLDeeA9aj/OKi
Jhx6WvmtcL7X5DpQ83GwagrOLGlUhptllSHSzmVYA+sHbSSqA8RxvyqR+RuUtgrHFXoxpj4g674v
ypqnoS8ardspJTUTxqLAMwYo4/fCGs3kOJoA/mMds9V++FakYnFWLOWwpf2NXN9EFpYpsYuf1rQW
ItGClpBvg/ShXtcvGQx3dFwGORhzMpvwqeqM+nwG+Go1HZxh1DPbsDWbb4VczFJkbbVU+dop7jjT
k0Jd33pn2q+Wki0Xx633RRLR7EfRfmumL0O5PiijwWhmq8Qkp7wdkvG+y9T4QE9ydCuGD46SV343
ptCXF4xWE7KaaFCdNLd8PSa0pU3S3c1abh1XrPLUJosfYDS1Q3fZMIu5mKI2lnF9nDTtY5TngYON
SNAhEAE8NGdonG9lUJOkTA0dFEBfn+OM30r+NhncL0y/22i7rUDbyd8v3jZSCz3RveHBrGd7r2G1
zsh1zCI/MldzV6v241BX+LtG6RjyPo+hrHnfa9d1BvBf6Fjft8h9rovX4+Q61YuMwm+LKejWsTld
9/uH0zzfLE8b64kAiYt7fNqeXzA77n64V0ve3LN7kIv/+boO5D0wwC16uqI8ATnBb4/melK5Dpvn
7aggQV07h2eXenoEzx7Ts8UFeXFfHfthLw9OZq05YuYTFuJLScX3JYvq+2LeJ5Bjrstyc1dlIKnl
MXLL007XI5myH9fBSWAhDK3/q9M+W3e9fMOIPf/lIdd9rndTDe3gE7XGAVPcu9zwq/2ul1Pi0Tt0
uXdzXXU99Lru+rdd1+W4PhJ+XnnDxTPRbedN3VXxISE+Gio1RUMGWw1GjSay03GV3z2v6m7aEH+N
wQhr2kG3214NVC3WdpDf4p08x/VszxbluXIHozEQh1zM42MrCCRRRTHbPA1R8XS9Xx0n1z0dLM8j
b+TpDNdlWZN7PltXl4t+xrOgPs8zihVN9AEjamYY4WBPTZh6xQJmTixjfLNsZPF+rlprVPOGiWb0
+aYGmoaRYr1Jo54yG8sFWxpN/RRMaC8a+Uls6WSX8MNOsdxVblNFx3HdVS4i9oDecY4LDSi2sBCF
a7mIHogCv0RaaE0hQb+t/Qu5Tu4naxBta0KG3w+RB18Xr6ch1vDtrIlqCU8g3SJ2ytMpEUsPZU0W
Vu1Nu5aI+O6HDYOQCMpBjoNCH0Ja6B+LX60biI0SlfBH8UwW2Q+Kmi6+U7ku38R3I7fE2nJqzEk7
MvD1Cj+1zZGJmotzZZXePd/56Ti5VpGvNfryh0wvEOAsGT/IYpwi7r6Jp52wewtt0bnJItVFoygW
5QYNN/jCb+p3KsaDZ1VJehLyFLqjEi2uMt0NLC/+fRGPyiCVtGt6QwlBA8wB4+nUNzUDKPlM42SR
UAhnk+7hWsh1BEQ/qdWiBSZmoOGCTCfuahQVQrsoOGDjGDdDmAMrD2UtG6CeMrM7r6NrhWgmWCEG
a+vRJquaqOWs7qJJ7w4kUV92UQ3+NauVnfzN5e+7ih+5QH8SBzTxSozy3bFEJ1hcsL9JOd7QO1pv
u9lFCKMXqDjwiOSDiUwXOfDKOeICZYbe6CHtK2qJhainrK32WAe4N2FTWFbrtjM8mgcQX0LCuuW7
VpeO5QQp1tlUMzjqbX9CzQYMA+Z9r3hQdWgZigWM23HgonfGFngEEoO0RKgnT1T0VpSxxpURUdEC
NnKQuqRe4aQjEY63vWChBp0Y1WGDxegtF6M3uQwj7o+VcllukUUFFIxYn17oeCUtZDnl8nX7DzvJ
k8hlgJ2YqOrD7dN1EICSwfbe3xTjlavN5WFRsBvbqQ7NicHA5qkAic2sdzZOWnlibmmddbFdFoYY
eclab2QlAy6xLI+87oMwA1ue7X7dpwPKRqpIjXY24OFQFtuY0qbKKm8ZXiaNGO7+cvtqxwhD1jha
PttH7v0/WCd3ebqKPCRK5y9oqHXB9XKydv1TYZxbvsnEfCf/KPm0rn/us0X5h+YKKkcvBtEhXQtN
dELXxVj0IJHoUeBOHAwEG3hhRdfCJJPe7LqjrC0OeszwYf445rr56bQp4o6nZyudXjzVZ5eV+/zl
OpsxPAAu42Crce3rHW+6LIYYd52n5R+qclOlaN92er5nb1n8lH+9/YczPd/1h+Wn6g/nJjzLV6eM
5EHFpf+0Xe6Kj1N97rUvP1zj19VfX+l60/mqvV69Jjv8cAeyet3lh1PILc+X5cofDn/a/sPtGMUR
1kwZZkqu/1AAy/62WNZZYLbKepJ7XNdfD3BMFdnnrfhwXQX4Ug+hwBDkkVW5BRCL9nSJemWGWKb4
cjO9lcWCRXe4iSLPzBGEiKjKlXJzMSDg6l/3lLWkID29IhlD8PX7ZmhDTJbl9h9Op1clfdLcNCqs
Pqpy+9OV5HLWba+3xisOULA8LbgeLms/nPN6S/LscjM/90tFq0jylIsSkOV6K7+V6xchF83Y1qrT
03cBTLhRQUnwRcm91LJx9lHKKITutArnCa0d2HJiUjyLsc61cKsh2XnViEfr0iIcF3naEGb18K1Q
pg14jVwut9xCWE5s8h476Fzh4on5bCFeXFMMz/BRa8LrYrkcsiy0XLc6rsrYh72bfGDsQwRhRdkF
4v4jpm5fcKvYFXV7XPI63lvaq7isu7Aep98dqJ2XtF8xotXMD8lqeoGcWxMn+1B7F28wyqATf52c
vl8LOcPf0i4JUIGCWYNN0gVowb7LYwa4SW6EtkFnbg/OLhcmxIo6HmfTflPwt1jWcunN4aCqDMJ4
YbSuLALXhvmhWPusy++vc1cZipCzWBLOc9DaZux786SFMgr1vwG7fwjYkSwRmIS/DthdPlb9x/7H
YN23Q74F6zzzNwSgAVqpxMNMDzjAD8E6nWCdqUN+NwFgmRborG/BOlMlWMd/DjonAKEsg3v4I1hn
/+YR3dNINEEf1Rj+/yfBOk2Vap9XpRCidSKM6BD7I6CICaf9PFoXDS7ejWjyaFF0NrJCvZlxfr0h
27aEG8ILGLPbkHqbI1ybFsayGDyacmqBxEATjg76awF9g9/baXGW68gVtaGsTWLUeV2s9XI3DZ1F
CoJDQdtAsW3Os5gEaGL8L2sy1NWNo3GeWjT7/1h93SbXwflklnDdPNQ9RkkG4Q1HL+BGA4g+pCZC
5G0RlEr6fipr7VB4eEm2ylmGeHI1BxRmd1j5yOmCDMdVoME2mhdoPfByT52nFuquVF9DyVhOoGv3
M3yAS6GnS2Db9tdpGNujo02JeYPMDIjYztxvpYUIjij6yCEZ5hbvNPiy/mosMGZUnve5iffyOTpR
dVAGV4GIJobHhdqEXK9hYP/T4tIYH7Y+VgMMgO+dAp9GK0EqCKv220LMDzTCHo2t9cer6XphwXPB
z8L1TXO4KSLHwg/c8naZmOfIQtk0bPNk1VKJMxX8zXUZ9/toQmLkehvyXjZxQ7ImC+5jOPTq/MIT
bX0rRpbXQq4j9bVf5mI4VShmn1qoD5YYmmYWfOe6aM/uzrZwLzUVaDqG66IMaYP1CWUBRHSv1Rke
0wMg4oHpWrANBXHNKXm1eASA64Vmf1MPqUZw2E6ZpcA8wdxsCqMo7VDRxLlh3IwiWDZoRKY15Uey
SzdqNo9hWhqHGbPu03IvU8Feu2W+gbpIUI2G4xs1hsdqPyFvpm4hXgI7rUwdMTdQQxMpLb+GWB5U
WL0z17UwN2m1T6TWiWsz4YhEmFgW+liqJ9WddnKJntQ9uGNym9UFcQHZestCxotlDV/X6awVLwFl
vXNQ/EZSRwvSLXGJBBK5PxuQirzx4CZReqoc3kzoKoEX1eSk7GLdy56NxF2Nv5Fp7BXV6MPEzbpg
0L2vXst4JUtjODbo7ofYXop+EAjVKoKS7Gn2j0v/PsIMp1eN05SZEU93fGGOkXkA2AKOcdI/Y8ew
8op2yx5y04iD4TCHLUoW4Vhu675pEGYtG6D/ZNtnPxGPA9QQ31IrJmDyMVjYqh3Upnn57G+X3VdM
yvU4RJ1Sw2bDRlF0qdd+VX6bVjmD/5TVyFKI/VXWaXSwv5q8s5kqX7qpTQ5KeWNjDe3rg+sBTvc6
VAk9b9+3qHBEq1qh5UaIvcAXepdMhNzsMbH20di8tpds5RVz7NDppjdM84iOjV4Cq7I95nmKuOQC
0SEqT/0wq+Espup2cezV1j6jqNCEm5jRPcXWEb/Qoej1hXjJ9R2e4sPOrdqaG4iw3RsNLO+ypNu3
iBKeHBVOvTaDIjV1JuwVLcUgFhss6tE5iz+WBAUJmBAM0DuGcsoSf0KtsvXryduCYrBRxE/dUz6l
9r63gNkr+D0ch2I5ajy/0BAFQe9vNbnOnTWEZe3ss/z63bbvwrbNaQ22Oi6DiQkqwbgp2UcW2eS0
B/HTIq9HeM+cAreDRvt0S+RzTu2E4KBog+QqUIYDxh1at5+Kj0jZzSHyXHOYu8UUMik3sxIWNqHF
E9jHvbVV/JzyXXiqmviJ1JjRnWRWRcvrD16VGkFuRMRBvId1jfXzqIuR4OLBdhksMPJ67i1hFk93
SUMLoavjGuaxtk8N98HDxI85n3iyeGutpn6Z0w17VCt+Y+svtpIYgtCjHsrE2yOhuOI19kfTWyXq
ZTFtchCi3XMTBTRaSRzd6dLqpGqNgq/9/AKJEchCpC3MpoEQpqH/mI4mqf0UhzrHWXGnqvO9uqXx
HgZYi/1Ld6Po9ow64E8pAyPT1p0Dwx4uXYMaLT8HqB8SZCpttVyM9PFLq9ZjgLx8gygSlwIhTLPn
GI9rbmgBcIoCqBhaDmB/kVcKrZiOFwM/oliyKgtHrHyqodweRDbNZhfX1m6xB3QxVxFNNI1oFxdm
fQbvU142tSgvK7IPl3G2mwC1jcov0R8N7GqIATrTeCztmJ2BO0KxFQ3KQOomZKqyGaUXqipgm5i3
6GDmJZCNcd8ORh20GKWgcHrCdlk/lmIob2RkZByHzKAu+gK5brUbfe8VausjdkAS0HXWo6ZaSNmq
S2i1E3pzA1/8MfKa+6qYBcamuJ0WdTnN87IRS0TkeEXZeIpMhPvBK/uRYcWBm2tnIDy7LTLjY8te
lwwFe3Aknt8uQe7pe21pooMd1wrZSfFLPctgIDeLb5CzhKa3g2o3H/t4fLmsoiU277DXiU9jayal
PwxGEXr9HpGxOZRF5TLpNZrq7WiS15PheBmdv4boXRxmzhZJMidSmTU8bYAuWlS7oSweu2W+L51m
vtFBXO0SxM/gnZBR67SXmSD3Lc70ESlX8mgKAZ8Ckb64/rj2DN7AvEFIJgnnq6DWFhPiz+q8KhsM
1jQIrPt+BVEUNUG0zG8LK9HQcByzXT6/W/OiD6wRl0WlQW0p6QLXE5+0QvuCNCbQtPYd1M3XebQw
t1OQ6nCT9ZNVNAGIFn/mY2TSm94O+Mof9WTwRzxBj9Dpup2Vem9LLQUZtK0ndAEOzWp8xU7hDis/
6zxGerBMZBIHLd3edtiF4YVHMm/D9dnpWiQtUyi7BTyNpURJIiiNFY+BtAD2JhTvys2563P1Rk3r
6QA84QP6ZC0EDS8wGD8FWGd7PvJtmNZtsGkWtRIjxlPRGtiFOMOAG3exJ2ok+oGP+K6S0Wha6zzU
eg5+KdBOyI/rsP3tN0Q7Q67swNW7J+7V+9Ygeh+PrmWbiKdEQjkGZf8Dw9URTtOEJTqpBxScytep
7uX7Jp23w7It2tuePsmd1K+2WW6+VyifB3wk8SIGD9tlth9t9upvoK4wBPoCqAyKhje81jTY7cM4
xUehcjdUkwZliEGGt2x2UG5pgAAKssc9Hx0CRUtzjrKu9IvYrvxULT8svfH7us7aiykpiWLrCNwj
OWTrRXxZlw8tbLeLbqGWs2Kv4cGs8hGVv9dR6jqb88rj9aKPbm1Bf8/QdxWAsbpMYYo+2OWYvcxT
MDM6/ETQxs7ZcFcgZJYI5UIvs0G3N0t2u9hl5kcMHA6KZTWYRcdv9LbtfV6CYtdXbQoeKjszwz9U
aH6hjWsbh2LBTQ/uFxi36j2CzYc0zejyMLBHcRYpEDyB92WiApNRpg84QpoHL1HfzhZysJn9csYL
8mTW7vt8BYPmWOZdlQCC62+B6I2ICeRZ4Cw1jAy73VcYRjjNqiGB7xII2bz30DFvFY87RWwpfoFg
5CWxh3pHS0fwOoGAiTnhG9CSOyibSD6CGvHTtH4YDGxL69xbkTtm92XBENBK+w8O/89ZM+zWLrCa
ZOEVdd7YWwTtb8tuUPFkSNpjFtgo2c5AfPxU69OLNU7w9l3xBu4w2QTD/aWPOxpCc852GIrkR3uK
1KOiLva+nk/YQd1PWe3xFY+zj9qACwgi8genTY/NuEA/8vJdpAFxWqF0qxEYhSTGjGeu/QwQ3lxO
r+rS+qIozbHR+MPV3j0YRRbEXv0uXipIaSO3Pbu4m26Y7I78MISqk0+1syDkNY3vNdUsPmFm8hGk
MzBqF1M3bfy988Dp246VgevLDmtsOXvEfBKg/WetZqDtlUsZNq3NnAmJmDKcMJPAtG/umGJZTRQd
5A7XQu50XazkkbXAXsiVzzb/f64r0w4zuiZFdWY3CKxdLGY1huhx0RJpmS2LZVmk32tyEb7YH5tt
xowHKBm3ncCnQP7pQlkbbLU5xxDNu9y+VUrmDHK1LEqx13XX6zpZs+1eWKB/P9OzzXJRFhko/KeL
ra9yhHSf6vLkEE7jM4xARJW5q+uOcvHpAtfzTHkkhosQn5gdf79szcj5CGP3vGWTF2xN+y6TeXgx
lh+jPt3nHdpuhZxtp2KlLK77XNfVT7nzv9rHmSDvVMrwHjnp2r8e9ux8uZwwPDt/Im7puq4asRVH
kElMLX55ZyOSGNCgquXbTvLQAoDuIZ+zF40pUlX17DwASJ4PlUAkTT3hj2thi1GXXGzXtfXnaNjI
8Yux1tSIDO11+9Pyr7cB5P12Frl/3iXlblhq5rLmPmJMzt3Zqp9Oaq3t5FS4ANkw38vqZjpMKtB4
3cnQpbWJKOl34JCsSfTQdZ3aTvuCxhSVAPIV16JS4nxn98u8+xX66Ffr+GJIc1xPf90HHNmLpqm3
g6oYWpiUBC2TrnpEoWYNRqS2nrD1/xvC/IcQpmMLL82/jmDuUO/rPn75CXD4dMx3vCFxShNgP9YD
NvhFgXz/EW+IwIKDkhHuS56AIv4RwtR+UzWDcKJpqMQrdZXo5o8hTE1H/tWBTO/Aqf9PQpjcxk/I
eyKrjus6nuc5LlRbE/LEz+wDFbafGiEaeCnERyEnObP4BOVMR9ae1smvLZNf3izrv962iA+0k5+q
OMv1fHJ3WdTiM8dMbj7Es/eAyj6Saf1cvEgmZ0DPgZDlE7Cm73ug3gKAdwX6yGH/EzboaacnCJJc
/Qz1c133HJYkt1yLhd6CQf/8fhrhpF7XP7vqbJKw+mHz9fzXQ57uDL8Z1S+9BUd10VzK81Ra/04V
DbtCC9+Ipr4XPUUlmn/gqvQEs+wV5FpZOLJbui7noveRixv9jCY6HHm0XFWI7kh7LevXHa8HX/d8
2l1c9ocL/Grzs3VxRZfa07cm9LEYOjfn65lkzaBPdkTnnIi+e5E9tqzKAiX4Orwu6rK/N0XXL1eO
YjiweT10b/HI5NTt+vCeLVayf3NjfYOC7kCesBt723UmUXHCRi1y2wiR1IuTBlkS00fIl/D/sXde
y60b27p+lf0C2IUcbglGMUiUNOMNagZP5Jzx9Ofrppcpy172OfenVNXVjUCRCB3G+EOZoyvQaCT7
5IFym6zdzpOPtG4pxlbrtIt8Tme5Te7ONe1YG1G6k61stJElifE3f3OurOKZ/WT3zriVrfvDL5u3
DxVfEPMGPDAuEtMCgAVO5h3eEhNeOvTZtyJOgOuEDQGbXISIJJYFmj7BItE0HZdpr2KUfqwRR3DK
LGr2strNHXRDNHS0KC/W0COnG6BDIjD6duqRUR8b/Of6eO+4eDGLaGMsCllT02CnF426a0RgOhAh
anyrhV3EH20iM8Yms4svugjwyIIFye81Q8aBRCF3kGn4tGAItrkhpsIEOllh7idLvEyBItbpbhwN
O7xZ9hKzJcFcb3Bdt6oRXyeLAEmLYSX0MREIjgT6JpdVV0CKxxqwkZU/YblobWtLPcuf8waX4lp9
SKoTkppfQvH0C93Rc7QTQpT3E3ufmCRuN/evD0fBWeu1+jsORMI0JJTljstAnu13VEia12cSIe7W
8gSowqnAuN0APBK7k+ckJP8GZSb/m9qTSJ9QYUtERH4WMfpkQaYqwh4HoySHQJkpAoFhXFNFZIJl
b1pYq0yIVbkLcT/0dbAXSdpuuWFYTE1CAhOe0JKpsi+/lCbuiak0aJq0+l5ukndIbpe1YAvemJdP
4pzSLP9YtcAa38CeJCpK4qNaVV/lcRAeQvH0kSD56E11uB0xS8IJZtgtIkgu98kaJusb3cyyPXe8
Ae9LWlbWvEnk6BUZQyX8sdGM/qd7h08ZEkjWCCSVhFMhO/iiCSkNS8B8FIm9ltUgEfE8sdFtgRB4
TXjKBKJbE7HltAsBI7IsLLlaFCEokhXe3AT3QKFJZNr8B0bt3nQXr8I3N/olN/V9+MUdJnsTlT2P
hCPyLW6WA5QJl7NE6slNUdjpu9gmQZK6nyozo7//48e6hQAx3NuIqwhWilKt77/w9jONCDy+xNNV
naYf0HwKU37g/VfKpvy9lQCXm8OwxfY62MUZwVDVHGJf/nL5cx2JWLdkKTcgH+vbzqjvE3GJ+gmZ
8l5P0s2b51U+HWXaoq9jzymLaDHVvmMevV7Z5ZGh7e6bTNR+yRVYwFIImSciZH4vMJqLfccinyHv
SinSi7U6PCUCoS/ha6YY9mUTihMgHdm2NPLx5TIkG++WY5RLIVGoLuJOSl0PW+RTYt8eDHzrdBRk
HPHMI/0yPuQOyKEkH+DAVQWJLrEtKGYRygI7g5XWURZ2liJbUqpoGkS5uTYQ6weMyeg4oU/2IGuO
G/KQApSfDo3zosFDWjk4kCPDu4hEUE5uhHGvffBEMUwTGALMrjahKlKEqUgZygf81gZrH/iFh0Z8
RKTdliwBefsbcSNlsUAHI3E1jygY1EDCw8XRlhvUS4K5bni2kkV+V8aMeKwx5MMta/dm19iEttWx
R3k4Xjnzoj3IIgy1TxZZSn8RCTdVdJ2ycCT94o9tslnKLIOsymPkKfem3GYkYbTTZ/soWygR0jfL
425VufXN59yqgP18u6Pfs+dB2TZtfZKQG4mk0dvJOqjttURECX1DlmimhkbzIKDRpeUBgiyw19QF
XSUTU8lOTKRarQB0aYqNt6rcX0fKY5CToyRFQThRYIglbKYJFb6lrMqNsqjEbllTmDWTcRFP2v0c
2RyuhkDN3M+UW2VzlhyHVMf+rGpt8oSyLRfV90+KAmLqemwVo5igoDgp/seb9bpcX98X4rL5ZiH+
33fnct4sF+LyoDercdm+r9nf7H73cck9tmB5Sbnr+urhfsibb3k78PYvnLrB3Sdwdb9JGWDKSaBW
25GJgWwHujmswwBlbblNFr3Ye28uLkOmPFjW7ufKZr/U0UNmrWTDDB0GVllVLRukqDwYU3C2yupt
6/1z7v+KEVElN5NFvtwr/5885e8OfvOJ993vvqI8+c3ni18ht00xPYUb72ViUxOJTVnIFOffNQ2B
5GSAt9BSErhWMYzdAQGyZuLdtAms+adsqRKd+g498K4pD/yv25DuTgFR4CovjzPkfEFW7+fd/svf
7u8xgUNkHdzs7RuLUfb+3WWtlaBbWb0fI39aI4G67w6XTUtge4GteALrOwL6lVfwnh8eJTjYEThh
JbVfZNZ8yAgylxJ8jHr/OQpzZysJahIx4cgpn2zfi9vGptCClVfXOgOTmBfe96OWA79NfqT8ENmW
u28bZVuds2mjAZ4eBYo6EnjqalQVFrINDHmCwStCgt2mbsD2uAKLbUpYdi0Q2qbAag+i3zYlgFsD
yu0ITPcg0N291qg3BIkp5pK9nEtKCAmuojzybtPEq1lTS3LhQMk9ASWXtajOrVvNjAdnx1J/H4nR
pxXzJ0/OqhKBT/cEUn2WoHUEMnWBupQzPgjc9UNUiKynTHmHYhCXG22lVfxBb0146dqzHnnNNlND
cjNx5AJOB0c/CET9JIpeoOxj4PYy6Z6ItYqs5YDyk4Q5AyqH6kMnCgkDaBsysKRRv4Ob6h8GgfW/
F3KbLZgAcENxHBDsAGWBJ4AbovKgC+4AOSbL1+rk89K47iaXw7ErRmJZtAvIkBImAl0w91hcCUvw
FOSFkTVZyB2ZZDYIjkMsKA+3QjAgWqgQgewbJbAikeApiai6VeVWFVLFbCbeVgYNPZtw/Aq+nIbf
xbx/f7BEXsnT5B5ZI51cGdwMGKndmyL/c1PuldvQrilXijdZ6L7DNAm8eXiwE7Pg/kajL7fdd8ja
JC6VNyHfKUFl8v7K2r2QkDN5z+U22SSHyHzk3r7Vlv4aLTNiMbfVggCtyR3yZHleHDqXTjBwJGBM
Ik+YGxY3iqdsKnKIjCSJpxWjby3hrfdDI8H/CdTZ898clEEUiuNuExFH33lLGbT7ae4xyMIV/sHT
HVA/6JSy6rVj1HKFFOfoIAU3QKO9Wdb3NfzvrndBj+Ce5ocYg7JWoUDvE4KKabrrQYC6ZM9zI3/e
+7BcU6dNNfRYJhfu/JAhuDMa5e9YDYnauDf7RaSy721ZuyM7ZLMK1Gz///Gm/zcEcQPg8T/iTT99
a3likDsp3mJOfz/tPwFbDYyohng+IQvPsCwT4a//BGx1838dwxZBXJ0w6n9itbDGVd10HQ0AqEZ5
54ab1v9apqWBEdVQADK1/0e4KfHgt7Z0Ls7zLiIMcNbxfJJM8/+p3kj8YZ8J4qLt7SsGxvG6aNL5
0HbhoQtxSwn7vCCNb/moEYUrfBLJY44lMhNquZV5vLZyEYRqvD0OwupZydJfb+LevzPZ/6fo86cS
QnIr2Ph//XZID8KBVz0T4O97f6cQMlLmRJ15temX6qU0z5mnkF13FevAuvRamsEzgqVMw8ukx8FM
yXzEJ7R9H7YI3eQYkAF3aEnUY+7nWskpWBAAVmcg5IY2Ro99EKMvVLAetAcoR8H3f/n6Is59R/Ka
4uKizw5s2CWybv/FPKEJu3RsSs284upZfWmWMrkAbqwRmwU0VC2mvg61yHsi9AoX+8scqt0Ta/Nj
bjvRCZmr+KSH2UNNuO1CLM53lRRlsk774FVoZeGKvMaOKN/GOnqlA7aJhJ7aYwC8owzyZG1UqnPK
lez6L78JdYR3v8lBIE9TXY/8g6G9N4TQjThEmTszrjzoBfxe1fFhEYQ4koZgwQry95FmoY06atsq
dd19UNaomWvRfMIia9zFbv3BxWH36AD79JJau6D7r8cxXoYJcih21uC8hKfxBL7kX4RHxEvz16/O
u2PyRvFWvZfXK6oi6EOswa9ahY2CrSTPs7Yb87ohgBcH5CmG6FiwNCAgn56HPpu+VsC63HFrEenY
JzG67gyV8Q71tmlr9KVA04zxDpirj51lfFQS/YwOYuzPDoI6eDNGjy4a/F05qsfIBHjkOLg2JHHq
Ab90si3PRr+yzQjhWRIpPJLttOly3dvU2DAA9YmiLUy9eKeMFQA949EKS9UHCRbul2CJrqTc13XQ
VRA3Pe1Qz+EljmzvLIsUOMJg5zvLjnqxiDoT44wPKOkL8kiL7BqgxjEs569eaXcrd4w/DUrZnxPF
zDZ0FRMwygDN8EQjw692w6OsjenwlCZdulENpX1GxLC8qHVwKDVv59Ygw8bRxos6fcVRqfGbKdU2
eIZ3BBGb+sCg2KxHpfo525N3yOP2s16E42qZXPOKXdPeytvmNmT9SdLkT73H3z2qtuFYlq0Lacf3
shfu6AJ2dCL9quiM0k7vIjHeCMtnOfNAtdvRL6Nhuodybj9EsQWyEZd5At1l6C96oCGEW+16D3G/
tFlOGT46I4rzxGxWhjcv66Xxzhgaev8iXPXeh49eA50QoN822lV8c0902W+6ZBt95mSyGu26YIlN
xx09h6n9aDhpLjTR3W1d6Ak3PvRW5OGKsxm1pO3Tl9b7Rt5Px3c1/uUSaNqPrmkc2tzDjTvC+qQu
SG1EfXzL4v7Xq6z9zVXGgc/AgU4VYj7v+2iU24u0Tiftijda/aRiU+DO6dd4zE5Rj14pNB/UpAr3
gVDlSUMbAvfP5AM+Vd3hn3smQ+h5/bm3RQ0flzDTBfsDX0G8/m+uWzA7HUMTd6kvhpc61WAAYIeS
2KcyRtBEVfqP+fAlLQvzJV7Sc6hPnt+Nuv4oLyUxrm08j9mlKToYA3PvgzDD0+FQ1WhhCKNGlJKU
EzcHLHWB+PQEgEqPh+chNctLUc8PY6AhrBiABG2cWj0pCjg0Jck+J2mk+P/8U//uEUEuHM6ypTkk
bN/3ZLqp4LOnBuq1RbnG7McEdSGi50tjOOsssZ7nNv1ll+4VYWwhFjpBmbONszYPNpLHxrKtkq5H
IQrXtcjRj3qXqwN82Wm3eOgz1+hyr/75C9t/HcgdBxkbxgz+HOu9ZqFWJfiaGoN+bVpk0XTMaHZ0
0rvF6X+gTuU8wtUxUNiIo1XvpEj+Omp5zJsEpUdDX/ep9aRFC8TscvphCdV8LUrTteWWX9H8HIB6
cVMQI8RVS08ex8WAgkz4Fru/T3YXuns1wrMFfUD0XvgP+741HiLPNtd51UZbhINBpGpOjjL/nJ8w
jTG8sDw6WGuhA+eeOtTcNgD3tb2CeeQqHbbF4g6X2iUxhPfgY4Jm6Fot9KeiDa1fStL7RVxpV6V3
wND24UOZaEgGhsYHOHvNStNLk9Ui+jtYyp8DmxVnDoJTGgDojTFs//m6m3+d3iFzySsBEhw0AB3K
n9+JJAuD3p097ep5FSQcsJXPM9Ybx8Vpmr2t2NOz4hHOjplfnOZ56VfROB/scvY2A25Ne1gywbZv
TXhH2s4slAskoM63zKlGNhkp5aSO1qFbzkccbPqhhbAOlqyqe/wGDFYzQcfcsJjNlxDztS1+to+p
Utivritg9fpxMXr97JYVEaMZQXE9NbfLmO4rt8xehhpXWQ+gYB71+BkwDmJS71Sb3Eq9g17iEP7P
V0r7M2ZBzNUcx2AZhiIT1+svfgLKpPcDfn7adaqKTyb2cCv4IZ/TjAexrTVcq21lXgVjA208zvOj
RUY0QrIVDP1UHVFsRcWyms+FAVjvn7+Z/X7aYqsWfRoLB1UDWgFh7M/3MO9CPVFT5CTGyiiPCTZ5
T3giFCsv/QB1yj01jnKaFNhFwODIwaIUuwP4Zq1cG11a+fjCwhr21tzgbKsrxrlBpXEV94N6mgPv
vOjIEoQB1AmT+DaKc6nQ2VnSdddH8wYb6bA31efR+DTajIvKuIAfrmxznzrdNwWY94GYV6EsKP9m
Vr0pzSL0p6zazfUCgr1mlW+yHrZa8fAbduGrQ2X4OeYdU4AYeBdD6NCcssELLsVZNvSqrZGr03q0
DOIzGr6d6bcknftT3G+qjK6ZuQfs7VL/mJJA3w6ugZpfVeVbD1MKP0Je0W9DvfURuFs2Rgx31AGD
/G/9r2f+WVLLxABaVXmhAMugo+9AGPzzTQHQ6wHXnMOrko7lJVcWPIyVjLRoEcGZUE6WVf/EtKzb
OsvsHrokfvCMInrtFqU5jFaaEXz47k5NerEgu6IV4CzLmmwN00ZNBXffuEQYyLpvrdBs/cT+nrWw
hZxkCOAMj+qlbONt36Xpk6p9wbNKewbt/aEbbPXcl0/k1h9VUhtrLpi6i5LmR9zbuxznhYmEmxU9
j4Nuv+Sd8pAaqFHqiQ7XygTcHU9bl1cazhXyzMXMTxpMpBdLtE57L1TXjDjJsU+ScD1lz06cZesl
YpaET9DeRrwucYnBV/gSIPs4Fzu1wW4pn0wd1LAzngwbmcxbTe+vU24+YJFmbELhOgR4fqOmU/po
EYdDPr1eGUrj7JysWFfA7BDehCdUuZOGW43+7C1jcIXMYfenwh6DdVcnn7QRbFxC7nFqvHKzpIG5
apaZJy1bWlzZAFjXTvwYRi6kggSrSyzjMdu2VEQA26Rdd2PAYqw3YZlZE/rQJbjAiUnvpc4+z42m
HXoWsP7SYveBdOrDAE/95FUaTON203rMB5pgnK6Yw4a+lvTJZXbJpeEWYW+MKf+x9Om8L5qI3wm4
eTL7k4L/xiP0rz5sHg2II7i6tRrhpBERSwckeK525QYdWT+3ht/QYs2O6the8iFTd7YbTOumn8k+
K1DCRp4ebm+2q3Lnp5bgWd1Es3Jextq3AnW4gA8ynoYu+doay7fCLaJtkmb2FW+xFWOGdsAA88ls
gs9NEi1PcTluTQDj60bjgUhMZasIclCd2thel+1PM9P1w+SQ/GoGV30l6X0oW3U5ctuw03QB3nqz
tkdkPfSzNr3EyrRskmrJ8Y/IqmM2208Vr8p+qrzujH1PUxJsK6KTW/a/uRpYIK9pkzP55oUB3Gi3
UdC2FxwksW9rPGicfYPZhJsfdW/eEM6o/SxgvIUoAgy/HfNzULXnPgYopZrudHVauyeDS5S54GfZ
SA4+upkOecWNKgDqUYE0donO2Zg38FJ6ez0ErMLC5eCoWnoZs19lxgs2ZY6319T64vGdA6ZcZdhO
59kIwnVvmfY61onprGpm4HTIDZKvhn1EugjueIPULJuax2gJWzypFwgIqIQDIFKzY0NkeFNaZrWO
TJtHTZ0+mpx1UlSYD9WiuJ8mhd8/LOhkex1IYlN9yrpOfZqXeXwSlBRQ+nHHRUIis8CwAhW13KsK
9DQxh6uGAPMI0zrlkY0NXRpvLAcFu26yH7VsqHdZ2WJWYikkgl1sNmzHwNmu8X7MEa7Ig/F1CqDA
DkkbjOupA2Dg8ORvpildHowlpK+Nut+cLpkuniicSoWP5hIUYm3nHAMErHbDlP2EKhc+Ld3YHRQ9
eCrdwFfqxXxFou3cNEGIlCW0u95rhr0WNR/zOtVf7FA/Rsq8XGIVEq+FeYmhQ9Xnsf2Opd3POVCc
Xbnk0Iw7bzgtlQYPlJ5SA+RyrKwPUcVaKF0iPCdMbYUvrPMk5zJhgiEuRgmXwGkuuGZE+7DKcU1M
YQMTymB+N9SmT0cAFKMdgA+QUEEl0XnqSygXZBsgC0UvZmqSL7PbzWAsn60I0de8dryV1tcpxEGn
fB3NxypxcFyrtUf6qQjN4WTf6lZITKQNtlBNgD7koIRtm9OGqdlHg/Jb1GnGoW+CJ4MMGlp8vfkB
ydEPSrRMSBch1TjHFmloYG1IWNyrrN5p7/DoAGQlIuUyPi5p3LJJxlvIPIg9Lp6U9MrLViZ/rMJd
1I1M/tzaagSVJcYV611qD2uJs+60DgI6XNa+Bip4L8hIqXEluF8CgDLRy25Ag/4MBDLFNJgX2U6A
e4rlzA+xKJxwmUF+OSsFUse+1lBAFOCEaByGna5jyhkqqH7Pw7fb5ig+RbYOf7wr+odGFLkgHfZx
rhMxsRI4XKhr5PDIHJb0+3iaAHJJFq0sIoEgkkzaLot+2NDVtnZGPjfwWpTp8WrajkX2ITTDD43d
Nzt3gDPoFZCWJGs4QwB5ZSAVvTYGLT7iEo98cTOoq2qZX/SIjjrX84yp0EPRAyuQWTepDimLd81l
TIr1otSC7g3FbzTJIgxt8VFXRgT+BXZIFjKTe282s2Lukcn3PYFCUkQhBSFlU9bCUahEynYC6rzR
lNY3nOKxmbSXJDPDAzR2UGhYou5GOvu1Hs3QYXRv3dvpskOS51UziYMOIW42Qzo/qbhfrRW3OzZ1
qWwc7Te1ss/jiKMz7ls2a9pBA3Rvj6uuXmrfDOtgPZk4qnT1qK6zcfTdEbXozHvtEGHdhk6QbhQ9
+zZ67W4ZY2tFX4md+JDa62Csto4dkOHEGgyy7wwCD3msFte11Ui+ceUQr3gYG/WX4infPJ2ssuLw
ekascOHEHpoEZakuBAmfmutwGDcOU5yTm87FAXbUwa0Z+zNTq/dx8a1Q4u3oYuKCvXHONCLsUcIb
TvqUybV65muZ8mJbyIBHQUc4M6ysdU5ixp+N9khoaH8DAEsMhMSOpgJKyvB1QE2p3clNicR0SLCR
qMlt92Mzea78GHngu933T8DkcIY/qUQ3aPLtPLk7l3nC+7+pahU82jwd33z2DY+s1wMeUIXzcAMN
3z+8ErOiIEJ9uq30ZSN3lHRPEC3gCwfYce1v/0XuuZ8nv7dspmGlM+cPhV4yHk5N0q+yQii58IaU
SJnz9rFAcsvuZ5IEO2UyVKwdx2WtS/FMSduUxaKTKe6RUfatpKPDR8dFn4fOLzS39idPg6dtpSwv
LUc9qnbqrlPUYyG2gKOFDfcjSmL7EKuR9VAMtfWQjha2WwUIHmQbopfRdXmT5W5Z9KyDyOFBp0KC
wETPxohNX+5hFLQe5iTBaQvRS3mc3CQL2cwtMKVQ4Nat+BC53cpIRstaJViwg5p46/sJzOQzRmIy
D3k1o98e4G7qKt0hT7vlwWoYPMEnYj2ULQp604u1Tz6HY/Bi5Za7kRCrIISq6MtqkUPcxCzZhaoh
N8hiBCKtbiTEroSNtuprMGqBQFvJwpNqB380JZgVNh08mvsxEtZ6b97Pk0ffm7I2hW0GTs6l9xnV
BVcZqeQhhQFT+AmLmLO/hjggbnWpJHQne8najfF13/iO8fWuKY+TOoz3M8I5cmf/3v67U5gODIh/
p/U66ol13I7O8WX+vbpIlY/7mfi5djuLIccye3p5PdgHbgw0S/6X+2H3f6oIENu9+XfHyWzY/dw3
P/zv+G6jVyubxTh7RvXUED7tzNs/n3oCnLDJBbkOGfG2e5Ho5SBP83wvr0yVDlBkFxWF/xwVeXnP
7ndUNr1OZwF2wzDf6nLz/VBZk7cXJm64EGQRJwyDpsx4QefLzkgQMFB15v2jgKu2WKjVLMSljmMz
j9aykU/AtOhJ+3kS/eENSmk3rI60Ggu9qYV1WxT54Q4wlyjzpnWBnsuqLAIrVHykIa1VpUFmdxaL
FQagTfmhkQByWroWEpcIjpmSxytLabaxiv2mvKryvjRMfLd6Xb5CWB0OElquixu8dB8y8vnyAr67
Y3Lbm1v0htL4porZM0THuO/hq4Y/HCUmi2Uh4z6XeDkuPZxcr3aKaz8FxylQxnW2WNNzic1huKpY
canoiyjwMuOkwsEwCHoo/eQwzXRECdkROvFd1+4Gry98/CtRFtOX5kwK4jzVev3JelLswDi5xRUa
aHiApXqAhghFvgwB1kba90VrzUtdqq/WOMQHvbuAu2qOXm5ea7fR9wRavsfbuLXmi+mk2cZEv5gx
jyxRWzebUq9xGe6j16VRHKYI5msy1snOrt3vJZ3Vqs8SiGvjgOkd1tz+FHtfa6BNl7If8RZHj+Cg
CtMmrKeOra1+9SIXUrSeYF/hal+sNFzwMgPKoOeKj7lG9ZguNZY0xegHKqboxciCXjHnb/EyfS2U
oTzGQhhTVVk8kWHSmRtAzm7alBV+6kChRwvyADX1x0ICeDvmirfDPDZ8UttN5KzbwmyuSTh/tOzS
wUTe+VkE+bxV297bB9Y4AqP1nusijJ+ddql31ZB8GADOb0gOZ2ttRvfHmEt3k+Sj9U0fCJiBWwsR
EIgPIy/DY1gSrcJ4D5vxuDx7ifoJzzaLITZASDafwjWX/YKJc+/HTfFDKdTiDGcwYWhM9sRBn+iQ
6qO52NEhi7MLlIDhkNnpFbl4VLQHfI3QqPo+6bOKg+0ed7LyWCqOs0WOvVy7+rxDfMNl7jIg6OCG
m3FOGQqTGvMpg5gB9+PH4hiXwausY4wPJtz2dEt26BdaaWSZ1dz21bbQsDcCjPaQkwc65b1bfMSq
HpO1V7yy3W9gtpRVqPc6nhRhtnNqv+qm/pTadAqW1tZPejv3K6vVdlmreae6dFdup8ApUIJlAyz/
cZj7eu9o0/wcQxdBSRWjQKu/6tAbuXczOcrcTY9hhz6CgyfyxxwGiOI6l8UE6l8kJDGTApXiCLu/
7tr1SbruB9M9ZUP1MRwc7WCW8aEegmzbz8QQVavCDhHncIj5s3WcRuVrv89S8zpPCC9nEQRy6Geo
YmnfFQUAHRB1i9EVY0pz6Tw/sBENMGxr5z0N3mrRcd/W4+riEcTeBKXb/sy9ML4knvaR/A0zWFbo
W03DTXyxystU82DNY+4beVMcNYDbUWXop/zbQsr5Y+d916v5eY6L4KrF5lejNqencArwmJ+x1Ejt
/GLhjAVBQB0OTQnSbS7bj83UWC96nZ4zvUGfX51+FA0xqrCP7POs5OO6H8kjeSpeiyTXX10l24xq
Mm2AKzf7oi0/joZbHVifHgBFqLvYmE6DOZO/iIdDRd7ELovmOGh4Jep6wrfjAsMnNpV9Ni8fkipr
XtNplQT69JQa29AO26ubx35T2g9KbGWEismKapnDFAndHKBp066JTXVH0mZCSCgDcq6E6smN7HJX
In+1qos5PHqx7ReWAROBcbVJO2ttAD05dov3aRr07GS2YA4HvV/QYiFGOKsLCgWBaRyZeE1+kevJ
XqsNf6wcaPBF71t58hl7xESs9pWV1XSfFQi+K33IgrPiFL/NXfE5qpwthxRbQw94usFaHeup75+B
HrzojU48geYaYBl+UczKyMV/97JFuxSVe+mjtD3MjvJFEGsu2LwDhox0vzLs+CHNFgSMcveHrpav
3tS+duHsbsPK2ZfWgpVR9bnE8gc7m2mHMZcAz31R8Qlbl0BpNonXBGuRftSM39TkMAII+6Z91oNi
OSvYKTQNtL0ey7j5a+wYxqEczK+j3tv7PhmeOyv5ZaUJjN+MvIlVEs3No/XAWva1JUO9ItPQHPL5
2Y2xaIFFYvumXeCsOxBhNApugGG3O4dVK5Rs5YOmq3vHOelZor9GhruG+YQtY633KzIPSDYpCkI8
aF0c51A9lFGzHSxIVmbdbqqw7S7WUCQIV9TexnNeVJhlpxC9GX+KpvWUDO5OCVgBzvCedomwbMEe
FemPEW/ATDlb/doE9v2ity4hLaN6jHpcO91Y60/58r0c5+bqEq7D5OCFqZy9GckeTNk4fzba9GwY
2QkZ3ujFC+0IgZME24O2qVpMHKIPihEMV0clELZgWTcvdn8d5h+xbjbflRaxiKpeUKtIeWiJRhYs
o1FkcRycxxAeHokBpdV17hjT3Kyt/F4k+nghmn2/XIcOYWu5JTDC5mhMxW9Yy2R79K79fC7tnToV
J9e0lD0ycBApljjCyZYXpiqTXVzxf8xkqM5hMvXb0Rp5L/o8JTSMpfAsOH5hGfmzmyePXdDjQrTk
ZDw8lLzGqXicEDZ6gKPdbHgm/NbWj33LwODYFZ6B3fzTtrrLXOJLFM7xN7hPziFEgMyvcmLRc4Ex
UsOkkqkXZm+4bRK6nwE99N1+YQ715Njd7sFQS+swuYqzUVHcYug1lZcstXHvMn/hlTp+rKzkIVVt
pNqCLH5uM3Ry2zjcqWWyPEVe+s2I5vKMDJW6aslTP3RXxSEJaNfmNqGj35F2YSlvOrt6LkLi3Tlj
GFFR3T4MpT1+ILTC4wvwGr8pw5fm2q5ti7nS+I3gvLrLEpbwEHq8M+BXwEMLLupTOl2a8RpWX/iX
y2HkKmxnbfkc2fgbz2pU+Sk6W2TujRkpWEKmAVfGrwpcz8qU6YWCR1zeBM5KS9NPYdYFZPR0ZAlH
vd02MEbWBrbI2yrA9E9tBaBfzz6bZvZhGM2HQifE6gV1t0Z1xWY+ML2mVqEDLjPT7TiGj1ND9DOx
+RIJ3tl+7Gb70Zjxv40VgisQUlVEa4xSu6hOv+NCGhAGvxhFq21sK/wtbMjMSb/maVKYVnbRyfGe
pnCw13qRvZQhjzKKYhg4anT/TGF4KublUVuM5MFjrTx2Tvu4aBbWF+H0MWbVTAR5iV9RDDqHOOj6
tTUvuwXEqxuYeyPxfsaIr+3Ugde1A0C0SZz2oqRds55mY5O0pvNJNX8xq8v2nj4668IqeFz66jeS
Oc9Wr6s/sfIgkOzZnxi9qk06oxSC1Oa1ypwP0ZIv36LQDlb49qKEZMAlnIbUPZqp3aB5XSs7z8E+
RLFGD0X1B4ZQ9aNaF9+dqtp4cQujKtYWHMsWhTBb0J+WMPJOlZ0/arbDvB70yCbO4Jm2qD2gLOPg
Z10LxRTnilUdM68g2/dBn+5Szb0uddHsOxEuQfSLLJtWlVsMk6vtiBJLFJo9YWEbx0zE2odVkrJQ
ThP7ixdmX90ohxeZ2fUJ7iy+pFN4VLsZB6l0VPddWiNlFxpPbpG7TxBvdoFDBCMb4yMpwT2hbOIq
5vKl9vLyWNMZtKRj1lpPGK40NAIjYRc81L3xjBOe62eW3e1rBTh8aafZgWQVZ08k7DIm+1FmTL7q
6SdACcSLzUldJXjCK8jFqF226RwVIJLnPlWTh9Carn6Z8qxaZxoDikNStZiGE1OFjm9QGfvKmX7W
lvY4zdtqtOmrcyc41ii5gQJ91DWCLVpdHNIF0+Yuxxost5ynOim/VFqKzCgia3h6tYDlcaBOyL7t
2pGvw7QqARPRDf+HvfPajRyJ0vQTcUAGXfBykmT6VMq7G0JlRO9NkHz6/VLdCyx2gR3M/dwUqhrV
3ZKYjDjnt4eEerKMJuCDR9lhMGvym4HHPGmUgGw6DxvnbNDhzt12Rf906FrFVDHJCgh3/nJ6CBhL
G9MXW8+vpUWM2RwxNhEduE27Ng/zW/13bdq89IT3DYVDSJBJd2n+aTeL+7fqoy+r/khNfX50KBMv
RvOjRlp6db3mjVg74zgIqwxF0y/MmyqCBbTtvWaMpzpXTYhhnPiuyigvTssGzMWC3HIq79BiHZPb
f7O0h8IXvtN6xvNUNHuTRmKYtlXiIrWhvnT5mHP+FjQdnop6oFZ6QTuHuLDc6c0kdoY1yxC17TfY
+GOSVPywapfH1xO81DjLfo2Nj1pFF8YjbAams8Pfsd7pKWqDjjri/OzG5UdrKeMeq0SzMdq2Cey6
Xq8zT2LTmF0USg0c3xwRqg/mLlqG+2WQ4yG3o2NtPTltYV2MYSBaLqaJUyTTQ0GEVV476cWLCso4
UU1RxtkcY89IfAIekt2PPDNOC0EqaFJsOV998JIeksPuYINIHqqTCafpbRjPtfnu12TC34wZPYEu
1yjV7L4kquJOLf1vQ9a+BUF9nqQih7NfD6NT1z4/hQUKmAYLM0mDn884Mtkgj0tSaFP1jQxxlxgt
/26O6H+CrNnMAro6xaKAQOrUjsXfNiYeAhmOznBU50cH9agTlcZjsolfMdGcYWnqu3j+1BqEmhIQ
8h5BdBbEBNaFP7/kiF0vbbm8qdwd90x+5Zm02H0pW/azigQLK0OJVGCOT0jI37PePPfyVlX43ncW
UkmPeMbIIaLOQjcSKsUO8kM7kQx1zFRkXrKoff0XGig08xDn2qnmH875mb83bRfkpqvdeOeKfYR+
EFEGOZfNPvfkHxj/PYfBeGr7/KHNc+MUk2q3jbLltJguD1y3tYvlqdWPWkEp0qw9kgP2l/2632uL
/UvMVRFkWpXsVVIbG3aiE3WY7xB88iDzxEOQq/+p1wb3wlppW92y+9M4EgvHe7NvpjqHEdP6G7US
BboYUOlaY2hWFrhQDQZvdYXnW6olqscr2wMQsDi0A39Mmpkc2XrRj5rrpdxueR32VT2Rd6upHRtx
tyl5uXxgm+JU1XpGsuZ67xQlQavgyGMHgVOlLW2jmEtC9Amor0JKDvcQEeabXf/RV+ajpVbngW2M
BtLmjc9Mf+rNxwFU4yHPvTutAaUZdL3cjgmd3otINsOQOD4f03QTx5b1YHvaCXxh01tZdSkGc1vF
pbl39AgjbCwTvOseI0I0Up0I8noUmTb6U0E/moGsaxtX5RD0VvqGzyS/2F0V+XY8DDeAKw2LxPV2
yaIT8icttdOoKPTp6i4oxfIXK+IVW9pl7/QOardORLc8clJQh/5Pk04R3djxvYina5JG3us8GEiU
K904ce8Om6yR/SZlWyQFRhwry2AkLaxyT82cGZpugU7OHkNY35YYPhLUh9zMfI0Yr1AzM8JiCfzV
BvFoLdnfWsGxxn017/LIHs9emXt7G6LMrwbjWyN79uL2ZbiOXXtVSvWBkxLzy6fUnzs57isH+jy/
kdtJVBh3WrnP+zo5N1BeCCF1IgYcgiFr11P3yZodHfAZLVFX1TsvTaNdHHNJt5ZrDMHo6QfEHctl
yDxykcp4vLhxcdXajsDH20ISt3Z2V67j2zomW3fKxR9Fm2dZeoLur1G8KI5Ej+DV56kbIH4n967t
RfvpldO2s4rfQngx+7h4am0t3ecRKgpivmlGMcfyYXSYSAhh2EZaE4W1t/ZM5o0HWFHdI780D1HH
21A0ScgwRqbk4BBHB/bgo9bJArSUt5VBjcQcO24vENC500XMLaKoWoRu5ET7rokssCyIc9Xh7hv0
hW39NpRkhkHddsOOAH0J0950+zZBfLmmiB0bUz2b9sJ3CM0PYXCLX8zwYgz5MaJacisiGVhijHbZ
aIwwGFgY+sFK4e/0L48Jym47fsZ58z5Rt3YcbZE9GiZkSBNKq1v8H0uClCwvhME5vK9xFUxx/Muy
cxxP2WPMcXGXaNV3uQjfNlnJqblFypN4ZbhMCC77seLcX3HAdqx6PjyKRjRieoyzPvfdSmVnuVy1
JanYGxf6xxKDJMr+Rctocc5lqh2g4E3UTCu1rJEYjrKGs+9LyyVcYWFMy0exxYxuQDhZW97oCqEk
L2oHlxdpV3GL/5o6K4wzfTzpOd12ZPXJ4j4e5uRA9KxJirll+TSFNbt6ap/ywpWIwC8mFP4enXcJ
4Wtt/8HX9P4x85ioaUtbrsvKutBpRbZdq+htabomjEkWIj6g6a+muuc2Ss9a777/QDCFqywaRykc
zz/MusAPT/CQV/sDr9tqzZCIE1mecT7utO5v2tkELqYEulTT9McunZNXRCrsMx2lfqFs353tJ7uv
NL+tbWQT7cJ0UHsPJKsuh7zp2FnNOQIlbb75th/MNiXtMhZBD2Tqm3bHJtnYDEcTKIq6STiSSP8c
jIx6nzjXkd0OZVCaM5+dpHKuYtQhKy2iLjtyBxFx39oA162WRO1euDXwHxEEG9NsikdhFC9ySh+9
ObYOcUzWujUxgDj6VG51r7a25BHezb07nhpIBP3OqqPlaDfm3xGJxdko7WA2siHwPNQTqY5tHv2t
IklBmzdxzg2XMqkEa+rO7MnEMuLVYcCY0Dj2jX1J8qk8ZXl0VZW+lW5tf6nmIkjiPpvEZ/tlhvvE
ztY/udbFJMOPfJ66tT1gaI6Yueu/P2L4aJa/qsbp3zZgVdkmsWW00/kmw4QX/uqoJbDFiz3P6nsl
/2ZhY0IcR0fuZPxi4Eqvw0pSvtnNxcWU9f3kpICNNR0yWY08Nedt9kGb/VLR21srebZjo3oEtxW+
kTpuwDT1MmTEO0I3ox5I6SNGcPRBTHF3amM8EqNrUY5YRFQh9sUQYtxF8SBnqI/OOTuR4y96iSYp
q09Uwuow2x7cvhcnzwuUBFJd9CEVOXNZ65CdjfZ23+vGeS0a6xIhi55xqljL01IkzcFOungLrGTj
0AB6zOJ23WjDvchnUHptybckh763LMPnzNFepwj+RaL5PMX0RvfpTbzoaYEwYU9JCY+Pynts3Mw9
/fxCrTWfuZ6SYjei2zq3/ibsqAiHUc9tlFZ9LdkdU3J9rnJnfstTF90pEaFGgr2hyr3nxvKeCl6E
U9x7odN7t7c6B4ybCyCuPBmuKOH6q2jkzsPhyBkf6hLYVcNk43rFd+tNeug2KxdZ31zMvNRPkCzD
YVk7BpI6GY42mn+axM4tjVsv6ZzlD90v0be7iuDpF25n41wtSbrp2p2liexJR1kflsYCZWNYy8Uz
Ol9b834394VExNGtux9swegeWVG0va6adEcfFgHn8B+67NK9/me+1RO0E6d9bmpP1cCfxGgHy2B4
l6XMD1qdukjuO2rPDPGZtqMMjbLjjZLEeisJypvOgngKA1lERVX0UIFhJcIkaJjKZOqF90tW1hxB
RoTXu0EutJAbu5RS+pNTVQHLiBNoUfuk9+a8U9QlD4lJWzfZzeaAVq+Wxl1Z5Z/DelPQTE3/WOXE
6ytF0gm72qmpbXnIKoBCI62HU6slu3oW+jWp6ld+BLc4G0bwxTTuzYRvv4Kh9BG3l9tWZo4/VkRt
mEzEOzS63VGCsCRzjWTPEeel0H5paqLLQjbr1qXvcNukr0NczvskUuSAV84EsJpeoipPiFmYqE2Q
cbOJ5rG863JS/qn8laL8yjhNNybyFRw/8aXJBxVWwsy2tpFxGjlpHdgzJg5NGea7PQEO58MbeU80
U/bas9kMzR19bgR+W0a0azsjSGZvfaBmrrqP5u8KUj6cErYLIJ/l3iFt4zrnpH+41XunN/2xxjKG
NE9HRpMSXaxH1XAZK5LOJ5v9QciNoSYKnPvCvjhe/ruM2+JQy0W7QvY/eQXUB3BddzerjdSjzQoY
9MSd422WtnRPvQhxid/ijEZtP3mP4N75k6Z9F8tQ7+AMJ9+6rTqqyc8zyMil0AuUOHHKpy1Lk7OT
m9fMquurZ7jlXdG//PMHMfG5QJLtaymCPceq3BOpXxlCO2WFqWXxQ2Y5Iw1Z8SEx4ulsDkTYTOPS
bFS3Eqp1M1wIxQQlejZKqKJ6R/4m1JQjz+0EZSVirT4T9v02KpA83dDvawirPhmdsJiJvXQbowOJ
EvufTZFvAdVvptFaNPB8M857aQ8IbB13J9J19F19idjRAe/mbL63YzbOOHroEmMm+pi1LJLLtlCi
CPOonkM0v7uah+Uz0xgB6lD34qzt11pmRBrd8gTa2CAAvcs/4tt54lL64beD9hD3U4Y+fZn36Bi1
gDHS3U/kZbFUPxSVqS7wBtquVXMCzQHt2PRc+8pDs2fRUl7dJtaKsRhJTLZpRi4HwC650fBfbKoh
Zyzt65NOW52auYdbo0eT5VZhFvWn1h69Wzy3gofHb8b3hCZxoIh3BJCLZ+N1qlnLWvUbADPfL9aS
bCNVSt9oOndjpcj5TTGY50YZp0Zfsyt7csMqQCA35eFwEVVTYxaNAVwH23gG0J9AusFY97arlmcr
s7KHmCMrXhZELe5C/Z/N39BTAm8Nw5+a23iWGmG0ijPgAkajTIMiqWlPj7oRXQ4WGjrnxbNr8p0i
4S0tgb3GBOZVsvnrmLl10JiL7yrV+ABxQa6lzqeJR9F1Zt8dzYGDaZQnIkO8TenqI5H+nInkaHTN
4jD8GXnQZWm3FzTTFgTgT6j5cNEmNhrpm30yBSKExDqSUZfdT+AZPtlMiCSGbDg2yC3gNJ27Rg5p
sLJwnTtHvEXO5xw7wysP6yVVUsFXUJNhmyPqAmdm79QTa5tY4mUy61+WaNVdJHei9Hr2ZxagJvKY
P5zycU0wJM/drrLH5kO4GmWl6VMpVBVqozPcr3V5sAiDramJ83+YOUoaFHoHJfeDsfD0REq+cCuM
O2FlJ3d5Hi0E6EtdeByQxXKtExpoI0d92NLkm/SiQNTmXmNTOhfWLw057i4e4wBSouXaHN0ABjMm
isNJTkRQcXIYefRaJkMoE9wjlTFAE7erCkmBBQ2JUTAXqxUTN282u6oEgh3UaVwmdf8cI1Y62RZ1
W9kro1MbIGam6Iau1nB01r2MTKgSzTFp2yhpycrnk2fN6rTAFM29bR5HlbeXDsHKzpPrL9eMq5N+
qzD4+V1tN9VJ5cZr3HbNNjLr9Rhb/PLzu3k1cYZqC1hS0V9cQtwcB6PtYKMT6Ixo8YVANibTGOX0
WD8q7EMwyTzmakqQJWbkOdVuhV8hX43npYs7v3WxsXextDZzlczkPNMUcLOXVdCrT2v2GyHWtbUi
56NnX0k846OZ3fHRLNLm5KoW87tqNo2juSczv5kKUsDAvl4vYhrUg5l9Iku0nwYr35H3NyEwozat
PNUN9QpGLYSfD9/0QbwnTP476AdQXdTrXMqru2W2PUKZMX+V6TGN53dLLznmEjkHnjRZIsvs60cf
MceEpkUk2FxWS8VkFAvU5aoCyJSyIeJ/ek68TJy1hJMSGOpr5AvJ0OptUFN8G4PdkvLHa9zpzk2v
MpwmyyLsf35EnucFcVb/ztK1pOJbCxZhG0d7tS9WRNp/P+De9awxyFLCQDw5nTroopMXledmjPNA
Ndh4rZqp2xxG7BoeiXi2+RLjez8yJjnBAMsNesrtMLjr5h+JbCfuUsoFtj+dS5UmG+jAYqActaSy
Ax9diL6bZNAS9CRVpuYvVQKX3DzT7NeGpLdyoBKL7qMKSP2sWgY/p2p8088A5qSYAysqEtGmjuD4
vhwnqL3afkhpo0Cfah+yCxrI6MXsibK3Oe19z0GRkroF2Gi1fCENb4mNPMaa5lyAshj7Bc0kpBO+
yML9W7boorg3dyXMSzn2Lap3meK6BNNdbZt7YKn3CKvUXiFBqBKA53bam0rX91r5C6MLjeh1ek0A
ZDc4S/p93zthTwdJPmbub7WnGDNUqxofa9FdZUKqZmdrRaBG8E+CJah/ySczSHJ6IhLun2s7DZfM
wrZc1u8lkNoGO5HL+dJQxdIQfqsitjwX0cTiVW2494oB34vjUp0TezOKvrK4zNX4e84McMkoP5iL
+9IaUCStS0v7bGW4xYdShUNDmAy8BRbBWgSO9IwLC8pDFxk049jdR2zqd6Luy/vBFlszVfGll8b9
MiYrQG1B7XxdLsckxlB/i+nRMazo7H9HNI/qTrNc/dCt/eOPn2CwjGcEnvVhGJiLLCt7yrp6Irnf
eR0st2C1dhdcKtofW3FTlEne0hzoedht6KCRsE6+UxjmuRqGr7hrh1M6URewotr58eX9T3z1fxFf
bXj2/zcQ5T+7/P+t4Pv5d/5NQ5HefyDRtzCmYqsTpO9gxfw3DYVyPsfgQHLw1Nk2nkxsdf9GopjO
f9zcjxTzeaZpg2Xyb/3v+GqTZGuDvy35x56UQv534quFcSsU/D+c5LZh8J/TkbW7hmETtuL8X+a+
Nm2F1YjROiD4lah9LE7Isj8REfBaWG5KzkUKzu9Yv7FSu72Pj8U5OF73QVUmdyNps/vYWZ6kU370
FCgAq8iOOl+2AUOLXwiKudSlSg/mOs4heRq0RdPQweYyAgyGmSinIIvAQafRfYuXbN55WhYmFuR/
nEM3IRpbcPNcAurEZtq1GDFxTBGSKcw8TCPTb3IDa6EfZToNaxW3fIKhknaJzN6Uhjlt2tr95gxx
nnpgO8WgJsYsuRZ2tC96aPFqLAgn8RZrk826vSuF2PBYZt/RUfu7S3JvVZ44FHoI7/N56JoEMHd1
TrKVS8CI2m+m1borZb3eZ2lmBFhJAcAeEkcNZ01mK4sTR3VN88a+LjC05BlZJll6fws7SMFxfaom
5qt9W1lkvR0w04WI5QxfWJhmrDKaiaWp/1a2+zdy6ZRtu/rdW0S5KVXFQLGelnXFR1pXuq8XU7S5
M6ZeHeoRzX6Et6jrkS201KlkJhbA5VWV4qlkhmE6Tt68Fbc8xebWdqHkmsc6dBiSv6Nivg74cwow
qKDVc31nTYlGsn+DLQJlbj6m1slRN8RVv/GNGDbXnk1pFHSSWMZbVOO/Ipqg86M82kZxit7AabeR
PWEg0mpcOZO+A4m/2Aai0RZa1pPHqTZbduUC1yZqiA3IU8zoAGqpo1ylrTtZ/NgGMYGa37QdAo9U
1UHsYDhaVfVZ6/kjrVUHt28+QerTTVt6612EtJCZ+Icx7tLD4vV3IibGjeAV33ES3Jx69QmO4bXY
ufts55IYIeLqd4ZGZEzmxxu1IZdsD/CbbzJ7/kzkLZDEMXxVWqDpunFVY3ygJsrYD4581zt73Bbd
RGyNZ/zRQCu9PqQc6rkrsAq6JN2SeeJ+Me9+WHIhcnXk6dJw8+VORbaJVV4FgJgRgZaauy9jcSnr
hbKDNYpOZNrlDRYTAZB0y92inr61PvQm/buKjpyMmsZEs7G2JI5sBgT5BaR4Bke9gZ/O+HLjr0kQ
DJhH9xpVm6FXLu+ZKfaidHaLGALV2giH+th7dEsub+2vTT76Ixmiv6e0sHZ5Fe+zqv8TJYkK8mJJ
oODFQ6/kU5FMZvhaZ7LZVnzVlCshL7jt5PPo3Hc5mrbaN3ovDTS3ZenMM+YwNfhmVtdBlPzOjX68
ZYVxftBA0wrz08psypG42ciXdrbsez7LUM1MQN9GS+awqh6R1Ew7ZwVIIUHsNRmzoHJQAc280Iko
Xhvd+qhxJifdcIrZNTw8VRs9VBTq8D2BJ1yMVD5mvHGDBLhMxV3UudlGIPkiVJaY13kaA7NQ3U6Q
mKpJ7TAV7oOlefToovmibIyg6XZE9G0QT02OYKKXv8WEOGMpy/vWHXA3FOlzrCWEdgp1iT0aQkp6
OYKyxSFpTPnoq0p9aybCaq1oP5CQor8xQizA2VFq1mdfJMmdhVgu+mid+VbVlDhHC+enOaQj8BiD
MQPuN6IP0m0LBNnxo2wizG/Y458scXSF+wdBrtyW8LgU2Be8OkOJNtlKQj1u6YZDkVlGxZGMcrqQ
CHD+ifnmDuBjjjN/U0/ApenqfqDFfJxv1hZeSkVpKPbBH35XahXfTdcjJs59c5pJFwEXWRovRRpW
R3v3xr2Wa5VunMnIOMvSmajr+VMtGn10N3uf5v6y0ktnd39yW8V+jBZldZsqqPui3OLbMnY8NXCp
YkuP05Ug/GK75FhfUGyia4rATiR7hdHrHmAdTXW8KreuL7BMfI9nwD2a03Ko5KKtNsUfcmJz/9Yn
VMfyXpAtvYHH0Vnw2GzbAvtTM06h5njyNKr4UQy1FvTQ/1t2bF+3A3TSl0UnAsekfN1P55TSdoOa
xrIh7cfpi90MFr7U87mM+ktCqH64ItAKZIEzbDYzbTcsGHg9C21tQziKkdSpX6gk3g5t+RrZwPxC
zP6Q9GloRspEP+Q4yE4ygZaS/0PSFVtRCu1rNgqxn6uaK1aXOqtrdZ0I2kpTqB5PDQh2a9LO+/ld
GwsdBdO7NlS9T1VMDSSi+YlerX6TJNK3DdRvaX7tYIVR0UM/WRXaOwCwnR11HSI8TjxvUxNqtMuW
DkK6YysvTPtV1vFry2IYtlOnBZldYpCyKxNJbY3JeJFILMa7whHmThV5HCiHHjgR51+UjL1kdbe+
rnLfW54MRoK1fJFjLlX7Ks7GvQDc3Q4V7lEKGOVCpROxG9dqWovQ9o4x60sAcHdxbukNI0LVSJr7
ruKXvElJOlUpnIv3OjnJS8ouFePQSh1vp1smuU7NdAZP4UsdY54s2uaNgD5CbJTRc8etShYr/1ca
uLmBaIhqX1vJ9eJEoA/Nyl/EoMz2RQLDBtClyqkuqsTVGfgaNQ4SugFSbZ9OFvnKQ4eiZiBXPloe
ltL5xDcICjWrw5oa3smOMRjXGJQ6HdVex4sMZLEzGppZI4J70qUczkBR7Az1nvSuNGD//VogsTJx
qiIX3UVjfWOj4ZO/bOskIcapZR1BrqgXSFBn5dXBmHp6MGrJFbS0uBgn8ud5+ezZvESruTfS0TkA
Zfiy5gea4hrQ1+ivN7yVmW35HQZxXyeTJIGCJUaHJqxcRaHmLvf2daSdK8iN9tPRCSzQFBe0Qrrg
cpjRCd5A9NLBmI95ukM6HCiEnpwt1q+OFzEo9PGdxC2oZsSuzlg4wfru6sMnRkgyaCJ5XzO94e9b
etBCKz6RevJpZLetTLhMQCp/zjQNjvp2a49x1B4Q2niUKOU8PzpB3biPArPs31fNJAHCai4I9ImB
jZ/bfEq2evkXyTlc9mLDjfaHSBVf9EGy7DfcpFUe3zT8HFZ92md7FGYk6XgPkOizbxdMgqm1vC0p
IZXAtTPiVTZZve0p+9NnAsyqfmFPFIes0/h4jEbkR4kkWzsxYnD/+bAqmxKNIaEIuY7I4FpTv14h
3VePs4spcNxM8jCbPPV8IcPCMCnemEoz8KZ0PDf9mtIzatDQmuQkNkTefqSIhsrZZkJknXwVOUGl
eU2Y7CpRnlIg6dbmEsToXvlE8gEtIHWFtXHW8XmaJxwBvdIvhYs5MnO3qJzrwIrFu02jb1g5hKjI
fv5n5gKzDMhP50ed9Xxqo2OvUa4L4WLYBWuodM6N6aLxdm5Runpr+GvCZNGhJzUMnGaZbaaBPmJZ
pdRRi5Krp6aYG2zhS2r1R7i6PWW7j0lKdoK9Urib9WvQ8hA6GKzRMN/6cVgORtY026yKSGkzHUYJ
1Jna1LrAA960LwZ7Z3s22zkP0y9nxwsXMy4OjgV7tr4XzC6Y+uFhxdxNF3d1P42y/TVGMX2GVYzD
fgzFFPUbI5PVbs4pvcyK+bSMsecvrBx+KaZvo49dAvr6GnEyh/KiXAe4KbmNbRbj5i30x5qpAFTm
nfpWZvO1JM62rc1LKaBd00LCvY7meyur/ZgT52LdEFoC9znc5JYRUR7bmlwuJJMdDYQ9FoCDIDqf
ZWjUidNfH5Hxz0EBeLc1XfxhPVLcqRnJZEV0ZA9WFXazNNk6UGh2Ohn7jps/9jXHu61lT7is7SAb
huWmFsG/LwDXdP2KWIFxk+DB3MXWU3guhY4wutXB/SPdOKSN29hMWsV70gW5VPrBKaZTXf5ZEw87
woSr3ZHyxOaqPy+KlD0Cw7BdbNO6/82s9MmkV82yZelBO0UeZ2Dnuht2y9iHw0zZpYiNTS1iJJ1O
3fqJhiZHOG04OVO95WMdldOt42/ifUuXc7zoh8wYncsY1Y6vVPR7JZRzu3DnjG5lhlWG66fvkX5L
jUKWAmpgm1ODRMWfifIoSRi+iuGKVG1jr5PkiINgzWvtlPMCHjpTIM+3yYXIhjeZkDSbT9knEbYb
N9PgVNcI3RZSE8DECj3yqCDmN97DuGQYGrzxMLvINGOpPqBOU/jyFfGL+V2YxdPUcpQ6xkUmiGgm
b3LodPfCItevcb/VU6S9VtST5wJTEXemDNVNLY5HgUbug5ZDn6LGe40RCSMRUPUOAuDmUXtZ2cLo
NDw54jrFzBKxLo5mNTt+3OlpuKAMjG3tt1nvdCKHSeufrLDPgblp7I23FuajTut3ear9yhSsDVgA
Uj5KkSACmElYdgyyyMhhFHp8tELCBAJEwJR03PzqVEVsGGq5zw3qWYG2OjrY8kD2bQk/lJtsqzIj
Eqv4pi3rLiFIISPtc1fnzew3i/eRWuLNoH3+yXO1Rx1tXJBR+k6dlp/FL27Fk8vTiEIrVvZqYTdp
Hy20Yb63TgR5oQkIIC036NK+DLImKGnJva3TM2Uhuw5Q6ZHkUefPnjudvdTr9vVoPWte0m6abtki
ZCYG+5nsbEDTmfSOsau3iZGcCGjHPIrSyvdk+7os+AaXBYV4nNpYKuyXJst47OLdw5ITYLvn3mOM
Mo0A/rlC+pilARrrZUtiTDAVzhGwuwtGyAUUF9bWzKlomOqPodciv071aSvUp0oTXG8cBWkl5S5L
xJOcZ7/QrebZKncYUdMwdRyTEQHLn3SDiep5IuFwsJBE6cVo9evsdxUnb5ls7TM4z2XVqNPgvpyN
b0/rPuMxOspBh/DDAChBXmAtVSgwjuIuQitgO4uv2bzDCVylwdeIdRG9zxpzo0iuqLi/hx8njak4
QxdCYKnsztXVn7H6Foom8xq4dqOPIwqQfPLxHMJKadgm4VWDNVJTAPC9rRzKw8s4mzZ9feeSWvSA
aXSTuDPJdIIMq9bQkADKC/0tIdubFpYaUTWEHD4WURftia+m2pitUrZYwUirUXsEJEFdDOfBslfO
VDAquIstEXDPQrXuQZrrG7n1Nc2iSGQ4XGoCLfNyEPuBiceB9gompXGPxhJ1tmzuUKrlXKjsTWZR
XQxbs3aDXAzOU/21mbyXzuRNgzDDJrpuTUf8VhgTNg7lS4uFSh7JN973Ibk4oFq2iC9lUz5POkdU
6oFaTNCEcZk9zUkL1ZYAy/iE0z0VuIfZxVD+tUBDQ7MoPk66eKzW9B01e/9I4RQ2+kp9rfZO9Vlz
wBPz7qCJvwzeQJAjJlaS/3iiHGCp1aB9wm3Rjzzrf3778+es/JOPsj6gnsxQ2q9h05GH/vOL4cid
wzu3+/nTT5VMa1TDTlrRvdCpw4KOPGAK8Y4C3/42GvXrlOrY2sqRbE3LOEQ3v729SIpofn6rComp
ImPqMlJOsnzc/yyTsrOw48Sz6SdOPz0kCsa0Vd8VHiek4E6Hxiy5713xOvYdwV1yqqDHGR2mCSEE
J/JvpaE9sMdfqmgOLdYL9Cd2der5na+PTgfEocglTSPJVzZzMLUFP8+4+w3Uf3CgCfeZPXKiGXbI
T7pCY4K/0xD59fa6bvD0LKH2pLuJtYHbvzcj96IphxlyyccgjZuDPoyAQJRDl5G+N/theYy0emY4
CSe9GB41u/3NUVRtYtO5WLI85qr4dJS6q/8Xe+ex3Diwbdlf6XhzdCcSPuK9HtAbUb5UUk0QZeFt
wn99r0TdW3XfjR70B/QEQVISSZFAmnP2XjvCG10R3N1m0b30rrgHP2FZzNDJ4BSt4nBT1JzatV/Q
dsOPI8SXhPQo/olBcIagdJ19+ZwHvtyRgPXB9HA1RXdpUvoSRbogKXScu7AG6e4amX1sazPYebl/
n3X4OGr5XgfFc1PjF2OB+L2fAuI+MRxXhcAth2wybeiQqSEnJThnWFlqoA3uDs1uIh5BE2lkJvQe
hEHUZwmRLk3agI2692ZhIZSldWjsWZI9DY6RHYlNNyizDu80vrcegKjNWBTZZRx7zL+I4hvrABJ4
m3m0gnE3LQCI8uxKOeHexkU6z0ZzcFDwIKmyOvqacb8Ta3bHn4OlMzEs/StSP+aAx9oaWNNQYYKR
Gadi2CMg/14XuSS9J3pQnEpgwbgXNsUnVfjfkoGqSaNyfFI5qOb14lijx2zhSwYZ2K15716qJLMu
3WWNGSuDkarM6O+sqXlfs8WgAqA3Yw1ZXwai2FBAu4xU+m2B+4LwvLD3W+OF1rfaDbSx2RTFPsYn
i+Dr7Atovqc2Zcnv64S39VBgkvrXNCiTL0pgqDqvb3E9zOXE5/b7epbERTf4JdkZdfiZDk20a3WU
HOQ7IrgwQ3ok9ba3SOFKx42lw+h4xnPnf14vRsujogWy4rSGra1PaUbRP59dv7aVJRRII79AeM+L
5AZd7PU/drwe7M76Oaz3SapuD56cnx2r/xYM2B9iyiej4tt1IAuBXPln1Nq0gvvZjxE2xDtiMxaN
F4xq+BzgFUCl4U3qd7qOIuvdiiRbBBzsm/ArVr+j9Forf2+YrZhiSEMLZL9Fwmqf6Ld0pzKs9r7H
8IvBkmUjlL1Oheg711y8qSgwga9kBQPmBBTh4HnNxRtm+xTX5KuxBtPkCEihgCWw5moMxQy19IiR
tIURmgJkSUIb43PPjmyKx33QZuNFRF2B4tJzd8UaYrFyG9bXQcvEXgaTLQNH1l3WMDPHwPFnKAl8
FHX4luLiXJ/0CmMdf7OYFnVQqvuOEEa+QmRQ9hpX9SeqbE0p+xtVBlX21yImJMllzGkmIwrMvshP
vy+V9XrRB+nODJg6J2XlqPQrV2XlqOhYrY0fKW9X63BEvLpEaanS3aS9xUIv2WNcONcznNOpdn6i
TJcXOJf3PpUCvOD9cFkPltdWe6fjkvc8AiOsuvE5562J/L2gpW4UYnTzckYbSDCJYqnO5qra9nl4
zKY0uU5MbDvMObCt/qT/1fp8Xu/GiYGJLep2RluSg+ToBJcIIOrvw6JPje+92zPLona1tJ4c7YX7
SZRpd16/B/mHqbFQzfGl8d0YHLaCbvKtGQPA7Fm53CmbPCUnSttjJJZPkyT920mKh9nwrZvQhyaJ
D70h54NS8Ztw2NJN/vyPn5mtcXQQf53JaXfukLFqnLDY+zUbJjxm9p3rU+nKE/e4/kI5IoyWgMfX
n5nFeKfc8NdoQ7+x8AfaLboz3JgdGrNosDdRQbSpxYW2aeuyuB9s6zTkAZ1zqqHm0FYMUKET3xoU
bRtnQkk1Asy4myrYevnwQm2BCm7LIknqNy1aelw1vE6kwkLe4oltqTFw17CXb8HcMz1a/V3n2Vco
XadsKW59kFO+KM3yFs6/qt5EVicVNSQKbpslnrMzXoyTH7nikHbsnkd05/OGU9y8MWTK29AiypE+
DQVSrO7oVi+nvjEgEg35oWOLtfF846OJQFn0GLKMCu1bWGIvAgmHg3lyngTcMIRvxZd6ptrjiPwd
m/y4d2pOBmRE35O2eCyyiqoD+rVj37DGFncJmsp97CZ3piPraw+xbyNn4FauqVK2J3FEX3Nuk+2q
yPl78CbpbiD7mLsyvJODR/KqHzxRuBXVBilcfkUNC3di6ViDRAgrEqY6v0NgOUtJTqIhWQpxy04l
7HfpohRErWUtfv774KHZ2QYOi7Pe+znNXrKLnWKfBJXaVHMkL6ZN8PR6C5w9cq4/h/UHMbqNyxSW
CGromG7Xn6LSYvVXOwW+ln8+wd9fts3kTVFfPzTo7i6DLd2LrFJwbutNfKgGYrp4l2NGRRmDPotf
+Htox8r7fbdsYcFUjrZwDxZLtMm7IC8QG3/RMwl18gt+F/8yCYkfuBDQQOddzopwVpycY0O6LcaU
bxRXbJ4AgXsxHoMxjFHLc8UEIAmYCvheFAnJEKEFE+e5ZlSF90E0K0x+ivL4jr0oG68mMl07Haed
KlhMmuF4tiXjWmdk1cFhFNjADP/uxILLW31Gp/ST6gqKtu7dIltwa/ndoa/Ua5Kxx838AMsbXEbU
ghs+xxPl1v6+DOMfCMdDQKQEm1ljTeut3UtVuGsN82Jl+RdzvKXzSB2DStrgauqlzL9Pomn2Fh9Z
3qrvsKhbQCH7YLJe0+Ad31y0A36abjt7/sSUjYgZ8BDB6FS6qvbF82l8+S7ogLZjn11A2q7sYxMn
r7GAW00xA5Ml0uipKj7nKkUwhvyptHomWUY8B4KQUtAiOodyW5k+Ept6CfNYd9ji16H4khQwCiLx
YM3Ag31RPFTSEDsMKJ/CTl/s1R4TzJ5xsD6b5UR1qGGxQBAUca2E1Hplfe9T1jZbEHZhSCqQzLur
LsvqVT8GiV+eAYpSeicX+aE1286OxCAaOHn3jZlhPPjyIQeZQh//caoQYafxezPTYwvyVxw7+sTi
ioEKMJavrRfGOH4yEggqzgBGymMQTO6GrUOztdAeY0x/GKgullPLZ4TZXtUVFeM83rR7oeyrx6AY
gduTuCeWer4vMghX+avqYEND03xcGAC5gsN9ywYXLBp5kmIRtyYMPzqTMmUCw7kpoANMfD7J15pO
gFfEh6ps7qGG3mLj0ZA1sh1a3kH+BAUQPqiJg6e8d02olol3Rj79Y/DK+yZMaSkMyVeEG/sJR1pt
kSaVQMn1s22mrD0C7mhbmziEA4T1c7TRjtGx31GN2PU+hHhKfqiCNzYUKseWdxQCCdX2xW0Mh2M/
svy0IF9kxR3lc1tO9/kvA7ZkovhWnfb7VC83H/NjNkbIqKM3oitfTPeOXNkfLeYEdFwb6n8vE8o+
NjfZuZmC9DqDRN85rmVvlsEyr1zt5nW9tR567W+dfcbSIk6/1ItZbmaPJRte7/iACOGzdOB1phC4
qfTHMZ31eFPoIYCeA7q1sRc4oNIneDk4pHE4z0F7ESWXvdsGhESt95Xyll1SseoeZUeq1tRPWxhS
G4TUDXs4Rt4xyqyPmLXHJu9myVaIPpzeZ1Kr4MvsqJZeWn2Q8UhZqp5Trk7V7nV0Vm+ku8Qigm2l
iZoB+9jELeEuaYrXevA870kVS3uoO0rHm1WuN/tWDYxu+uYuIt3mBZuYlVQ5DDUqUIwEgBy1nKAC
uxiy/l5/OD2kqsgvK9fS1NsVhJes0Ega6NBPUmAqmhTpSVJu05RrpYzlvGlswABeyTWcQXS9GODu
mOaYIlE5QPFdcOTjUNwOsTNK6mBJssGAXtLRdUky1oeCLc9FfLF6oo1Bbb/4Jf9Jaegpb/2ltqBh
EEMh/xtix2aNPJA1rG1K6/A8tXszy8O98qPPcuz4dwqksiy79B5r0gF7PR/N1u5RZQD8tvrrFLHY
k31BKV5zOi1FFtyA6J6m7p/7pUn86Bh1OA1Hur1/Xz7VaXo09uh0M7ZoemqR2T4+89DdQIEi01g/
tt5aD4as7ioufdZHAZnOVu+diDjZh/nyYdmqY+davjmaWspcAFA6p8hUlR5NukqLSfv+XSjSAy24
6acWWrarA/LWRLzIs6AuJHBmlGsyG+lDtHDBRuRCkHgtyJXn4MTe3g+N9NSt/6FaMGFA/4QtqlK5
7RBNojhOYY/V1qfcYFjcT1rvrBHvu7oVjNP9YHACsNZmqct2I3GjvVq5cOuDuXK7y9gFL/9frPf/
El8mTUcHtvyv//2fvwNddl+7r//j5/qX91+Ln//1H7dEoaJrk38NL/vHH/2V6wnSaGxPuo4r/0Wr
5/xPzwsk/QotxfuHSs8WCPhM0xVMcJak8MuL8/xd/F//gYBPCFsKj18QaNVB5v/zXT3+jnFR/3b/
v4f7/FsIiiMCFISmzTbU93E2Iw787wj+1nTTpm+i+CI7Ymbs6KnWhbtMB1Dneh85Zzn9MPL81nvr
ARPqvhUiPYk5q8+D+YNeDU0kfSDFAuLmehMSHV3fbrnPkmIX6nwm1lGEuZM30gmc20FUtkTZODsA
FD9dVW2jpGxvtEDRhAUj4jEapa1gfZUURI4BiYsmuRu4HskNbhIKw1GDMC/elC12iDJA4TabIZn1
/fKCVBXo8bLgwWdCcDM4GUBDkXhRt0ZLvmsUFXyuTWfXBmjDKHpkD1m2d0fv0rTB8hm/dUnKM7j+
/A6J3Tksw2+qdukVVOEdgQzKSnq6BFlAA7RhzUyhZyuB9e+Ip2Phr8dN5jC9yqkHSgxWSg0xsE7x
eUB3z0oWsJdP0LY0kGDjEdwy2XaHPMhQukXT0ZThwxTFX80k0/uXtNxOtfhpyddA0Z9PZ5A5Covh
XrlYeaVDTsuiy8aVxibkKWDLevhUg2/bdkzgbFRn1qrX2qoRXUTpLzf1nrNGynOHkAJ1AbIyy3vM
4+jRZx2NzXXaCZetcaZxEY0ihrTHQYMd11/ihyinjbDH8YnsCDwajVXsqzPAjTF0IX/QfdunjfdI
jQKmeMfKK8jUQ2u4wIcJr9kMGe/YW/g80Ei/LiX02wRfF4r99FJUzzTklq9KklMy/pwCOlZUSVkv
urpU3+Y7lQtnj130BeYNtV1ai0DQ7V3TUUjBxCk2WYBtCawKUVxtGh6Krh1QvY3TOTaYQqenGW7/
Ka9zQPCe/RoULfNCZ5ztwb8VbW1QzveuXlPh0nSsn8OCj6gPO+LHybimtWE8Uve7FI5erpjHSfDf
tXk+nLxWuYeg9wZtwk1Poe2V9JQErfionM9jNROf1xJDtZhEWqQyftXEqHJGQiMb4G5NjuWroOj5
ICQfJq2esyOGj6l3ZiTfLmAbprTSdOkLgZ8e1bDzbYsKsZEjgW+m+EKd5UeSP7GrBXiXiflhGcFr
0f/8NIBu2Y3SuYgU3F5liWg3TJojb247y2qf3QgGUowBMu64zvx25BN3nPm5dilS+/aPnCLal1id
VeNce5vVNYRGrTS7szVLyvNfo6X8gCxn7sIkofyVhMtBVc801JJDZStQCqCtGqOfz9IFG2TN9KWS
4uDEmXVkng98lObkgKOqFUO8C+KKtcAsD2bcX4cknOlz1/cVgP6uaWFOzAoGd4Uf4dgv0aM1uQfp
uAdQYpiXB/w1XWlzhUv2bF0BNtJD+9TQQ4tr0aBByMrtiGUX+tt26G1YY1aALjnObtJMHuRUV3uQ
xok13hfzJxpry9Gp2wIiDWJGI3qx+PVb6qf3QvgfHsoKNfagiAzvrirsx6ngRAajMFxr6XwTOHuT
hcwzV/Ed3yWQprYJtzc+g/E5SvBJsUvrszY+IIcGTYoV3122VE7HvcV2ZStKNIN5b+RHmLWcG87j
PCzLw6DUuzHQoLOzEAc/xJdFNdW5Df1DxXPUTvWtZftjYgo4LLm/l7Di91Hp9tD0xNfIpL5D6k6R
CHBkI6uFrvhFYefSB/WPMJvDe0n9ewOuVGJOwqTQkqBBU2qJd5LC1SacbXfbsK2k84aMoARebrMM
7mq/3eLev3UgIZwF8Yeds9ZfsCInIcgAFxxV1qtvdoFEtwqCn0ljU3hJW+xOxFQlsn4wZyvZxvim
dzG9j6M1kl2IXWFXMrTtZjjVcdob0F3mr1SELDyPyykcPHUSRTXsRRLfrMi6ogKxmIkmUsp6uW3K
sTv4WXGRxCJARJePrdy3VnhKScSCho8zU83RQdbRfA80tlvevAkcUqiEufcX/8c4DwiomSJMyFk0
mdBfRmwbqvxHMyTfiWFLMZCTu1MZ0H7i+bPXZT5KBD8lTWviBhnLtBO/tknL9dKyLlfI9Y+1IQig
l5mzYSU8njIx/pqnqmKhbN9GFcyHpIMBn7JDZZFu7NmaNmemlidhvzRV5fzwxjc3yd87L8teaAc6
m4AILLAxGNVyMf7s4HQ8lSAPQTP4Oz9gA15awVUtZHfYJg2hlvZidkP2chEVwEFkr+1ULLs+NC+m
G2EIyWu4XxGdH1Njx2s+pW4YvhcOTJgoehFxeaqUYlQp7ucAKZ5YZhPWuHiz1FNvtfneBfG8SYK+
3mOzWjbBNxNDjYlxdIuWYTgidnoRoHHvSctmYG6yU4c/7OCZlGImLC0JucnkTTdfjHkmdSiX7jag
vnMg6ygjo6SyqMRNn9x4eadFiQoioUs+UoDh/PhS+dLaV6L7QDHtbxeXnmpneiOEq/SgzOpAFRlf
dO5SnIVMi1YSjv2cYHpFmvtueTJlpY8VxqcZnjkwcdvUIknIpwnhUMW4T9A7k/QYJrcxQDg4Dme/
6KzHyhwLsIF8rR4uy7501W5OvWzn4lt2MzVcHHvRmBNakFntuLDIdIIOoO1IE5mYax+chvI4RfsN
CVnxRcj8bPQWuqgoqO9qD2FA4qhT00YkkiBvw94t3noxvFuJYApRJfolunxTRvZElVnfYwB8buvc
G6rGL0zwQ1mb8LZcxvO69M5ebzy7/vA4chptIRSJVnEZJ8r4HqRbyx6N10CkDyglotuiunta5Hm3
0ElIkhnbMA1ueHnvWc3Fa8shOEVROm/qUr0z6ziHcgbSSQILlBcHX3MrFtp4C91sC+wOw2b0UKGj
RRq3CT1VXox2cjYCd1vZ5eNBGKU6DG59bif1JVwQjbSUNS+tY/5MOtYZ4VKeUlL4jg6UigYEIDVB
X5ydqFj2TkFyLUqoSlvPzUcTDCpYvPzTZBb1AQibufWkCO8pCy0o6HWag7dkd1mKZpjCObbndwNH
O+9y3qqAxNDENKI35bQzNISjzYYOvBqLSLRI29oT8T4rwDpyebGtFyN76Wo5C+RwW4fZmnJiwQjm
W3d4LMg+yxJmwRo8N4IQVqSjzJ4qqq+ODsoQhLmh/TwUi0nfDTfPsez2PRGJJ0W95MSWBIJuIq9i
CjGuOfYPiLbVySVxneR0/9Y7r5yfcl8BskUuLLIdkUMXaGukHY29eWby5sywul0jyYAlTxCPdHOy
BhFfA4saQNEjsGkN+ZM6iALP4H6xO7vZTcivpzIbz0007aJywIoH9IIQ2urAnEP/xsBXaFFk3Sd8
njMl5z7SQyf5Phu4/A/YBb5MknMlsdsrLc50V2TOl9LXOA5PDa+diEGo9EyP691mAMlARA69L1A+
JycIHiF3yTP09jNuS8JfUtjeaV69iNYuD4WXLHej0OM3zextbesMKpf+mD1Wz42lk9kyEGvD0LwV
EaUht3b2ToNQjeVIehWivKWIo3ekd6EZbXZN80QSJaC/0osPToZfNmGbotwmvbql92iyx9iGRpvs
Lb7yImXkps1OS9ID2tAU7m0JkwfoKZ9rw1ZMwgZdvRF1/q7xwb77oyRUw8WQ46XZUYG/2gRVmN4t
Mvs2pQv14hjVF0r8YpcH8mqbnUuiRv0QxINC1k2h2AW+b/U5Ft2+ubmJXB5UcxchqttT9zsit2D/
4Q0H9hzq85JDbcyK/DoHCYsCUb1UkxXuzZgueDeW145857sxIw1HZe3R9nhyJ4OrIJ+J7PtQSXCW
sfcxE56zFVlsbfsKqTNyum06Moyigd7iOLAOQ41LA6M47/TWQvG4FyhTc38pYHYtnGZK7ZfoC+Wy
mbyZbRqyg2Hj8N76dnpUJFRsZYfLIlO63WI/5WZxbYtAk2ers9VNBU71ElOCU59AWioPal00fHfA
6N1MJnYksClqWzt8MdLhB72rhq5s0hFs8jxEbfcWO25xTOIfypjEoW/a6W5ZUrrO8irny0J5aJP1
H2iuhge2MmIJkptH3nw1aAmRBn+3LUq+ZnmnYeMAWSFKk1r2r2gv0uHGd474XyB2CJrloe48rukY
NaIcpDzkE3raJTj0IK5LjzgfQYk1b2V0bt2EJMY+2vOFuxsRAUB28eKMBiX/0GVkbAb1KaoRCDs1
MdZcpHFJSJekLRAt+GZiwtkiKAFpszAPeITs2uZ8tH31TKwqBBCk0F/RWO+rtNqTrFr+kCkOoMHk
0q6pviOuQNYAFjdiD0zpNLuf5ukO9NBD20nK5sjdNr3D/1+bRnuxpoE8Hhme4T45+7YUrJX5XLaS
qxtXU51QizerY+ZtHQJqH2p3fOkTaIBs96HaiuEuzCbrpAqm1bnqHqaRalpdPNLP6cFpw6RPJOan
gmiPvCr1wkqVQGZLLkdz2UdotjaEtzxJtPvQj/K3wgPg4rK5J/wOlL0zd/vSG84TWsVDYjvTsS+i
EU+7/NxZCQiicBzPRi7HTWB+V76fc50Wv9KsOcSo9G/mADCTzTarTBy5fSrVeQiHV5iW7rWlZ4oZ
mDl+Ivo1Yl0ARFAH8hRNTmciZGlZgUSp1U/c6+4eBs7eyb2XpOfDTi1osplvAuCuqQAEZd3cmjTe
TmP71npRsg8YBw6E/FgHUwwoN+m/QtPbDo3mW+GfIBrN3gc2OkyVfG7RPW8XA+ORIeRL3NEwU4MH
Jt4bdwu+szg1WGJ5sAQj3htf2/BTJeYnPNvohsEBt9FVhHbCYo4tjNjj5jZozA0MJnXQO8deZs/2
bF+lTe7WmEClowbRYWpBymhiAQEBpi7e3JP9lgk255XZwHmZmfl0V90pP2EJwxvG0xXWzPaYNn8+
5d9Y+X6V0qEtFXZ30ci5XVZcbaIIwMi1tQ0Znqdn/e3OHinzLN4ar+dy8PgXyohif92Iz3SQB/hp
LO7nGtZ++2D4r8kIdz4NCQaYzf6xdGmK0oOUF8Ypelvr/UV369db66EuUMsTdOWjD4O3+ISzMd0F
Bgby9dA4Da1RfVjvMnibNG9HUH1a4LOqfOJ8tLUUI753XTc9SpvmKlzGR+38Oa+vpvRbWA+11ajL
QKLEnzchOtqUTi7VfvLChZ9xWG/93+4qJNlYaNTZ029QFI64KO9rJUrzvN5ZH54kfgAgbT8FcYI7
liBsveeFhZN+x+stayAFkWX+gRgNYK7rY2ROAJNLIoIS+NBWxcX6+SCHo3sKpVbX3v0LbpOBtQiS
+0sfP3adTX2mw8w6G6I79W25bxh4LvQ81WW9FVCf+32r1ZIT/RsdCwC5ly2+Ene0JcpYVIHUTDpq
+ORiDqIadwYpDUj507FHecXfTROBjx1fkx0G9HmHCCdRM1yWMf7HAf9okPPZ/PPBgRmFs4TsD/a6
j4ZWzIToulhGcmsV0Px9rGS1foLgreklNDB0CX495MbQHjDVvE6uLrd55vOq/1glT4Pu8tT9kGhV
P0qXPwdUdKjF9KGh6bDzRYQ2AdzrWeubAvrF6G6Yni+gsJqLxxqdExrsod0aDd9QWaIABr2/3kV/
be6Cvmk2tq4QojAfUa3a2BHcj1XGJMyo1N3au8mqRtpyHNbH/QrqIXXQwdhUPr7cqtOUslnrZgIt
lEHI2HM+Zx3+hOLDTG+Q5ftLNjm5Oq16HMNDQg16kvZTVHeXv4dcTt0lc+fpUE3l0/o4rw8PO9im
YhnFNtIRcIsWSdWliKniEa05z2Z9jOhQW04GqruO6ULpfsPfQ6kbE0hh0D2vDz5a+hlMELMoyHjC
Rr+LfgazRP2P+61BUniZg1oO2+oV4ThrVRsljjEh/vQYJj3kxhYt101ZCgDrEVFtcfcWjDXL9YAQ
69i0vwwTDqk0G6mLLO53nDkBanv4hZlxC3Hn+C05bUaIUWTJMAEiNVywkTZqi0vrAx7eUxS36KQH
59CTNU0k1Oe5KMd9WByMJIXWRU8adMfEVrrpbnFnwyZx3R8p1shAYo8r4mDrOv7b7ER3Vmrnh57V
+iaIx+BQzD9wKeZHn+uY7NGAlBoQGobtgHnfiNNYDtkOLpJ/Sm3iU13/YsiCmAArf4t8VOV2RxUV
+2LXQ+dXBXpqcLEvVY0/Iyq6Xyzp+nPvsCo1srckw5DgpoyXKBfy2dnZBAjRBqNcLiWQ6SocDiSL
9w9pxdP6ZI1SpaxQ2GDULpoxO6Qtoq0c3ZuArz/11o/OGmmQBuwnwG7xzo0PW3BeVCjLuKqAlIWg
FIcRVz5Agq9G/qYKOq9O64Jgz9lwSeCxZOUZB6ImzipICRJLW3OT5a1788r2nKXDW1AO6HuqGdMK
2zOb/2yTq6Z/VH28VYb1qSm0WobFcjEanyurfDX6Cslqp3eZJQ1udEtgoTbh4kDJ/BiCottYxL/k
l6JsPyf4ii7U7qltGPLsmeZHT4buxnOlt6/KSZ6j8S2lnfhKJQtHOwSRQOv2cwSuTZg/TRESLlWC
QfOY3+BWY4UycZ05RHT3DQWozv1Kwyb/RuzoR+lB8ja9+Fu3eIm298EfQ9K9NSLt6RvLb3zgnwmP
2INAOSDcIDYVT0U0yB9DMbxA+0BDhX8mCh8XGsK7qafuGZjOsSN6LacsgaFmSo6IG1jp0960aW+w
ksEAQvkd+80pFADZYbOJIwKS7BjYY7qF2xMfsfH9tDKMWBYLcnoLuro2PC2IuE+ol7dL07OzE/TH
TZ1gbqfNzlLBJ3YI0waYQjV2rBES9YVawZdxouEcOeDnRiqMtEI0aTKpHmfaZVQ5FLpmn27IHH8a
WiB7yoPKH1BfJb44Rvf02D4vkn8cA9CNJfgHuvPu4NawRdAqUwgFnznhqbYsqDOOHPpte+PS4uwi
8jedYUJHjvNhF0lxKoG7FO7Ckm16E2ZhH6Kh+xLiUd0ZqLvY23OaqTSmcpGy8KkIzYjLj4gvhn24
s6siwFRpJyjbsGNUfnpuS0g25byQZtjoJlQRvi4z7zR0ICiYHhGOJvI4Lq6NbmXkXt8RgTKDoyq8
M/ka9SFPCoXKo0+f7UdEH4SxIDXSpa2YWox1EY3/lYAccRciUmV77jzUEt+bk4YowCj1za4RXZv0
y0ywChmfcMFN+sFREuvkJPPJDMW7m2ZfKGwTOhtV6Jrqc+2b0ZWxdV9WHbBy/tm2c/fGxNYuhh+w
i4nJ7Jl7j9iTkMrL9hVZScLW5Ae+R0xmsQWqbDIcwqqaHaBi9+DnxnfHLhbcQOJXO6rtuABOq5Jx
OcQyAFRkF68o0mO6auRETGHW7z0bTz1ICaJ4BurPJC8wZlFLDih0Ywcp6ofJwDA4E2rtfhqzTj6K
k2ogX3PmhTVJQlWlInInXIAo1adyQmzidaSeNlZxiPzm1Dg21q/MGXbJjN9tYWCXOfkFZeTvrYjp
NBkZwft4OPjdfIcF954BCwRowuZGWj2vTWmSzeV9nNPUh+bmts2bXNLwYlgkUhEjQH02Wd7GAVAT
EF0qa4tzbqV7X80WJVp5qK12PuXI9u0keMMY3G4734ZGj4SFekhxnOfkRkCFyaYLXHNOBls8f4vI
HjxqPPkmH9xXFp6fRWwZlLGmoxcw/xMPsx+6Dv1JQYpvggdABJ/7cE63QPJNrpnxLcbkSCHsIkaL
zUgNrMibvZfRNvfLDD9DYghK6cew4XNqtsrV1yofPsM4RNEYZxtQcV+Jopbsa81nNREjQW49vrMQ
m0MVjXeD6B8Ql/ykGGhjJIu1emXANAMgizquqlCjpPqx9QfrIdHJnMWa0Rnlb9Q100O8sEpZDw06
SxZAAFeLmLIYmSWnxLU1tn6D+OK5wP52jMCHNSPhj21/dJHTXdYDGSP971tz2IVii+cjPKjQRLe5
95tgk9SS1kpvDNc5tAGp0pjwTdD3CUl5CTVJ2nRE2NL+bDYhLb+VgObZajrlYXbD0eGdUWM/xBPT
eJCaPqqvEV1MndvnTIiZFX4yXaYALwn1IqlRn9Q8fU+xQmER66JdI6KvOq+PN0suj4QHsan3nxrK
92C9aU8m2fMYdu5BWEVwWZWMcKSnzkkuAHCoFBZ4mwJaWWdPK5ZcBQsNmymATaMqN1Ig0Jn/SDwX
sy+uQCGoiLC9iuakzjeji4ipiSoHyha9GZSzKdwIlp2uPqy31sOY5myp1psl4qRLdRhikV1LaA3X
KbNM+sPmz7rHZDD7XNu5zQJuxryNp0r9iAQims5wmwsh5e1lvctWD4ql0Z2ILKT+ob8yL0z+8W15
A0YFO23vmslrCFqDubi0JI/5njdTsE9AQrD5wznAS9lTSe0c1MPCx5FG45MoEjTxtluc0tAhs5hl
4N+DVbJUVEArMQnom+tPZo17kewXsiwurnEHdHsoEwIs6o9Mn5OzmNBmZkl7g8AJE+7vY52rbqR3
pVyo7PzcpYsOE/EHoz67Tf1r6y360XiEy7cxdS0CVSbrUgwRVwLR2VrasMY8rwdT7w6WBSHyhrzb
XWAV1Ga00Pzfop+dFOYsart6p0aVXOVgHFOtWE/S1sJkJJcLrslSq9qxFlLL00p3uYreOemGi62V
8FJr4he91F8PnlbMSzRohd7WdYn/s9Kqeqb1s0drXqvtC627L7UCv9LLcEzskJPFRNlAazpo2CHD
+ocCC8WrqTX9clX3/zkEWvtvYgL4LTbjc4XCjUVgTUxe1VjrYU1N/i3O0u4Cy+McdXCkH6akv890
0PRvtUjfYFB169NujhdPbEdkL4Bt7C0SXr5ZvVsMHIv9jPY5rF9EpDMr8cSg5lDaEeHTvqby0Y00
8VmS1xXoUL8tnWuDrrCjBUSBUjssFu21iBDy5av7YjViRNqT0WPOwPvH2FWHz6H2bayvg7EIcR7Z
twx5Sns8Qmt86vyFdo72fxQYQSwHRwhB9PbJxyQyrhsh7RsZsupdac+ApU8NkTisWwNv2aar90S7
UBr90/WuDQ/laGFR6bRXBc0YQJ7Vv7JaWSy9F8RRuhpc2IFoz0sX03jyscHY2GFcOT+nSwpuXO9C
12hyGBjo4tb75BtR82wTPouh6q9e3iRn/AKbVYIzrWaf9Walz89WAZuke7Bb33rcvM9u3hILqEeK
nOLwFv4pWQV8hYQDoNkzavwRDUz9pSHomRch89s6x+5pfcoZNjiKvj/aH6HdPvq1aVU1v9PUpfoT
n74+OAyW2pYYl4w++xJjZHK1o0mt5iapvU+cISZZEZifQu2CWs+4VjujPLoQu/U/tlfv0Po5pAZs
Btv0d+kEXkB/PPFdqV1XnvZfdRixAPNYv6/N9X0ividVBC74Di0Ia0vMXOFcfcq1IUUhlj+6upSi
7/0f9s6ruW0sXdf/Za4P+gALaaFqz75glqhISXS4QdGyhJwzfv1+Ftwzbbu73HvO9anqZlGySKQV
vvAGf4q+9ooLtsAwfcUPsxRTbAFhLqe6TJrlx+VlgWgOim/WK+bZcuajYqOZ0NK8xr4LrBR0CU83
Xqhr9hSi+LpLFKeth9zWK5abo/huGQxDKugf2cHwMXGydF8m9aOW7rBcejI7MIceaiiGYtG50Oly
cprNSK1lhdDfLbTKByIIipGsXACs002teHmRYuiZiqtXGSFzEMPGgrsqoPOVitdXQPCTpfgYQ/hz
IP5VigFIRmntPcUKRGbuJlU8QZjLbOd6iyw9tqVQCUGO0++wdbiLFlxCF1QO2t84mmWfA8VE7HqR
bVPIiTkkRSol+qpXvMUKAmM3Hc3Kvy3wPiiEPWwi0d3FEB4R62GxtW67IctXblK8Uo5vTj21yj6F
KzmGE2xe7KOIx2SAqBZR4ZVbKTNCpJ83dercUqZ/kLFvrtxHw/XHbWklE5t7dD+mRMYR0k1bOVlb
U5AYE6QSqLTDVVkXr8zIeYWuZ78SigMqdGQrQGTWa9kAf6BbkB8RtXdWuMbjklp1Xwr9wYaZ8xoi
u0JrQrV4CmLUHpw+CgfnwNLuPQoX2xjB0ivE294NPDaMCt+gsWowICs0b7dMRorOSvM4pvlW6/sB
Pq1KEyhtKe7d8jYZA3FVTVfAEEAUoHx+byguradYtaPi1/5/rOf/Cuup25b5S6znpWkur2HXvCF7
/wPg89snfwd8Ot5vnnCkISVyoj9APl0TDUa49q6Ns4wl+Is/gJ/iN4mMgSsd6djCxP3738BPy/hN
mNLzdCChjgdi0/lPgJ/uj9qMyG0ZLtBPWCy2RW/CA2Bavl5OUR40//yH8X88k2wzKbXyoNewiy0d
BWpmeciCRImC5q2khf/dTfodevo91PSvjkgka5m665jCMH86YppbrPujUR6GbeMjxjDL8kXQkrR6
MPo+NcRfH875iwvkQEwuILeWJQHXfn+BQYsucI015cFIgSTRu0dt6FzOyQVnsvN/fChpSmHpNgfU
OdqPh+rxCvLQoKIQ3CTvSZq8+1r0HplbpMS+/PpI6qS/gXqvvv7zHzwphpMJk9fCMMdByOene9iC
fcHmeywPqB7gISrJfZvQQcObiOtv7p/BmP/TseCagCHwaLACRv7xqkAwZvT7uSozqQVmT/pZVoDP
JcLH6O+snArUSyGvjBpNdmLQnYtdENn4FoPd219ftfdXZ4IuEhg703AsEM8/PEoXSIPWUus9eB7W
WomPNgIWvMF4xmv9PJbjCavFNx9K3K8Pu1zhz3fbQX7HcaVwPAQsfjyuZtiF6RoFQ0hLrmK9vYIv
voqL4VS14wnBdqpFwU2cz2ckMxCG0KJLbcH4AA6rwA9YrEnnOXaS5/+X07JM2wS5bTnOz4MAIEon
IGUhdGQ11SpI7YPjcjQKtclKl+3XTr+lnMQvYgTcdaA/bQE6FKaO6m88SXtaTTN2qk5w+fWJ/eVj
sl3B8uTqOsvLj7drBqmBjUpWHjRa75ieCfQVKelN08AEt5gRbgsSp/1UiqL6m7XF+ElqdpkYznfH
Vv/+3XKG+a7VU/mjsWSb94NOrQ5RbXMVEECJejyPusetiMfD4Dhfouglr8H9/Prq/2K9Ycn+4+p/
mppDAuuqzzmDmf4yWdt4dsb4MhdaCnolef/1wYRu/PluA/2XknGJFKoQ7k+Ds/AzW2ZFmR0Kvdy5
Ff4TRfI+6ACuJrrMOwvHxAorqjR66YCBo/anIQwuh5Ndm4fW62n769ORxtL7lE7IkDN2TI04gnYF
JdxzGURrL+nvAr07kYOcihikRfFhZIHzovgC/RXJm36EjLzz8uKG9n/nZBlkO75H/X3nTAmB3lqg
MUQR7WmafGzbCAcbieXxfKwcBmiS8Ed2S0howpecAbu5NihVDJxoUxCSMqHGfjhZFhJGYAER1lE1
ODJBk9qK7uW3LmhiCMcK0D9dhmZ8AFxKrd28xr7iqvA4R7pF6znJH1oX9gwARjgzWUcxOUyusio4
TL65a+L5DPboYDWom8SX1NWPCYjSde8BMgB+Ww7oQXiYwdvpe4EpvBpPwmMIGznXEOWPpt28SrUU
qzujJ3CqcHfclQPR+SheNRf5XODN706Igp3r3jZkmquB6wJddBjG/jltu61tN8Tp43lZPFpnRGK3
RRQIUPp6nLILNK6zVXODBCseDsd8wTSdEBzlYXeXQePi5NxtRIwFUt/CfAThthqQdlkXBvXHzOWx
0ODDHBDelc8Cpm6/jzP2AOtBFNqzjV/MGtL0e501O68O31s3uBUmHTMop9o6DnUAr+Wr4j8Do1Ey
fSw99qyf+6gHpfY2yhKTR0nFkqBXCqpdrce6WHrXVWjclwV9CgTNKCzK+XE0JQN2PiOCf/K8+ZBl
9hFzKj7v4Vf0iPkdu0sZXDybW5DD3s4jYLfj0dLTizpEPg+ncFADDRKGOl40VZ8bsihPSy/mrB9t
dacIfu7G0rlzE/2sDfQELO09KZKLEWeX3rWpK43nCo4HmAMMUYNHswA4gpL8KZb1xtIhY1cBJmB+
0D0i6ceXmw26Xx7j02p8MpriBt9mGnwyPFoOxXP6NeeZMyLPaXdVGWnrpoovcYKYFrvjvRP0bzLi
cMLkYdUgu/ZVcle8YdlikEGgs49PD95Fzc1y9m7C9Y1Gf1L7blwBuY4uopSruaouA7wEyPE3XouK
+2iA8LEEDbNQP6uhPKjNGSTindaBLpp9ymsGzyYisthTIQXL05/NRRSuLhq6b9OLAe3mxhoVnCMF
09yh+MqC5fgYSlQ6yZMosCoJzPh+GY6VHYCpYeLOGeOg1tKPpggelZ/S2nc59LKUUGJ6H5zx7KXM
leLAcgvidTibIfuUobEWV34F23medhBqMGfzwkvbK2+XpFB9xIQ63VMzExMuyxacmDOcALEeRoZQ
GVjrcaTPHrfTGRGbYoMErf6KHmYfuY+6Ki92bneirRO+u0VZrVKdpa+tg61bJi8usutaZR2qqP1M
dbafmAM9w8VATFRqZUtuO6IkyZblDYTAowRJNVSauV/+wOv2QTUon7H+LNWa2Wqc1uhw6vCX+RaO
snSgas28ayQOPXI6jlOLmSNWGih2uoiRzvUI8hZL68Tzb3X0CVYeDfb9oIN+hC1Uu4JucDTuBlpE
QPcRurbr8VbaXbGhF3F2UjW78Izki+j1tt20tktm+lhjsVobQM/L1vC2EfoMBQ3MjY8pamDf4CwL
XEjKfktyi0ngQGUa+JUeDtemWV254AM3Tam2yWKEhqFzWEfXnplbGCw64O81TQLea26rCfCRDHEt
DErrKUT+gjZ9iQZdGb+oYhQsUxyCPaB9CKrr21hjXqUh98oZpjMazhRr1IBcgheni9/VdqBn6bsd
OAdN59awxLVtTreq1b9Wvv6EJcS6143HwfdQUYxxKOpReXbwkf32iKb2A6od+zHDRk0N/i5DZFVe
0/iRFG4ZUHmcXwwDaSYD8hAY5mSHZlQOXhebybEvtsXUvXU+NrZ24Twh6AJpx4/Bd5j5LspmfZVO
peqF+80OE/sXyHLRPmiinayym9bT3E1dGV+crsEybk5o/3oJdqYtrBqIdWKjD4x5M8DwyClQvhw7
4HIYYUg3Y1KWs1iXyjq7NoNrd+DkbY15aFFU7gNMenFhKNDGLMEDzod4Nihy6TgvV4bEByT3rqIc
EZSwrUa6ndDsIyZh7RS32MygJ9ETtsvprZLtnehYtyb2zJXfvzl6lm9p9hd4qnerMkV7opNjuTNt
DtazmCPdUa1k1G/thFbe8uyKlDnUz+17bp2bursfR4ZLm9XuxvTEJQmxMEJcUEO0vtqIWqbrUOHw
XNe48EEseRoszdzhgCcWZDUVE0E0B3RukyR5sQfaCJpuYoJST+cYIj+OR2gv9KtwMDdW1gK1VLGs
34Xxunsb9QxfRgn5i4vCieuUt845H5kCWMw+zfnwKNRabjt3s25H4NyZosFgfnQhpK2WJcjuMhCV
BlpZJf7qrlhH7G1lY59HV74txlqm1F/cwdU39ARoms8lJarI65FX5h1PJd20crypSA92Vpldk2i2
GxPFU6QLB4Aa3U0ghb1pgxyIZRnhX9p2GyfO6q3FvriZJ6fAqvqmgZnJDCcw6JjLm7wa7ZtO0WLy
J9HK/gmNem4UcgFilq9TNlDMksOXGNGRMHGug2BCCHjb6e6uabXhGUjHDfXV8kDyHW3iIfoom14/
Aq8dsAywEXZDKMcs4qOo+n3ll9FtUI2oVaOOs25FgIhoihy+GRavkTdVbDWglnMNho1x9gIW6Sny
1mLE8I+tdKNHO5eq8NUEvg4oOzYk1VxtGdAIvo85cgpYF6CojzyEE1UTZjjTFvXQqzpEOqYRTzlN
gJX7ecnJLYb9kEND7Fx4/T6GwNkIpwjrkYjufm2LB3usc2ibxX3ioNRgQ8oq0cH2ph60bBqifDLJ
sxFNWJ0k5aZK0L8Jsu5BN3r+2K1WGTozRyur0KDqql3nwDdx2gkzZMgAAGvbr2i03XWQEQHJtLvI
jLz9WGZHyLwUb+3k5CH9YWdnOQDCKlXIUI8sYImO81vp02sNC4deAXZtBmGe7b62I9uH3g3Grh1Q
ZU+L+9o0UEygi40GEXKz8QY6BNja0fpoaRp8cQxWVhp+1khWkphUZsvUd5j/k2cd+iyRq7EI967J
Ab3K9hCksLs15NBy19NdXA2RBCLvMi6nre2B358nT9IpRkBVjzqlnodyc1sM5HwgGetYtw/hWO8G
rJNvQgN03xTg/VqPuw7pm7306vtkoKmMaPO0yVGUNNrE3TbuBF+j7xVUvF3PMxAhuriEUTLd5DIC
bCLygytLfeO6YX0YekyDYLZWaM/C9MUadejsQ6H5Ppxe2EdtiLaLU+oWXtoGnSkiP2A8X/oGfIrH
TV1b6uhO2+5hAURb2wnfzdqlT9Yji652utwsSDIV0tVpDESlwb/O9ZzsA+oELGfe3s/zk6jo0s9Z
iCRYYB46D8cfdoU9PXtFJg5vsSxaUXF/SVF220198yWtNH83BVm4yQQKa+AI4CF9rJxcW+mi32Es
QFDURsHe0gJ0WZxn6SbRjuzN2flRf+tMzYsnwWVPGfYYIZKcG8rPG4idzKdOHuQYECDSZkRjylzn
BoNgViEltOF+33ceAtW06zEFOucCkp+cCNM1wmQbYuJqKtOL2jC/VZfaeRUUNDuJfxBAZ71uekQH
rQ+9rdCxArlzFRQkLs0sY8YoXavY3wVxFkwRpKHxLhgSFkEs3/ZL2ArmfxuUE2fWfEAQgx2WbCbu
23JXZ8PD6EHv1eHDaMbImQJ5poWwSojx1ss9AcXzXOTFA2vSBzBcCHsxTdqYNFMKxK2bKD4LSfCW
BO0JlEQh3tqJ66716uKVexUpF74453CZLEh5awdK1R6H2xz67iebtYNFECUdP8i3s2kf1P+e4KJx
Unuf684niI/zbZD691qKIraX86tyKCRuAh3d0uRS5wQamZ1sjEpGB21jyrq+CeXWIjHFLrNex9YY
IlzU8f1EF7Ijv8t8DTnrjIkLd1MzaGJqPEbgGwr3TDzTqbsQSmR7ush98Zv4yww7y45rJDrN5CIQ
pQM805BxkqfhAhADewTKGKMOj55Euhc5N7dIH9x+vJtd+wnt6zuPyiGkFpYl3DJldVf4aorZ89lm
n16XUYWSSwl1pauebJWGDGPyXOJlctCqFBUvidg1TPqj2ec3mmsBn6nkuPWj/NNk3dmC/NK1VzjZ
keuRrgSS1NRUd1ZLePkWUrX5oxuzzuUkX1OlA7ptfERC2FBVWgoM4bNoDxpyO01kGd9GaNA1SM97
8zHOMOAp4b3XGc9anTbGHSWI3YBeL9kCGpcHYer4BJvI4EvSFyea9JVwgNKnHor77NRG1p8AUQxo
wxiHwBxO5jAdo5rguHO58UT2JGi7LIre0d/D56frYbMT92RpgHhJgZB/R2ba9EdQZuflGXQgubZm
Ph9CBb3t1bqK1wG5hcqPddibljNduqwDhV5DdJO+h0ksql6rJUs20xlpEO1OV3YEjk6xemYeGn3K
4FInIZpig2Ef0itOdquCKe4Ty5NKVssYAQL7xUW8DkGy6ToX4sapmBONPT1WWn4DTOKYJu29oAwx
GaABJj6ZAAdFzyN6V/UPO+i/DMWLhTJpCV52EzNGcjN88CjpmQiDFZ38XPaIopVQX42ZYBfa3AXB
NAQ6A0IynLdV+W05eUPtOaXFeAVeeoESjp5IJN4BcW6Ggk9qSUadF/VpKs8q38XNomHAJ5Fz52fU
UozxKDPjcTQijKfN8daM2TE1+x7KGUDU4kUtGDi2fqSdl+isNu5o4AZh4sOm0jatItGRaXNDoEEQ
TK6HhejKrJ6WajLQHaSJ7c+adCieCdLLxJqOal8WbQCNMH+re+a0Sur7gpC9M+hWuIV3Y1k2O0Cr
tA4KlG9AhBFieNuWTJgRzCcCMwLcsjf0cb3M2llVxyo9/Vq2eIssY16a1bH8NtF2EuWHrvmcjCQg
aqEtP2D99LWu+pNaStRTDefu4OCePabhJTYgA2MB0jjgM9OcZUa7n0xxi5n3hBE3l61KEH3D7AnG
8WS7z0kXvlYGnuhUVWpHBOzqV1gaAJxR96T3H8d5/Kgu09FUTZlFscRz05YUM12NZ68Kl10jyCaF
2kheBLOjcihUDBZKDqhThpulN2C2lbvyW0gYvm/C4TDmc6U172OZnuCd7GaUz+CZsaYSqK8CTPcw
+cAgkPpebCAhVTfiOtYpevU5GAE6kFZK3qEKPnYQviP2pq2dgbMOG+2KVs/eIEh01dBeXqJaFadA
UBbdClYfDeMpPDipczeODEFI6xwXzJEzjA+ukyKZq+pc4XNqT6AthWzW1cDAC6BXUkZSXoYMcOVM
IVA+UpFA1xkGkRl19oSqR5biS60qHqaXXfK6u6PfveupnTi2yq0ZlWLM9o3m7KOG4ty4lM/ifeSZ
gCQl0hUtGKiGVd3j5sSCy+QSx3r4QvFwW9VQujpa6Z3BjpYZ2ce2N26X+dAiQwddh8w+IqFC4XHj
ZM5XpKXIhbDSJKFpd4pDacsP6DwfZAu9kAYB069xn02/JzdUqbYPMHM002uDGmNfkLNNI66siAD5
Kr1nv++r4N0JWLjRAN12A2mRI5OreuhOaBXvpxLis0bxH1EKK1iH/bgqVUSNkOppybQCVSpLR1aG
HCAZmhxww9X+SMOFrj/zWrkdWjh3r3L7ZtDIVuOQ1cAJiN5yVNT7MqA4FfJA7JQhWc2ChZTKXRYi
eByVB9JTDc1mCG9sofuKfv+69hRabYqeYFJ6e8wcTCS16yRFSZ8EWTcLfMyIJvMWQoOPe1bMd1cs
r3380gYwShFUBYRup1/zujfultwznx34bRIuU8Mtat3spQbrOcRKANrvNKTtMDej4XpxjYyI4S4w
rTtrzN6XKo2mcdF1Gm2q0iH21xFItyMds2+2NqxLv212hIoJbBeGrU1qjP+Dt8XnCEEK96sbIqDs
qZJc5lsMmli+yYSUt84gY5WQJZdKdllSja5N7h3UFcpOxMir3MOCBP1wtZRMKu8tPXpIiLx/sEbn
vRstCojQBAqqCGhAvsflA0i3cIXHFgU2EEZze19qpN6Yn5FEpSAP4JpQTpg0JNaj45IzQx2g5Kz2
tgSz923rOm/YiCBYRbF6VqUpYTMxczPBUqC4p8qwQp8IfWZsVevA22kNAYmwY/asLrvUvdLr34Wa
7CBH8jnEKMlRy/l+ieaWCyX0mjYleGySVLQgRlJM9dDNli+1tH0fiOgxMKpTI8svHg3GfVqhAK1/
QpeAegNNAD9IP7sRZppmaEIeiPGVVPfGsYiuBzQP8IBeq1E/JqcqgSqtyZRZWeX7Jp8+aT6xSulG
d7P3OLhgbksweEczJQ9tHZFfd7cNeylLaS0OUY4tLJeGNNiVLkuSgnr66pvuB83Kyx3p+d4OkA+x
ECwF2p99LKsW4dcMtzUuSzK07BynqBzvv+q1TPGcDu17v0cBXS8/zYFEBxd/l73fNui+BuUVlu8a
VGy0/e0pPQ4iErcjku1Pk569ZLD+Nfxy8I6iXgfqY7bHU+mF2talfIfZLRZrHdKiEG+1+tzMu3m0
r1G8lZtiNqsbw0zje7+wjhm1hw7K7k7vq7s+SZWsdF/uEtHLnQM2aFsGnb2uqhTvCoOwIe7G+yYy
9RvgSqsQB/YdGtUUlRBgPATx8Fx3pnOVReC8CbdJjy75YGKuIl9sK9nZGYD2ptQ+twVsJ8Sd8cUr
pbct9eRDVgEOGjo7uUE9U+whmjzkg4TlhczJyam6dpcrctHC/0kUPcie7eoq7vEIEQh/Li++wbvu
U5H3xjVjwfn9xYZb1MYT4T9aKhQ6chNPmal8BNvqXC8vjsJ32cwcxC+Kq4W3BNX1HmncYDv1GnxM
QHahgZtgHVIvdkJWmoV+NOisdn7iwbMp9GbXpOnrQuTrMv1TXtJQSGMcurMQXaliMLLr5SVK/E9e
PXlbYVb29SjD71+W38UlkUdYJV8i8LxTWkxX3E3rGsdX63p599OPZtgh4m3X11FR5UcLPtjW8eDX
anmsX//xUg7gE0EM4V1X+ZRwqjFqlDEZgQGSflrfHUwES5n91QCZH3O6zoxuksB8yoDV7Qavwyds
HLc6lLJMiRwuL10IQK5u1Lyi4L/94x9inwOliUKPayaaIOqFcj96supdlyRwC3FCMqhUqtqkLjAG
xOTzwUOXnl1APzWJgRVeFQe7JKc0GPpot+S5e5OI6MV06urGatuaxBHyhpZiBcJTOhVtsM6gnjzp
Tn3DP48IYEL7QR41vvLSHjnTKIfRLD2IzHltPtqGJh6jEMS0g5jQFixnvmkNu9nhi2Gz6GDHSPNX
tgwo9SOF9uph4BjLT+NgG1sq/Npm8HK57zpOJxim8jSbWXmaLCx/ZUGdYvmdSxrWep3zAIZrTPQC
uswdRbFph9cSJKgivccbjNTQgeWGM8y8AhAMs1nd56bTHMrf6q2dh18NkFtbx23gqVKbA1HOu149
he9+pzsIYATWRzkgmIo7Vodwk/tJ0/EeHr2kOmJSFhwzG/M6wOq9elnejX34ROEMHo6SAXQblMsC
J32PabRvF/XH5VfLyyJ1uLyDoYlDGUJYWxa99ErQZxDUJFEl/MwJPiY9o1wUbcmOb91Nj17r436i
XuQ0vbId4RIAKvJpEvtiqJ9srQV2X0wHdKm2Qs3ib+jLydP3nRXfVFkTMPz8LfZ+7Y6K+409GfxG
BNgFgBzctuOd29XJ0TYph5s1KqYRS80mrFR8Wm9BugXX9cJbjGqN0h2Q8iHSjSsrelzEDvvEkbDx
1Gqz6B4WfrGPks4DXV7FBiaAfrgpBRIpaKIZUKHEHZ6vW1qJ4gAPtHQTCfC3gXpj4ETq9KiFqq9y
kMzbxZm873DZOiYpsNRohvXUI8lNEJG/VhXo6mm/yD72FgyGBW4diIQYY3mrSwufEglThVLEuMZ4
zbp2Z926Xt4tL75V//5jZJdil3mSnbO7mtxy2qeK/Bqib3U9KVrs8m75nR28IEUzX1E99tjnRqVE
EMHuaEo0KYWPXLAAjAmnpfmMDt7Rjly26Kl/KMPoYxrCeDTHGmYQlBYjaF9E4vLkod5PE/5WDGYK
D0OAYZC8Fh0OIU7rI0Xj2RTpnODKIuXJsXDdRKX+xZcWYNZjE+uHsBg/Y3h6nu32A0BFf42qEwbf
FDI14pDrSRDCB5P5YgPwXHVRHbOSoMGQU8NoNI26h/VZF+C/+775WhGUt3Xa7fERKbfvZqnBErWZ
s4O0r8JJOFvDBUZmQDRw3HJTJLgpeW7zEdvAL40jv5CYoPLjIvXTBV/Gykc3ql6PbnPKkTheFbNN
P2TcBVp4pS4A9veeuEwyJcbQ3M8JsV48Edx2EpoXyIvnFntSiizrsg92EQtyjURe6OOMZZjuHcJ5
u6R2Pkep+ame+ZJ6Dt/lyDY3AOONQuW9ZmcfAuWmZ4fyWXjBF5DyX8zcoO71GCWIIacBERzYdbGe
s/rjoCU3s3k9V4JmnKDf62T1zp7xqNenVtxkRfSRVeg20cP6SkPjJXWrci+67kFUZbaWYzcdkExe
ZbUGwlUZkQ0RdHWlqUMvrl/Vj2MO84Rotr6ZHSrgtKLeYwGzdanyWFq3yQv9qC4Dlysay/Fz7yKS
DCCRiDpd+nU+3EWMpw6ZXz8auH52LunTUtGLveBdlYLGJaHSqbDILF+3Aq4VEsPr2B7OtadDv9VL
vAEoQ7Q+CaS5tkl0BKBwRLlxIGvc+iGpkENzkgu+g0+A7CW1Q3JmZJfWkYuWWk9dwF5KSEAJOspC
aZReRCW11cGqvOtf420sBTH7AQrm6WQFwJpgIgjTsH7CFzXzHFhdQ/nKLOwD2n0mBRekgIy5Xo30
SNwy+0Kk55PGpGxnGfUJVWryaKh1mCp7IQodDVE3BYpIOZiSGSy3ErGrlSVxwByuAkE6S8ijysLN
3Rgj69+h8A61iXy7tEGMTO+OySDoYmJC3T1EBQzBgWpPETvGrqk+OVJclEnFWhtU6QAROJZrQn4U
eDrtxgHG8uubYihA159uChhSw7VshX/8GZcXiGCSlEQOdWagSjUd64SUVZ1SNCLY4h7n4RB49WYc
O7n59bHFXxwbITvBQZFXBhT7k2ppY/U24h9leihVxzvzqRhxICM825QZNGHfFbAmHNAi02ickUm6
8gYUA8jCaIvCAAEMX1soboBrmbr2tk69q9Gi5PPrs3T+BArzdEN3EeaWumeaNA1/hKXlNUpKlpMw
bCRnGbYkiCjkDCuWYZLJSZXXcuizpdMh3eiBqwIyBgv7XYE5UEPjwnK6I12Kwh8ZMViDi6lyOZmC
/nSL/BLX2SWlVMiY2FmCoCyIQ+DzCDEUDwsEMdBV3q7KgW1l3VUf4wkNkTEgKVxwGqQJ7zSCHbx+
QpRsSOSRTyr3MRtuMI9HTCA5mBmKddMrom2d3kL+PQyTna4zuz9NWfgW5cP9J89JTypho85zcerh
hHR9v7bGD0IVGSMHHZqc+Da8FDOtx9qcntIxPPz6Xhvmn8Cx3Gxkek3bcV0dddyfEHHlGBWapPQB
6zCBJ6dbWzCqZL8Kb1KrlcxqFCoqK6+o0fR4h+CAGqOOgYkWMjOjXrAdUFGWbkRknJbNETT5cGgg
bUFls9iEqefMWepm1yFeaBS8+5Pl0wAujeJmbrxs1+vzezZruPqBStk51YSimXomIRULMwjXWXgJ
lGUbAru0nHl0qqGYRxTJ4DeRQJOj6GBUVmZG1CUoiJqxQMeS6htlhqKm3OawhWL6+TCENKZwgcMt
vEg/ujMZMT3tS6b4xEoUHNlGwJe++zlFLBDBVf4dv0Dq/FT94VG+Ybtc7qg5aAaWMXHevmbK8GA+
Z5kgUjC36RDtsfW9dIJyY2aitx62tLz0DM6tMpQyXdUaiYLdkOsv7cQNFlR8LEpziahvNIpcYBi4
attrT0utvdSKO8vFo6vU3uB6ILeSB8am8O1PRk+45yPI2cYJCZYOrqwJGoAsRYHP4LDXMoG6m/Js
pV2CKk4M6fkizHi6HoBNrREnPtv8Ix2C66AYvlgDCrNOvvOt7tbE9bJUIAEnotWAwtrBrLXPQcY8
V6daXQVF+IY87KlLiv4eKhTM7k4HDNCNZ9OHQjNW8NSHtr5Gsv/lb4brX+wohi0cQ4cJgJuo4gB8
j1gNOjAmltYkB1NdstoNXH5HDOd91dpj7qJeonwjQeRA0y5U8041zAqFpLMUjArHgb/B7/4Z8e2Z
yFALm3kkqEiKn04Js6DBKSMjOqR28KnM4gfC5ytV+k4HnFjq6cpXiLNi6M8KepXJ9OLr1QdT2n9z
b/5icTdxm+XumK4FJPLnmdxFXe87eREd2nAsQd4wqzp8rDANBNnSrkGKv9akav1svzo1/ZcAyHmj
6huOwo+Bp1hDCsZK3JfPehc9o+CDJghx7Doqx79B4np/gsmjzMSaA0LeMwzT+hmHS4Bt0QYfwsOY
xP4GVcMdyIqN3jfxWvpCNbMX2SzH3do8tmOuH0PhD9eubuEGwgcpUN9MSTRsu0hmW/ATUEBVNQrG
LkuvFW2os5orvQGYV3TeedXQktzqQ0bymBfaquy9BomT8SWb4mKDoEJ+K7Ia900ccj3N9s4euZDQ
T6J+0tDc2C41cQTF2H1wFf1mRY/VTz9QWEs/lJhBHvA277Ylwl47psW6BVn54mRi52TenQML/Nbr
UfKe6FtoCFUGVulcxzXTxqxKlMIMY95FnvahLpt0EwHfZQTrHyesEF3NRLwQi1kFFc2pqUlPe0aZ
611njwhF+NA7LMhznj95IdiowMwmRKa0K0+3H+Ayv9uFDmfcPGCNgA1ng0YI1ujxrnJqXDvn6qby
yvKUTsrCLmG1yqZ2PNRR9NYOUfEt+vi/38TdH77FON9k1F+BGdRRELY//fjfz0XGf/+lPvPvv1mE
1//46TZ6BUNZvLe//Kv9W6E05Juf/+iHb+bov5+dkp7/4YftQmp67N5oqrw1Xdr+S/5d/eX/9h9/
F7N/nkrE7C/I0eQbRM7q6LX9nuBkI7/43TL3JxX8NcHGe1HnESvPN3X8hbayfOp3VhQmzb8ZJuQj
23PgMNgWNKHhrWn/+Q+MjKzf4NDQ3PIcw8IZi/UnL2olem+J33QD/rhn/EsR/9+0KFP8ZhNZWXD7
lIA92Ij/hBYlfoLV65yWIXCrdFxTNy1hqSDjOyIBPRogo1033lEGBZJS6LuyHcFV6eW4D8qwfykg
sl91ViQ3VWSDYa0RoDXaqNxHgM96n1GT6ekr/dCbHvMSCgv5XeSEyFzjai/y+4yK5rVvTZ8jTSLZ
UKfo2QHyabzyZZByvM/jabz3WunsvnsQv4/Y79lX9k/7jbowC8KQC2dEtyQbz48XZuVTmXg0bu4C
YWb7AcFX0VrwHWvAQBTCbwpgOxsD8ZJ9XhOjdB1I/XoYjbsytN5aeEBHb+zv0XMebwWY4wPwSiSW
Re/c1knJglR3D24UWms0Z5IDBS8STemnt770v/bJEB30MT8Vbmc8u1lRI0DW9Fs/Lvsj2KV27+j5
e1uEw7Fmf1pNVrvV8oqcCCPxo9kN8TFpG9BZbuOCDE6CrTMa/tEMhwcfVOqm8XvzpRs9gB+uFR7D
rZ1rwVU+/Q9h57UkK5Jt2y/CDC1eQ+vU8gXL3LsKLd1xxNefAdm3q7rsWvcLlhk6CHDc15pzTF97
cqfaAgUGdzJCg/Q/9qn7D0vbsk9dj9qjiUWKsvk/pvd2QmMIJbe8RdMod4oqzC5QaEgi1PPPKqLD
VE/jSZtsPmyiIYGsUyrp/W9SFgT9x8Y8CyQgQCpIQ1UdvowKK0DpKpMJz74dWueJEJzs0YjA/CvX
fAlwfK3a0HmPcqlIjXRRr9eqPEcDpD/bpwTUE/9a0jd9Jrs9AgFDMA9WIZppWZQQ4FCjbDALpmKs
lPaNE7YbTjraO5Wf34HB2ui4B1LkpZAER7M3ni2uWmUw3fuxW7yOkbNRHgEKkjCZa2ZUd6MCL1CD
eUjGSR5i03nMEh+haiyLV1PeGqdrLpBxnpbQmL82S/VyHGEn/vdj/J+eGH4Pb7YXcpS7nMN4K//z
GPcIuu+1Ohe30vnOoqk6+xkzJVOl2qGNmbKnoZmcle2410HZyR4C+9YNQdyZ8Vk2bXoyS+fWQfa6
JBiErVjbB8AdmkZ//e+f0+Vj/G3drHsGcxrfQxnLGMNmPqz+NsY4+sBVU0TlTTc1cYIqe0U74jA/
6JNNN7rB/3i7Zd72z/cLdFP3bB9DHzOV/3w//NvjBEG/um2EZsR3mvFHI/FDayyTt0ZrsNiQGfE/
1hQ8NZxQqMgEdFgyIwJdrqLO1h+9R2sMoldp6cURFg3DmfdNaggV7kR7raDIUwCeae8hMUKAzL1r
RSFrV5tzXVoP3f/hB1zGqv/8QpxrpmPa4EHc+Wryn1/I8wDQRmWR3HDyfrJ0jc9ezMGPWL9luIqa
deRm+tbzHLUVLGovFiMRBa3O3KVu85gkJjkIVG+kwZOskdFQ1Mb9ssns4A/iT7yjlXAK0kcEeKRP
0Rl4jlyLuN2ZRHxfwKuSVooPZdd3NkcVRJvGb4s1+WgGsDw6JDpOpB3sivymeyEaDMD4b0EBWzeO
T6SUENycdh55X7nfbahoRcEkGAJqsYvqHtY+3C2CgwFRyQDOt2EOJyqeZFCI7k8p9PimtWQqh1xQ
kZ4lxsX3Q9qgYzYdqP2Lc1iVTLtsWd7++3HrzAuAf+x3YmdoUbiBaXMhmS+efztwdbcjQcoJtevo
I08YYJuQ+PfgO9QsY42BV6V4NFq/35jx+Dsz/PQPqzBwJVX9V5N5xrqlGHIXa6l+zHpN7aXphY/p
SP5DMj9WifVgaePvrstudmYdB9NNP9PKH1eFP8Z3iMzH+yYvKPQ4OSNR6dpfthF6yDYe7cZ3NhQd
App/ExPoZrxPa/IwpwxXlGMHGpB24wn6tk2+GO6PePIV0DO9PIAKa3alPdj0igFnAY45wPJttrZb
5jcMQHMf+UNlYJlJ92tfbe+hhWnx5gtHQhnY/vcdbBKN+M9djOebEQFbHxZvrirzcuNvu5gQQGSP
sbSuEn74ujEIUyDkzDjrYtBnSQz9C4q2h+WOZTP4YUjJb35Mq2n4cP96jhGSYjzVxDb++2X+9hDH
Sw08a/MT/3o1JYp0rbyxZpo+v+5yd5in/+/Pn0dOrqaty8S359BGlqLzy2t9W5Asku/+9sTljp+3
XD5gXOjhLrDt15/brOUT/PXmY4BubIeLSD+KmJzW/993+uvR/3pd43cR+ZADl8/w7y/zj6/185mW
x/y8aVcXd6mxMVCV7R3p6+dqfv7yAFoyvvaz55d7lg36IHb/8qfNKZs1t5hr/N4AKrSF33PRrPCc
GGZwcAidEx2wIYY+RWoj/pc63ElFrn3PPPZVOdOfVOexoMiXUetR/NjGscusS2pPf+qDdDdqTJ5l
Fn/lw8IkHr7rQnc26BwheBKHiPeJHFK9fgk775YKvKb0vKL91JZvZsJ0tXKma9np26Q1MGWWxZkL
PsoCI1e7lEq1hdYQaBHE/FrSX4+IFiCLx7yZODVRHj3QnEXPRnsmQRcme5c2JNku60mGyH09QmR9
0JYm7b4VSKEnyj/xtlO8RgJBc62nfzA7m9ZgBa1tkZzoWa6RXLlvBJPdXFx8qUKy4KXXhHUdP5vc
ZW57byjzrouCcZuBGoc7WdaQNeW48TptX3AabNDpY520qsfY6rgguYrKtvq080+/aOfM1LpeJYC7
HUuQdWnHIEkR6ZB9AziMFg4vBihea8HSZDVpTo27FaieV4FtvE/DpLHKPmU0cqJIxGdN6vRtiVbx
naA7oO7airI1L86MFsur7D0LdRjViOONfPidOvWTSeNvU7nmYxq1V8h3Phjw4pFuATtY1PsmEMAX
wdSW4XMY1CGyc2JEdcBfnfrlDQOqpDIjCAI6/lA11p1lf2bI0cKqtvZynFVxJAT5gvaV5pZ70nEN
EDyMjNTO8jE5tpitG/DVsYt3MOjOWaeR+RjnyW52MTqZwX7w+PXS4VfS5I+FV2pXE/3GWBFTWns0
wQxNp9sID0ejZbUufVBKIJwRw3Yr2P/HIY7qFcW5pI3kwUgp45KcdWmcce+OKjwS5AJgMivZ03Ia
UYim5soUcbTBDM7spmAozrwXo8nRkpqwvyBEFjnmDlSzYAOnina7hTCzVeax9TRzBd9zXE/m8CeG
1RPeQdtJfyPo3RHVhxvJTungVe3Fd7xTpWcwQfvG3zV9t6V9RVMtvpBAC8A8eZRc5wmbMi5lkz0p
AmYRTW8Su8xWRj+aEPoAKECOonYIE6656+koQ7Ft+cnUfUtFAXuCepn06im2agCRletuo7a+aY7Z
QVpPCC8RZLd6qKdUY0enIDS2ZHw8W6re62TzbkRVtwgkbDxSCVKwkY4bhjeGVpxDvyfyplZmLfvt
gJGi1gnvhBnPrFvduoLKvN3rl4gUwRpz5V4fUX+aertzyVcw/NhEh+ZjdEMOWabet9KiOwasnNDg
7HXstIyVXT0eSnCTYziWOLh02M+ms7a9nJPUjR7sKhw4tVJw6V8FYLcNDheOg8FHPuEQVj/WO58y
8009e2l+Z/XxlkoVPuOehItp8unN+VDunSG9dcJGdt1BjE4d8dwo1oPGZKA7J6lzwDxFZww3PPNL
HJ3VC5OtXZoGL3AH0l2JfdbQRXHEJvfBMYSkrfR9SBNACpwC3UXTw+WeGucD6RfySJoe27rOzJ1d
JTRFuiXz5OK7Vbv18sJYVZ39ZDJDpa5blgelm8na1Bptkwb+Hz16U/qOotxoiXdmOfTtkAFVzXs6
cdxpC23zVUssRj83elOevWcpNqzrSQJxJgUqSa9D4/drFYEuQ5qJ2yJmoTQCUXdKxsmcVdGU2ulD
Tsq5MkdxL/R0k7b2sQO/zQ9gtXvgsxmKK7qboQxQfmFuHyQukU5mn2RVUNGlw+LOGmL5FovsOGSd
P3tFUS8NWQsyWt5G575q4NcOoaA9XbtiO3M5N7H7ICcTDObIolEWwbkdCViBGbCGJwjyKNfJiTA6
ZLmNdlZ3EC4p8NdrL5DOU4JrK2I8XMctObl2CPPTbIunMqQOHkoixFgXHcI8LPeG89kF6mJ2ANmy
0np2TP/ihfzCk4yPvor99RiCBhXJ9GQ2XsWXI8PIxHq+U9YXJ5ja513ykjFwrkeUxegrmn3MrHrK
yC2text8VRYRjkMHnt7wZmw7Aoxnn0Tr1a9Npj+u6mr6KAFCA4aDugHEca1Z7nvbDDA95bYupn0X
oonzPOw5lY2hEToC3b2cHGm0NMhbtf0wh4yE2jDeV9QcsLUF6FINZtCW9WRgG6GAUzECmPDyCS94
7jRLY2ajNZtCa2ZYb3BGCOHsKUzce+nwlKrpQFjGla7vH12Z/WF0AoS+GgjBmoq1YaDiJuscDida
+sRGpprUMVkqQ3dtZITDvMdvMGsPpVO+uS18rGnu7CnYbLOkGMpLc8R7IoJ2xwCT1Jb9i8inA3YV
491E+bWlv9WfVRRoN6CpNC3mRyyb5d9sKqM73Y2Hc+hMars8bX6+wY755Ue8N4li2qMkFhdSR+7t
oyxKnxOp/7m8hujHq1ap7q3herqzC9089YGHtl3DbT7Nr1H6D6ogmBkibbKpHCO+kSclLjmJAFhC
W+1DYXZcXsubipE0WpQtpjZUR5ZiBcEN0JXx9UKk9vIvT6vb32ZhnEEMy3d4DtC5TK26UHbpr5oe
I1XXu+JTc6Pd8lB2PRqSLKI8EquR1VtPY2ma2ofW5tD9eTVFsrbIf5me1q9zXdeRmvjy5McacSmU
Wl7COnh35vfFMXxVoRe/jx2xT4MexZe+k841yrhk1ChDP6co3/aG2/wGclmtsN50T0x5Zlt3th2x
DR+UMowHHQbpankYJizLru1v8uqoimOuv4NVY5wcIYlcQI/2CkTkdXmkM8E0LmLzrQP0vUWmg7xT
E9Et3mQIVDdGoLTPsqjwcTvtbz9KyFFyrfQpoBW4N8fRPHjS1R7sxjTwDfNdbOJRIGKL76FCuN1O
fnzXYZI4uZAU6U62khW8/7zsICNv7rlcNW+5Q4Q050F/brKmvTlen24qpDhfVTWsl4fWbtKtiKl1
HusszPE+2OpQdknzmFsE6ywPgXyIJdwPvzQHk6hPEM4tQLtx1rRc2zZ+5byGQfy0PDTqosc+ncsG
jY5Zg9S6c8Fxd2st1B2F29lfEkL6z470UTGXU6kejXASBz+KQfH0Un8Ehwaicf7GvcLSAmkd3Auv
4QiCKRDq1xeh0+6W4zCuY72ofvX2mwa49UuFhA81qtUvFTTXm0l18OcBpXZuLTv/ThOMuprWhhel
afENA5S/Dker/BVUrC9747twcZ7apA1dR7u3rqoy4s3yFsV6UBxwNKbTTY7W/xoi7rv2YFE2qHW8
b58mx/JRsKsx8HvB1af+fjXqTmwK5GEbT1j5BVHu8iimfLOvJSb/kPhQND88QA9S/2vUHpfP45JV
ty7HRL9luS1nvqC16adJfClF3W9+oyKeCLGrgvA21kZ60RsvwM3p+J/EX/08gjoEYDu/aO4YPGFw
jGa6ldUoP8Ugfr61E/TY/BPDuMtZTp9l4NXbmBHvI+aoXN5FAKhes4Pi+8h3CgSKDE3z4v7DTSoe
yufADwGvOQjFPcJU/zTlurkdsRp/lGO3W75LSAtxBY7wkKRawtqgITYjKYMtB9P4ng42rWheR2qO
sWo8N3twxrYB82mnO9fV0ncVlcfldeKBUkKctsODMLUIwu3U7JyU04vpATxHfkXsh4SacEqg5azt
o1nowy6t3HVnkug029Qc7DdfiZ8FG0cfYWo6lfnoNPovNFnDFycP9MLQDe/8mNm+HlPSwAQ9fBHb
dqEu6bzkJhknOmiCXRib/achzssTUdcPW1zh2Ynreb619FjsXL98We6sKx/CN4iBW+9g1R9qp/h5
1TSbHnuIBs9pK9wjyiIbC3Uyfrk9kxvoTXJoi12nxxU6Wb15MSnwLR9fd2W/pqxlXYlWGYAEJg4k
Gj6mUsOndLzsqROWhfIYEeRyOwBdFpGy/6jHitkJ9lS4NI75OnloPeYvXlljtOmj0bikMrHu8ccQ
8ja/okuaBnO93H9IUtc8q5Gx+ueOkAyjvIvf/UEauMhbwmgCN3vXE3uzvKSC4rjxp4TCgd6GD3Is
k1XgskjTfBHc07WXq0Y0xn2Ndv0yyR6Kyvzdhzo+UuaZXqvSYX2GfHyXDsH0gSCd3v043dPmwN9g
h3ih6tY8JaldPHW+9vHzqUwOtBAk9h3AVvvqa/QFljtETEpx5JUvaiKDThK3sDOHLvuSOklN7IBu
6p1tIxLkhzksmMoMqRGb1ePP3hEklKFPFYzloXfDVUKw+7x3WqN76SmMPnlGn5/w+PQ/P2CugQJ2
1KcfYSmz0HTRHKncF79NWJ7yJTVDQ0U/H2Jd1Id3y2FHeLz9aaaoFeNfAxLUx8jIhhNkqHZrMSWQ
oe+tqjrvVhIK1rFN3U/yw+tDYTnNtYoh0BulRfCWXXnXmhyAne+NEyOh4qraPdJirY6pB7W011ms
In+DRkKiaht0+ZqZn39HRObjKFv7imNouzgpSlawXGK+3THT7s3EJrCxd4mXF2S6BoOLW8XXPj0f
kwdsdTRvvV+9VD7IirQf0Gs11mlQ/qEtWQMCBvOunsWqOrJxgAYJjbfJVE9abhNaaRzy1HdeOzOO
1qap1KFzpbmLPc5R4QAIj2GJn/DLNOew8eqfTVSYCJypJ80/Wnny/AQZzPLngMzyhEfp3A5NvPcJ
rDz9dfs/H7c8eNlYRlGefv7t7Hi/IKzmV15eYLl9Ui3vsfz5140M48G68hDjIoSeIcMAbk4ZaI+V
XXtrpaHkm3wxXvkIFRgZgqRUVr6WHvFPScIKCGjXtK98+ZrE7wUdLibEWGzRKNcnMUO8m3mTdTpz
3ZoUopHcvpMRip7o94Sdq2sbx58cxJItxgb3y5P6eNQCQ56qFoXohMd+q7qc2G9/IJNC3Xl25/48
QM3o82wmoRfzZvkrO+sUpw7WYD7hOwGsEYuT1P+oNI0vhBWsOi2bEavI5ASErSBr3QW93MZdMW6T
Rr0nIqrOJGNkJIoh8hT91naau8KzLl7Uiv2yezjLxNbMejggGf49V2PBkDbqZflyVEfrU0F4oV7P
JcdqOkn7O8M0dtZYqexKL3kxFDY3IeSznsbDWmQ8QfbwuhukOPCZpXFJDMIgltuWe0vBFN21aswv
I0Es+MDjOXgT48KGiUJUSzCt8+8WW5BKqppVXAWxP19NqRbxo+2Zjj2LjJvhM9zHgCC2laludop0
o2Np6QXW1igLcfJ90O/1aAFcQBIGvkRX+E+78BRmcbaheuX8HB8/r+60siJCh/ctEsL30sHpVrEt
j0aYkmgbZofJ6LC8M1TRYtFzFssdiBGHkkOa5OifJwLqXIIV10q2D51ddntQP+k57fJhjwHx4moj
ot4k85CGtTkNkRq44tT2r4kN2qNq/EMVBQHA7LU9Y+zjmQ1vBHp7atVAEVIRYe74g7FaUozq2Xxg
4J3cGrP+XxvCX70Qv1MvRPA4S/tlY91sVdb7tnKJqmoiYpb6V3x+5QmZfXESc7DA8ldL54wSP2Ep
Oxnb0IoydwIgZb1OSeBew/zi+p13r1VNjMMb+UyZ1v6x46lX0SsALSKwd22jsU5PHXubekm6QdLU
7UOvPYjOJWIlhCVnqmzcOwbMH0sZ3Y2wrPQYTepVOt10lqmVn0kWxxYyNijdx8i9Om5l7dLZ8T92
sbOmCYmprwqtk+pwdIQDGT2wfVbJELI05tKwDkagUagJyju/Ixy1oUAcZcysaxyG+vgc2X14n1VB
Cl8ir7YElkyPWkmVkfepT21HzTaL0+RkjHQ4UqeZVnlvGId6zvyK7eA6ytrbuVPIcLLQpLumyvfC
ys7pzE5fNsVg3QeCyClwEBc4VgQ5pAx3f20yzSAUu8JvoXvaryhLXvQAqhITMNTaVffqYk4T2UCz
gYKINwd/6RqnvKc+8SMbO2BU9zEI5ZMnHJbgfnqILRY624aZP+e1Slb97HFRptHuMfz/zYG0WI4q
kGirifAtbHHVN6qmAFs+SXMxAUjL5+8FZwCJhFiNauLBlyCrZUPJqTsl3mtQqeHH+yVlepeUubNb
8qwWO9hiPlv+UnDq6So4r1C2BFXFYcxXS6xVYnAukqEB48YbCLGlJ0615r4wZnw1fr4Nxl9QCLmI
ie1djnMPewqjoQZ65uRo1poIAv1IqPJ4doqBSNkqABNC/Lz371SuJZpr+Rc3iJejUOACq1M+dysC
Hvr5mywblE7wo0qkiYMTh6dp3tSRyrdFCZANrTm68Km6VUp/XtLOwKdgCZk3vu79668lEG25jRdD
Y9XQy89SqPlyjkBb/rL/nYj21x167W2KFD5/BKLqtGysIOG60hQvkW0S8WEE7WnZFHh5UFEzCvx1
m5+RZ5nOLjutITUitAjLjdNCrGLfqwEFuC9dhHg4nIia8eenZiZDSUzS+dopmgF+ozccJ8VK0qjr
sxH4pFDD8io2dN0ojfqM7abeU4amBWpiXK9ebTVRqLH1h1AixC9CSOS9gYBZjowX0dyD1SScoJwE
vyUUbtm4zNZXlZ4UP7ukKzL8G3lAlXI+Kpavk7WcQyHLdZ34OMvHPJdkX3rnkA1NQF2D/vLQzePU
MmzBoqLwQc2QRkh4T3mNmPUJ80wU9wOxz/ZwQugS0g3oSywngX5K0yI6ZiDpWSIxaBcep5o5R2z+
/B90GCPDDjdWn5bwgVS8tguLUK6gPnXkoeVzngK1AnmSnYnjLPeicgfw6hmTTHUa53NlGQ6Wv/5x
W+R2J9LrGjquHBeggHBwoja4phM5Y3mMgA4yYgmkrg4EReZqpcU+rEE9Iqmm0CXdXRZjZmU/ZyVp
mvqQ+neDa+5w2U1f9GCKTRHYhDwBXuLXCPtj32gXTDzGtcPmTwk44nYrOmAayy4WKp5T2IhdMsTN
Z1CY14QW63PhQMXzlUX2z1PsBMNjKabgBmF9VVmaOqWQJ3EL01sCoKVjTjcEceLReNc3NbEkUiNS
wXexWiCDIlnI7GnT5CqmFms6Fzi++yJz4/sCSqvP7L2Qm7iIKClj5PEGz7mheIEaRoV3i+tXh5ra
9w8g71lGGXp4iN1xZ05aeV+0JVVi17oP/QatY0DrpoXW5VF8eYekjOemmUdrUj/WTqYwxqITA1xg
IQY38+yCoZC09dg3N+Dhg+dcpb9bPayvy3/U4pkCVgwqeUralwgc+20gqpHkT+Ozs0kdtWwD9YVZ
JG+D3cAb4HavVnQRzNg4ulCaX9ui3VdV6jwGffXRjgQRYxCnptRI94CoFM//5ICLcdo3dKzGEa0v
XuKoFG+VMTlkjpc0heZ7/UxfNw6sfasmKoPIudGG5RdrR51UsZWnxvbNc8MT0/ngu7GxILnWtIWS
me11XcaUcuDmIauWt8xNBdAuNhbmNMQTQ3DE34NSoq6ML6m1iAcK5xk5fcfCgImHcPLxvqPdztrj
tZGa/2qNIjmUfXalkdJttSo276P5rzGZ4LclQ3UgF5pTB+XqSQANeYhzhPKm447rcQJjhPZLsqsJ
Oh/ylLCrlBRDo55CnHiMQHk3tkc9dsyDKPM/CnSsKxAm9SuAXHobiaDYZk/axrQQnfm+rcjFAJGk
c638VtEThNxDVEPoHPzkJEhhX6du1Dx7UNKO5YCwHQUX9WT9JoTm8CE8LiMGyKQAJwKyv4EcwTzH
+ZvlITYrXIcESoqHtim6M3y9kMQ2iT1OICXaGqI79i0Gu5YGB8k++d2cLB/Zg3Vzg5LwBdN8Tsh6
fgbHmHsp4KRRIt4eOnFX8i1cbywO0pLlZTnTE9e3zkm580ZaXSPP4VfjUlc+5mWObt5sr8t/hodo
T4Pstks9AGWzh8EKiU4+wJK037wh37dTVXz3AXW2UKUR5I3hoxnq8UJblNq3Y3kEHjnmgzNvJjVd
nJQ6eqHbIM1Y9a3NhoMsSHN5j/Zp3SGtWBltSxJE6I4PGBLqo4rptoVWtgkrxCI4r4qzGTL3DFVp
vZsUK0E46muvNuJvn6wGDSsgfe3uA92ViztXOCfMPtVzEFC2cBv/M5pLCZQq6wsNom7tFZC76swB
QtTibfVzd+tP8fQRBLDlEthym8i3Otx/ldhp9iifZIEvo2um5NcQJcCOgC1oKTHRO0310Z7pmX+q
athNFgUuBJDRrvDj4tR3evDQjZgeneHNCCLrpXH0hAYiFwIz1s0XJ2z+9e9yLx1OmqSAz1bQmZon
d2BwHkb73baIFGvCCMnK/C8J1++qNVDcmf2fwtGnm4KcGKkgvxsRA5z9NGCCa1MBdtwiu6NqWawJ
S6dXmozUTSjv6u6vYJGL52n8bBPzvKdLMh4i3fceJwOPXpvOFjVr6p9hJTiR/acu1XdFM/mtLEfg
3tpQkJfCLCkJYKQVSKlRXmfpe5+0O7SJ6QvZWh96VqUrzg//yxT+Q+ObzR+9W9GaCcMY9MOB4k8I
UApAhVM7DMtVTonUAYCWjYS4ExnsPodTT4Y2M4K95k0moaCasSWuur9LcuMjT6LpaE9CXu3J2xhu
Wr/WjOxFar8o1+2fCs750rLlXaJFBAGMvoHnObH5Nfxq2+pZselEJ0+j7TrnWsmnqsmfDSh829Sa
PnOziq05wM89CZk8Ck0Ym7ZT2iGaavXGc96z1h5WsuHEaGkVrxu80cClqG+NZKdwjtr+21QNWGLE
OhOW+27R4S9m4o5u3JEfjM011neNHXYUTGM8KlF9oMwEc5A43UMJZni+vlZAXshCjjEzgKzLxR1d
YRaMyiSRNAslUZam99SOdkBwWwklAYb12l5AClkXHakeTXsrd64pttGPOCJLc8q179jQ6NGlcIpm
pMhmZET+JYbf9tDTg+2t+mppdrVeKCwi7V4HssExyBfOJYWR1LZG+5RHdX2CJM0o5rfOl/8xVMDA
hXSM594w83MAl+Wx5OIJ0opYFzAI1ss0eV8p4YRaXMmV67rmdgqJSjdM4kQFESh7MVGY86tGHhXG
w1XaBqzOpJ/vaYtwEdOj8YJUhrpCUnl7ul/V1e6CaeXY2jVFpL2lX1w/1q3V7nwJHeFfv6A0SWSM
zGe3EMPGDzLxBZZuhxpZ2zt9nB/9at4ruvXUZIl11DHCzVQo+2gYYmMpZ3iMp0G7GeTXL/857mxP
z1NxFaVEAjKBjKC5tXG8xPqdTdXv1jHsXcGvv4UWi8mXZOceSewEHkY2a6+Mm5uUNDLIVX4RA8IL
w0/sj0C9lHE64tf0RwSVQrtaul2cx1HMUiL9LCDS/mvTVntP6/6gk3HfpyHCQo0oHoVJ/Qxt7JLH
RvqSgK85a8jnVnGZBncjrvg7zsoR8bcBaAfN1h+kBOPoiu3pQJsqfcqLY9sK/9SOLpAOXXsSVsRR
KAQVUtecblWZXUsH57sgHGw9hRKbSJdPOzNusPPPi2lRdPIc5uax70XwlBv451SS3HcFsofBDcSN
Icqr/Fves6yq52+I/km7NiETLDy/af9S6GN3pXjh3wSkH9YVynlt43hfBGT9DaGBBay3680EF3ub
lDwXRmRw4uVeMr1/w/jYvZpDBOG8L7dD2NQfc+fxK4kB4ttp725HMTJDK2gg8G3yq133CsZYEpy0
fpR7py5/UeG9k3liPvRZ5JMZPaSbGpv7HmYZtuOeqHLpilNpN+LV1amlQ4xcFy2wIiVKPPhJMzxk
o/Ot14U7L+H7ByT2hPoxtV+HpBtuoBztpaLAS0zaSwSvjYt2Hv8K5xmlNhxczBDbKrHXlf8Andlb
tUqpb58LC07ReEu9KEceZCT3k5r79yE8VnPqXrQw3RaiSrjUhVSUpgrsBePfLi6z9OII68n26LK4
iTbdmRr5pEDkUxy6QwgqJlrTwhdfRU8TqGuLP6nR0FUzvOLS+8yWTDd5bHycTbmN79vxVQ+BkwF7
cp38bBew1zor8gDj5NVB+IbBvu+Qi01aj1nIHKyDHdvEQ1b5m1PqlFio15cy45oPUfBb52Khx1Hx
VHvpXQuiYmMrN7hLTEvuay9W57FKgF8Ykbs3KvqpZkcvy1UfRdVENG/nbEMPN30guYYl0bsTeT0f
OET1rW0qoxbXJMXTqOM4WZGSVt6bKfxUPgL9J0jZNV+bD2W9RHKS6BuihzrNSNhEgAu4l+GraFL9
kRO4HVaEl7Zfts3Cz24vi1S8KInx1BKRbdxJGYwrcbiPa/CVXD+QRXVmS8iVbM91wlW+wkQXIcDf
M+MIV0Zg5lu9zNt1xj3n1h/aM2vlm+aiyQpl/zIbbpuss47MTcpNaQMEmNLYOjPN4uomPiA/p/dD
5zRnnZBrwvaym5/lkiucHV+pfBFdmOvxJcvzPRRlcSZW82johXYfRpOxGhSnck417K3N6FGW3Sux
iAkhtjfpW/lNaybjKJ34frmpwG16mXCpmnU+3mozewbP5j0rXULTM4I3lbTuQ9K8qWE/UDp5TJOK
ArDbmHs1VGJLANeWsInx7BmY+ipOmHraKKst95HGVKdw9ibtik/LpeObVs4npKjmMa0Z7UVRuN96
Y6ytKoqeshHunSWx0UTJZ9qR0UAaV3mQkRzeJLqkFA40/ns7P2qaLZ4yhwOW9sfBDyLhApaOKP0V
8PDssHxib1CUwn90RgkDnOJbdvNy1/ocIgMA5xCGh34KhhMxsheCv4u7qoX4xFym/ZLIipWelUjs
PPPcxcOE8YM9kY7d8IbxZFql6CloMHnDTMNASBm2j51tbYCbZg+sIUAulm2wJU+zPTgUMObaQXRd
NskAusgpDbUhmHbd2tJ7XjYZpd3RbKE5FMNbXyCGArQDxg58dxS5ARYcTT+Ro5RfRcjl2C5RwBjD
7OeTsX7KYDRtiGCtP6lU3UsrfNccDbClUEytGArSjuWr3/n5rfw0R4a7tIsS5FREHwvaOQhScg3Z
FvTdEaA0v+yYPcuJRk3ASkA1GgA+27iFNU5lV7NZq/8fe2eyHDfSZtl36T2qALhjWvQmIhBzcKYG
bmBKUcI8OgYHnr4OmNn9Z6rMfln1ujdhEi2TCgYBh/v97j03LV+MIK8vJmptFmPd7jnQBLkxn9NB
TVu/6ZqLbQAhSmMTD/kkxanHtFf1lnWbFcfMGq4FexMjO2CydbgmObfpqXgcXNnfsjG4xq5OOFLS
z7OUDJzpBEd3w5vdN215NhG+A8WNRrHEWVJMePN8ZlSImMGTr0DHF/GbEl7waai95lywHcEjWkef
oG5V+08c8ivSLRClMJiEo2dP1wSEZB3fx0CeXp0k3Y2WOd1ae50Glsq672LpnVq/+mJ1FF7gY1nT
4+1JDG716lXWudJtxkCmpbB21g1iRZb+oedznx0m345e2mmeXmzi6XaXvzPH6m+GE6tHTsAl870g
omgZyk5Z1jVhn6y9eRODV1NN9BI4AyMIs/e2lfLSY14DLmXxKI49bYBsMHhxVY44JjQ1sGZ5dYDm
HtkDWRetoQKWtcN4eDKdl6Tv7+NKlt8C2xeYvzCkdPFzIyjEHklIg8eKGeB4zg/BmN2tgoaNqMMu
3glomvGzc+nU1g2ZyryVjFpu2PH6MyiWa1+1YYUs9dUbMda2fUKNZBx97tGEj0zwkPs4vqM5P6Qd
MaZWlC9Rbw+PAny/U1ZM6dmHlmZnfgPdvKJzmRkPFmBazdT0tCJAsGOX4pPpi3Sfzgbyf+6AfnWx
C+jZK56n0kKq99U7bbKvXoNNZxzShePrSptD2tij63WWHV2VNfrPpdfckrwMEa2gfNFEDodsPqYO
K90G0YPdG0jRvY2qc69HGFaqV59B7sr7jy8lifLp4h6bI/2IaIY8NYvUjEIeq/m2byZUTWyWV3A4
3yWS1rYeDEBqiz5HQzuBbIj1g+U08T4gAsjkZsBExDQ5c/yVW2QWnzjx3RFVanddCuiAeYy3AaLY
H5m+C5SP2L1mdnvvYYHofTu+TcS1nnr0DBKNxqsHk21RjoQzZWZ7YQiPJq30gsG5gZXJzUQb8c42
IKraQcFQZEacrBBVj74FJZpso70zivrVXgpuvqV8aEmmhFIGrLG+9eoCrDjGcc6GwarxMszNkakY
ZsQujcI6WuJbIYO/Xta623NeLZBSAPF9K0vDvXy8GAqUa0ouEMkloLSlBxVj1e0zZn/r0Rvq/Gim
QECbuICv1XEOxQBBlnnRvnykODtxu/4xW1/AobWGxIHkte6uZ6q6s6wLZTH5V6vC2jjP1hi682JR
EupbSN0iw8VpZHhuhngjyqw6MoumLtlvaazWjX2fdqLYkvbrj6OBbDhPxnRQs/bCDiWVAE/ln6sV
umal7fPgev4FSdu/BHGS7ahlaUPDraGnUW5zTY1qeVbZi1zX3ZgSn8NYTt0L1hAO8qq3t0av3ksX
m4mkMHfXTLo5OwVmDddX5RGX+lozjAum+gYBOr7Rub6aQefhfkq5MSPzVYxDf4vAbYZ5axswguKn
eTG8O10P7svcc7+nBMX+PFePJLq3TKTRqPHA9R0Qp3H5ql3OoE4ksv3HXzGIXN16wSOORLAx6yo5
29qS942YW+yli9xWTvNFqF48TNP7NNG+uaiYKEONG2hAgr1xlgSe7tXEqeaV4RdQF427xKFS9XMm
NWT1yTRPdjo8cKMxybfNcRcN+EVdKBYH+HPeLambjU0m4jyNrQqjcR1gA4646I8XfYfq0557Rqs1
aXKvPuK3Pbu5bd6VU9rvuqn6VNpTu8VoLL7SAXgsF+E+ti7BgbqmgV647zKOzY0eMv00ee2V3UFw
hDOG3bbOs1fGgcFdutrJfdGdnY69tU9J6VMVBTi10fRykZxL5KguizZelOGFFM1wqGbNjN+u3ilg
5ciTqjvYG1A/42Q8WQgqZ28YN0LawRO+6Wxr5Yk8fvwVs9e484jmPiy+ddVNhWdt7ECN+twrwjBv
uJnrEKXU3dKea95qczRvxWSzomdrZZ2I1bMevpaGnT7ZnlLPNVtkI7a/Vq5pvqYuH0VsQO/4+NPH
14zRpzCoFAevN7BPErp6FkVwQ0YZvy4zElczjxibrG5baWAakIVYMiw8SIRRB0aI8fyGMPospk4/
p3D/kdFzAgAuhuVhKrt7hz7vTVYsYruo0XmVPmbNmULxL/xIDMbSrP429P5rF8ePKbf6IXEW9EWz
fxgW4ieMWTi295G7wG3V/h9rStbOPBzaSVycChPPk1lh3kGNi16kwjttJ5DokkLfCZOwWZKqNTlQ
FydCtt3ZNq3onO8LIadrVozVzu+H6FvvZHjjG/fLmDnevu7d98lD+bWGAueLjQGrpUzoCQm52ZpL
lX/FuAjZa0wu1cK3mDiNn9wee0IdGPEj6yd2+5wYX4HdCI2SUUHR6uT548WYIUXGS+Cd7alsd4tH
L8gE1vT68ZIODDjaRHz7UHATfJaWARKvGYYfNkvkqY0felavI60+tMaivzJPH/0woj+Yi8MIayZt
2Kvp3/HSNsPNblGQ05P3aqOSoe7Yj8yzcoMDnkTY7r3+YGYG+pM0nIPL7OvoIPtu844xXpsEHIGY
TB59GFdt8AhZmh63wi8PjANUyJImtrWDoGyJi7PKw62c7D9JSv+fuPAb4gLHc58U83/+nenwF1ph
hUb87//1OVXf6wqfxN+JC3/9X38hF3z3P3wTuBi4GXZDfkBx7P9BLgRr3azlAlaQK0KBmtp/IRe8
/2DHZEuffO0KYRG8DVUPf9EYZCA8WGiutE2fHsL/CXLhF+yMZEjkeI4wbSn4dsS217j03yKPNsPt
fHASl4cllR5U5eh72T85VsXRqNXz3q/H5M5hxtNYizhVcQNK0cRPBMHhMMjpN+Fi659ksT/fjme7
Jvkvx+Q5+EuIHCap3dgNnXSCmMNupmlmn9nfR5CMeMhpq4gajC9lvzHG5n4KpuI3qLl/Aij++ucl
DZokQIX/35gCQebCkrI9iUEt+lr74/Ds6Ojo9qq6TGaEE50FBrNOf1U4LA5/u3Qe/kzy/h0S8Uvj
6cc/zqXCteI4rumZ8pefvUsm0Fa5JS95OTlUcsw5OS+eKDMAt6xL7RcjI7WBrECZ2dnICGeVBd6w
rLxkStJxr7CoI2ajhU1qOf7mza3ojX+lj/98c5brcL35FKp4v1KBpjYfmcx38lJEikJt1X4FSE7e
o6UyqFSUT5HAQFqU8c5wKsgcaUnsJOZ0MNrPRW3Mp4rFbCLo9O/fl/xnKvrjfXE3INY4yHIuU8B/
Xr8U3KvS06kk/xxJ+uHIV4F1MHfsDH6aeR6/SjM7CBv6ebbIaaeK0QFiXDqY8HAp5EeVSfso1Lin
RnBG6O29vWFG5EW9OLs3rTOzqJ3UQ/csaiTWGb4H828OQZOr390E2WWo2dAo7xjkpJixLO0gc9Vv
CGuvRmbLJ3qeH7jJ8ltgYSzoM+vRZfuPRQBjQTA/DnH0U1Wye4xqA3oYYJ1TkkGede3Ppl0F13//
af3S1Lp+WuwvfNc1YcC4nvwVMpVZeBaKmH1bWpNWjSMlca1Z/S7nY9xgbEvZzPPESrEHbQD+fq+j
pN3+v74Ry2LlYTJvcUP9Au+IM2HSd7XGuHwsMvioOWRG4mkZ9KGx++eZLiGnmdVFRvLU90TVfEO/
/PsP479fOa5p0WfsOJ7p+KbzS2ds2hPxczGnX8gl0CRylDAFtvA7TzIIHiTDCX5Hv1ve/smr+vPz
Z8W31t+DxSPhl6vVHDPpMQmRF0ENlO5qZ4fB8rmO/QcqZY19FqDOlk4G252arHzxbqaEeNpa4lPX
Ob+5dex1af/nLY06bntMdoTkF/ErBM2PhIWXmX1Dnfd4nydxFUF/84uFKHERPJn+/N3xDIyUGDu3
RTqR/B2rm6Xr5aSWKsUR0mAy6an8UbPjnBmZFOHKIhRm5ZzqOaN+osujE1MghD41A7Ri8bbIjHC7
Db+BPf6CDvrzkwU/wtiNxZNK3vW3/bfnWGSjIURuLi+TnGt2hE1033VMIThZs/nKTPZegX9tDFq8
MFfIU6GcIYzocBN10z6BGN1MDY0XGEyrvb94YstOGscg0KHTMCH6OrZxVygKJs0E9bukvs4c8jk0
5tjbF55AZXShejg45g9ZoLrfLL//ZN389dNJEXCm4XL1zF9ul7wIXF3mDddN7rRHbTTlllgVTaQV
oJB2/DLEuv4NDsFar/9fLw/sNL5Drx0tIr/eH7rxu7rzWqwKqyOojOP5ga6mB6sBERs4XbAPmK4f
kkL4l48X395K9506oPI3D2Xrn88eHvQSeBKmTskOBdLUr++kSejQbtvGOPdRbuxTy3yWRVAcPDfO
t4lOsdROGago+po3ZWyIm60UT0JF17JP1PmA2rgDQBQ/I+t2v3loO78gI3hvHuArk00ft7QEf/nP
667JFwnuyQuweDHeNwovtJw+41APLdwlV78bB8odeG83uusZApBwakDj3a/PlXgq7JDMpolrQBiX
ySFe6+r0iOFN7K2gveQR8h6H3RXZ5nhHPflhwK4M1RbYhrb5H7MZe7s9R1hWBueqAeDegqy1qABz
2+Pc+8EO1eDRjH1UG6LnFZaMvkPiUplvHnRiks5e9315Uqa4tPSeQsEyZHuU7+YltbHx1qFlkLJj
qmA+TEfM2/Xl3y/D/Ar/eaU5bH2xYePootpIgD50f7m6KwZ8tIUISamiVWyV476a2EBW6qqxd6vy
Xqy+SWxH5i5DncH6DXCcVHjGgG6E0hh1GO+z1WrZwrkKUx/OtFm387kUM9XxtFt+sODTfsr2bLve
SlmeliyfuHYkckWjiWtnrjgHnvuoJxPvYk45mySCieYN5DK3vXPlK8Rid7pr4wzGcEzlhmvgpUtk
PG+7IMqIZ0v8JJbG7I6XB10Haa45f/xdZ4XYqQBwstlRhbVtPB/o+dJtxUKihgaJMZwaUV+wEKUQ
91HnJn2MhmmGg7bso2LAdjPhnehtF4R75nEJTaurW3OYn/0j60b66PaCllNM8pRify6afDwtCcwv
33liXSNJzLYI3NnbnOpwLhL1nNjgNUfcL2HQGiSuV8Urd7wV0y4fetbQe/jhNJJirAhds5lO7P8P
bZaoa6l8JseM+cJckHL2ZhVcCdXSNBZgI1IOvBwM79G2XQq59dBOdgy9qrOgKDBr7S+eiesojcm2
iFF/UzyEn4viLauyL/TKFYuVcuDvi503pppeD7gYy2R+rsc4Pg2Wg0YxFCHDYJvh5kx1iwVtXnlF
tdOeaZDBZt7AWBmXkGxSeXLGu3QQ7k0F2QF6/Ijaqoh5B97zxOF/U7vRnoLW/hAskXvGsPaaVel0
1Zk42o6ZnMzS/VFpf9yrJKCAzqMIWtRpuifTjVKxqkOET+lXGohl4FN+A2p7L/0KMHc6Pnk2v/NJ
sJHvhyd3NSRGBSyw2FmZV1nhsY1nYJq33mNiRSQBYzYeJRbCSbv9KfVbAI5V8VO5Kn4yxuhnhLU5
nBy08TEpqMjsezazdBIRM/uUN1iEa9aadKiSuz4i8ktnqf9lamCDZNWtBe1xiRIJEUN5wzaPvIk2
3lHsmAx1L8M4hEHXHAbAc4I8zJNfJgenTjTEBXcrytQJ4SQ0OxpUK3p5844CIPw/fnNntwtR7sJZ
jlxrYld3A/sZgggbEYAqSGxKHgqyKnR5D82fV3hXUThAtR9oDv5ktRGF9p261Bg2gphnMI3k9QNh
pTtWMnvXJEtwoPuaNkxlzmfaIKydUn8Y3BqvkfiaVdNTkKf2FVtys10xhQdwedllqsYb5Rr7qZ3b
1UBx+LD701O2I5VMA24GFilwYSfD6nfKrtsrI7GQEKmWKePlogoPJkCGbd1dshhhu/0mhVZHkm+I
6jHcVTouWDCCu1HK9oEfsAYL3nmnyI6+ySCaL31Z/zTkON1iRiV454S/NfmtbrBGpC+xwxVW4Vik
M/WTjJ47G7h0PAzee38lLZ481bYyN43Pxlt6ortXVb5b3LI8FyZ4crf9GUwW42YHA03Rt/fSG0Ey
LH/EZjVRnoZRxckFk7e0+5Kap6Jovc+q7t5SK4KL4ST3COGMWyN64GZcOLconrbT5IkzeSJMmjWG
j57SsMPSIgBgLbnD7j8fTLTK0CyJFgVmQvLVM7IrQIRPHcdh7Dteu+0KehFVQPCVLcUmp5KwtKzm
ocljdRr9fOXmRzc0QWZsS/Vs6iTaAy86jcbyljgrVrmdPVQ2rzi1IwU47fjWUcQ0lOoQMFnbcjaC
gQKpectH6l7pUz/OKrqhvalHEeyryAeRugqh0umQ/CeG3p0CB0P9gfVSeccYXtDLYAno0PhUOpnp
q0ET46dWyh+xqfHGLzPpDcU7GatBPBZN429Kd2JCyRj1Dvc3Q1rCA7sqwffFw7o6phgssAgsGytq
PxMsBRAi4+7YMey5lmPwkqzd3S2VrmIV643EDbUs/V0Lmx/ehjO/xFdtjuyuJSK3F5t3aR3kbyP8
tMmiw8WCmrAptXNSqjVOjLcfPlrbWzlcgVD4TKtv3ehP+4/DWcXJeG/3PR9Z15EnxctUH7oBANDE
vIj94vOioOFqLdtTwOr0iLuvrysdWiW9NqDLHqq+4yOzq3FflmkXgvt9QRzzLjFNwmGbB29R6dZP
JYRbQlzZFLoT3FhSHuLzKK1xj5c71FQYhoIhC+Ui6scyq3hXTWI8VavP0OA0tJkcrMNVfZg4M+yS
RNJK7Oaai8R+jA2Fk9xZ60PtKOHWxW3nub0Mm6ogM6+J+Cp8AJ1xDOp22EFqjufLsDScFhv9oHyI
4BR3bukUc66NbbwGHeSTyKCPrY9j56AJsexkjs0r6aBnFwNrCrQvwD5GedamJ+5tyoJhLKm93U7B
l1bNX8Yi7Y66lMPBDtqvRss2m3kl/VlW6YZo7eWuavGn50uEOLYeLnw5qfc5s2MWyNS85PDWN4NG
NWpl9ZMOx2Tnkwy5ton3yLC9vPeVZeA5bvS+HHzKo4mKsQ9f+OeCOAwi8jRNl1wKJVsGVV19Nhzq
UnR1NhLOL2ImtrSIvVsn6Pe0Uqo9NJ+Q0I97mmbN6VL0O9hrNLliJd3rvNkyQKJSo9f6OnYZYfMs
g0g80VeVYBIhc4N+Y0HSIzxgnB2tm0s64nnplnE6sw6bFUfiwJs9zuPjBOO+3xU07953ddtuR7g8
m0wm/WkGuk3AtrgLhu69tQWs1XjdgNmHLpmNm1YylHmGTy1y011kQR3vxuAuaxlRZUtTH3RFEJZx
AEV9aKk8/InA9LrqdvnMshiPuX8E86rDsayn0Fd2tzPI4W4yUUb7UsCLmQsEB2x9hkMZJf9i1ibD
AYoCuUfnaxFjpMmiwNyi5ElGQ5lzJakPGKkENCWLsyh7ue2rmaxxUiHpD25+0zzBD8JVAfc7GfQO
LwZPRouxX/DD6/2fST1OJ+XLN6h4702TcdyVgAOjrAciYf5BQiflSEI3JMn8h7HsnX3Q0WGS2MF+
tUmGUbdcTTHeVUw/QTr3GOaCU4+PcOb6Lq3mh3SsNyzV3F3M1TeRzg6WTnl2yO91AyJIjuUXhrPJ
ccxTlmlMEcpyn3SpoWH7jrtrq+TNdS+rGKYTQZV1rWdOKT81mabNaJd/+N7w2YF8A9h/76Y6oPS+
jNnEOQR+UuooF4ZZ3LKhom9tOzVvym/yQ6mhr83lCMVM96ciiKM9WYBdNw/l6rK7SSpHt0Qgbwbd
w0ez2leDBbP2ZZwsss1afGKuTWsiv7apn98cnbv7NNEnH9oX7YPMXOKx/maWlMNa2XGYre9OSI0t
LWpm8TzO9Ks2fia3oD6OZffJGFISA3lAlRtOO5z/73bh4GfNuyIEtEeRR0E8mF9GLRVb7MBuyWvb
1abRzt08JvV2amHxzwXVBaJRDblGEPtdu2wnYF1bcJePDEapPpmH0MKZHAkDs1mzzcEU8PGsc8c0
DxPmlq2GFZFnWBTVBGimKlp2v+4OKh0IixXtCQ/7rs5g7PbjngohSEO6fx4azCdFa4+nXRCkAI5k
YG2VpUAqTcVD3I/Fflz00XLBZy0jUCw3xoyMVTJMe3Wc7ZyHbERvwrj6t42Ey5no+mZplCQXSstW
q6MdOXAj5NBX06vAXrbA2BCkOICX+za/M0T+dcjNtzIp/b10tbvtqXUUTnWPQQy6D8BLDD3xbrVi
skf094Gi29yng3ho0x+ceI+ySvqww9m1Gzv5iQfDA3vRd7m4NWsST+6YriD2ndNOGt6jb6Qw5RSl
YZ2Dm36BZgKuh5pgzCq5n+zZoYMxyk9lTenZoFnlPPPYGO2P2eGIIYi6sGx+7qJ1louU5IiSbWVM
WUcd289mwmpRlpR6LF59kYThKFHInzlVnJcJz6pHu/JqQTtUsZhZx9xjMGCtzJSgPE7huywGrzxE
+TtNcz9AMfDMEKa3VzNIUu29pFELLK9NeBBkWEvKROzcOL6alqCvvrdhVPhju+WM/1g2+V3qT08N
m2DWD4q7pBF8x8CQboCggClANtoHuHl847vGKCFGh/kts1Nzil6nTryLpqwhMCOcl/hsujZlbmjv
NcH6yHIhdNWABOOax4/qMWRYA7VGD0uR0EkPfH5HbXxsuJRgY5DOHTqfy9GZ6DD4ozDIYPZVrI65
/Z6PkwrJcjpUZhZkEtrQmit1pUZ8M/XW19F2OhJexTVmI0jfA/AZj+I/6TQeK61OPi+HvlV3fuQQ
p56CeFtI9QjOUIVGhEWJN3JyIn4KZbrVZsSzbfDtFhwHsunuSrfgtO49VmMC81ZQi2laBWmJr05H
rIk0tcYGBnIewo7IHPqLxsSg4YbPmEsXNEyW39ljjFsIiCGV9Z0XylKefU4TLBV/pG+1JlEntf5W
pAmP+oCdMoXoGO1EsHEw19AFIx24cGYnabpraQGt4ifprii6XAybaE7sECfFNet4upaWc8gL77Ng
BK9bejZhI9gVvX/u+K1zvhR2/47lju1Jf14fYbaeh12s5EWJtICq0IlDDZ8t7aBOJWYPYBMgCX0Z
R6+MP1Vm85PStVc9kL3KpoDjsAPkFT8grRphZONvzgP3wQBKuBdFvqUzPjt67gKTwQyeppSwrKrG
KxLo9BwHtRVytlhCO0AlEkvbhY5f1Tx98iy0TOpwLAvfMkxhTMfyDcXTPHcER/eMC6JdApLgaK3t
mvmozf1gVMaugGBEqaVH+d6U2gddtz9o3bFurguNl2X4bKVstHeEss2xc4kI1AR5JJA6vk929/Gn
QlfZHSbjB4Gr5vSvr6te0qG5zBarTp1yojLxTdrcFx9//XjhUNKYfMw8cRtBsQMwh2KjmaIfxqJN
7hohqLXt6xEMKenHfv1a9/E1UiDvSVUmRwCG8d1kExoxlXn22iS++3hx/u+fmNybWx3j3tOx/wpL
44ssxAq70IhOhZqCUxIbV2Y+/NWb2mveOFxCdAcFFnOCNrXDJi2at2IPoaDZKKMojzRX0wqczf6m
8rC5QAeMcL+ab5yK8Q9b4IvJp2xzLLGmhS+xbN5VhWfYJxq8hamOKfMYAC7gaU0VaAMYug4s9jCJ
aV1w0POLJCHAjzRWak9aZ8ZAqW6dg918hYgXDA9ZOEu581zj3XEoG5OJosQLfczhMZM7w3OWxfdU
UJoHWSd7vu09okxMyx6nuQBj6WbDlDbfpxlNxd04v6hWfJtT5e44nvwcFpsWPtlyA60aYyLY/QPZ
p2G1zLdIogjpndedMIIkT741XpUtkgcytrmVJrdJVgedoogK5Y7XdaXECi94csdsa6tMXEBXOAgi
yjwR5MTuvahyi+jhX3Qz9FdftZDLhupeLelyhxmtJpXUaby43DwRcKsnZ7CO0sZyyyHaPtHK6FyK
cnknCpo8M724eXafgG1usag3cEE0/Lx7F+Smo7pHM/eCY8fWAjOO5T1bYAZ3UYwf2MCXeFFOea8c
h4d1XEzHrCTXRykvufOpJ61bgd2YG27RpI2BUFvZSeMqApJPHWC/JJtRJemhs8f6wUQqA91TrxE4
dY2yJcTl+rlc++oYbzhXRRGH27b3ABDza03Dtmo99zZhYoH6z1uuYts/8NycDm77UJnKAyjpW49O
8pRjmguhxkJTVOWdv0bzasp2fY3oRhPPrmlhVRl2P4bcLV8p/i2OkOQAHOjW2Hrz2u7hvWZez/I+
6eXGv1UAm993mudATHXgM82ghS3ri5PU37u2U/eStNRxGf0GKZCnq+3ot2D0Pi22rRkAWeWFHz05
NKU9hlrHdLpCJchToha+dDmhSPeiK8KQLcXdq0Vxmh/sRXjcjWTOGEnCim3cYQvzk+6mmSVbOd38
1LC97+Ohxcxaf7brEgafLpyj5+XGlXjwczDn+wBOBThNnv99X5TXukQ/iUcOPjqIP3cNvDTfTs9u
7T/NUACuGC5ercKxLpa2l42LRnduFuOVVq36yRLEAEafOuDWktuPw6dN/OHUj+4NpSh+GBSUn7KK
WKhF3B5K9MMbOQRMYXQ23uiugzkA0nuvlLnMm48vfvw3U+WMN/8ZztrGkK56TKSZPNMZTkKbGTCC
FVuA7ZSwM6nK/nEk5nziUUjFpS7qdjfU0rmCFIX36xLwD0pZjXQnMwkQA97ZoKLh3n+xGqM7Exy5
I/UPthXOQ9hy/DlOk/sSRCI4th1tLx78RQAdy6GZ2oDEHTNw3jpzLeLcp4ZWZUlaYZvguV+vY+JY
1hdTf8nWrlSBs24rRQ74zRz5HWACnBuKMY2Y7k/89FbKgmVyDg1BTImUu5F3yyJnE/DMInZ2fnqc
MgicMNrfU4FV08NSJasb43y5oemjIskV7IbuPuBAtplgSGAwzZPvwk3WqAi29oxU6pC4wdGnMvss
bUg6ZvypGYf5/PHCffS0yOy7NHxWUl9DyDSRWhYfjX6Y0Ow//lTrVcNvMluFFbrBJlvZNiaH/l0g
Is0N687syx0+FdDxwNiWeqIIwtiyGzsvlqLeYFyHcpz7p55OsNrYjT50wGm0mAVpc1NTqcEBA/3E
F1e34t4g8H01Y3KAATHyUiQ4ioOiOKmOQ4g9u8/z5H5X1M+Tbf5YXwn2tdo5jFbzOHXk9DTLNYk7
fZ9mMZoU7eaR4mMWNGDWAz0zsWT9UmLi9D9kcB8UezzRK6BAP8qWXm5PqosBX4vFfHF3bumccgo9
t21c/3S63Liw+h9R4ZqNGOR8zP1D2nDkm10xHaphJd82wWuzeCmmQUyCTvxjkK17rmfesXYMmpPp
J9twJNuYRRffLLeig7wMgEQbGbusKquxwEd0lSZhXIAmalk5N00azeekpZ49IYKD0JSH5urrM5Ei
NvTofhKjYV+mwnjWnbkqIBvPiN0w8BD3/biPmZMF92aOQBUU3dvIWfKUpQjrFmZ3b+TizgBHwoQK
B+0AS1Jmvh8KkC92BmN2grGA1LMvZ3s+c+zcyDlbHoR1oqqMsChA6diVTySPva2zDDiLB4wlhB+c
HnDWkJk0ElBvdigN5hhOI3cZexITcucWJjnCpiG+Qio3D0bR3XoJtL2AI8vwdo0tFQdGCv42KRs3
tPV3pDmD0xqSHhlNhb7oxZx3wOq9m4hEVOEh4bar5KNLwpjNNy+3k7tEPy4JpvElNx+suOkPOGdI
Glb+XVoS8qht8LnDSsuopwHrbccY28rCxu7iEDFkpL6k3CWwly+jS95/IPbB2IrnTeP+aGUJ4zXI
HwXnbA4+2bYw6s8uD4Z9TBWKb8lj5ERfywDANqGkaYs4EG/KHARWzboEbFmnofZ2euZczTdjmJLb
7Q6rPpmcKNpbzR8KMfzoBtOxTgJIw+5TLMdiR3/pe+caP5x4rceN/GLDxu8txc+zMQI217JglNbi
+oU5651N2IJ7FojXxCqfTduPw9iNvk6lu+yy0a/2uGeD7aTwNeQs+4cOWvOuL70jsN4wqMSnKI6p
GxfTthEzlWd0tO7mOQX5HaSsCpxWyb3yTIwYpkJb7YlH4pTRRYgdmuGEsO+8OfvUg64Op7x7yrrh
+6J7LsWfU8puoWXsZKcTpLSq8Vgp9n6GKJIO4WJ+WboUCT+lLpLCGJYhf94vwZiCXaAiMi7zCwd4
V0/fg2aVOJhI7yaZb7OuLQ9GHbNNp6mblCQTYZ54hcacZc2Anud0j43s1dEVmUNVfHIA3u5SdlYb
WiSZqqxMJOph2l1euI8LVcCzObqsB75Np3IVzmDrwsAW3RbdedrNEbARV6yXt/HTyWZz13VtgZtf
OgfEaSQPSP4yEgeGr6zxc/uORYzbgwSIGSl7p/u1rDaD42kPFq50RKCJ83jgsQEnT6lO5goVX17B
Ej0Gi38IDLM/gkc0z20ztmEjZ/0wmpds3UgifnU8HlJmpKjaDOJ0hwXMWmt3Bu8y1TtazIbdCuY+
iyBjT+rC9sBZkxEggJZHQE6enbTjCmqXr17c969Zmjj39NXfD2MQP9oqOgbOlL+QPWCw2kWde50K
1oTIaLKDbTBPnkw28SWYi8vE3s7+L/bOZLtxJNuyX4RY6JthEewpUVTnknyCJZe70AOGvvn62gZ5
hDz8ZWS9rHEOxAWAJEiRBGB27zlnO2G57fIDQktSUKtd4VmPRGu/2hmicHdy9lXaOjeCeHdiy6Lt
DIl5q2ZMLHKd6ZPWZDfx3J/yzhjvc1qGq6xoH+ZQCU6RWbhXZhcxviLC0fCC3dyZHvZMBkoib2TS
kME8WGd2lAsc3TA0ysamnS+THQMStFdepz1mwTBuSDVbF6mACGyG99Yc/+gUMhaYNBfXeTmerc4d
dpNuVBvss28oq5liJE2zxxD0imRLX4XCUL/oIS570ihXepE2ewGjoEvdiob7eIGmQ1u8oPJiek+l
bHZgL/9qjOUTPgsNp+0Q7hmVvmHsLzdlT46hm0OcS4lP3bWJU2zKFm51aWsXNRTqrnByEogFw5VY
KKQHk5iTxtvCM6EQk3qUF8LzPUpNPsmSKq1gukSLocMKi++l072ZUEh3LWk4Vmm7V0bc71PUJIfa
FcIvMZVksEmxP5IOaVhcoekhkZkYkQ/YRSLc4zFWV0XqgszsQsMfVLehZtVpO3Qx3+hHtz7twVuX
c/HOcLOEfJoKcXpToz8soFEn9nTOM8XzU6IONzXVS0DjdLhGE9B4vrPJ1DnnVYp4AV5AzNmtMxn8
TEHOaMvEAxZ6VcugV9t1sXfX1RYWw9CIVuHo2huEqX5T5djBib6Ay3VEqxNueoWYk7LoaEvSD9ei
nMj6kItuEE3O1oj1l6Dnm4sQRxDWJdAZpAcYOdASY5qiFHRTq83Ig+LXTjKdCSyg0RhDUxHER9Ps
g0qJjsamxIaS0c9MSHH8IjrwtipDkZLOja+iS930c0q9wOknLjW2AX421La6WnfQ25FHeaR8noAy
n1KnPRR9/UysYrHrZW/QVAdIEkHyPsVTtRKD8W20UnXfufPRzCZm6BUy/LaZdhAhsqs6NVEpjqaz
gn0W4jlNlfug2rmphUGLIHTK0fmN7eBwLX44SuGHozCvyna010hUzFUBE4wwTiCv5bbgW7pRCoaq
Rs3FG/WMb0b1Xukw9Y0K8aMRzN+JzlrbkGUT2UAUywhCCGXQZKViAQtGDa1ZxfS6sQM41W53SFIm
VHDmVqFOS1xBp0R6nazkOJDK4pzJZ+iYGyyH3tGlYHxBRPWgokoDX69jzzcV8hMYwSV6Fey0StvY
z/qYgzpgrHJl0l9XxuSFWTaRSqanboPaescBqW0SGCErMKJ5nId0QGJ52WhQUnvDkQsoITHtzmRa
iiGkpz+qNVd6Xdd+ZodIaDtx1dv1dV8F7dYop5PZl9kZJzLzz1mDRqYTNtaiJV/V00hUeo9z3sES
xcVr0tZBXz06E4cKhpJHoXaCgCzoEJranOYm0tcluoy1BYLl3PHJoadpj6bDS4umx/niufM6mAge
K+LugC5mH+rt3vCwMNsVgawUJGpaD8xdkzrFC2jGgL1DZFdSNU/iGR2UCYB9ouXlZkqc6TJYKoPO
AEOgCwcN1UK7Kcz5othFszGYhZFmKhA2OG3he42Zn2uhTbt+sgld0R2sLgmezhF0FYGhX6DBNqp+
45RKghVUbbbEVt0PUe+suq7CjmhSdp9GOjng4Ah3zfu7EKngfe7pp7Tmc6u0hJxJ1fPF2G0apX/C
hdr7amiBmZjrdRJ6p2H0Hq05+aZ10Z5xYcelN/n1ZtnW//2OZZtC+jBXBANQCTb0jSloRss4sjgk
mCxxrChDbMPisnG5qRw38ZuGIGOSzYisQqJJIlh9THSS4ZRZazOuGKx/bnQUguMqrl0ZI20Wl0c2
Ab+zqKXJnjsYt/2BswXg03qie8+z82IGhcVlMlVBlFGv4z1Fy9tZFtW8yHHDw70uCgH67c+bCjsV
qTx/rTsT49DYTt4USAbHin+PdD71rh5gLRGwAhFAb3bLfZ8PUKvAZtoqXJhhTvXxbrVwbrLV8saX
m0j+s07XX/VVnDCst4l3w99G3Ccf+8DhD+pq2pMlUx5pqxJKYuRbS64BALnxbDLJlvuWTYNLxlgT
mvdmnuScQcN0FaZpeYipsLYU4ed8R4ZzvMfDKUv54as9W9+Xp6fymxGmW++04qExDaonI4NjxUPy
sKjs/mvheZj+LTQVeTlq0n928PyfOp5Btf/q3/l4yp/EVNX7QzXRiWPeMVXdkKaM4ccHMRWYKpMa
ynFIqF2a0cgafxJTDew7Kl4OV8ZKaqgb0fP+tO8Y2h+GjofCcwxXszzN/Y/cOzRB/qbShddKGhUi
eulV0TQTF8/f9ad55TRkO9nDFakRHCkVFs3lZsTQSl1en486yjcf+3jvM5b+eVhzMvpzSR6seLOf
ihbCw9CmVH4nzm0kdxFvuSwhp8xpXx+Z6xRMiefiY2lZHeTqsg2zs5eulo0KsRk7T0dANyaUx8vp
gRY56YGejEEFzBHWz0xhr/SoDbaJaxTHzxutaSg5LuuITVjszfzJ1Gdn08m42lq+hYime0pBReHW
qugrwVHSqSRSyllu9KodZ3+WSkzzc1HPvLc4pbIToqgiP1je3ffz8PORH5rNLE0mpol0gGw9qdSP
Twxde7VnrMGl1SZec/kUP+4eKkrCRFOr24GB6NGaOEG0Mh/6czXLSJljrBElR0obS5JzMRNAQugj
WabhIAvpH/nOcn2Jh6Y6Zap+AEeMFh9JlKX8zz9vNFv++6Emk3pT+fFbM5nLWk6QaIc4/xgJgkSd
PhEq+og4zlbkbmjFftm8PODzUUOtf7EGIlhnrqLbqarupokfhiEDk5elJTp5WUJHWVMe+fvdKom7
JIEZSb5VRu0hcLvmmLYgTVbLA5d1AKB8kL/c9bn3X/ZZGPKjnVo5+Z0Yiv726uLjbvnqy1ta9vHx
Ssvi5/tcnpijC5r4raVKqlOgkx5zuUQ0hn40UIABc5SLy8blBq3qV9ckKuBz07KUy6ctS1alQHYq
k49HfG7/fILVaDnxc5R+NC63hcsn34C95dq3LC+bP28c+Vv5uH/Z+C/Xf9nVshhXTDnp5T58PmVZ
+tjP77v45XX/x2LifTfAwBx+f4Vf9pTZk72is8o46PMf+OX+f/Pmf3nCL4ufb/qXp/7L+5dH/v7W
fn8kowIa0ZmxdQhd9vWlkit//5+/8X/c9nFc/H53nBnF/reN1F5+HlGEWdC6/dz5siTQVqobZSZM
AHUnceQ6p7TP53w++rfdLnfY820UC+tAwlN5xBHGUEMuaXLw87n627bSBMGOaoMH/o/F5aHLXcvS
crPsaNnl5+pH5u2yni+7WxatoWXP//7VlwcuN8vLkCDwoHRDhmOG96ND9+ufl8UeNpCKS3DWdurg
7IxMFUfMhQKRtYf+lBz06rhsXG5cGkozgaHyruVRy1Z0KtbsO+SM0f1KEI60StKflrtmFaMm/nj2
qlphXt78shvdljkCQkvXeUpS5+pjX4pBYfZUk4axTWNsV1OmXXtKHVMTGr/FtfkSzIKIF61eFcyZ
/bHuvoF2Aa+HXG7TZ9+nQZXdiWgDIij3J1HAWnXjk6Cws6G3Ha9Q/HT50XDCN2Pu+23BJWg1pBpa
qLpyNr+8y49/YzJdeoUxDORuCTWW5/GPZOPlIvtP25ak9uUZH0+TV4Z+uQQvz/gXqyAQ4Yb9tuv/
xW7wBXU703Q/Qpe95WK7vNLH4vLyy27c5bq/vMA/vpNcJcM+mcrdr++mGcut0GnlLVcyfF350ctH
woPkUiv/lc9tvz/m8+7Px3xuE5VNMeFz/V/tVl+IEcuzP3fxn73MstvPV/nczbLNS9KXPHWL4yRz
+0d56UIu0nwsLduWVa7gFy1Rp+3yiGU7apiBa6F82sficleyXFeX5/y2x2U1X66Qy90fj1yeNMuX
XZY+7v9c/9gnkQOkiFrZmmkf2cKlAu5QWCdN/RqNSn6KZtqmg9ozuphCwjmGcdeog7EyGJFSu23W
pZuq6zkwOnQ/Nl2dSHxLeyrt7uTFPtdnIvMiZ8T0kOJjyiVRzSv3iJl3Hs1RnDXuV8MkmF/Ex7T5
aivuQUtFTqZ7pftloBPC7dxNBZ3NkOz7ldJUb8mMIKBnhLGJjTOoxPlCj3DXiNE9ovWjvBhXD+Tp
Qy0qm+csVt6Qf8WgpDtvU5JjFVLB8xN99kPrqfEKbwfuxNugYCcyOtqZHVTAjA4e2VP9ym6nTVNF
bymkAYbE9t5olJbq1EBQQ7rNxdhs+jEbwF6Ye5FWl0CJ39MC3R0zDhRKtn3FFCEiis8jwCtNXyc6
89TB0+JESGS5dtFvZLr6hDZtPOexoIDRkDpYtWuyH+/7oUygDtEWJHWkKisaLp5Crlg7pX4/xHe2
RjCyHaJqfO2Lkp5NV0Z8kyo6GioHV/EwP5dZ/Oq0sGC14UVt7rtQXCrShcJqT7s83whHnuesCHgt
WifSRRhNxirBhW6A5i5IyKWaCam9Ne1sX6GJOup6LdPfysLv3PJrOVDHdxHdcVoEajtFxq1ufM96
zzjmQdQ/Zo6DliWa7vLWvqKp8WJZeJA6hNrddBsiL010cUrE+C5yDUkzYlHMk8jDrUFAsmwbMpkJ
x1kFtFsO7cS96VRfF5Q5UaXlfqUaxdYkzh2ZX7Nxc50w4cp7SzRy7/QGQOJk5Hg8IF1YXhkfIkd/
6aPboAYTTrEauCJUzbWQ7bEA/UtoORusFVnB2N+KxbaL+bfseThguHspKBXc9Cg0b7tn914du37n
xNNAU1P5oWCsqgqxRUXzpcS6sqNFgDQkQnk6GxeDMMCy2IZo5dCeUqdurdH0NVwKPc6WFZ1ZLF3u
QOyaaZASmTUHNAfRKqYJsUaH7axhN2KkR7QRBCHen7yiINa+hGn3Lki2WZNs2NFfuyEcKwcy2Fg3
iBfQsvYp2DFhtPbJDcnC9egLjeI70Cqktl62pdUpVlWpEsLY4W9vxHtRmRerw8gvBD+HTVSHzYZ8
JLHz0gvU4N63aoTgdkNCK/Uk/Lu58NbYCGJpKZn54JjZmDYkUDdE89TP2p1AabkyNbKRzAB+XTK8
tPN4a7cS6QvtY9Xp3XF5BgkPEuE2XRdlcymCULy4VobNkJBKx9nmHB9NmqPAgSlMOO1tx2gfTmzm
nmwtGghyIw1B7fILxPRjVU7aSU+SwOf/CTdmqL3Rm8w2qEQz3woncRkL+zCN3rSvM09FP2yAc866
W8FR5XdxDlGpBRJvaXF+mYifXmGso8MwuY/z0HMNryUstqM0im5T21WW+aB3I5LfpL2vjcjdz/Mx
n2OUQ1NNLL5WWkzIGEJXeGCuVRd8QIQRwcguI7VJviRpfyitx0jpim09T/t+oGY0Iv/sO6xyOOoI
boRlNif9q1lTORqHAmU3B75fKnW5NZJV3gKgspRg11nhuNXTAollJx5BKpDl3BrmVVCBFQaiaDAY
sY2m4HwqQPS6JWe3mh3EfW1tQkggeAy2mntK+TUeLAiYHSTMSSIxLQnHJNbwqVQn3xhodAsJ0DTM
5hqfBHDZvq1WeILC1SyBmyrkTewBYBWSYS/4cld6H/2YoXQW0DpjqJ12Mt4HRXVpJM7Tbb1TJgGf
QqI+WwXoJ2L7h1JiQMFkQ1yUaNAWRmgPJHFNSOyhkPhQToVUeAnLRk2i7HoJGY0kbrTNiV0UEkFq
wyJtJZS0hE4aQimtoJUGhv1MfqJGZjMg0xyiaQnZdD0V+l3liC8cfTBQawR8gwShZqy1XrAtJSJ1
krDUEGoq5fjdWENFUid62qAyHkm27Xed8aqVIFfRgVW+VsnuAzzWUYJZnV4iWokN6qkp43Gyr9JQ
e9AkzrWF66paXz2JeRV6tPda0tFyiYDV6vzekFDYUOJhFcgPqEazHQlo1n0m/F6iZLsbJGLYhjnA
ONIM3JkxRibos5XEsDXwaPWJnCYLtyk98FsU5No6FjKvjE4ugBIJtLUuLnxbItTrdSWRt7hgXKzT
6SFtn2pGUeRg+GrA6a6FlssEAVAv/Fx4rN62lEhdS8J1zdSod20NcJeR9KGGwNvpU3MBT0ct3kxu
gYWuOdsRwC4TH8gmJVERlm8XAvUdaE76yFmvDVhbM9hf7Iij39FQA3H9Zban0jdH78ukq8CCM6zn
Gc7Rdgpe68469RSK1wPsA79IbQACpHw444RHoUAMQ7YqgSRCvy/GWAOzjq0pc066HakrkzCAFTIw
DcpRleIQiAnYt/WXyu0wAtZ5uHJcNtVCdfcTqEum8OULFTV8wz0jos6OpQPkceynra3lj8WMVqXF
+JmFfMNOAxgp8mZ8NCaMdat5KNBOk9A7Q1czonPqountJ0SEFSGofuMW0D7QuiF9vKnv1FYfz0Qm
bMHcQgrj2HBID91yImlJ0nvtu3hDfse4ju3gYkisNBM8ANNoeKnPF5uaesUAxm4fd2a6a5L4S5Aj
ZCNd7+x05jezH7eRNodHVcKsLajWJo257QznmiRugmrjmdbrhFWVT1rAxC4lHHsSnPmG1tcE2Gwo
5e7KcOPvQotpeJoMFBqJ2W5VIlLrEvS2q3gwIKBxd1C5AZFsOs7HR8zw26jRhutCIrwDC5i3ORTn
LlLBe0vQ9wTxu2HkUFUSAd62F8+osPH3MDko5t9Ytv5Fr9UTUpnR7nTOZykj1kQ0a7ARNFHvic65
4kF8bcbtaGEkn/MQTmD/TdCFIgXG3RYSW+5YzrHugwq1dHRnjhl8XiQYQxJ9T8cvNuTzCQJ6JlHo
lYSi07s8NMUw+oaJ8g2gYYfWTiLh3xFQo0mSdHXdMR+JHoZPpEJy6F3A8S5mBNkBXRUkf0O1UGI/
TovgUDGEBkB0JQTWWQIFmn0JNsuB+uIoxgF4fAdb98rhFf25q0li0bJmbSLzOVQA42dJjucct8k1
L7i2i+QOKsYbTUp+ADTpYrDz7cKflyR6CyR9FcGmD4DUV2JfSGa9Z6io0tH/DhDYvblgPF/BPBlX
Qqdd6ZXC2DF98HXz61BWxk2jyVNnRjC2PY7rvOvfCtQ9oU3GUJXC1wndB2ZsgmndrmzEbgpNm4lL
fjeiV1grhbgODfWOiDU0gmpxb3Xd97CBNKgi6CZa+hnYiqCDG+lXClAVNda7fYS3a65GTs1REp1U
8DApZehxVla4TZ4BvgCqos4AjUBccR1kuGUjmXIFyofSw/zOQEGYJMQBazB3VQVmyEK91lSoQUL1
K3K0r4rVb0ODrqFm4Gj0XPz+WJLXhRXuiVKf1qpe08MPZrp7aIw2aq/fJHZ9yUIuxpGhHLrUSa4R
RJ6t+Hvt6ud60O0nA69lFh+FwngbnDZF5eTHBIDMb3s82KZnRRvXmvmN9qQNOyYVk8xcMUTDz+Ai
Go1KrVtXAwYWCCK9EsN4G281Hfd7EuhnWLtERELWwLiL5SOhqQ5KJdggZaHSMCQC2n16Ap6L3LOe
N8SqXgc1VIMizJ6ibg53RY2/qGP+o1OveGzRZugohzi8GB2QG7HOBsodpDuuyap97ab4QQ3RHBXB
8E4QzZXj9dpBm/p3O3ykHA/Vu5neBwBnX6wIikeqCDmwRIQ6oHEjr7EhPn6daCgHQzM4gVS+Em0/
b7xODXeucp17wzdvalI82sM2toh90MbmukljXMRzeAipCpOzWbxaZTOho0Q+1qsHOwrmneN1P4Qr
JuTtwBrit15P0f+YNkUbL8YKNHQQQtvvdR6QTD1CNJoI26z0eI1xKiZ1wXuzlXxdEkyj1N615TQ7
E7uC6xFm2QThrVunX4ie3w+a+2g2vYeSFvGi4UwPdYDIMu0etXBkZ0GPjlBNz73aXHGWjv2K3qZb
A3PS4dia+mtUDlcKaM2p7CHWudjMUpTqaK1R4LcaPj3d1He1x1dGrmrdpspFTazgIuYqw+V7wiXk
KKtl0zD2YGSy9Ppjm+ZA4kJ0CiXgr2eF+GXXeU0apJDbljv62SAlmzZ2RdSgERF4ihE+M4fLoA27
1qmBwBOXivwMjRFx+glvJHxURB8qkMLmY1J1zqbvWxSv8ckCahFTIjj32hjetvJmyoJbrLQudOwT
okTrstxQjoTwOM2MREvn57bCJqN07iIO+b+2dTNBwrqJkQSjKVpcK7hB6hjcdPwYhVNdOCigRrRt
vR1zXb8Qe66Tgm4sAqoJVT6rhDAaFyz38c2AO2rZ9Lm9sc2nmOHvcdnkKpV+ycQ4r0lFKzefjzX0
AG9ACFFgecgvd8AbgXv08cLLZguBOUifsjgsL7xsC6JhxWgM7SCj/fWyabkzTtXiZNnT/cczcxGf
HUeB3xslt9QKQTgRxq1p8e1Qje9jXAWHQTOu1SnJrsbRMi/LDSJP1JktpNjPbdnUF7ugQbKUIrJR
UA4EBDYp3TG1UuuCns/6eG4X27RzQPBOUdv4ReHimQrIJl7NlsAzsKzXWJO38NZMXyzrkbB0Rkbj
JWncm9njHNLjLeDY6cyL56UKPoRTKFcw2P68YWr10iXRDLcl4xUy+utrvLtcHP563JgSHJPNavWx
IwdbEH7y+JKLvDuLkmic5Rc1ixiSJx5BL8ubGySp5HYqLuq7pLwXQTieloctN3ZV6qvALcR+WV0e
q7n426xqUDfLs5Zt+gRtRCnT66wbCYdVQ++SFYZ3CVPesGF0X8Og9i7Ldt3J+xsbklFAqgz/h3xY
QAiYcPToenkEs8ALZg5ykGZnWpVT3O6VEDdWJUoHVnJUbbQI8QpzLMiY8g6tTZAxClT6y+pyR5iq
5rnKsF0laUtQiRe12yY3DL+P8S2lvXX1+diogjkBDsLZZXqVbN0pCdezEkS3AlcYeT5TujGcoAh9
p62CreFRfWuqKr7t5I3ZNi1CcqLdoxE9239VBCTBt9P/Q0XgOB55Yv+sIqCMU/x4a+O3rv1VSfDx
tJ9KAkf7Q8Z/ogbQDdvQXZm39VNJ4Bh/YIsh1csgBp+sKJtYyp9KAlP/g7qxZjg2ucMYQqX+4M8g
UPUPz/XohxhEgkkFgvafSAlc5zclgQnIDBM56i2yAS2VJLW/Kwks7AYeHrye6oi6pzUf+l1YXZkx
o8toLjzfatvnVnlPa+POJciOefaMpqoD+YDfmfmkHNHESkNyuls8MQm/UVv3wSX84xgWIjj11fvY
ZVe9axJ3odjEXTBNUmPCg8ETOUnvoY6D5OQR5o1KH7dFVpoEOLsxGmyqasX8GEtK46TNZ2B4twBz
uaQbzivqh0fH028zzVBhww1cKmsMJBd1Q6m2XeuwlJiPU4NmjrySNehh2JJ895pohfAnMrHV8TFw
58TXY/PWm+76zHuoB4Js5uKhnqN3Mh7PtpV86zAVNDbutTq4Glt6y2p9TrW590XLNL3rbNUXiBnn
SDxQurhjhvHSZPVuUpHcqqR+QSf/YkoXnJO+k2OBVtsSz1in3ssQvSsmx9h3bP3WpvxeW9qVXvA5
pSHvOXTqZyTY0vtl5PouCGARMXGCLYB239y5lnkGsvqc9QHa50HHfgfCBfWrUSX4bdxDrPKxBQ0Q
MIOnJIFF7pMXbMIW1a2TcS6xp2sG//iQgf6szHTvmiY+w5zgx4r3kPWIHQkE3Ku4+0N9WI2R7W6Y
GR/M0f4aOO1bUPM8ajtw7BNI8UMO3C4nVSLAeWAvvxQq97Qsv2pSg2/WhJFHmboCzXGwyeiXpbDb
2SF2UBiIMdlxYgYuSLPlbSvfTfEUTnwOIsN5j7/+KaG6QDWQaG/6e7dNWB0RXvY+hgTitEEEcJo8
WAOqONI/GpMiUdwM564gvcZg0tXhWVsbZLiv1Tl8TOFrrAIH0a9XFu+NAVQjI34e4s05dvjp8Ldr
XeDQnSOLcqXzVLdufyJS7i3ImOO1tfeQOHWxjkPmOiUZmtTMow6XmpqQiJ8n8xaHJPUcJIlKr73p
9ZuWYlFEWr4GgIqWtyOslGiQyrMDmgtHc8aOUjvoToGfDG5Ns6XhvQ6Wg8XfOUR94S8HS+B5o69G
PZMlHGmz+i6cXl0DRriF9BT7teo9VGP4hLLnnMZ8vxofkGrdQoqBIqOFwC2KeJtOILNMYqaTquDf
FNuQDA9/CsR40DNI9zjuRIHQkwKZx4BsFd6pQ9f6iJvODIkYAVYZyQreDwhoUZzfCZ1mQzHtMlN9
twN7XM1IKcmHSA+Y0rGCWNZ5nNJ3DOwIxxFJIbUsn6xB8tZWVHg5EtQnjX47v9Fx1WtgRbHlmQM/
EeAVUNtyvquwAN9LueQZgpa7bksbISVYEb9u6mc8ZNpKIcSJITe2rNhXOOh8Mg8qkV/hcMYCaTw4
HoWoXqT7UJuPc/otrcJt6ubQEPmsKZq8Y8d9N2ttzeyEIvgDzZqtlmoXN2JW6TocNHUvxlWU1+h2
8gMmKoWV4NQaToo4nfttN/lmaA7B66PnroYqeC5IItl3fIWO6TzotQEE0ew23MPUgA4U46MxXWc2
51OjCGIfii2dIgBIntM8Oymva6M3X3Gu3UXNdEUGPTQwJ0EPeykEZyAS2eAAIa9nopF/I3PeJKSn
OuSCEwv6ec+nqp3pDZzoEDm7jjCWSDh7S7/srkM25ieM2fa4CJj3C0ZCgzSWYRvimO1ERZcaeEHC
ybKs61e99N4BbKa+0mTo5KsRtSeDolQEu9JUTrjvxl0bGhc50KojQ9+AFol9L/qCbhrtjAMQbiJo
NIbFxf9TNuuq6SLqiXBDkrjgYpBeG3wQKyt3r8PgpMZtvPJi4x69zmZsFdN3cf2YWlqu1SR9xyqI
mF0pym0fWedB4RvsTYtRb4idt4chv4qo3gMR3pekjVAKWFXXal6TgtChHVHzrsHeVHJ6I3AZJXMH
P1gtdkNABgyDV0IEoP+ROIMD0/QuZPNsTeNGkQxKJSiudBG8EQ3oh9jp15FIvndFdm8MfFup9Ty0
A8AJJyXFUNTejorsN8HMYEUAI9gmlQQPI+LQy9xppRAYZJj8XOS5JGz026lOk3XotXeEdNwjm/9O
LMBjbWc6/baWk4UdXpz0+/IrH719m0Yy9gmGmr0bCBTg10AoCbCvmxgkC915TrcEDB8qw4WgJS9Y
0K1jf1Z4o6XSkNHS4EsIPKP3aX59MwjWHqf21emK98jMd5jbXsqKn4GmZd9VhWMxN6jShnq+y03d
2sS9eQgamrkumRMrgFenKiG5cmyCnYVRseJsP8GXVUJq01Rkz/PgYOlDEJbQa1QDghuqKNh0hMwx
OOI6Nas/VLv94s4AkKJsup3x8NBbqF7ijoqMwH1CllTKqXzUZCiALCr3dc3FCWZWQ9N5JqmR4UT+
qg7pEwXco4a1Nh65TjIkFqr6A80Kdodg/Ep7AEGemYW+Hb6aptnTlruyhheZNoqpyWpWgUyOqcdW
pgVxsvGIVvIgTzPubout1kApyWP8T0PjK1nISSrU2k0nOPnAInhomISvajcEhNfpt0gK/YrJyHaW
J0gCVqQbnCuxSg6yn/UnElpWREvS8Oz5JwYABFC9pbHDdID/ng2H7xXMwpYgEANaFpdDDh5MCIw4
Mjn6SmKK1Iq262NOiEqoPMxT+4wENIWi00EIoWZbW+atqqRr8lOjrddxpYyMawscNeM3hg2KJe4V
oIF+5GHM12i4lplKC1ItQPNswlKJznLoEgv9GsmpsnJ07TzhWlt+OZ5RlvwCiDHEixsV8JKdkcy2
jkvc1iwg0pMJUK9qpbkZ+uAJNto+M/FehmdkskQJmWbhW6PTrsmFw/09ROjvcYNGYNoSDaRkSRxQ
HRc/3EGrjjE9hy3JW69tZ5EJ1EeYWfH+OSuK5V/ykqFSqjDMstOthYnQKfHh2KInRUoz7/jIkXjZ
dnuizP7zpprK9lQPfbOyJlDfNaFYY+8dDRgQbiu0PSPwl6hCHJuG7bpp8mVwPBzr2iMCCqRephLm
BDqHXd5ZkfOKW5dJmxC6TCadtWOICgqfrFxXmzlbF31CRoaEIEeAhBOiT9cdEnNXiifFZDQfCsfS
2bZumGxgUVCjkcJ/q1O7o1j06XJ12UZjoTsGW0Ct4FbMb4OWtkdH5pLa1KR8e0LdSjJSdIK8fWPa
k7VNpdLdc2vcbIlm+4rRnDy9drdKu7XdQd9j5d2MjXnW8gjpVmxbqyilvoQbibZZAsASaztFY7MF
gk4gWHckA649jnn2SCJwtq2WO5D/EqIV1xiQKjBUc6uFR5KT4or8l4ScE46kYD7EBGq5XZ2eouI8
pS2JWXpIWX/SwivHbq9EF3XECgbU83NKiCTwUVPDOWtEsGDdrLOPHoL5yDYBNkLnqklMCKwf9lgE
9zTfGYB5/RsG1/4qctT+ar7NIvssKgPYauZaR17l0Y6+Ari3j0ZAmTDs4ZgggNtUNT8Yt1HHY9sH
OE+WxdTRGeLY2fuyFpPow4ifYqc2J/cJOYHHRKtHcl9ZItnTKpzwhEMYgUMZA7LXnZdCAVpX8WOl
rG8/E7TVbIkmNI7ktRlHYrplL/KvdfCZ+sYmPilvJ50giRFP18eimcIkpyFEEZLXUWqhHzUlIPwn
iyA7Dw2RagZd23h06abl+lVV9sqpTkxxDInDWtb0IWY65YXgXok2FTjUM+W03DTywR+rg/hixHhy
SXlzNkxU4lWZtwMdg1bb6ANyY5XYm1NOfqGPxYLEK5mbagfY1wmSlg1wfG2zipDI9axTlRf2x1Jg
ompAAGdgg2Db8pCuCo7g5o+Ag83NssWQT7KLgoO3BjfRNeq1ZljXwZD0PwRvVoxq/ZLWRE25lmqf
hwDBSu91WDCJNbieFOUqkcoVUkjuicdSznSFT8Ug0yiMITtVTqc9KE3hrXVS7nfLqjVHZyOPxMZB
DO2LQdUfsjjRrpp5pEraZ3Q90VdviSDBfhYbw1dBUR0TUHoL7Cz163R8yQmNwgvnWZusYICQFhbD
c/okRsenHTn2wy/1hcu/gEXI2fhnOrclZ+umbbi4fPmxuJ4hM5V/yTvPPEWfiTzq9m3eFDuyYeVc
NU4nl8AF96GrGdXQclnHPSm5JlyB9f/P65uaq+q4HBxD/a1a4E2mPhHC1e0bZ8S5VJ1rh8EkE0Ej
Tr8z2NcbUlI7OzoG5Ab/+9f+e3D/z3/dsTVbN8nP89zfXprBv0Kfsuj25BLR7mfC2HTewyiNuaE5
EY6k7tWoCf/roPnxv6l94V6zCT3/5+LXTf0jLP9GwPn5lD8tNJr9h2nLbG/bxU75NwuNbv5h2QR/
O9TFbFX7lYBj/0GYoW15hqHrcCKobv1V+NL+AM9iUg1zbdPBgOP9J4UvMimpof16LKmWSW67Y5HJ
ohuQIH6vfKVNN6dD58UIkL66zCaPRTX/X/bOZLtxJNuyv/JWzRELhh6DmpBgL5KSSy5vJljyDn1j
6IGvr23wiPSIqFyZL+c5gZNyiT1h1+49Zx+W0JyzSDvOxzmPiDDsX2P2MmeMitDjmuy9NyXfIj5n
WGepXlZry68DCpvyHKbmw+TYIsih4dGgx5SnDo2p2N1VfvjpzlstZFNXu3sxwfWNegPxNwfMy9S2
RWqwyW12/tDIkyNEtWP0MRLk5ThUkQuQ2iiGTZcN465ui+zYm8MlNK2vaa6Fj7LPu31n+q8EROJ4
sbfSCd1Hxw+aaJwf13YxO98T252bmDzvAUjl1e6zBleu+SXhu1uHi3aJ2IFvpDaWe7kqdRelz12N
OOul1ZfjGNNrPQ5kLlbO3RzK+mDnanLLWBLnS8keo/0WTuFXXS3eE7ueXVVXrFNqwbS8SXCSxXPX
hP2+FCMx8OrgD4DZzfxtLKLmIsOISttCMQctzdNSfPt1dTbVoR2i6ufV9RIC9pcp6zLeMt4DdoLa
saMLMWAdvtAa64KlnwE8khZcjhg21ueAoc85zuwsu8xjdrs+OZ17UyssyImxQ3RR5S+jmT6kyHCI
iTHgClQeIWhN5p69PrZRIRBTaDWBIAMzU9WA0KA16hGTiIL8VpYonRJTDA4MSBpHfVThu+qcUxR6
7aEEM4X2vqvqgERRA62X21zChURxN0OJwV5vbxSRe9BdRrGmX/582L8sUb/eiV/vTpVk1k5r+h8m
vC29nkMSK9kuCW+qd01X9uf1ABO42XmV/V13q5luztieIyeF+SjthsKEL8N66ddh0uL2zBw5PFjU
kyav1Xk9rE/ob1cT05DnZgmtbUMmyibWagLkoErL88+Ly2Q8jtARkTkYn1bv1k/X1j+sXOvVlaG/
uA1RmAVKPvWeVwZGj/XSr8P6YVivkpcnA+b+w2b9Rq5fRpcWNkxy5TZbf7h+OsbU/gjg3Ny1Sm6+
vnS/Dr9+BpZHP2XpeTW7oWXGrbGAxFOVZHkW6rD+T76MIVRQOiir43Y1d66H1fG6fs+LRBmCmLIn
iG/iZGcMlGYo8TA+CBff2J+uI2dz5u4Jkeu47Dz4AWQN9NOya/I3hkk91WllBYnGpr7IMP3hNlzO
JJWiQVRX14Php6gwoxqQtP0Ja/RRiPCAR5neF62hwJuqCtyyt2BRogBnhN1wUZYzaEw2R80YfvCq
addTdQdu0ms4Yc0X4pULVG4GFrT1QVm7Do/ZWVdftvUHQpn81oP5j0vrVQKB0X03+kG4vAnMxsuz
ARHkUKTJlQUiyEk0PWWKuISUFJWErkU7zawWnjcHXVGefDkm+8WaPiYFIQmJFsf0S6k+wkxsIyvH
tGhyGGK/P8984fdhbH+s2y66NK714oHIALXCCynVux0XOvNtBwbVpE5o638M7Ewl1bkvT/MoHXET
Y/pCJtTCN1pvg2x5an2yTVEE1rt+aG/UmV+6hq6Uyc55wzYjiVCkqJVuawCtSXwBTEHWqjnHJCIE
nubpyREB76tuyaPvjebWKP23ohZ2sIzFk7/vfaBKSaGDBEnyfSn5DcnAMVoIAO1HpETtnF9rzy0P
EN0+TeMSiCn7FFmVfzLJLQjagvjriXjv3FAfhWm6m01WbkWvfwpnQRSsUKrvvr8lRhXtq5TpjFHC
1EqGpD1EPDt42bW1a2YHercx3LO4fMjrpeAUMSQPABVoavFpioprX9lbnW0s8TBaMGVWcpo74yrk
9Owh89qOtgorLVCYjfTrd3PP+mYDApb2eFnSkZ2sx0QC2QIb0Gx+nRpE03OKbMmLy2+ZaTES8fqv
mh5Z56XGQw9ew8NF3oIOGp5CT4vBWw7vk0Vmhzqd71rqdadoJqMomUrBrGAet44W3/EmmhcXbN8J
igfECpon+RJvS3LNmQ+hkLNrMB2G1eF3rC7IQuiplJIe2QS+pe0zFVZEd9smSp64lnsVpcbOtqBy
IAfDJYR+z5uYHQ02pIbehJmbp57gHE4qY2OZ5p5hswngJPvO3Eo/kAfz0ufzPW+c8SW3aI8uprbv
KtPdoXs19zqK95mRCSwYpFBGGtLoqLnRuc0fEcKAPHHL6QJzRaORDnbBjL7FJLre2MLlgQxV4mlY
vJ/qbqLVmoq9qKzPVUrcy7hoUEnhksUOqRVzXl/MztP3C8gETWu0G90S4Nqj18KPGRDc2Nn0PKZN
u7etfg4iWsgu0sirV9t1UCguMRsD+SV3mJAsIBLpq5O3YMS0kTzP/ADEI+4vla8jVimNUxUPga4n
37Io7jdjQYpz7GrXntafmOW8HVjPj1CBUI6X8ae2YE+q0yXE5SGhbpXjzHnW3xmZo115MN9cgFyb
wYCFJMwtgMlvojQfXSCSAJWuWc5r6ujV585vP3lIGMLJv45VAWmC7y24qQYfEixQJdc2cvdIcSm2
gB07cNxsXu2wf2gBvb5f3FDbz/g+DDvSTk5Zv8/m9NTb2rlvJrF3LLBfOTluyM2ZMxFBTJMtfq0c
/2tupCwnegQfWre1Gy39vqjSAxwDvpOiAP466vnOjtkd9nP/6C+GthtAD1IZjF8JAMcNnIfpccmh
i3an2BEfRtgTQa1Z5AKz0DDqJCPofZfkSzBpFuNY134qm5dmjh9qP5p2EHCyU5M5pIFYpXEmDpuH
m4bH1iRcJlQBIrV3bDRjejQy/5kH+pgA/ty22iivKXH2yRyd2sL5ns7mx6WO6FRL/cHUQw8N5QAD
0gQeFVs3WnvdfiDcktCVXqNHo6PsClH9e3ly0U35o8YbxKiEXmOVI3NLGefgG4qVWkfSZHNBu4T3
VPPlftLlNQmXFBpQ7NB4Fw9dP92Q4EAVKrMnw83eNTojh3boXiyUhG18z+kuXWKVQu0WLvaiajqN
GZQ9PElwbzMCXxuPGS6n/gi9CPAUWTMUHqb2w5jRiKnvSYUUlJx5THjWTI+vhdCc9drVs8032/4M
riG8oPoqMTzAp9X51ncSl1+RZY+jSymjWxF6WCrvsv1CPnsODkJ7W2Cxxn35MY4SKnEgvUEem/yW
/yH2JN3QpGX/YIXkmoz9kbnfRZsyNyD0iygdTX4rF5/klxAMs5beaxtBDODGxwWPA4jB2E3ta077
3VlqliPyhzdaRhTUCMwdAGPkn4cp2RgmuRUGK/ZlFuOO01N/Yy1VtoXHxkNTJMJECwzMi71KKBod
/I5486qjC094zvWBSONqHyrURjyaJdZxVZ+s19dL6Gfkz6sjIN6WuPfjL0cotWn908G6/owlsUQp
WL5OFuOyoSjhAhWlvdEZ/WCzoYhaD6MCg/ztagWY7xRN9Bap90g2EIFc5mcTAzqyx7rc0HFPLm7v
YuGRyLQJaiqhPEbMy4gaxyLRN4fYgqZc5u9NfAt7eBogLzMqLynqBthf/DUSNFoR9bTnBbvEz0M6
TVTAHmUQ3KcwKCRuPdcilNhoE2NTxIYiO4fdOVcHgTvikMTJQ2PBJCnn4S2LtBlCf3EiKW84rD9u
BMM81xiOhe5sCJCcUUEv85k9xnxOdBvdEiZsPl6Y9AA8fJvzBTMTCelUg8oYPOiYmcfmT4dOVeVG
VNAcNv2ro0rh9VCrerhAzLVFXGIzcmWKSipUfe4se9bRZHEdlwEZfIV795QR96c5dr24OmRXS+56
FVhNQU/ZUpX9mHUJqBx1kXMX0S86hWE/HnIwure51S9hYoln4OKvYZ4NR1YRwbdMZxY+yOsCjfvF
woKUmt4jPDc+3JXQ7nT2v/UxbX80uS4s476iW85oLOxSpXznEMbd9yV3sCrZ7nzWRujuomF/tMS9
PwY5k+FDHOqfE3iuhnC+Jnh7diDYmBAncCdt9REB0icPM9S/uxjmYwh/YVfGztsKTKUNfc5J6byV
PvC2oTCRQ2p5Sd02tnsQhG8TWy4XteC7B5YGpiKy2hZa8wFdV/TieBqMzjqxA3bj2sayS/v9QPDg
2SFfW1jDD8SR1bUTnYEWoI52AJtzzocGsRf2wFfaFc097qPmDoGO+lOv+kOT2hc+eR7nVU6ZTkL2
LlRMcJy036PA0uLpavjz05S3V9AOtOYX/1jldvpoie9m22Q3S57SkmkTs0co8iVkTXLe8XgRG7Qv
Whc4jT8TPl0n8z1d4nEvkBoMGYrjtkJmDG6OofAkr8NYsP/nA8PsGadjLQ2JEWPa6fpSwGQumhP5
F0HIMPHmz2Sp99XU7muEH0jNMHAgjvH2+th8t2eaBuRBHFyyhJbu2iGrOE6z9dgmHjz7nMloqrGT
KVoeum1GW8vnFAy3nKnFiKgHRO6Fs8IJQJX+MrvYxezcME5O1X6TxNkQCJxVR23EaD/E1q6ScRLM
ycC3XGAK8t2PiKwe434SJ7SoG+Bd9lM6xYCTs+mt8aPPWjmb5HdLAjcsAI9uqV1hRYUHv7e+Jd2S
M8iG4jmzx3oy9Yn10Eb5TtVyoHxABFvmF5i91HMeQcgdtCkXAslo4ooVGWeqlC/XtjeFvBfbyEGh
ivzswUbadEsN7aIyI4/WVHzF0+TssOYRHeGl5H16jCHLPp+ekCOUx4FFeuTArnl+cCdmAFQUJBMh
6FwaIU5N/nH2UrYnFe9rbhPKEPcWYTNjaAQxoLagU/QrL0VC2KQ18eux5+OR4NGgzNmUnGYO7QJy
W8/g686Nz8gM+oBB0+HYy/RD5bCRXQgFdTY12PInK9LfSbo0R26W8LII4ptH5BpCK/dQVgxjed92
IpuyuwEjM2Zw8MCA1SQdxDq7on3K9Gl8aEp3fFgvsUVBpaSleuA4TXnI2VFvIGvU7HvIDxhnH34a
5GmS5bHpvxvglDPu0NMLSEYdVSf5eyxGAsgsyHrmKyrwMMYB5Y77dN6F6TjsdOlD4Hf8s1VI5znL
+vgd0u3NB1KFSI6ovuZerh8ytcfRSPnt/TuETv2qi+F9DN/rnV5+6ju+XxVgdDkU+m1wqpAkIi9j
kPpF6Au0Y6fpoBDqzGWNYjmNuK2wuvXUZGBm720eEe9Tx9ktb7+MepRvp85sTnHnRi+MDs5aLr2T
bLiJPK2+jeIhHzxnG5VYSIqGYJA8aqqbDlEzHWhqx43sLtBh3lw0bg/IohaIhw1oWfhCmyIP6x29
jv5oV9q3vgbS31tuvtVL5zVrquFoW+lzj1gM1ZxdnXoLTIs6x7ZL+w7fq85k3h5vIi3Y3hM4Pbnh
cu7KBr12MZ8tPeeD0MdL0HmCTNwxuva2sTertniMTf3GavSpDUVDPOL0hPpRXJOKT2AX4mKpwQbZ
XTHusAghvAPMvSEwot4jmnzPiSbHUWCc2AJ/rTFpXufIB7rm4HEJ8849nAiakrvUrSFuj8bZ8OJ+
n3sYOQrdc3lnE8En5mNmsdlthu6atAb4+swXhzQj1o6uscPAShN7zSGmyY/HJqiN5j4tY/9OdVOn
IwlQ7tfOQQ3fIpduRHtMHMRMY5Woz3B1iMov1qiDHpTDMapicZ7EF0qM8UjGX3VEsrkp0rg8LY6X
BGXfgoXFoTdpZJGWsjr6ufs9pWx/b1Hd95JdZKxpzlXYwHlw8c7l/EaamL0NHb5KzjBPW6uFwtrV
Rvg+wyBhAyx2UNxnlf1EeT1sRyQhu2Tswq2mQ3PyDP9HSzjdpnS6jlI3VtpBGymKxkAkrCiwe4Bi
klRaQg0RG8UjEXqT4WGQdKzdlIDrbg0K2MWhmme+XZ8leSN7cEC3tRTTO2abJYJPpTJ47XLPCeKm
wixsm+8l52mr68vArnp8zXU0bmSPh5+l7GGIkggJxXTBgUYzhmId1RiO0tCrAqBn18WwBU0fLcAP
URzIgPw6NTNW4pm4xM54zR2ju5iadfHTvjvHqJ83xdJsXDevyQVKwxcm4MzaxzdrXGIA0JLz04yw
Tc+S4j4sdSAi37r6CEaYTnnUnHET6AIOlutfSr1qrqK91UNFKpoTDnvbG+bnyHQPWYtZlVYUQaq+
O+yqFnlMjP/3ltvU3rgiQcmzfZUJ2U9IT7d9XfzA5BgxJvbHN7up3yVQC3Y2Mm4Y+yEBI1OI/iIj
0kBoZB5YKUpy16Xh4OsPfbKEOwgF8YnUQnebJD67VuOZndSPYdEnrF8ontgxttCZjR9+Z9A2McwT
KS47MNJJEGUFXGyPjA+zo9HRG7a5q61kuvS9Rq4URiGSnsv3ja5P994M7471RtBX/8HqU1a2JW82
yBm/elkeY1Dzu5uGA5KgCZsRKRHNpm4NT7LB67umuKfCQsaTNVpAXAtNzla8I9KN8rLwH6Ih/jDn
PjWitJPNqHFww0oyFI437WBpiVpn9CubI9ZDaPW72CBgrOrB3UY2SIk1JbkQ2IQFdijCocoXszGC
zJp2pVNPV8tvtUNW1h91SSZZhUHv4vLoJ43UhN4pjGCgbYa9IHwrorp+j1CYYafHSValFWtyPCy1
Fj2nYXkcW5vPWMn8QxCADvDbqw42LIbER5Y7FqMVIFgcdgVAxm3HQkOWQjMxsoAumo0DcHK/HC5x
kxVqmdeCsDON65qJ3CoPdSkWFtKKYh7XyCYr0oHuui1ezCSKA2dqUUkyrGH7IPtzkr6rnBJyNHe6
9YbWOMYJFWomq5sX3aa8QfvLYHvTSRjwXZY/CS0hJ2TkDXBx/uIi0dgC9T4LAFvsrTdr/SkxVEBV
nF9pTCAA8+H1SqO9mFCVISQA1RriKWUU5IpT51RfDZuiSAxedwg1O7w5Pi2JXApQtzPdqjHiFQHS
uksWZFQWJs6TXXns19D+BfQgB9JPNDNA4VMe1hdaYO0xhZhvmiS7mBSVi4tYQLA9G1iJSAnfW6n0
jp2DADNxmyeB9G2sa063KO5I39YsX25Lr3rR83Q5AijVzuAwN8NsdFcUpp8GEmE5yyIGCwkyzlXU
pQHd26NB2mYfLTktB7tYzIcQcSgqu+JLV2TYxmffPfqDntOPLJmcmOVD4lBchLRXAziV6aUaq73Q
aqLzJiaWp8yt9ZONYMGHjMqaHF28LsyvTmHhNScAskN6ZfLMDjUGsELa0buQ3ua11Hmlxo+JUj94
4E42Tgg42fI6BxkIcThdRRhJmrqX9eChk+bmMN3pplXc7brO9taIeRkRSokiAgxkMrru1Uic8srT
9vpEu1spcUh2759Cda1z008Tn4cLm/qBBj7ngtF0PhTgbW/kI1e31DTe1dHUXNKkG7YEGHU7N5t2
cHbGd6U6EImEQqF/5w/sVMspbe7SesUa11/AacqAzQNmTLfDPSsrm15UKi+LSjIhnHIkzkw8GrE2
PZPPzGd9XtIgmRbzICwi93LeuG3c1u6JqAFvm+jWvrYZWA5wzQ+JR+3qc+5CBRem56xY7lPL97eq
pi8WDM6jwZt6K4lk0Io5ufpR70HgFQBd0v4rIVzWU8rH0GdJfh7CGmWgftOiStzY854WXKIPEq+6
NSwU5/nJquz2Dnox3ze1C7+57e80COVlVCLELrIy1CWUjfBWt/ns91dss1IzWQyU6IzsZPjYdnOq
C07CcIG7qz+xY6Hj9Oh1fIjMoSGAK32AniqvLq3DxCZqJq/Nl9E2LnUjPYCkUXKKFEjFkCg2QZNk
92we7osbDeecdmCb+UTnKDRJUSA5Q6WBxgt2SQrTrxUz+ntAjJuZkyeIAUY8nYG5XlSlubOdauD8
4fO9HpwfSdp8h4UlSUn1voB4Po/tUNyqDj82eAQ4J6FCqjQLiUhogBcfrH1Mc5qIi1wjzWyCBZyz
1Kdsm0AYmqrhJut9otUHT7oiiI2ofy2IqFg5zqbLvHmZXXy+BVFEej7GFzvv3uleD5Gg6pRplTK9
9vqXNQ+TBu5LBH9+C96AWW8i/J3To4HG9NfK+oQczTyx5+bD0bN7m+FNFTa9XUFiFetaobF79J66
ifbUCJ1no2kaiQcthr2yp6MkRfvdjKbqUsLXinS7OiYpEXI6i0zbtx9Kp/qko+zbAi9463sqW7Lr
gG3Bo+49aR/Mxf1Argof4CTKj6Po38ceQcjgUzTGbvclfHUmK9oPmlw4BWK+j30mty6Dp3PVWS81
WGWL/BPLZt0ZGwsAot1DYgSDtk77/jb3+/WzKOxfYkngDd1cmr2F6iXVahrb407s8d2fqxg9P8Hm
W4ZPZaD5fc6ZAGOGNqh88VIvlF8cDcJ6HTT7lqFVdKJ5qIOaGmmyOh36sDGmfLcsRGmdDyzJwnPv
6dFT1PvRpovTJFiHxyuukxpqPIomDgiyRpqgF2+F6SFb0wlbbe4pPkGMJbSoRtUp03Oy+eC0+FtQ
JOM5gjgVSDMUm1QFsK+HOE9vYdclhFwM4tzO1rCDOA1ElCnWBUIwO2XbeOLL0mwGR77ay2iwZ0mg
a7OXqS5pLqANFKCg0f7QxnBEXV9mviFunM2n3AQPEZFkA8ZJIXw1vTn7CyuvsfikGEX+e5ECbIjg
Pm3QNP/OMoYPThY5SZzYgHgm68FXf5qrJt+vn2kmcaPZXL3/2xw6NKmSMnYjUNfH8/rM10tVXU5/
urr+h1vPadBgyyMs2aUKVun06yXvH5fWq7F6wSrDeFk6eYslUEqYUiT7oETczWi0z6M6+GQibnKT
PL9BaT3Xg83qdVrwQXgu484FBi3cPHWxzpl8rof16mJQjKZpBeWhIPTVy+ZLGy06dQAvhnpsi+pp
0s9XMoxsFSlknJ3pqjM0ZlpBwZuaDfs+LwaxpX/EXaLtYtU01XQO2dovpQZpz75rv/Y+kdkNk+Vz
oTSh66VMXQJtZO/bDrqF+k8GiRNApte/Ua67eiAgdUDdPKiO8KqUiRyoOdVMwIJWk+boyC+DR9Os
dCDW5Eoa+eswmNVDb4jmMChBpWkT6eqsHWGGg2Ln47o8aoNDG5FOJmrwRwDqYr+qnv6LWP435kgf
Y92/0ocFSds1ydfuf6of/7Ot8r74kvyFt/zz7/9wSTq/IelzfM/yfpokcSn+4ZJ0fxOCJoKr0xvz
ObuCOv6Dt+yhCLN87JBsbvi4O/zXH7xl7zdgyyaZyYjPXANt938iFjP+bpL0dd3WLZMTFJ1Jx1TP
/M+yy1mUmYjnST9qzOHgaBXRD3u59FG01zGaCbr5upUGKUlhofhut2or9NyzI9KXbwYDsBbEbII6
MipS4rcex/qo0yGUHwXduy55/NPL/E80oob3zx4tClHSyXh5DCqevz7aynac2vMiHu2EESKmpG+L
+lF3yTcLrY+zT0jJkClAOWqUo1bo71wa0DWdfW84Sq37YnASHSxU4XTgI2KYiACjw+PtqTlPMy7B
kVYuOB/4Jnh47q75va0pC6mW4vDOzcgSC2MY0tiqH9XNzQ44TPUzfiNrsFfJ6qv6HSw29D6Ys3B3
le2z4SJIYtG4aToWEXA684G1ef2R+hV1k4gq8EYQh1SPe3VTo12fW68ntOQr7dV/PCiStwP1mNQD
XB+wHPeVbu8ccu7VA0+4uQgDUzg6QVjzuxVmeb8hosfYqsuSy+0YbpHIbQzIF22UkViq39XvxEgI
GhwuMX/KfytthJLaSPWrET9LsTpJNMrd3crw0/VQ6wBjyabfqb+2Ev+oF+FnpyU9R91GUpWBjJm2
adFG8rew+jB6HCSPaiz8q7o5I72gOjlaZHWq38iS8Uny27gjiNvgbsdO/2F42PSyHn3C3W4vFr1/
/iIruQHuY31c3LlUk8vfn6q6P1xbG5fuWacj/xmO6r+wqq7/Tkdb/9Km/dagklyfALdjwZcCd3hQ
L4967urO1XOwSPySZbZXl9VLSN23V//Xwk/wqyDNXnQe2myWr9ROaOfidmPkOFyMSD8UdKt6ttwR
Qm2Hy6QkpsYL2vZAR2Whd+cEN4djd2BiQjxIPGgxUUgCaNJXTthGQqaz0mHfp8W278uL+nlI+4jU
WSK6iCHXCVzhzzI0InTkgOStN2Fw2QfbVPZQdHhUjiFAEf38U8/otjKlGh/pvkEYCbms/k+qm6Xt
wjPj1tC+dJtEdM86OJaCP1ePQP0ZYFzH/yRYNDNCQQY57we/hENLsHWRio3vmPSRaflKhuj1gxFF
bAzj4G2Yim3TZ+8mLXyBttqx/Nefs7bY5cLZ+AwvwiJ/HWuH2tXG4OfZCHfcSzu7V9mQCswwvyPe
3o2Naz+R0lyi3NiA4RhJQdzgunzJyo9Gy+RBI8oY7w8WtFkfv5ZWFBQUxBsn4gujifiRbvMOSSWf
s35njt1TrtfbGnxYXy28guadk9h/Rdb/878SWaOK+Zca6+A7Ote35vuf6QI//+aPddMmpgCtNDJq
Rjs/wwj+WDdtwAO0f72fi6Za0v5YNv3fMBAYYL5Mi1a/qZAEv5ZNyxIC/wSSbc/EE/qfLJtos/8q
sSaBxmYeCkIdx4fKSvjbupmlQ5yKxZdk1EMWwndCXuKg0jm9n2VuUtiQ+S2ciyb7YgbXqlobE1ke
0cUwf5NuB5ZOMgoUbMFTrSValxMk2KQKNp8r6bAwNd8zj+kQQqP4Q0u006k1scQORjBWdJbbgpyb
LH5gp6Xtteiz5wAP6+zOYSvj9JfE4wtoauzXhYzfKFK8Q+tiL7FnRvrwyRLHsi8ZWKSY8aC9ECwH
EuY7HuDlYLXK8sVT3GaDz5yu/WhN9q1SEy2BCbDPPzMroySw+sM0KcLrDLQKYNjrbDLXy+Lw5qGc
Rf9SZsz8dJfsedyZS6gzGLMPIcbp5ypljBxhXdV6UqeGMF4uzgzZabEOtZvIayPscDcz5vOKif2i
vhxdvSMjpc0eObF8dsJcPHsJW//MI2+WXWyxkGWpo0cjPxQkFbjLjkETZLdFchp1ob5LZa6M9E+L
jqqnxCdI+55sUqPeEZOZPYeR+wlYKsMbs3Hq09gRBNQwkl4Y9G0Z3dwEGkTok/6WKOyWxX2mf94m
n/tqB1/VgOBFrm1VCGKRkg5Q8Ajitqv3RVHosHf3fIZ+ZCO2QrOm5m+AbK7mT4c0I95no3stDAaE
y4S1xYbLCOgM8ET0zdZoFaCCYyIYG0/NYDzZWU/ryc/YXvQxHXoIXPt7nBk3tmNjoEfZDyZUQe6e
l0FnfRAV2kZSnQrLeQnBz8Lzc+S2beYLNqhlz7Dxm6iY/9hydoOMAgvBAdMw7sgxAa4kLgPvCgdQ
bxhPJWvrbLoP4dBfRQjYIp7K5wFP8zYJARE3DG+mEQFinsEbxsR3Qn7+ZHggBufigXW3qYvHmnww
wpUV+wuoD0lhTBTm6DO4gNNcY2nTCInAYG+aT9mcfZY2Fhy3qiCNFTvXK/PXDBc/Tvyim+ArAFsN
AVcQ2aMdexXalYC1rMN71Mv7ZIa70MWbmIU880FNpuyOMqhXkZ1C7IvBQJUrwTwA8mIVJ0g80upd
MRmsVtjzB6S7zGuQkNbDdKzG0do70kXn1JDQRnomcpYMKSF9KDGZ5QF5UQ20F6hZrc8n4ktfHKTp
m7LrUCnqxY/UgzkQX1pg0Duir++hpZ27KNQ2fePi8vKe+6Yd705TPCCuObhL/exoc/dOC/O9P8DU
paHxaqLen8bkhzACGsTYy0f7COvDI6m0k9A8/GM6P5M9TUt0wrtrZTin4qubg6kl4XFLbnhy6PKa
ot6vq21bpHjcMrpNJmrJtNBBMUCYCxwmR23GqSZrhuRUf2lyYF72zcxjrJYm4EVOOvtandu0hKq2
CqOU3cEH8pWrfaQP71CtIMpSsZb4lsEjM7rqzi3iFuHSdQ8dTAGWNoLtdOSTZIb6YC5K6oUZj8Jr
jnaxWTa7MqmtQ1FF5Uag31iG/J0nfYsUMDQ72dzuwwzbiEvy1t6K9bs/LD6hicAJQF6HSfxcxXKB
XlA+A7GSNDuLH3kaUhAuUbmfY/HVTc5agY91fA7b9DjMeOapZBDARL54dKXIA38eb8P8ZJjphcHU
qvVztjVgPS/Uv4J8pG9u2KRCl8/IDYHcGRbQ7T50Lo5Vupd0wtgALWw3eEW0jwjK2qAx6i+1oeTm
PABTds0FFW5zMcY023Xa8m3IGAaiaTLn6ZVZuEenCELxYHsHkyzH49wnT+7UTgdfVENQhR7rhts4
FwNN56nuowDDXqNO/IaY+gvkWuhcObuRQte741IlFyvJxTYLU4W+kdmDnRPiGs3xKfcGUrNG+0BU
InMij/MouHPC4Crm5mVoEKxptj8Mlw3haqAhBFO7JHlLnTYYj9o6axsSMAFaia6PDtQF7COBMDS+
aD666bEcl1sHn+YI5/dqTrN+8URhB7wUTIBwJMb0kx/c0vzg90t6gB3g0x+D8Gj6zrVKdXuTljNT
rIZ87aSDyLg+ikZ5edZLcvmBmtD96e7B1jkd+aBRP/IoyzhjeNvTu2vhdSzYS4dZ2rhP14sycU5e
9wpSe8EkYr5U6JoCjcSyGa/evrGMp8ksyjNcn7UL47itiRiffkyprK2WNsM4SG2dQPfhR2Gjz0e+
Iond/Tjk/DR08kMuydhoDAtjPHoh5LBgzPzluvZ5IrMsTwKdDM7b6TBqy1VOqFz+28T537j8hOC9
+lN7IXjr3n4vXW9vxff/+3/2edUk3/7SuPn9b36vQD39NypID6+yjY9PVZm/15+e+xutHJx8iNYF
rRgFnvqjABXkZGHn9RyD5dy2FPjq9wJUOQMN+jxEZTlwj1At/icFqPE3i5/FXgqXnyVsmy+BqatK
9899m2ic9MUjePVoZ3kXyKJJsAxU6aWt5b3j3BM4OSH1pDJmDyzNbOEMRH+VzIK0frRq1AYGngmt
y6iEatCHrt2UD2p1lNDeyVYt21MnhmtrM+ts9JJ5TEy64p9e73/SzuG1+LNL0VZkLrBh1OKwuxz4
OH99ClJGpAGTJXwgTJ5czh58j1YQLBlS+JaGQcCyNDa9734jxiH/N/ctVH3+J7vxzzsna0zXXUI/
cBz/9c4ZdA+YeOzu0EiUdEN1kLmJ9gYTAkXeSF5AdK8duh+ZLLehCWH/Xz/3f3r/vG2+6bh8xv6/
mLMFl0tNA6cjm7N9NK0xY8Ihxm1bMll3ofU32UkmVHM0dACtotT+N/f/t8/P+vz/H2Vnttu2snXd
JyLApsgib9XLkiUr7pLcEI4ds+/JYvP036AC/GfHCWL8F0dHlr2jjizWWmvOMS3eveDwNjGJfnj/
g2oRedt8+LbdhmQuE/FYsze0Rtug4xdCRLZarihu9FrjoF/2gK7ZQW5dqAZcDBZWWWuffCR/f0Us
7vPJZeAQ+P0baUFl+FbZtmQ/s8QbSBzXOW3E4ydvnJPzwxdvm5wuMMKFY1rUkb8/TRO4VkMeKIXL
ZFBqYdpZk3MUP5V+v0ycFpJ0kPunqZlFScrYdb3W38ka/UQqK/NYWiJELOw4zKOF+//nA+c7sU3a
vZh2od/pzozG++85bVfKtEKj7bZN9SYJxl1g+HkVFnPT0X+IhK4vHT8uPzkS/vzYbdM0PSgGZP8Z
fxSyfggshbzHbst11uZq76XLUkdA+e+P/W+fuknH1nMxm9Fpnn//H3c/McNmbCSk6DUBmDOAqcSS
FmBeUoSlnxxH85H7+5nNG/rPU334gh2hB1Vgp93WHSFRdalaBV38VsJXBn0L/22kJRWF4+2/36D1
oSFw/fJcSU8eE7fHAfxhQR7DBN5IzwltSr3DGdrmOy/TD20ksw2bDQHR4UxkUHdblv1DK0W8RrG7
Y2nw0KTKZMWWAeBwrG213jF3SSp9XreJI4V11+1UvxiH5FjNkc7oZdR6DmepGRtuNd+89ef41bwO
3huIdLsxwRtRjMsgsRk+j2Z0dJkjthej074LtE27T975/IF++MCRUc2OdzIlzT8OW7cJHLNoOXFT
E5eyMUQXlFzWIgx4V1qoLu3cYOyVtpbKe4DaS1yWQNicKwk131aAQe7ThiJJR/AMlg6zm1v0K2tE
9htE9AOxSCBFVfqiqSnlUxttkZx2JfvGqqK3MZnWkelGfDs0r1HGDjRwe33nf4UpBJY37o6aGT//
+y0bxp/XLtvSuXbNi5XN/z6cqrGXOsmEVmALoydbd90EqyP+ORTAKZr+cYqLBC4K3HTE2gNKJD4O
zX4fveakt9GmhF5/DIq3POH/df0b+hhI86XxDSa0QQ5QAWDMxpTV2TQLWge4dyofvI7sdv1HrLnh
Yza0MHQk10mt6mijs5q1KhuXwtdBRrbZIfMapI4avxNxdhmUe4GE/th2RyNh8J4jsnYtdDmtTo0C
bH84xBNaFyuU5iLqUcB16hKU/SNgwGQAglRkXbQqxD2zpEfiTO4R+Ns7z9HguOXdulUupSXb5ITU
8lpocjPJ0loVJg44xuBPwPtcAyx6CyzKDR6tOLrrpDrTYyHdiOreHfvXsTTLpVbm49pAjMdnt0gl
Tk73TpIeRLS0KrsHgcFk2WvtOeijQ9IgURjKxypC7gGyd0ZHpeh7KwbEE9FPo12j4FHaF6PAsll4
r2FtvxayvrPFA8J75K6V/R2zxYOYxFeZIbLQvGGf0Y6EnmgRt+vyj9Sqe3QCVyGCp3AuMlhdrFcI
Aev2TJrPJ0fVnwuXa9PrpFwTbO+k/LCCDLCbOzLr2m1HzEKZDVtXgbA3ouHBH2i2gXJb+imRKP8+
lv/6rDZXXdRgjBO9D8/q1RwdHtr4raY/NVZ/6Yr0vQMROkzaYy2S58Rzvv77Gf+y9yHjlSuB4Rke
8IqPeIom8FSupR17L6Fa6PckxA/xfa21zbp+seWMVtcPeouWrbSnT2aIf564eH7MeXvuISm0ruiM
/1yIAoJgENQXvF1ZfC1rE4m9qe2RxGrgxvEltDupvWk9gKJP3rT1xyrJEwvHZZ9rWRYfNb//zxNn
uq9RmvI5i06ePM6wtZWR0JMG47CHNvSSUTMscdQwHQmnU8PiuaCj9OKQ1m0z7/jk1fx51efVuDSw
aZYbsHo/vBqInZPhEHNA+5ZdkD4vG0GZrL2gQazrwpNI+8Y4NZCmQNAUZyaUxMe48ToL+4fCMXNw
GPrq36/J/NtXw36YxoZhI7EUH1rqVVWAp1RA7E1ow8s01dalI4yNitRTGYzvqgHb0VR4WCnOA657
6XNmFV9G6evHJjW+JYMRLHaQvG4Iq2Bq2xkCnh7NSL7XVasHD0Zs3uL+AvUZG2o74KVt/ey2mpG4
wh/WOPj8Tz7mj2HGbApcGyX0XBECfLE/7mkDgcbLD61mi+ja2+Yrhr8nQ/rZOlcdF2Wwj0sVkxOg
0E/CQBmS3dQwOccry4lPIsWq0Z0Xc2Lr4tCEXyagNsqyXTle40F+txCvpulGt6E6JoGPEEy4Dzqw
+jnQAucGYO1F7R09QHSYKXjDgdgHFpfVIU13mPsWRRRmn+y+/vIlOuxjGd0IabLZm5eb/xzmTZo4
AE1BzZVB/h6X1TKT5Y6v9s7tQ8boBCjlGUhWkYuHfx8+gvnSh20In7VnoA2AJMU6Ov/+P8+MawOh
vNs3xCc1yzYMdyEqIhmScjtVxlG1FRl5odiHvZaiCsyZtYbvMe5RrMvhWnVC21EXMCj0B2dF5UnP
xyI/aEK5u+zj4ms2VOR+zVV0C2q0TX9obv9Yh6l7k+YGM8R+3ng51ior0YOZ16gpsySETSXYI0nD
Kf0GX1k0vkxNBlcyEcxu/MZamXpz3xfO278/jet28/dN2e+fxocTvG/TXgTFCAOhMxJ622O9NCej
XhQy61cllJw1C1K57KF+OMYcqmU25lJKvH9xe/73a7H/dolh58/ugOXPkB/XXHdUokcN2Wy9TKpt
L9zxIMzkufPRT1YYwiJbSWLsOn9RBwErUWqcs6FIztIr955IySEz6qNfMDyyS6+lRh4P0pu5tZM2
LbJ5cxXnmFVE8oMQHuIKq+KlNTq19wL6boTFuOSBCATZxkON8HCFFz5dhqqgswxDc5250Xuak5jm
S/Pc0ure2JnzNcPFgx0CTqM1+cMWwDOFg74PTdZG13Kzla273mbwOrQZ+rMl/BdDFo9OF7OpKL21
bKvnDoWwhZnvGFXMxevgzTVILvrks/3zoHd0qNiCzTfW/o/UNEadwPNwHmxdkbwEfluA+UadQzSk
9UkF95ctL70wqOymJxjiw8P7/fwCWIQZy7dZnnMbWAgeqM4dUJq3zatpASSaXH8lTWJoHLKrFnaA
lDwbqeR99vXLJC1WpXTfhN1FGBkGByk3ASNFtPEJvvtk2f3L8ebownTgv7O5oLD9/ZW2ARkp4Fih
EIVI7/vqUDTxC+L5u0GzsdRG71hIP2tmXTctH044On6m5xomrTmGzL8/qae0Bh8SB7mhuhMUVEYc
mBxktJoceUQ63S5NpykxdVo7ugxfTN/dmw0sakLm/YVVEJRh1TO1Abdc7bPRnKLxITJAFGqfbYH+
rNf4Im0unZLvRfxBB4u6VtmhYmno3aJd6SXesjSR4cLBdgRLN37/9yH61ysCJRJuOdptdPp+/2Ac
cmODrBsaBmS3cHZuheBZzdw5sUZai5Trw9KbSE/TPrkgGH9W5C5KMTbTcAV5u674/YnjxkBQL8pm
m03tcz+Ki4E1dgnTMVmGQ32mXGH8Qf2ZDHignKCF5Wk3q1Bp1OF+kEE5aRwSsNRGByozTQxG//3B
GH82RXiBkuJR52IJiOHDIdOPHZzGJuGM0sQLJzcjU9Ei1y2bW+rGn2HE7lgJd+PgG3PleF+iaPHF
BNWxRvDGYkJkFx/hv1+V+Nv3xQ6Zb4rq1hUfD+Q2UL5p5Tqk/y6IN3rGgIgRzz7Fn7di8C1PDWF5
yxj50SZQesDAudyXJk1ETBLkTGbb3LSje2sYfhKn0t93RnAJ/aY5BfnB06zpULnhaWKlOVZe1a0c
3863ERvNU87y7MXGLc5M+Cte6N1OJat1rtjCRfrogCv11HNT3eYlFUI00OHZN5hI08H+OnVpsdes
WD6ZVfA2VdEaeEa47XOs5qnB1cWqJ+K1yhW5WcEnC+NfPi9SKxyHzY5kL218OL5DzcVRnTvVVmG3
ssjLXHdiUus+78Jl0dkPUdhdHK1+j/tPm9h/2fIQwME4TJeG7qIt+f0Ij2KDdn8tK8h5sF9ivRO7
SPN96JlWsnQLx9j3NZnLKoPi6tPftKwKxyaCq38fMn/5BKilbASs8zTijytDCbO9LV1RbXFJnrEO
qEWV6DpGorxAtWW8DG5unEgbOsbCbD45XP9WTPLkdHMpYiS9/A9nuTkxfQZWUxEDRTpWF4Rb0y1+
xGUQHLOgMteR5s1Bl9M+VsGmDKvwk7P4L6uMp9PyE/A7DWF7H75+Nix564V2tU27iTBesFXwIdym
IfYWT1+tf/qOKYX+Ukuy0dU9D88VQquPtaSbiKILJoPnVJn3ozCv6PzWuRto2myiFixXrlJAWpX3
oNmuzmHov1kyxHA4+NU2IMXzLtZe8lgnrX0Owu6jKFwmvRXcdWYLHbsSi6AA09SCdENIYmmPrt8s
y7G2ge03yVFLBgkAn5Qx3S/vzTB9bvAzLGVTxy/t4DHAbtJLkyIetiyy6TnbKXtJrXzM27JfR2UW
7JDUW8+JED+UE9rr3hxyzvQORj54i6UUhv+SSA27+NIwdf0L3RztQeCT8mVvP0VeEu9pf/m3fkRg
ZAGo/w4HZn3BHzAT/6wLg43qsX23CreDHaycZ9d66iYj/qno69e9iYQpepBs5C9Fb2tzBAqxJ1lO
ze2Gvvcllh4R3cF4CLvobkJX9NTkRoTi1vK+IhdA6yGJrWtNIc65lz6xk+n2dRxMp8HUUdV0xk3b
et+pRZLb0hjiI0Q6HZCwCztmjB/0GlNi1iNY8Ix2/BZSF2VjO7zg8kpZO8xk1U64TRP8SMtx7Ir7
OJKvZlhOr3piXIil+dZmkbbJiRy7HWUXoYps38oRY2bY9emEYKog0xFtD/UeHgp0uBRCbTrVqyip
R8BF2eCAuYconGJ6mOD5Hxm5Pbda3G2N+afrQzKcXBRbIiPpUEYnruzRqS0KuGK0Sa4PGdCzblrX
3KazXTCebwrstr/uXR/zETQ0qva38Js3cWLZR1qPzvF67383WGPQnmJqRcVSZhviGbjsmUUEIBnn
XCAGep3BWBETmhSHEBcPkD+NzL9K1t8Hp6CImPAcRQEMtuu9CTP+Ok1NEllUMJ21op7OJLuahV+d
r48w+RvPURrPsJ9kV9TOsc19++5/N1XeLTGnmycJ6XJlNwkueNrvu2bMB/a4pXgcEuTErcwQoXbT
ou19AV+eyuYGqc7TyDewCaUMELja/r1wsWaOufGshUVxaDAaknLWLvSy1L60paF9GYrqolJ0VkWc
a3dGTe/Yi/CzDjhT7cD2H4IwAWDUgAC+/phRQt+OkNe7ZtjXSstIGZZJf8c2oQaUQhpXHHV3DUm9
uNfMJvQvVQpEB1F0usfD5i8N8DmbWHfiiyhUfKHBpNbEzE6raXRovzsqPFh6BHh1IoaytaT3lJLn
ti2LUq7b3MRKFjfaMhctmQkTqkLArU+jMGhhBGq6zTV/ekKFfKOBO75kel0/Zd/Bt05PAkvOfuhy
ToZSEu9bVo+B7433TgsDSRrVYzXWFZmNaHTKyYrXTjGrIalMz04TWefrPbauPbUGgbZNtDH6lj0S
ZK/6KKuJaNkq+X7FoWMocwioTh2Ob6TsrV+cUCEHS8Zr9dY2CBjkvTzOPcqFmUBgCO1AbeLcMu71
DG+fpu5QgDVrb+Jte8r3HlWYOyt9cCVYLZ5YRV26Goy+vAWKOh2GEtCOeTDqPgmYnvuXVilC2Qbx
VXX9gcSG/Oz0pnUqGo6TwnSHFZlO7W3Tw7J2yvAN8heGL3LbaQXo1aYI7GwNYpYPNG8zkve6y+gO
zrcMzygKZtJstEFrvtrDE0laGWRzsbZKjcZxHivUlZX7rQtvKhM7MvPfYTPUU7trtCD5ajsM2ufH
HYtdblq201INLKuWWzSPDoIW0EgmyS7gPMt6ip/yMfrOQpJ+hxPFnyf3sVngGjUS5ymMN1YQZU9D
13cX4nNvw/GpFJXxAIu/OCPafAy62n+0oyk5xa32ev0pFVF0mzewiTKoDqs+1/g26L1euMiQV+L4
93Dc/fuxJfW0CCdxgLQWrsrYrHdW3oG6pcezK4HIPHq+Ay00Ki3mbcX4SPoCYTVS/zH0iM0rcAP3
3RAat56IvtQ4Bu7b+cYYKOMHMLfLIEjIslc2befc62/6HO9eNf8IqCG+j3IoEr3+3ctqRajjIHe9
431F5JdQrzmciyZRvZqQOyNIoh/NT77ofqe0HkpI74o735H0u+xVjUTqxFgOQs2QuDhQW8YUfV2t
WfCco6255dpuo3A1AHw6B241nq/3VMhGpgAia09avBkHi3negOx1yMrw7KRPHuRfxIuwUpQVmAed
KHFkZTROZCWnlaM55g0hzv3Cq7xp542ZPBAqvkrK8CRHWRwCIykPosQBA9Hc2/YjSbOJnW8Y0TYX
M0LTaA1CHirTLQ+ZIzhK5RSerxc7QEIkw8TAdGi6Tqfrjc3cwEg8fas3dXDE/b52A8PcC99/maL2
4IRtto6rn4WmXh3f4JpDu2tGF3uq2QMuqzdU1N6qAMsUCWTOhk6cgp0bcAiK7MYcp11NGbGwRbTW
lLe1rPItSpIvSeKjSE3HTTBFP7Wx3gLWX9haL9Z5I3gV7PuA45FOSYo9XPmFwt/chM1zi+LaN+u3
WB0F13EKGEg24huw5i+6NqYrulAXtvOrfECSIhOTa76CWVWxh9QycSRb/Nkc27upn6fK5TklKJSr
LpMlX6AkAbgok2eXyFUx2a+mGW5FE23BHRGCwrKmvecqOiGHfJvaAWUoabpaQFZDJ4kMJ7xoOeht
uWQUihgywBUtu6leamN1QzEU3xjF9ERq9l3lKCCpEESSetpbY3pR+UJ0lEzoOvdDLPJFDNHRyqdt
E2lrAtO3pK6t7BlTIcefVJyX0mK+OspaYNAUNAKz0eJjY8tq87bKnL0ymGvVKhIQ4EQm0EOd2P4S
C53wjUbo0BZ8dgU2bVM/01dAsF5dA4N2FCFSntL2knv+F2ecqhWp9sYWfFMP5SWbe32QSmiKVYUL
k6Bz19PUt8vcy/Ztk99klqOYTWrnaBheosnZ2MVkrPR65A1Zxve81E+0SsjlIfQTgKScqD29ZnoL
+wgNqjL3xFsYS65JallpcH/rmhiQUavICiPAHUVIgcnKutNr0hoaO4VxamCXN7+anQv5DeGPgu6z
TrK0BLgYN3iYqlMPh2CjD0aNGFAR8o1FmYw282Rr1BF5XUa4kUzEig5LgpA/tRbWZ+Fa71pu6UvX
LshNmDyw4dNFbzwqZMMm7tNx1mB0imWSt8Eu8cGj0PjXCcmqMAlFWgeBi6GFM93KUHU3kL4IAbII
duiLo2lEj+00tSRy2Dd02t8hqyGRzXCIZz/hbr1bDRRy2Cqws9hZLKSqNzAKsrVQzZOjrO+VUSIw
gOlrfxHnSGMYHXjkofVYEgaofYvIhK4DvQ4Bg01wRNwePHdTJA0I075Lb5UfbCbTeUHFgeu6skl2
c/CvV53isms4KyPu3UU1tkcrFukqxk9uG5q2lX1/rktARhGTz4VR9Yeu4LpUKrnPzKje+pAZrUCf
9k3VveZcAONyjC4E0Z5VjI6/i0K5wsePkrMfB/zx3GvmoKLA6/aq4dIz1GLbT0FJlIZVHCJJmUuf
0Z6N1qkrNKQg4QEAU7GodAl7PvLyVaHTunUxpKsZx+5CsENl0ARqWdh0wq8PdrFVHco2OFpD75IC
1lUHA6Luoi/1Ci93Uh1M6hs8k31pbkH53Mr5CSsxlr/CUrAC2Jyl7gLdNf3pQkBYm197mA059I34
lQ59dIjJYD441O7kzzTdSiHxZ7mCDEZ2WHOw8V0h75tlHzWIORW5pyJJdmaAvaLxsx8qKHMQqQlk
IdUVB8Kxy0MS0+PHmGUzzNC6Q2jLcVeM9jZk2I66vd9nBPEwBJr/gCLwxq3BdVhOo61cr9uNJbKR
vvf1pSVn7sp8w1xwIxvT29WavR6aLCKv2RZI1LI0X6Yh8/+qdvMD5OTnWvP7TTP/dH2IEvwY5TKG
SUWMYlHlhwlT1gHI8HfXZrNkdQjLaETBn3acCi351BbQ9PiUq6YpVgax8gdeHlAMUHCSiMd97HLh
nyGEbVCnhyuO0OjD7WSHLb7A7qur/GLDT6BJ55tiknBjcuMph2HGcmJLggN4PE49lsrr3d6O17Tp
5A5UeHAYk4TMr/meF047DYz/5CP9bwRQgQj2nKwrUfBtVM9h2QybXz9qoZceOKS6pbDsCSUFVR4Y
dTL74sP1ZoQndBiK57QIsl8Pu61wsX7HNYCaMs03rbAaag0fAWDXaTd1lfyAlemDmIjdG6tTKeu4
OlkJMYqhbG6raOuSgsUoS++ZeHJdMySHT9pa2s7gG8fjALTVoIJbmz3S9CnVVjg93VvSjbkZygRi
kV5uKq00OckTBBuNrDdB+HNyDR9eIdmaaVLXyzrfA+TQN7ZvU1xb7s2owevpE+IOBbM9raJWTRP9
te+0fmm0LKyj7r3Bu9kMbgi32Y84mtp8WXtGOIHlreCqZ3S9qUe4O0WiaA6cxPmNc30UgyCeXTVO
+c310W7+K7sy4rXl06rQcL9Puh7uro9bIbQidsr817pD9B+Ck/nPrzfXf/56T+8tAgQ9TLnXH389
z6/b639aaAaW/E6rl78evP5VeX2517u/fsalsUKqj6vh/7224frir7/+9UrsMX22zYmw8fkl/e8P
Q8yqa5IJngtTRey5598mmr1rbHg/TQBF4Bo7db2XzoiB//14vXd97MPfIeVIN/hCH6+PX2/6oDZn
7Sz/wPVnGTT2phrC8/WhCcTyus6KH82M53BcH3eLJwVQYX78380VZk6eNt/29S5rencjvMFeual1
UxjsxcOqsZcecY+ruqiOStcEsCbHWZWT3WySNs62Q2aABR6ku9DnkdwQj4LMwfZ9iA0sQoFhL2E0
vHIhQhjP4rxN6nCP1H5ayaCzgFkazQbIynDruFTiJUPuLKM5Uzd4ekWJ7bNHYGUm/U+yyvTtFGZM
MUHnxaTcdgxdI/2HS+lyDml1UGffZ/IbO7ZwVbOQwyWaJNYXSFe6YO1xkvRnM7Sn2jYvCFaQfQ5R
uvJD/7mgY7/QnEnb6JP87sk729A3xVD98IcgvfFH/MNkxlH9++1jGlPSdbjZYuVE2FaifVhPzlb3
7Pu8RVyUT9WO0uoOSOUm8mB/NLifFj3NE8toj2mdtksX/9LSQ+1nAXMDsjYsrJ5ZbFQQb6IwYiiJ
3S9Lqx/Rfa+qSyR8DPsEbudecGcVwx3x4u/QcddZhkmL6+dPpUhHCFsKD9dqV6oRN/FUUVWAn/Rh
5zFxnWgW0WOhI1azQ2opSjUFladwj5lVfhu6c6fnX/wE9lgdQACgGendSVX8UHkcrhO3eiuD7kFr
q3Hd6X25jGC5B3GIF3ijZbXkm51liZ1YYYyu11nVbWWRe4egRpsQsTcy8h7XlvnTyX1jF8KqRL71
JTDYzpSRf9TQpxyMcT+qAjWSpR89ry3XiRdjNuuKaKUTubXqoPBweT7F5VshApKJKYEBzEHJTuwC
5lOEw1jpSm69oMYJg80pHYNiaTTYNGbSrA1O76RpdbBr/OknGsfkJAUQYlG7h2wGUI+26i8WwrMo
K5+1tGwOktQKZh0dux38/rdpVO5sJfT9mERwBbInjZdwsGl9YFMhwZbo32E9iVRsCjlTy83yheoW
7hhZsdsAlvI5chZ6x5Yv15iOl10LOHWQ9Uox3kSQXjFRzCQFYUHtTgsMiCrdAX4RPVDQjDOyGfYc
c9mDry7omDx2JuwNmPgfnNp5VCaQhARHtJYicdFXcZdp+wlB/ZJcAbHPQMEfsVpxJcpK9sEJLVvf
ahYTnURUUeE3/HNc4ScrWllxXR9b+kONizJLZG69LO0AdXrvfh2MMr1xfyRFB37L38Y+TLDJNk9d
QIehASO5S2B56QYiDGUbLP0hvPh4VNnGsRtvi/bVW4WJ+N6D7IaBT8xYGLHfh3IQUFYsJyN6tgbE
pVHe2bDbKJzCgk1qHeSETVbpRtPShu5HVK4kPj3aWGRSFmV3Z5tpvQ75Rzz6XPuuAwGnNz1HTequ
xxyCeeqap9RkLEycPVt7zMNLv2BhTvWXWQMGr5zNCJ8OdR0d/XR6zxkla0X0TSvK964fBCxrLHDs
5J1t5iDXwli0CWwv4zTiv/eG1lxjPX+FIbsZcrtas+UuVuEMSQx7ck5TKwJknCPntGtm0vT9juic
4IAj2ObSKWZs9TDu6qKYthC7kpVv9m9RVIwXVkD0KAozY10NkPiSuNqMvSK8bcqcvUY1Z6D4JpIu
PAdOVRwMxQbM0s0nQYjwJsPXssdsTNTBpHm7UfmHqot7Ulrj8L4drDffvi3KUxMzx9GUbc2d4Phu
KgzvNiQKIpts9mZ1xqk9n0W9VfX7ajDOMqgp4jxIhmspt441Istko3xbzTeYaENh38i8lTet9MRW
q+pj45XJ7a8bk7Wxtbx3vyIghSpBrHWgYjB7DHqpW1mFxyJHLWJHBJYyDpSMAGkOzkj7PukODcL5
AwXlgPOQ+UUW+PCErDyiuc5KNe8mza1dB3uvprNiRhl6BC3HmBj061zKnTPm2qaOqj2sV6CM+YuA
rYjBFERe74bm6qlRubPBTsdYePCXXeiGGxKPAmSurNYahCRaRP1O6N3LmE/hXvqKfytbaj58Oq4r
5ppH124ZleuyIyDXnbNddbh0h8hKikUeRhsnCprXPlOv5kxpxhO7AMdHHTvnf+Ak/FmAzRwdazsC
+qUXSnpIrZVHVM5bxQ72ziD9FXAWqDGkmzDzyUHmGvQ1MgOxIYr4eWrj29BnqBH0WbxllqNxuGH0
yLpiF9D12iCAqseHxmeVxelJuLIIvtFstJdsbpHQmPkCyLXJNMerD3lC8o25zVtztoNzZnr8mxbL
47ni4xvDM9vUflNirAXk5MTLLJkJHfEjLW/MR8TC5NbZm1wPZa1MaalH6VKW/akPioYdg+euYaRT
Y7kpGTmEBUitG+7C5tBivsb57p4TdoBBqtWX2ipfAeVy0AmV3A5J8zWp4mg70nzZFGDYbLpma/bJ
ATwShHH1WLqbKjFuQ0EVUhBy2xd9cpAM09cpi/YqCMQEN3YO3RlIeaFTv7RRP5+JVV83lvpiTAH6
uRnQXM6WGFVGxnr8hqUj+0IagAQJksOiyvMc3KmmNoVAR+a2m+OARnyvggQ4clAuwR4IPLgJA57U
+pGmnrkVfc0aS68LchlE1Vb2hLU39Z6+zLi351jRppZ4kkt/j3EVXoc7/NBImztUbewdB88LNima
SkRRJsO2wSsW5Dm2J1oB+jFJKxJzfKiZghrWH82z4RWDi/W+iO8u5HESMs94dRfYYA1YbXXyqp3B
3OHcqu8s/4uqrey+TIMVSETzDo1Cfo82Ptm4mJtXRvet7vzyASRkdzuE0TdOt+qhdTu29XaYLzz/
3VRx9hUoXnXQS42gkPlHBGrZqnXM5MZSpF2EKT2GSgabHuD0uxalB7ds1zUQZVXZ8ms24t9Ei0eX
RFKrjsVwxsFfY29oqQloJdl+HO9Ms+pX0uins8XHvLBjke1TcCFLkODYZrV0M1bhd3tQe1Jt1KV0
QiClQXlqhzJ7iNJuRwvKQBWWvkNRUERd1sFGZNj22zMO1PxY9T9oSDS3SYxNq02RVoa5R0pqJ3D+
EtQSR8NeN5qOs0vHvqER4RkzzMLfG2wzRD3Mtth2jpWeskb2DEkoXvLAj3ZW6bC0s02xOXBvdPM1
Av1jjwpXchoYaxH5FLh++920ipNjZsXJNmgX+njg93YDrTsGvxdhVoJgudHK0LlTsb0VI1QjhrY7
1fZfwOC3pzGusaWahtqUxWgCbeLq6pPijoQu3BKJ6R3Tij1sn3+tzRCeDc1LxI3eLivNH7LVrb0X
W7eDNYdiQkN3enIp9LGDAMm8aUGMCUW8K47ZEPzEWkdDVMp+ncSTA6CTiAW9cPZtGOWbIG27OTa2
I2FacMH1x5R+wiB2VrGRkCAWzFHis2LVNSLDvkSRTcqGTy5KVsZiY+Z0RDRGYAhNxrUTCWi1Pbjw
iWzdPVKe/QRoeQURHVkVK0VfOxuLVhV4Z70kR4Y0AMcfn8LKsA8WjoVFZs6x0EPmbXK3BmzeROW9
kWbrxqGlXKBu2ZZOFkMr8CLM4RnrFu1xOJjNuJIM3gy92bMiDUg/HEXjQ4VfXAEfC1k1mN6fAIfV
Xll0hhvLXrRjxKavj0u8zy6XFwFvInC5jOqZ0NamgKqQaOMm64i1n+vPw0Q5i+qUxOLBjr6btFj3
wvW+B72vbmt7bYRxeBcMmEXSzmWf5OgZmwtJR6WkuqOiJUgcsbY1VPmxH4mkNSn84oY0iNCut1YU
bdFCojh3hj0cQ9yfDZDbnmC5VZ/cEQUkT3XlLBGfDI96Q8R5rT0bA1MZWV/isSKwwBpeR/aKx7yg
8KS5dnRjf1qTiFds+WL8XS2e/QKQB2ge7bvTv/kyd56N+LUcM///KDuP5cjR9dq+i+bQhTcRkgYw
6S2ZNMUJgq7g8cO7p78r2a3o7jNQSBHnZBeZrCKZCfOZvdcOHGOaD7o92NumXNjDRSE39Sw+xiUO
GEUvn4pyao9hlykPwwihUsUAgSzhGJPydSo6riSM8tcZgpNrEZNnZeWJeRzyk2HTy0U2qmm89y2V
bdtdQyoYoiwa6yTBTFUGAw2pqSHetCWO34rxwmAQbGvd2bs/AF5oyd2qsRbLpWx0To58Ze11gPmx
gWWfbZpluVVxlx5YUcwPjb540iLRa/ygkgz9tW4X+/rzwNhuk2bqdyU0lndybqEFtQBytzNmoGi+
LWE6HbkfDA/6IO+ASr+NjImZWg9saEDPuxZxL8elDwv6AqnxUQPxsmrlVWikxEkW6SX12LNjX3IN
XB0SZBhi9p09UDGVC5uLStKasXLQLgZ6qc2BZcrlqo+BP2hxG5AQuexLBsVBosqElMFh3svSwDrH
YN1cG/FamcORGAeOW5aUdTrZxBll086J0FAn1fid1GPNzmjRA9he086gYRVJ0vpDXGOrLUiO6uGu
rhSbsaKyz/KoeiyNxKtRS2FaOsxESULQArVoVORTAZ/1lzB2vE4Ko0Nil5cs1pINWIH7BJSMI616
ZfnOVUQHxjylaeGbSTefNTF3HvsRMqzysA/KPm28eGYZpBgfaFGlrRFX9npSkt1P/ubPg9SMjldN
vDCVSIprMYsA5pByGzjjd+nQ9rgI5GE3J/avMoy+JcybF8AkSCXLaouYSrhzqI2UjGUVLFlR+POo
9b5oVDbHBKxviy6avKaoyVZe+npjVCPYZ5PJ3TxPzF7j+46fVHjDWHVp2K67keqwTuzXpQURAJXK
XbSx2U9WQr7TVL5ijO04JJwkiCXlYybMAPBOPu46euJ1qti1n5rFVV365lQMyXQOQ0GyJ6yQudCM
FRmopFuMmewPJhwcmEAvc0twp9blbQAmKPZCO6UUSkeLuLkmPxvRu6P+rq0BLoMY0fWZ+S8h4Q+d
9Cn9xVy98kIOsVE3tzTWJldvDH9jDMebMJBmFRfjrVDS5ngH9RpFsu7NznRtrqNbLDBMB9ZZNyQb
PPa3Mo4rP3RUzRutkdqjs02AXF2/TTMyDDpHrk8ALQrr2+5Jp47rEHaEMd90cNbbvusBwbaIFVRE
yEVZ8o52HX2HjU6gR/CG1KYjD10yI9a1y5epo8IVLMfpHivBPQ6SmCAdhv0E+nPMIFBfKiKj8gbf
gIVynK4IeDGiHER4zLUW4spKQty1hsiALFHe6zBoFZVKX2Lt11XOOie8COie2FT6LBAaxL1XoTNd
5+GyGcqq8qcK7XlW+aMdsf2s1qYu9N8jvG5S0zIm/UaYaBdJUWCt1tJGEK+W5Qyu1In5jxn2x6aQ
fk3F9BkBUWZuCbumJCEUzqGubIU0n5fBco6VlDUHRXS2j5qqYKHJErWGelNqahJwv7+fuqUHubBZ
adNrKlTKFGtXE6iA/Kr2G7OuudVbEfSqFBIH5VQyj4EYy2nTaTjkzVBFcslIhloCfV01ep1gmwvp
33azNH6te4lJLTN+mlT0PNVMKzfZp7whKqqSs3UWztY+MlaK0qIdJ7/ct0qGX6rhdLAoyafqoEOv
wwbm9MA9ageQ/ot5uLy2tRrKnhaPwciSLc/EO2sycz1HGmMtCWsNVVAQqbHmJqa8LwwStCZCyx9q
hkvzxL62x0Swl4Yups3rHuoshjKQRcghekl/7Mp3S9VzyDzs+7piJqorroxNf+/rJQZrQ5domxl7
ryclmAcMRuF4blPG6DWVY2G9xJJjM16synUtx5NfVwtxt+Fkrbga7nmzJuwFDb2JXGvnoSSHA3u9
y1Z1pJZFJN7gKHIxQsHAj1vtAGRn2RZjcXGsThzK8s6ybZvmZFnUnGY3HbgIk48ZZs45J19TSpit
JWltkCzZ3aigCO8sNcQycbvVbDX1dbz8LD+jIOoaZ73IBXKKybVrYflSUTen3lpuCpuy+0TK2ilq
Xvh6L2Z6al64sZpp/02gw12o3Ops6XZc4Xb6bGZ4X6BSj6rigeeVvFZjvBcHeugQa1lTvkVC+Yjz
LmfLUX61NO3rqSoJ/xDfJZzeAxI7e2UZ6ddo3EddgLA2KZZ7wx6FDwbUWel2+KGq5ZkI6vvclkH2
rLIna2PMvz1HNexjc6uUseFNYNC9QuStF3WVtG+NlEIWayEcwVLnOlt8s+elySooX8jo4749MCwi
gZnBQjUdte6NGQZgnSR7sUYiQBtrlymd4ilGek8mqdmKxkUdYOC/Y5rfGyuVV4kcw7SqzA4hvxKo
ydBv6zLtadC5lFBHXsvwt2I14irrxowawgZvVKXp2ow4My0HVqXOdcOh26gc3BuRdr+xFs42y8df
Xd4k+6ibr1VJHkpTV4ccZ4GXmoIN4UI/bLfIsEbAiZGgHkhyhkFzpn+GCiMaPet4l4FECWscXAK6
SGMcHI1cXekjx0hMKA7nL83/vbey95PGr6dPRPfoJVS3IiT+OWLleHbmeKNZSLqY0JLgVYfa2mLZ
ksXmLipsQTyXIra2BPAmZey3GnRQ5ZK9r6fOwcA6JltLPwmGLJrEFUeSrpFiwJRQwaJKasuJnDcv
mgWIGmOfWFeLbHqC9dOkmyz0tbpCRVJx3dc7Z//zAPbqq2K2xuwvqVcML8hqXcpLaFf6IW60D2pK
+TNv9KsRyvEpnmt7pcTJ0RrAXtbJoASMhIYVUDXO517nDW7DnF7TBF6bJy+pI07L2E/Qu41jWt3X
Y11065CzUjDlKfmyxbbO2nwXwa/blpNx1UoAPmrNRWvJatZ7HreM+M50Rufx2VGu9Y39EuYNxflI
TtyUkbVaONJEHaA9pVa5Kfr2XRVtdqsYCa1Zl6HwGLT6VPTNjaJq3k4yhNkF+llJjTTHnbYdnKZz
MYKDOMto0yqC28nW0MlBY2A62xjs63B2406Nd43MXbSfQnrD2sBg3ma0AgsuDCVKdzVAg0NuG6u7
kD0op8i+trEYPGmq5NU8O28WwjVPNkmH0Se8Bzioei8X3aZWhUbMW2S4Dr1YlzJ+y8AiMGgYlVWj
0dMsQj46i8J90KrW8M8ndyYli1SVwTqaDlm1wqHVwV/Oexw+nPIwN1epQ7iuXnOWt5XKhCYuwyPB
xht50p1dTi29HXJc5iahaq6l5qd4yKXNFK34OejLpfRhFhZJ9cMck+mmenGKf0KNlHxdsKdkBTW1
26XSaZWlYypazQOOnPqaslTbruzGlY3TyrdlsOodfVs9ma9k5kiXQpkbSoV4W6KgOheVdCrmZtiS
MtuenCgCfVARWDJyXsbapOyMAsxfPYWAENDCkZoVdzqJpLmRHLKw4u0ZOnXdQBH3plJOSY3lwm8P
dJOWVAFM7wiH495xSmZKRbmuLqT0njWVoe+iD34upcOeNxPOKsdlEFWVvKkyQh8I4fKaujEfSWG6
5xupj6KkRglHxEdDxmZoSJSPkjDBS2K1wSBq/ZfNoMXDCsSPhL8jKIG2P8vDphu+u6rTb7Umdxc7
7W5li36KfhhGrxblz0YefwvTHL6FYL5nzLDMG/SwhkQrnCzzYbinErTqlB1tVV8vzlT94jZYokFU
U9CxIt71GvGlTj9bpzhDUxJGovCmofcjpc63Eqv0MFFvbeI8xMXCQSTTnc9CA004YNRDyamduob7
R5h2xnmolsGLAREIRnnn+v4wywRtZm0zXfSJDF95lPWnBdW4G4/P+FCde48LVmPML3OlTZt2qn4X
FYFXdmrVJG3JCIr0eSJ8T4lOJA8RdyUeSgJb9oxuCD9hzunbmBkY34PIVGXQnFLUWz6ttbGt2ybB
BIC3bamo+xu0tClFLTo4AUOho6lTCd0Zqyh7UwzljDtZWuOejFdqg8iNy/2bpSwGFbm450uOkU9Q
RxYsambioIqhJeN1eiRv5HfF8Z3YQ3nTnV7b1PTRbsa5vMiDfB4nLj+Eb6BZXUZsiEkmjkVzF7bo
JCFQiYb7oqnYsizJAV9hdlKVQ9Sw3Ca1uUBA4ly7PBJkOopmlw0cdTiG2r1thgQg6WV7gre7lWvx
qBkS42ecOVu7aShoOsMj3hZnpRNpT9PsPDDs73aDHfs6FgF3FlH4iEb4WR9tIIRZne1rSJ5XteWE
FwR8+pYGqnJmmkcKnmD4p+KTnWK1OLCjpceqiB4lFnHVp516JSn27s01/LrPzcNkRu2pl+WjwjXD
J4VTDfL7XUTKGd0SuIPyDm3TyALLyBfBXLDvHiJJyFcnJvFgjdkq/yTHvvTMSW4v7XAhdSQ/5JgL
aDwz5RVhIgZupenwgi3jC/3iMB7DSrd/aWkn2P5wU1QY/1AdWmyXYK8ys+zfiaRBumhW+q5Q2jc6
AnmvNtwTnEQLwE6erJGc7g49Oe8KF6csH+LLOMGis6n1dNjsh58HmwUVyI3+mnL/vmCDuCrEH0P7
M3bE0aEiSskoGogJ8roav1FrjEBDIzJy7g9RR78tLeO4yft+PRCVua0dIyXzJ/VNuQ4srosgqAcQ
rAwwNuQIjoxkCgIysAVWjhY9Nwlj16howwPveomDsWYArWflWw7OkaWqlVyLslcBzOr9M7ttZHrX
exycnp0JPtHcglgG26qeyeake4Yu0AwbCdvQkSjGp5CF5m+h1dwCLeNi9kz6hlbmXw1t7cRW6JoB
DAfUF87BDCXKFz2RMMuQUD/Roousko8ys/47JvyxQ6DM61omL3HNeKe28YuNc7PSyXqgo1U8gyJ0
KIbqWGU53FBUmeyhHC7CKZDLpjDfCS8S69gcHlUpOjcxgts+K6d1aLY0bSHfptHzqzHb9p49PdFd
6ZgyJ8nDTZkD/hnIbb2OuEtGfAevxEGO6yxLrgpuQxYlqulyTuLyCLe4/1Zmq5pfPT4FMwwywWzq
5yE1FOukR7p8hMbkE+nIPug11+tmb+Yc8EpWyq9dAz+ePDibXCzkfX0bW+tcGopjlaRotwlYeoo5
uBn2Zs+IqdI140NaqiWytlUbgeoenepjZkU0J4p8iFPQB5XtGDtVW6BtCyDlWsuqXiu0Txup0FPL
CIdqwKg9ywLILlfj9AD0l4T5LvyeGAc9JGG6rKoSoYLzM68q0ZiWFXHRP+Mrs2mLgz3/tixpmnxN
Q9kJVEbxINz167q7uw6SVHsiOoXAbnXQdm04EM2nyH9+aFbc76DFzeB5h34jC2TheTkV23mcMQsU
0dvca8lTXj04lSOeBzWMHgg3Q3ORpldnjKUz4IN1FYc3pjrzodWceF8ojnXNyjB+Vn52Ef1U7Yaw
9Bx8n7c4Xw6dY1iMU7L5lgkmbZjM9k2OCIM2R9uPFpaoyGnq1yVkhYW5oNrhzSQouWHm4KBmw9/f
O6usp4U2EGGXd3n5YjTTui0IlE/GvDwZMz7IkqBud0ZqHgyABVdsd1FUGq04qaL4zajBXtcglNeO
OmpbKnJOCYoNdypY8IezxGWGSteTu2lZ9Q69LLX1fDQp+L1KjAP1naRsHEXvCBSk5a0I8nme2T10
vd0/8IP9npvG8RfkIUGfxSNJ0az/my4LD8i+u4CtJgvWsDHPGYpiAkO7oQ/3Q0TBW7T9b95OBoQR
oT1z0murssjut2JFu9Dp6hfayh7Lj7EvJGMKukmQuPAyG0V2qyOpuVG/Ra4s5fHaqKiPxpIee1y6
5WTAuGVWbr30mtw/IbGlxbWK+cpqRzkRSeT3mZUesXAYbCDnt8bslOPPgzQoLHvwQDK/4HOsyTZN
7QxrO1lI8G3yHWo95SE0dgkJSteqDbV9SJKMXCu0Naal3RblsXMk9UX5zNv+ZE9O9BxLanSGKPIy
mQ4hMgbxw9ocj+cfXC/RrwccsKGzA3kDIX9hbrAqZ0rUBeMra+JSXrV10/6ABfZytnBX1trOA72s
Xno9f08dtJdTWmkv6KRiRHaP3UBHkpoKNFGSuY5xW54tfZDONAyIgGKwsmJJCUyLpF1b8c4DTXkx
F6Xf6IMFQtEaftFZkBXcU54zsos206QUK2fCM9PkpC466EAZnGS6OdGqxlagRmENwlQNcZs1zzFT
cY9l93uuq/HT0l/MLoa8HBpjsLT991B1D3Ol2P6ki/EIMGI3CI1cVzl6ipxa3vdFB0x8lhaf+4S9
HlV9+MNw+X+KpVl/izvFs/2P+9/6FCyxCB/s/us//vHRETahaBE9/Y9fdRMF//vXL/nHv9v+18/T
0be4U0T/8UHwwyK99t/N/PDd9vkfP8OfX/m/ffJ/h9RHrnGnqfy/n9/yz+/wD6LpNs8TNiPt35n6
f/6l/0aaWv9+B4dq6LTkvxNNHeXfAeND5/hxsrIlxsT6J9FUV+9P8XkIExY/gY7/tRV9F//nv2lE
24CpwnfsmLj7+Rf/L0RTKD//YmtFjqJammOwZ9Tv5nPnbrX9G8ElYZcHMriNdzonvXCc7RzibZgx
nnuvs9603PB0lWn/bLk17oWgkQlvsGvZXulZ8mVSxC91J20MsO/YJpIGx6DsjYlzmduh2Nk5SqMe
vtIgObsZ48PBZvbgFglG1zzaswIynnGD2MpnpI3W41Qbh0WabG8yrOVhZJ0D213HLqbIwLB7pHoT
/o6izruVWacpdoOZ8moB36BBI3Lz11FU9XacEOIO6mFCIYsMIV+TgfYCQp5cUDuaYSoRzmcZOuZG
OX+X7upNBhXAjbiDH9o0f7bnaCFtfYuiQF1N0WYkOI840Tl6Hc2d1OMUmbnlXtSi9Eifcw6Wxbgw
7CBjj1yDUk3L3GjC35T36qGTW6SVpR2euC27y714YcWMCSZhkuOkzYuMjB6tOsJP5sPyWmN+7faG
hpYxMYIFDbfdhvXp54HF/ZY1/xwAX+dn4NXI1XE194rYZIUDuV5KtaBINaT3ZcMQJ5EedCpOmA/l
um0qQi5BW1QNsPT7VLlGphw4piECq2Jhpztl5SKYwBUq0wyUjBAyff7G27iVSfwL8lZaWTYrRhMZ
gD7REebq4unkQl6oDizS/ySaSaLy6kHSvDalBc2oQadUc3aLTxpuRCiBbgVV1d4Kth2ZNJV7vRyZ
utECrWISTdFeCgTkztlWdmpTak+L3GKqFXkS0H9tUnE3uXcLshjsloWRFi8ksp3tPAbMjQKfUNdX
OWTZNbb6VRpRWTG3YpAtQu1i3gVDpWW/hQbR9SUjMbXPqz2SsCSoRSFzRKb9TnNAcZtmlfvqLDHZ
EKnbaabql73mEyGo3tHnxaGczPyPB341Y45zYPz5AYCEm7cNCqeoOhNo9ysMW19MLBANtV5cyWaY
MYbVBqNgsrETnIAaa0e3VHtxEbRw6E5kQgjUDm9P6k44gI6RrDxYCBDVeOnONu43hTXCMaNraSON
kWfPyLKTxlttzdGpqIutlGVQjjBgf2Bz8c0yPRRErTzMhBeRPFiQNWH5Wq1uB5Td36YdU+sqH3os
jCAMMX9J5TCcSX+5MFYH31dOs7/IPZEOMkF9vZmEvjydIoqTXVlQXbdRGkw9/oGhUz5Z+ha+1N45
8UZ4FFPOPoGYVDREs0+LCV1QPxCwMJFIrFPXjWE+bMnGFF4yLDTaXQ+tJ8U3M5vGgZ0vUzYcDqwr
BUMmtGMgs0Zn2I1Dgn9J/TSa7Mb1kqximbCLhVmbi8boJR3slrczvI8t7a2dxour18uLgIKOySlq
/LkSF3lMV06p1f4kEoRNJIorAlNGNKN3i4pqhwKpnkdUEMWKRaFn6uCRrUw6x+bS+mxUnoAYScxe
qtyTWn5FM2mg1o6+qWooIZXxA73Is8p22y1qEGC1QnqgLnrXlADwxFMNlENqThqEyDonyVvm2NZL
pP0mKmlBGRDbHw0SUCqF1bdZqDTb6lcpIbZOZ1e/dF15xkcANretX2d7SQNA8gli0UysEh3iYygQ
kQwtY/e4TwOjjJeLXOa/62h8ZMpSU4GQgyIw5Sx3qP60S7Qeiw8pHVu6xI980jtevIz4gXoLQH9w
1W78DaQY6W8mPokx6LyqCVE8NdMOx2pEW8ECbagZri5JuYYcTbx9kV6ieyBIGitADcLHIsp/D9Q/
dHHY/JAHY1nD0orpDV9UfcmdW2wjKYqN5cXR2Y5WBMbPjbqpOd5mSkIGj09JXr9BM7i0OXO7yJSi
jSnhZ6iW1nFDu38rwjnZVendz67OLLmxuw4mIzeMgV5iRXflLSKAeJFBHuy6ZfYAVbh9U32V3/EY
XfI4n3A+yiezMziRJ22fFvaR7eY2LlTQabO2TmNDRY5P/JZayWyX5ZiIEZsaMszf8py4byuav6pE
3lbj/IsRFzaPQXuNsooesE5eJlk5xdgW18prJRODVjeR6rf6HHvEKxDCkBAya5jtSwJQPOwBh4zR
kiLvIAlZa5fHpRx+YzisQSF4Whhe0cXrroRzLFZ/i4XE0W507E3VpeLsADIMzHzZYdGx2Mm+qrmZ
HoSFQJtzHYAWalKXPPuz7JzsrrM9k+3JWZrLYKiar8VmLlESERJ0fC+369Eo0GCwkXhPMBIPCroc
JZxo4yvzSWraR3XkzspQ8Fs38HQ1qXTSLGlFFX+ODJapGKiqkit3mhjhPpaWzYg711dVO1zlg4zY
Bh0uMBGapGLYIsBk5/k7aY13HdIV7Db9qVZBpGeiJdkFw2FbDHS7r6msP8xRrR/7+E4umAUOmeSR
S4+NI9ZvTTB+I/eNLse65ixPTJBVioc5aJFxOqP9bkjDsymLINT0b5s7EAKGLBhRX+jFSDM8/6pH
TYLZNjeMApRtbmJubHFEUkaIbZ++WEnKe0aFzPyWDfxsqb+KcEC8y5TDlbUZ3T43DssgYkGTp20C
twG8KdfwsZ+fyHJX/JGVfVR8caouWykeuRfrDCd4i+dCpZSpaT6bsdxMGLKolvaGw2iKweP3qOVb
p56xPSeDgbJBfm1D4+GOkWK3rn/W0zWsNWh6Jv6+HkWYm1BF4UmJ92B+GwIwrUOFYw3ts6fE53lB
vthFDN9zjUtXqnz3BbfSiuFAD5xWiYMKbrOLeAAJQPGhOvm5M7Sj3JQfame8Re3zhIxZTZR1aamB
oXPI9vYtzDZdDNYuRzJMoqdXmqggiPblQCdoD/lzVhytptylY/O+zKwU6+ni5PoDHeERksyXWpvY
Eued2ik7++6VNqoXZbaRv3GIyTUURXb0HI2rigzpNYk7w3qhTt8nBBiX/e8uRg4oWsSzxcjIO8rF
5xSyoPvU+mUdZzYy6sh6bdlytJHxZUJo9afQ+k7yUwUy+dgtA4CTdCpgQjq/UlsLwXHwipFSXjXs
paGXMABAJDPnnYXY2HrDu74vNbP3KRCOUWWogZ2xkeZVAsbjqOdYQ5FP6ccB66nDx+Lkq8VcrlYT
fURD92Sm0s6+15Vyre3KLx0mDOMo4uDaYgXL7jzZdOZxi1HM4kaaqjpeComOlKmchKRFildJ8SpV
GdiU/lCUKL/sjRhmX6mDMgQuOo3L3mjzRys10Hgz/OsUpAsOuBImGvKtn5ttbZtbAuomr5telqJB
hONgnLAn9oyWpW6YBuv8yAa7TpabisPYSSUm2Kszh3eVTsCthEl9C/dGKcsR4JfykjeSsw5Z/BEh
8zllw7rT1Tcn645pJH1Ysf1gKMs9Ysf0wpENe7QYfk6K+oAOhqw/POTZo5pJeCNM46Y0JdzEtEOv
2R7VNiVUJuftH8yG2UmJwpALnZ6U8yrJW9fUuA8iWxzvyq/ETVt8vLQmbohjgFQgAn97CfNwXI8N
p8j9j4bdOz6Rj1Cy70/bkXRf3t2f+fk4qevYt3tAAj+f++sJldde9v765F/P/PU5C1F0qMwJqKj/
/s4/T/7t2//x8f3pf/maLEv3mtqX66wvOyX4+TrusO2ff+S63/75c/48xaJxgx+POIU2RBLWPyIO
qlY/v/HPg+IQVvzXhz9/gsv898/17JR2tewZCEQDp7ff8TLwPX6+CtPg37/0j8/psPshWuc5zstW
z8Suvz9Az1BcKkZALqEsZe7PJ3++5ufBaEjnnYhdIjTtBnMigjz7j7//14fMzWevB4rkEc0Y5e5f
zyjCzNY1r5C4O/smwyh4Syeq5DKx/Z/PWcOUeSPuTBbgeEHauSVbJquXu9FF7OLiTqb4+WMvRReg
H37BXHSMD9Kx1U/crRbjSD+Rpk92kJoeRWkYcKfe2ak3/cKg9Igj9czOcfSGPZULqZBPCLZCr3pZ
XqhIVbYrnwhJURt7VNK75KZgGNWLR/tgQlkyd+ixOHnc5Ds9O6cQOcALWu7KuuY3+4K0z/3U2HOJ
VTMfFOphD7gUhuTKBzfVf3P+0qv8EHa84q3BKrWHjiRZm+SdOSfGf7lY444BiiRc/th9ghzHkQSv
HCGvGN6wU8DxBMrf+9oHek+CqTxogS9cStxyRNnqtgR+hc/VDSrBQINMfihLMVeFGfhItlPPLe2Y
r1HZKzdd38WotJTJ1wPTHk4gXy752b4sXC1qN1t3/UpWajeimY3PxU6wGlmJB4hCTX7gEUBRLNwF
/4aqvi4M5uQEPLk7SUceFcu1Jbf9Zs+2mP0KU0k0TFv6HnOH5Q99M47WjQMrwZ2xugC2brId19GO
tZy00TBKCMq6+7Sfu7qn39iR6LfpIZWfpPdLK1aEnC8bg13dPn8s3rhA55fEVTbCyx/Lx/oae5Jr
rOBb0ZpFGwTIFLkukuh3Z/VqOefZm6qIbHgJz/cOu2TvO+aukz3mZmj7V+jwB92jxfSrwk/f8Zpv
mmB+1c9V8EljGh2cYwcT4rW0PekNkcghUl3j+jJ56jl3k0OHJWbH7p/eRfNpD1nNeJd6dJuN7V8y
D24DKYfV/VGkPhKSS/hlbwlo97uN/iu82VsgAWvzkhzNrflVfvBf1GDfzYu5zT+SJ0Bm4ZfUr7oX
dvEcquElCtA+upRfvADaxmk5rmIw9zsQQ6b/LV/Kl8IDd1a4AiHaVgoQatOM+slb+OvTebIv9kUe
ADp7BRqSbRjtyGrNVFc1LgyRLBS1K/SGubvWe6AzbhSIp/o7e+skb3Wnn/hv4nSOHl4RUSkwXDzc
IS7WJuHmovaNjTl5IsGo7rL/tZGoe0SDuMtaeZjhFD6FB+P0rT08JMNW8tiiB81H1RFg56dn1oB8
d6J4nm4pilxf2S8uPOR7LXJlip7/aqAHcy7hRS49mBkOEEOaI+k7upbnOegO1VnU7rLJngDrD/uE
K8562Seo5/jt2UDspWS1FU8dw6Q3BZbTn59loLGKdoUdIMOby4decAasEFj4GNrciGWmXz/x76bn
el1/F2A81oXXbRKyQEafiL3nFnWWpzrP+po5C7Meb/nkYPs8podphUtxpSKuPCFKPHePHStJEID2
ER6OB/h/M21rL15969tmU8P6dIjv8q3gjyPlO/PWjpfTo7rW7Dcvn9m62bChvTHz4f5dQpdL+VHg
cJIvqfvZUTqFPsvYyeXgIe0Y2BVmrO2wl1Iv2t1fzPZ7q/D0+JRhnXPc8lyVxzDaWsw4kCnt5Z3x
KRXu5GXb5VoVbrjpTc7kzVRvkxMyehKDLU8cJzd6Y0iCgfElCSI3X2Vv4CR3NdOhHX2OuFIw8cqh
U7Ldobiuxtq1PhB7ZYF8XLZA9lbCXDWqX5zeRHVRr/3vO01sPjfSCtdDvcHcaGLidHjVhOPV7+0p
eZgXyIVe6I/Nm/qFB1NWnql0GWXVQ5CsmU+iB6rIblNXlUlwzUEih1J/H77glZbdsQZwMPmO+7aw
7ffs34l8TjX3Q3Ej01PxSpyMepU9hf70AnDTTvjMgBgUpAJ71vvrHJ+xgWGprPziW6wJ9qG20j7G
b6ifiwrZOuASlgSJW7NQ8RH2B6hOdgZH01P82l/H9WCdeXWWfe0BNdHd5gPN6cLS3FNLT7NXeJv5
9znS77vs4Zc4KrxFrZe+4oIlDXRx6caLHWdhREAhmqkD50gS4DzWNpg6nxSfW6qO6Bwn5QOePNRF
GCenDvCJV6wXEUy89eM34cFuer9jPGof3Cy5BYLc2Od+xMVhjLbiDQ5HZvAhrwFa9mvCjX41fcxU
qjKKXJ/xDxdo7/7eM6oh0HjH0mmDWED+0nyapcU8xqthg58LyiNaq/65WA/h/W1PKPFS9YHBZX57
Q5oq3qNr/ogb/fzAjyh/N4/8wvdf+silZwq3SbzhfINj4YbbdoXAg3C8DWLTn/+zeV8+CO3cR8Gq
fZpkP4FX4TNnPWFv8MJreRFP4glxQaxvwtHllSARYhTenAWTuc4/QVC49veinxF61esUlJiXLWuS
FSnAYR/KM7ckTKLkzKjt/2fuvHabV9szfUQcsJddsYkqlmW57xCu7L3z6Oei158EE2QGSLYGWPCy
/NkSybc95S4MQ/HDycA28jI0mB/anOdTZNcX5jnHW3gAB+rilL5nWqXf5q/eeQjYNC1nlMcU6lgr
gKd5jpyk3CDw6ysIIw/7yMyVPuWf4mCwnefWlwG6B/ds6nN46aW02BDouCSHQOUg8rwshx1z4OsB
FVWnQNDNDld4g3dp5PYwCMPrGiQ/2gAss8PT0LirETQcxef40UJXgjlwlz2SeH/2L+ITC/UndgDq
Rgeoce+p09hsnuwZmHDKtvZpHMHioDviRcfhQz/UAcvgNfoI34WjEjTHyBOAF+xMe/Q4Yg9Vd990
5OO7/F7+iI4oWcDKhwhjuH8bk8Pm5ADtbWM7f77vd5ApeTyoS1rjHYPTPZmSzyO04VwwiApHBmbZ
zuM2TZGLpWq0q48mOGVQiWgSefNGEAryj5IQjb0O/qeHsHfqsPLN+/oosBeSNAiQfZAiel6rd8yt
CXj4Khb7pbhXx/yocn4JGXrbKOsiem/LiicVe2O4GaZfT7eY0m8S08AXg4ih1dNAU7Gy8qQHDLbt
Hx/op7A/OqKv7Yg9b5a1AztRFW5v7SRvZcgVb2OYvreXGKjefb03XD/0qGY5oYfyt80sf0DmB1Ui
d7rCQJguUfMJ5aX4aoTHFq/DGSHSficr1hnzxhK+C8JacEWM6F4a8FBuCld4TldYbjZzudibH1Ha
7eZ89gXkFj9yk8kxBDU4nA4v9EcVP1QxgIfBcUWZajZgbtGtPpXaTnU3ZEf5JT+2iw3xoCBNRMkK
5z5q32e8dMZ31aGSANz2wLYj7XOvvCAODwvtk72N84RAWoLDzdbG8h8YuQLxTcbWI1xp0MXym5nC
WECgysK7sPPEuwlk209jN0+QGKB31WwcDiEoAXU9snk8dKqjPaCAST0eASfY0Shffq1HmAdrCJ4G
11VH0vwRp4cN8fWksLQ5rtBBJOLuyyu84c5ub2u9rz31R/0R6n1n6z+TD8S7z97qC+vceMFMNBC7
3RhQMUHmYeF61h3VlV3xIGlMYZu2PkVigEyUSjIE2IhzKUHTAF/YK+yq8xJ2MVY83sy2fkPThnhH
noC9OTKVoMpNy0BmtcrzYVYvlFTW/NwmnvAQpnfRbNOseDdeQ9Ux1bt5RH5kN34LkvPP82DvyzlS
wAFwzeAxyNUDnnaOeeHFOnZpAPcOERBMACCUqzvafzU8zG0s0Qcix3jODummibdbIEZzL83uEek9
LTppJhGxfl4OIl4Obr2eKgTzjhWU823E+uZQ5MdY/BHUE3AshCPe8ZGFoCASFskuMhnore44p9fX
tLCHu/Z+eaomd5I9sXoYG7fJ/CFzKKqIT12yx8EedPCCzfYUKPpZ6W6L8BzObzDwgG6wueBFX7z3
4o6I8KWnwkwIHu+qzpYf1guEH8szLC9vXAKMBX+GCwHqeiz8ijmvXSg0GoeBU0AkxEihj9jNOdye
HlOpespvAiDhS3RYkASfAu0TTdB4uofYirsjugrInCIhVTvSfqz3bXHVY3DpeyV8zFOvZDeo7NKZ
aboBtmM3QzAU5c2u+mytjWl6NMi2lPtBuhDOcD729YHNbvoxf2DVd5RkWyddPAvlThVYCyWp6jHG
nzfGOkezkRUVa1fl0Vxo0kajnxrsbdCrYcp4ZXbI2r1RHIFZFEhPDb/kCcglmjdqIUhiUmpErpUe
naJhmUXx2ylTlOn9PMPU112EU9kRybsdMmCRf9mm395C1MYpATMUdoYbw1cdP6RBiSSjp0uHOj0t
EHwIwjhHNIdOz3KNGi+P0cBzS4u89ZRBrQ+7TQ/kocgiZyAhERpbR3+CGJH/0vza08x8YgDWT6JB
zI71Q5ZxLjfZfZGhju4gTTZi8ZUdY/ZB9cM07lvRa8QDRzY46Fr9nN5RcbE+a8EmHEGnMCIFsX+Q
B1QqdwHFdK+5Os2vkxpxlhPEAkCi8r38sNmIg0MleFI8jmlax2Luq8ketH8uPMEWK7zY2uv1rnxp
AbPH37hIE7vbBaIaVYBhFBfNnpPj4lgfImohHEUETOx1a36dBWd85HjgfNr1F9YN6lK0sL0LPgzE
rw31cI+4o78Ve+pXNtIJd9FH9tGf3uug2r3X38p+fvlaycQAmtgoD6vs4DuY8+T7CRvTcmYQXgxi
GqYo2Dk+pr0nl90n5+KKlZtAjZ3KLOndh3BDi2a+6TykD8UZL+gSp18b1sdWOMaM0yPkBMHJMzZU
OKKf4wt7aemgfcPck5jEc+t3I6kR3SS6yESpfC0vxTk7cEO7/oaOB8UDv5287eCl6v6ZCh7bDZle
digvZb2fHubvoYUnuaHOdpG4R4xFoxjBrEams3uHjYUlOIJilkzdw3TnlfaCw+7KA6Uqwatp16tB
Yp4y+rn3sdNM5+0gmW+sLT6JzN1vntjGquvgs+Ayrq9B/YE961TeWLysyNyjV069gD19Zg/ayYRP
0x6QO03wQAKct82y5Sdx628ICxieG8BxnOLQQOP1qEX9ik/SleXOp0DQHO974FHfaEoUP4Ayr8ax
8g2X8E4//11PNF7SL9FdTxZaRqSIBPl1vc8v4XAp07fVOHSyx02hJcHbFcCc7ypKCITFW8N0eFII
qKyX9JWc3PAkZEv28g8FJuEzQwzyy6id4Sqj1LVtkEiKsmdSVp3vmVooGXHKvhBe6nb/tvljUC7w
LmLAiBt+e6FWgvo2lafEKxtXJKLl4UBvgwn8ReEoQdBEdClW09HPQxKXGNFa5BXoCO+Sd/0NUh+r
JmL/w7P1TNCkWY8/xuhFrvyEEgVJ+6i4VemYb5UPwh8looA0Q8xcJcOJ7pIUv4AiX/hwSAAWM5rj
GK/B6Jj2rjg6ceSKj4JXiVv1YNVO/X0EL/hhusuBbQdhG++IZlXlvgr34ptO7UPH74h8lAkUhD73
gO08pn4XThgZBoOTfbQn/OkQTYh94QsWZYqmCsCF0YUReI/IJHJZIZWXxolOeum9NF+aP52mx/gY
vrRPEwcmSSdEfRCI5i6+QnWyb63xAiUIAauP+ZC2O8qJu8Jz4G6NhBAOIj6Zw2EPbjf7CH/HW2Wd
kF2Q6j1lrgxJqWzX6A4rsdIfE8vBMaoaT/X4On1wnvEx74WP6lDTv70Ale9pflBvImdThd+6o6lq
Z+/57RG7wujUXYlGhnfwj1ixy/Kxp/CKAm61B3FBmRHqnU11oPtZul1ss2YnBOLHnfijHH3rgdj8
WLhkmPRFnYEapvwmv6WoAlCZuYvulinAE3ORsSXE5u8EVET2SCY4nssbsUDxLi/+o0E3jJna2FRA
KGBQ6WGfhlBFHWQrdvykrZ97udOdl8znp6J8FJhDaCrT0OjOIu5zg4taLII/2r4wnurQndR7yLj1
CzXf2gANs5uJQ83uWDyb/WVuHxj1M+5ENQyYkVu9WC2RQP5ZcRA01ODSqN4hHFUYJ3F5pUJX6geY
8mHpaesn/1GRsYDgbP+7U8DloxMw1U9gU+fuqG9xqJ7cjztlX1f7x42jEH/DyhtxYEfXn4q/H/6W
F2b9F7URRHVgM4yBidJJ6LChncjxt/oI/mH70EvwM3HQZav23YMRHk0Y2GRXyi58o05HCF9S8yDi
JVuiYFkfhNAOeNCgRpunsKd8bvcv/Qv/2ypue+3FemjKBxzMjqFm62+DsCfxumPew5bL/FGyyd5e
RrYfWEOEYewaFzINs/wQJxzlZ9tEI2VAhvLMjsrHUL4ma2Mxx+zqhL+J1+5TlECdBDjt9MybfZJc
AkAFwjNcEPHaCrryUdvEZVySzxfhjmMI1QV2GBAnNH4IotByxWuAqo0vZ3fIJ7WjN++3B/LOFcE8
M0IaYTvOSrJoTkTQYQk1DNP92wGLM9vtjVwdBTmyGj29mz95WuPL5qS9hftsV2jZ0N8drsSl4Rug
6y9SF+JiarlskInHtmTs5fRIYnH8ySE5vyXqjRAzpehHTwhI+frJ7ja/FpI/8jv6QB1loul0rlHq
v1HUYGndEbXnQRedF4TWJjQdg/gFPu78KdHEtpWa0kwoeZkfkNrvZiyVZl9UnfFFnFhpVyAVOGBi
O0CbMkOI4dKZrnDHQ04aO6VWqKI04Q7n6Ul1l0PT7IirPRaZ8tnfwJKdKHg0VGsIQM03ovucujBk
SHFHKkRIgcrfRIygMwbPEbkiqA6saUEH7aX0MoCa2qFN+5tbCMKBcrcpuauHaUKthRoMYQnIiHTc
oWdc/UzaCy7XIK2iQxq8CjdqomwZGG8dKClxWQyQitARWtu76VflUGwWn45EBYETA4vU54kCTMlI
kbIDSVL4tkxn5aW8IAt+YWSmvZi+hMRZ5N8mFRp0rGtHQC98Z74l71kUsDVssuRP8yfvxLaikbCL
O074abjkoKcedZJaGyl/szrBMJSPMhvce3yb7hK4E1Qcn8OUJMENzynOZRrCKWCwbuxaIPA5lihL
7cdb8UwnWVtOjT09x0xCfr+OTnAb+88ssq3bfGQhU6wGCXZnnpngVJpMDh9opK3s8kDYu2BsUuwh
Ud/SEbAbk2uZSHnSUvLF7FlrX4rFp9VGM5T8NXvkdynsNAQXmSvD8mPzs7xRo7nkzpSESKsbsFj3
MRFf4/J30+AQoO+BapNJTDym1uetrDKIKI5qqHlQcy0thAB+e9AxC3L2AFoO1Npn/b20PFj2tRoQ
OXcK3OsXga2fawaQXWIoFO3z1p/FZZs8yZZ5sGWTWgN+ASLBrCzp/bqMwwZnh8VO2ubGAo5mDkd7
fiMwUSOoTB4gQ66ea+Wd+UaRmM/U0xndhgIpAuTMyBopsSc+kJ2M51GzpcyP/Cvo/Q51b9mlmsj3
pFzVE2pbqvSYwkhVxz2N9YrlHX/X8zcPdZje+HM+Z0tXHB50T3qOABEqscA5t/uqCXdGRsQRlD2X
JNGvpwXGP6/Aa7Z+jjHecxbyxHlemAzyjFLRMdctDKoRosZjHUgDxR7y4ppRpET5zuzkPfX5yrkX
bgoAr9w1bAJW1zNlf15w+VTW+y0c0fgnmbo1OyUnHym1VHPgbrdJilJts4Qx417JBsNsixwZVM55
nipOIwIFDSQgWPF0vIG21B6j3mOGIrvMLRRhrNDh6rlGhohdgakUauxwV6G74T/hN2jk29zRF9B1
622s9qLwq1K2P5vRHpkhrp86CaVKFJq2SWu6uvTKXOElJVdZ2977n0/mE6w+4BJU0mqQbrBE6Y87
pCc1CmNM1MnlQrnXBURQTzIMgTzg8fPxHPzlbVlpWG+3QGd8G9AIKqTLvaeJwzByO0x6BWn6PYuI
f+FXGI7Jn2EjJdttc7cyhPPMzjuHR8cj4BoTuK3s5LXD23Hn/BHXyyTYBqkGtumUINtwotip5KDo
eWztG3HpTqgLYzGQc/YQJVFoQdvTWc7TOx883ugSCGRMyL3Z3A7/rd2NN9Qp82hI6jvUhbPNF0K9
GdqFVaGpAUu+UI69Fgx0BTRxp9IEFh3wbwwib7YtDARlWAyaMzQ06x6No0r+Y3oMLAuEz+AXGXbu
kNuEpVA7o+4310jeQ1ltVrxErw0wya1/AAyU6NcZt6Vs/2k/oZzjwbUmKpQe9fxI8UTIKCbcmPN8
eAjqWQDK6S7GPQx5tJQq4577mZhKxIN7Yz0xDPyuhTcBcxFgCuVnvCZJToG+UnEn3GGuAut8mn5Q
JQI3ylPmKvg9hkEyDwwDunNE3C2qiSAmlSf+IBZPk3WiX8f8YChRGg0Lv5FQx0Pm2ImROUgOqcBS
pwloHadt9RmkfVwVl72eaGywLLLahrbMJOvvhwcapBFcZNYipiePOOdQ9UCDLG4IW0Dp+LTY8Gy1
PGiASvwhlj5XxzrWYpfIcR6Qt0OwEBshTA7K4GG1HLYTa7iO/RtSNFZX7ao8KNQzkDZR9ky8bLGj
5e1Xbyn9SgxojVsK4p5OJrnoYojaC2PMZY7hI2vP6G685HY3BFcNx2VPXI5sqgEfTYAszrylzbU9
WHSrgejIcDuAhDN5g7/Hv0PQqkT3A2cB22ye1Dn45wmzlwr9HkwlzydDT7W1MwhOpWs+zwFYN+5s
EVyGhLXI89E2D0+73LpOdnuvPlPD42nAHEYRCZ0ZZiGYAkN2ZMHlgZXdPi7Qi99WE11rJXbB6uQA
Pnmw7EC8RsJqS6RKt+a6U2DiiOIfeKaSSqCxTQ4WZLer651HTe6b+2NcmZYhfTsUnUmA8qP12VxD
7onEicmYHHiwpHlcEve/AYIMwEU26ssogXdIJGy5KfjIRD20xdMKKwjgA5NgpJRpj4znbFM910Jf
pcpJVoYgFF0sd7aQ/aakthuQ7p2sxvbZPW10SApsy6eHRH9lMSJO8AVKtXjY5is29CSpJoKN2Mq8
kz0wyUhwyYFVsrZqeswslBZO4hy6jfAigvH8W3am6unj9qRRrGYno8pXXDkzCS2UDigcVig0xoJE
87sGRAXCcOyXjkpHyrK1ZyhtVNAS4F10GEFPOQuLYjmOyhVIf4N/FuHMzjKPkoDzYUmF6Grkoc8y
2NaPajcm+EIHfYH8vh0O1XDiBwx1A+utIalwLBrnYFjuwmeeqCifQXbhJcxoswIq9hB5Z3V7XYP/
sG/Nz21eK1fGkkKrSEOUtmeT2D2FekAvKPGxsobOA3BJJZcdqKRMCpyrsLbntiy46nYUotDQVUjx
mzsDfL/sWJYd0iMf94jLFT2exy7bc6UemIbcxRj5JNB4Juks0NZNSUreSXebNLDiuz4CAO5FIovH
7aFDRntWGohMMw2q6UP4ArHCNqb+NAfkUGfzoajcjmdKeGO9Gi1UMQcM4jaThgBkOSRWjSDlbAlO
x+NZjwpCgmEQNUesk5bS0cbXsX/cul6UEmI3TogR7Lw9sFfJlJzgfwFNxhxCtNUPyggWbRq/bvZM
TIaCKQvin5JUiVDUHStQo9ZHkGXsWCJl9MRhZFawLLcm3gQLNaIEuR0ySxx0V+GT12Yc8FZR/Khz
C3XAqHGSYxItmAche0Cyv1i2u+A3q9reXiLdjY4swMj4GAO2NnazhcWAva17yOntGxURPt7oHFYe
70zHiXM75zhFjZPZSNN/2TaQ7cxGWFjG0Bz6gLMmTll6TJtBu7IsAaeH3XPDRt9h/XCAC4tUXJ+4
Xf/FhKcHEipXlm4PCRy6wurG6cPMDQF2YFUIHabMkJV9qT/ALUGvhAEDAzMcFW0fTXtU80RK5xGq
rldGZ8rdejyq6Pcz6Tkny2tIxMXG8rcZsVjr+/yNOcOS4srYidZxG2x+icnMZsTOwRBFuNrkAYPG
zlMAWtHtTRmTm0yc7gNACBsU552gBfz64E/kzcTLuV2AWSvsSrqwjWHP1prgjInNnQiTD7Q/4y32
4eyjWMZLniHBGatFREIku6eDo1mU7bcmA8PKXxURxBww42dL4rCDkpPOcLvVZwEsmfa5xXu8FSFI
5rOF5GsHvwOAcIr6XTky+9HtEYeANUM9LVc+HsAE0JIhEuPujS82+XtqoyTr5Kvb8Q3yhPInyCKE
wjeYQd+B+gtAWlBM5nBGP5KUT1hb5NmQ7IEgWQAnVXFSsEQ2D81KqArhLnZQGgipzFxeC21Jt2jU
kIFFjHO2m2btDkPbyKCEUyIkfbpbzTyFKdQbB02l2KSko1NAm6aeKyZ+ratXpHmUgwSl8WA1EjCy
FBBVibonhLX3tIdGUfSLjKQ+c0psskCcYhrdAqSWBAq2K7TZdAhFYzxEA86uu0mWWUmbfNQosokj
lipCGJWmw9JmlzrRBU9aGZFuUp8mfcqR3e4MiBUzOxcuDe4YPzaqSSIVyRWnVVgdjFX7bovoYwo5
ZGqF0zleC38w3JS4JorMMsgATe+m3kLLy5Bus4nUJWZ1//pzLGEWL8zMy9+P2kyBr6mIt7+3Lops
2c9UbsqNFvQn5A8/uT9MTcIjG8ZTIgPWzP79ixytgCT/Xvex0RwGuTZtqWHhtmrdHKIs/rcvSudr
WsVRMi0N4Yb48B+/kOrpl7nog6uUJU2g7Us7LjkuLf/++u+7sWP6YUcXLB0oysTQQDH+fYvYJ98i
kp36ZbkeBUQx2HraBdro3MJ+MlgjCXh/pw/Vf12tKYAIbZsMdf+/b/9u4Z8/3P4aZCf/8h8/rLMw
GFtysL6j1tMaICH/PvnvCzK11SH7u5y/b/9+qNXNiyXSSZwV2ErRJjA8qJx0MM//9WXaXv6nn/39
69/P5AERpBR5f8WYToWRo6U2Rg1Ql6Z2NxUKA8Y9O0Dz3Ipyt0Mi2HB6+htyhOK4OGooY+igzK0T
fh66q+VG5XdC/TRRmVkBi2nmVt5OqQyU82+Xiy2ZX/gZaVlORNAcqtCCjI1Yj6OsYNpSSmipMQIg
GMvoUgoAZTa3eqneiHQxUrp5baaE5B3MJpQb/iRns2VA8neZ7uueA3kUNbxDcrzf9IWUKL9r541N
iKgDlo0mxmGz+Vl0t1ajIKi1UvmIIIOQkK6LSTEhWtqkvibXNEIokqitfl1k6b4Rl8pXVICvzYRI
2Ex4giIFRjytjmcjBC1SAupz1eJtQkoYfnGkVePwgKI8Yvkz9PI8PNfFEGhjICYSvu45foDhPNA1
NMm1LG3cd2hiRXOtuhbkPreYedLR4nWbEjGKfAD2jFMWYdi0ZM33PODB3UWEQTrVtqimmZ4K6Kjk
HEJwDw2brkKMaRFZoUBXZkXXxWtMZN9HlOimkfoo1rNePYEIKSQyDHwdniuxD8DTJ/pEgzYlf64w
+Q4krBSmiiqzSYFQn7KQNtHwPlY8tLbBPSbRnxWL3AEjuNoWrU0GAnGTAkbb/A4/cACaOYL4RzRN
QTpvCQUSyziyjaFS/bxKPy0qQAjna/sZpUa7zgke45IGzECxClEWBPup7YjJOoFpS1FKrobyXDTy
Td6yLqgQgUkJEagXDFoD5JF1ma2JVTMKhi/G01s1cMWCkAEKFMzT0M/ancjZZWAjiCLUSmAP2LOO
szcDfRpf1D6t1NJO0cABVyAGhJVE9CLpZIbgmIdAkJfjEI+I34klps+w2I+i2AJnQ5Esl7bwXqpC
N5rK/AwdDAHu8YRurnIu5fqK8BYIKRq9UFDWo2Ror42MoikEeKwRkooFZDooIuRyFF2n8tIpuvWC
AcKIYo41KeYRa6UgTZDOGWoNuY66OmpCu/HUp33W9O96hFbuNDWbS/0Y2Y1gXAcp4dxLFpxuIzPZ
JhF5TmKMVHOMb6yNp906wW1LVfW7EQjnogKZep14BOG40jYTAzBD0ZXBkIjH2JC0YAJJm65LAVIJ
LwIpHd4yFAk2F/LMSyXO30X9NiJj2k8txD5oH3fKmMkHJVsPUZUT/S/hh6bo0Dmy6dyNUeQvj0Vj
oKomWae2bk7wafojvJVjHkq/eO1CoKkpnHEE0GsAkNRrR02TUh+hKJnl6vaF1BzE9aHXIc92XSsf
SsAR0PwCRKdAsckLSVKd5njQ6d0BhtRgi6H2LRYV/p6V7odSzknQdk9TW75Peg6lbZD8VcnvtpkO
U9cSXU3I5ZMRL59mVicOugKuiUuRi/Tc1EidPxN/q9ZeUKT9lNRQmnWoNqUF1qNdJ9RrOEcs1EBR
foXsPZEVb6BFYCBGAwMWAfBAGIi3NLkSUfMyDkU9crAY4eJkQ9wgr9kFkigghK2Uy1WN431aa0em
SPGZh/LZLAGv99X8JBXkcQM0Nx3F2mjqKBvG7ZvazXvV7IXjivgwto6s9npeI08xu6dFzOdAEZVT
w9BQcgT9HaFNi9jIjzaR38C4mqgJEBXhKYv9L8StKCURSrT1oqnKC6ZHHZWPFcOsRCEmRJTIapee
nBASlo4Yhye044wTgw5uMKaLjK9vKOHFhESKLTb6bYH/elgidfITxBTtRS7xTCKQ0fPqNCS1ch2a
9DGUrMZjM84COX3So0q868P6ZEWrcpTpZ+kZYlr9MtLUAYrVtYKEesk76kzf+Lkn+2JKfpe4wKBY
iZ8qJ4JyGlTmu5Cs48mqq3PYLOj6QTqGPSB+5BtEAttn1KCwChbrGk0zKX4udawURToZSy6dJWFl
20SA1RMyI3alon5mlto1XlNnvehJz8eJuNnC7zjpBLqAkXZTBfymVg2t8Ln+SefwlHb4HcQxQl5r
TdhZTQlGOWS7eUbbpVFpA5mZpB+HcHzsU7kLIhg6NB62EgncYcSsknOSNZ5qFL+dgQAcxP4Qkjok
0GkKOhSxXE2XX/oimlxsKWZ/QvXXKwxU37SFo1aVcSCcSI+MVsUuI39GkA+MRrdcBSOiKYZakluY
hWNVVQnx0epPOFoT27K1DOooe5MoDye5Lu6naX2bq/7SIkNNXjErexS6Tih/Rz7mn/jN6dNNpWp4
SQ2kXKTKF+QiQTApMhxD15BozRYgLoICM1oOA3kec1ILoT302F3uOp2iQtPL+SP0nwvueCcsCu+E
VLdcYy1gQRDQN3XTcKKCnZfQi41Tofwu08rNU80lflc/UIGiUGd2DyUiSX5tmEFChL4vImAdejyc
BGS8JGjIUYlQjCBiQavWjlB16b4euydLl9jaBaqK0qYMukbmV7ISbWK9DVRGp07VylGgi5Q0s9LQ
gn5yF1RxZpJDaQRq0uNdhuoYtTmzYc2I0uCrRgXKPB3PsB7nrPyFuL8beBYf9fratKNpR0lYkt1w
/zqMlxXXlPMSX0ytANswvC3qDJh1IRuQj8uaHtGqmk+tMIvghr8jTScwj9oeXZeHSQOPnlldg97v
+J0sKv6zdJbEKsHHDeGLcxSNX1FnhL4QKFq9R4pRhwg4UwZAQawpCOkzqTjGbaFetaz7knrkf2TC
jcakCN6a62uCZzXjQ963LCzjd6PrXDVae1eTRtrNEsZ5Aga50nxelCQ+DTUtVDNVvEmyaBAaJDmk
4T1OVPAUYwUPQcSUsUN5axMrmOThjQPnQTdl3HI3RYnan1inbh2G2qnGkG6W1h62+VZjEqvbbCVV
kIKDW/KZm5Qh+GoU6BVLpT3YKfCf9cZtG3RQ5fViJAPOmUNOWX8hYKFCYMYjTiZzfVGkXj9lFq3X
GSJOFqcwSdMV9Rg5+zQrhALbcAAdlGY+djqUXGcNhYdJrPaT4aDpT46kHSX8iz1jkV4UPbusw6Sf
pbx9hrbOOWmC3kwhpMsyW868UNxbSus+Q2X3iFAEqCZZQWEGw5QQ0ylHl65UzPq86EgomgKZgPJc
ql1KBbynVqfXmptHHWreY/PcAVv0avrrqDs86HpL+ULdFJtyArpRpEvfSCWl4VYtIe9Vtz4dSIc1
CHcwuoJkQJZRtaz7rhGT/ZB2W5yINctsdOMjqWntd9CwgQPzsjDzHvc87X3BF8WJ1fY4QTKmaCm9
t2pzKZC6AwG19va2eHT0ikkeebgo+22YXEJSofBKfV48tW81+NiEEQI7Uz5gFog1G8Gl+l4R+7pK
If4ULY5ZszgVQEJQG0yavWGxSGs5YhvD+SsLadfm0yAF4ViYtoKv7qyzTZYTTAvFhCsbdo+KmJvn
ZqSyW8nVvko2GgKAz1LSpE1s8k4UR2kvIw6xJ59WJrzNQgnoehaJ3qyuwBkBhJFQH6Ssza5DguJY
PNBczzZaJMYrCfj5RTmJYYab1ahTNUtCG/3/QJ+gH5nGQNKHGsIhR/6O8yqjJhVmyN+tCuEJks/5
AvV7iZ5NbQRvmpVwxyrpNXrNDSj4KUE96k1rhpsQ5ZQGISlXl8XwbjGyjS9A+wTvwidRpC6iq5J0
X+MdQqWamp8aFSuGliZMeaR7WfSRBwwQpbBwLffxZjKvST/NYiSI/VZo1s/d+6DXwSqUHSWHfPLW
SjqELchty8DDtqWMVkbcrGhGl15hcDvknxtxJTHUkHieTBEY2QI2Q0hFzavK7lXY/AgUebSIWdI2
aBfg6GQRlJwSUP89Gssr/JeuvxPkMTqbYnqR1Ul4JN1VODu/1rZrbLU7jjpKnppJr3EQHqrSCMKS
RMEY6GqKIcd33tNFL407kiGnzJSvCe1ecM24K6VqUdJ2WMFv9a9jOD9TdtBIn0x2Oa1DObhtIFBY
9SkcFKT55TzAyys+GHXL3tKgnUinX8DvxEfNEclb1PxNKM2+sBblrt+sNRdDREO/UwBORvQMB0Ln
EquCSVJgn0hTERhFr9yr04imbe6O+KHgJY5OLF7SzR3zk+00VVacgkT2TrMn3NaFbxlmwdGUktc5
4VgVY1Yjs4UFTQgLfQiD1VaqvA7YayexjSJpqO/qSDX5hfatUibF7Zf2XZw0rHCThCVaIy4ar69S
Ij7FKa3CdaQtb1pTCPyfVn+4LCsN6uY9ThrJVeaIJiVY8w6PQy9u6H7E8UjaVWR3c6LcBGPCQcFa
DPoeeOx9ThHw6yWugWoIekHw0KI3HF/Rb35e0b5GtJoC8FAVd9gwP61xuRfyKLrl2ks3jl8zgsSU
KEkla8ocDpeLUy21W7kTDx2C9M4CgkRCLFMRzcNoZue4PSmS+N6uSDIUinVEYXrZWZpugr0dHzqr
GK+ZOP0oEzQSE6E5BBUsbdcZWXbTkvxVn57rqtK+V/VWJtm1mNsmGMqVNlA6b01nOkGdRbk1U88z
BxJGKf3viMravrfo5aFbg3thuVo+CkoYeUogGtFv+RBWOguSPrnjAvdMAMPnStkLG9boDWkIUrJk
f6/H5Cup8u/aiBqqus19K4XDqQRLOXKqGqv5bXWi5OqbNEjSr88fgynNd+IguFbBQ0K3AscJbEca
2W1zFNYkZCYNZKvrcuq9kh3cHqT5NI6REsiRQsAfn9cCp21rNGhd1Ot+Rl3DnpcF2sGAcESCtYG8
1Vw2YuKEoZi19DUF8aFByXklmJLrCxxfWhcNazdu1NfSsn6UQqi8dOg+S50Rl5Ow9pdVv+CQTEU6
xQdr88MzyO1qEyqNKsAGHMoGij6A8VlFCcSCt8Wos3zU2OlmA6xHplEqQNCdDRuqgJAt4d1o4YVO
m7Lvi18tnCIQ8nBQWwDM7DShJX4IBXAiPA+QzcTvTktoxgmqTpem/SwlWFAh/thdUwWtWrG9qqRy
4Ri/DF33Oo/resm1e6uAaZwNQu6j+VGCXURUCRV8skhq6Rbvge/etce804snpDj/1Mv+W0Jv/7U6
2/9A5u3/phj3/6PQmyyK6v9L6I17aaPk4//Qefvnb/5N5038X6YqSsioiTIKcKqCbtz087/ZO7Pd
xpGtS79Ko+55wCnIINDVF7JmWfI83hBO28l5Ck5BPv3/0dWnzvkP0ED3fQMFlSw700qKZOzYe61v
td2ffxhS/MODrwYwkngbzyex5G/UmyP+hXYz/+EIuD6BEJKWhfx/Irtx6+UvraslSbM8fP35h3AD
PwASB9rNs1zXFh6/6d/JboENCzCsZL4nGOG7SpuCgMmVOTe/uSsdtYG2ug+yp6Rork2HdscSeU65
2R/z2TpPP3FFOdJYSaej0AzN4O7gy7ZNeGhGWlMq+JtQBfbKWkLW29G6k/0iRGwXJj5N/ppEdjWZ
DF3IaJ8hKZjwek6pM6CciYf4qkpdMkBR3bbu4i/XdA/1EvyuSIB3MqLg8yUUfhTEw8/tFG8cEuML
+3UkP74T5B23aUqObCVua8MACJsJqLpOezaKSW7VEkXPn2S8lDKfGUPnALbHAOBhf4GOj+gUOes2
28dmQj8usy9l5b5bitB7rwKSSnjWdkrNDzePb8MccBiSwWMR0HCfR1QwKSKVupJwl6l+M1pGvsXo
fqK1R8fLIoKJJI80jh8GbvkNOKaVDFAuqkR+BoWJ/kbHqJtD3PSti5+/ITlBpOI+zRrebv3Ud8N4
PWenCjrSgfV5XRBGt5qLiayMGuos6DY85VE/rkkKvTOIKHRz4zqNPCSbzi4rIrK65l2i6bilTIji
vMYvg9VjcXtM+V3mEXkyN+yjaANxrG7Nan6WcZAu2bpHr2fIZNEe3iiQRavR7MiaIfSsV0SH+h7V
S0EM6NRpvdK2/CLw5qIy47c9hOvOOFYmE3P4fGIWnwGGi7wsX8pIcj54OG7EZ+ZH45XR1TdEZq7D
Wd1CS3kJC5dtU8nKEmKGypgepbLFHKA9Ao36u9mYyLQv5P3YuW9Gz+xWLd3ua7vrWbDYCnb9CyF7
15M9Y2v05d5rHSr0AKVZ6167xrgEJAEymNCNTcl3l09b6ccup0J2z87nKxyCnQsCfGgKxO3TTN1c
HLvSBcGmyd6bbDs6jcGEisoK2PAQtiKHFoBaFAEGbh9ESP1qTp+O+J56wtJ1bAYbB0iAFbkmhmiO
ep51yda3OlYetz5MLpdMOObnWlZAh3o0pEVJekMrvGAlq+k+jdMCL1gYn3szPbjMDx6YylOBscOw
ZHE3NqfO1t2pw3GiBzI7jBTcVUvdOUUiPIggfJ070hvlhGtUk+jckMQqU8M9MUs7DwNmn8TAu5O2
eGB9EhidCAcE2VHGSsY2KVQM6/BqHJsw9ndt3wcbs+f0ndiutLKPaQ41GIX68d26YpdYUi03Ekkr
cRqxV53bzHwvjQiK5GQ9pdpZBuvoEBwiD0YEQKmRXFcV564mv2VnDfNbPBDbGg/quuxcJgohai9j
xDvoujdVxkpNNzdbphj7MEyMTchdatv77d0gE3NvfRlTHRy6LMLXb2sPIlIzrKqYacyUeaeyW/7R
tb6lFTlurQmlCT+wjwgh2Rue3NFDD3ajZRlrs28llD1sEm7W1FegdOdHhiWcRvGvhFTXq1o3D3qS
2Y1nIqQkdv6ofFHf+dZAH1QTIZ8S4jTSHIJkFTZbz3/NjMC6iBq/EuFYAPDEtRLRZ9uBwQkr+5ku
tLevRg5s3KOzbSLEllwVEJdcpuWSNFrEZ83VVFSIAAfmAF0EtUjb9Vve+2LrGm5/QtlM1gnjeP3p
zkXyKDQiK0ulZAQiiNdWZ+5dTXdBSGvJ3vavR0MxJyH2h95tRk2RnQz/NDR1sS1mQuKUggnpwX8c
gnPaDT5/euFCMA7ajwwmiEbDHpN5z0xj/XXBjWZYAp3Y3iNUixW2a+sQkUC6MWsYPAEt6zVr4alt
iAsmHrG58ZS1b6PyiczCcMuIaud4ujpVU3twY9wk9Ds27hzeJ+ypbcvXdyZpKPHsQGTwtLoe3RY/
74xVyJjL4rkryQwy9ZnabbyxJAuKDMLPIjX4/SpbA8CMYdLjISM8dmiRpHtCiStpWU/Qg54LZQBR
LJMTwGQiRhMyFwMT+UJh1jeS08D2hvIwwuoPHJA6IoGlFA8IWFshg6099SepI3Lgw7DbGhDacPe+
GdK2b6dUHuPJdLfB0PQrAgaKXdRqGkZ9dbH86HmYmCEHi6hE4RGpUxmj8Wb+0dnGvZihranIJCa0
uY9HumGB146vrt3OF1f590MloNx0vFUrDpGP+iMtC6nmg9Mm81NlmLeyKfRJZxiAIt0Uu5oxVJXO
MeKOQb/GtXVmQWuhczsJKNbbsppz9KHEchhA5RDBc0SWAMpsJhVNDmV7E1cHO4SvCK89gGtTXehe
fvR2nxxotWx6p1NvYiR0Gva0uXboumzKabzuozbGXTld7KhGaiKGHm1n9Yu1xnuZffdpsh/zboAS
oBK0cXbwMJS062ypXrI5/xwcsM4EN/trzqX9LOetN64DghuZVRQCKYT/1VYQxFzPe03pADN9TS9j
YNZHgmy6edjFTjCtJteAptK6SG2m+VQzSBmN4b4clliiHL5oXA9rJ9DpLrCIjpEsxnnRZxfiJc7k
DAVHbtU2lQhhgUtkRU9EO0r+gDvehK7Q97Oty5RtRyRhtzbl5HBgI0Yts8A0kft492csAn7mYNqu
IaCJGvdj4an4SNIszsLuMKXCPms1AlM1diFn1UHNrIGDkScXL8/3zQCRa14S8lhObOl7J/hFVCdv
P8FmWVW/mUHeX6Cx9ZfJbD4kGj8LwWhdITK1s5pJt9rXJIgi6sUnbzN9oCMBOXCSNQGLMHWvqgAh
zVwX+S630vfMGLiReNWyLgFX1RLjbw1pCqdWrABjexsjZHc5mqYJB7GNXyL13Me/245mW1etzaCl
o+c3j5FvB/dpdwpixGBaMeiqKgoJO7bAv2bIXUaYafvai7Ibt9hNHn3vssQN4WlnQVfOz6bZXvoh
Zew7aeNI6urZcusZqUGnTlnlf8TsEWnGLp9xBsC1SR8SlZ/CiJB5hgeaHSanpm/W7Ffr/JtyKCBV
rCEXJ6O9kykOxpxai+rWflF2OWw6R3ToghYQTselgt5NKSSYXY1Dr0qOZtkMv223XFv+HlJf/OoW
2tp5ReLSh5ypsSoPH0g4GFRfg0ZqyT44camz7RAtLjIQtc7K9hOGXIS5h262TSrkWEx7+syrphcY
F8eLtLzpRNaqvFtOGSISxJ0e7seGXLVmzgAQeihLvXJuwLROx4CTDcFs4h0Dmy7RNOT3veMxvaO6
3aooOmufUt/W4W6sGRv2lm+gz8VNHkt/W0MuvlX4fDPZ3pl+194WtqpuOglrw+qxXs3Oo3T6x4xc
7JWacEKQWUivK/bBcuQOiaqg39DUdsGGbC0HQZLX0XEmnbztYfwpv/5FlF920h6dAYZHwUY4NojT
GM9Fads3gfdexJ2/Dms7x5rcMMVp9Svhf9dQD9/EksrdjeAJ0oG2VtaBejAj6EgTi/TQz9hhwtJd
EMKI5cziaEl9UxVo7IbJfx9Q/Vg1JuF5Tm+iLl8PjDpQUUCWxUihKV2MAhYX8TZZOXx4VQt1MQQt
OIVnoy6/CYPdN80zk79fvmIGWva7pfecjfJXOFbfcafpWb0Fsr+Zkmk/D2w3nhXaiKvqY0jEwSCP
SNPhSERwpja9MUwYSCEWhBCzmh73ii515JN92GXG2aGI6B16VEwn1dRupxipdCIZS7S08NS2M7pd
583PAqGFUaX22nQwx5oBYvB53ruOuHeAQtPB9X+JnpFc1F3rtn7gBw2ShWKU9/WdLLxHVlq8Vcn3
QOGN57p9CUFJqD6GDUOeQNaMO7uTPkccWXPZW2ekrqJ5Xn7IJn5CIoHUgDW7dLxv3PBaFgJtoWs9
VJY6tTZ5u4lFCytpWGlpeMF6vKvQkHJm/+5FsIkiZKdIv+slOGEg6XIw+20NzKiZ3a1U9UNXRbSi
7uhy7jhjH7voVhDrhsINxG90agBzeu5tu9C0l1/YoHC1BvYdAaZYvi8GjE+pmz+Dnt0vv5cNNYOh
9jz6rPHGREi8+6Amo76iG7YdjRgmo/ZIwByhEPkIkg0ZborRQ/HZmMsFQjoWtgZ/hMiQnPwkOVSQ
gvABAfmuk/3UobRW1YGYOJyOJm3r2Q12AsbFbOOxdtFT4otNpBSrMgueByjCXWm9afo6o2pJIt9q
C+yQGp4MpJgZTkDLvtQGtiKhP41gOszy3fX9lzCOSQUpHss+uSel77119cWguk6KmZS1eufqeF8D
D3Am85ZJ3tlTFCykv0uPGZrtTw+llo8e2dI7I7Jf/Sg7MwLYp9aiRnxAr7fpKXEo6DdymW+NznRV
Wz6Y4PxRDPk+vvnBg88huYsFEFNUhAjKygM7MgR5Bv3htKoRVNeSqyHttgTdMji9bUPOlNqmPDRr
Ng++aFatDvCdCWpKH8PkAs4+uRHzNbw/YoSXdj/UywVp3za9ffSYlUTcIvqKPiot35omr9lE92R2
cDA6/VDI6VHOxbWPv8DL+m3a4RXrxWUsuyX/48ZsQD3ZSH/zCm+VbC6NzzSSbZhHm9kzxDWtgZdB
oPGFRBIvaPDUdY5Fm7z1mXmH6ZqpGKGAKPxS4d57Rv/aZsSIw+wZhvbbdNyTa5TnAPdIOusL/9Jr
l1Va0x40reJ98p2LMckLSPnvTD8qq0CUhQWvtY/R/NSZixmeQg+VqCvlV418zXGs28CLngy/PSR+
iqEmQPvNmTbAj9LNNi0W5hxral4Ut0rLfUS0W1Rm8ip0p7chTn9umWXu0mxv31rDZB6JOwIHZljs
U9F/VlHCUMt5KKr2NI3VL5Ms2skAbzC0j9KGgZrfMLXZmoiHyYi66gpUnW6CEjhbNoxEwrS/LRHe
eX34jtE8kPrd75rniBvcnHmbqvPgynhfXQwoaLblEwqnJ9Nqv4LO+EVs4rGEvVaF6AeC4DrFHuqN
5KYWOzNlOricLGTev1Vp/dHhdB9jl1xpYoOK+FWEpJ5ZGXAqVK+De9BNdHarmhb1CF1+DMDXCi77
qWjvKkdCbJp+2yOXnN+YL6WmP5WJpQIGwu5brygdn4pMYLcLLppioqzF67hwv8F2RPVw6TNnU+dY
aNOPks8kDLKHvsIuEZjXk4usLAzgWRuYtkC3FaJ/4IYRrSKoKkatN0FdHg1P33o4N4oi3rVOszc7
XGtsLJyUxIIgfEjT+JC61i6yp3MvOLUJ/xD9rYb9Us68xXnlp2yJbFAeeYKpBONd1tBDMNqT4b77
FxqNN9KmGqE5huk/GePVBOCtgYFW5/3SI46/mPODmXZvkixEs2+Ausm1WJGgeWryYW/JknFbn903
3F2LRQshAhtzif4q8vS5jlW6i2SACSUlVjoc76aS+VKTQQ1i2VyFRX0Gw31s0ONVlv8815zVUw3j
MjGhUsaLgubSBXd12txlwkGWWJdvpJBufeDRjI5vZ1TOdobbfDLR29N0chpEeeol0NVd46iGxhez
3gJ5tZMDXiB3FQg9gVkRjj3iWNkRc+OgO2EySF4BPe92ZIq+w/28szBaltalTPKboisOnrFo1Mcb
5Ak3BTLwyWKwm7E1grEjsid3rJ4YC5wmf7juGYRMpMSkbfkaTPNjWlgPbo3JqJnO9YxjdiTffOU0
KXIQNAEtcPxJ9yBhKPSacN5VbANdb99xM/HScG2TW0U7Z81Ux7H964ZxXuzstCbDU7v3whlvlV++
xsWNAZ44RVFks/szA32cxmyviGHsnVeUXpTJ7qnlHHFQiTYCL1usXs0hfaxXsXJ3oDPXg/bPtB4v
c7Jc9lX73FGeq6R9l14EcQ9ljTNi3MFoOXh3QoXdZvm7SnO6julSlBM0hi4x7mz47371pSL89s7P
ie+P2Abrgk+FbK5RuN8mO9oo7H+3tn8sW0Bs8N7sYHrJrPFu4F/Xs1BY5Unbw0aazXeUMf1DiUpk
0fyimpIE4xlVEQ4EZ8CFyRgaCdJEiY8De5FXag3/1Nw1ffU2eMMzkI/3os0vXSN2dZ4zkcNhU9/b
dcpQ06Sn5k3qXE5fuRv9TpA9dIR2hL7FvFchmw2c/j7M2Aoz5EnWITF/S414ZaXOOi756YldlOcy
g+qc8CYy/IdyDO8suwPimsJ+QF1OhYXqAMBTeCW6CfK2YbCQkuFo65YIjDLfW8m2pZO9aiMwo6If
521Z055U8CB4IUIbsKWhsoSr9/BiRyTFJV45NugPKAYIhbth50rBlFdUbBPzx4MflA8Ej3K7GuZX
RJgwllEykHWHOqq8MQ3vjUS1DA/FsJ6c4itrp6Puv6OmXG7gz/nguWsnN6CeoREbnYBrw6Jv2vQz
cNYUa0xIX6GXyCQUu3owX7jiPPvS4ypHLEPcRDucK87lYy7YoGfMF/1kkEdXwJ6CRX+m60xVx3hq
bDyshHS3K6xmVUp95Ej5O+/Kn4zTfRvMw6Y3QpNkB2wiFpWRYETvOnFw27mwGYKAW107Q45p2MJv
szoKGYmGRD9PMHG1NR3YAQAsHboA7WkOl8Jq2wdd2WpDTHe8EW2EtDYEGhBHj+wIfs1EE2yblrFf
P9Ayj5ho++pnPhcnZzuegP827iNCrNvQauzdCB3EG90bYjnyVeAYz02QM3ONosfZIKUyLJ9D4TOC
7rJ27aBbXsdd4yIJyPQuz6FK5bZF3UwwSQI8x/IDVBKWklfZ2ILYAaxpTv6LTbzINin1QbFuKdd7
FYZD+cNWD/pxvApVZGzc5l4YZg9cBoK13eMQiUgAL4ifuVIt+ylpl5BjahWtBhnsmqblCCXTljZ7
d1mFtR+sAxxCaklnq/JPhgwfarwg1b0iR/cJ+QMW/kTuS5+PsABRDJX6ikBhdsi4loV3HfiwDLxl
hkNaFD8boBDHsHGFdn48RFX6EdcFV/AiAbccwgr82iUS0RJXadEcnBxHWmSYpAFU03U69T6fRs9Q
tgU6EabhuxgpT6OEhFWjVWIXY2LpUR+tnAxWa+UtLqPBz1ZCA2IavOIkquwh7/PvdJj3aKrbbeDx
9pSHjTr3bmOlfxdSsty9kOfKDgDWQO48Gan7XMU2/gVhPLTLmawUY5FOMgaeLHfBxEoQZ7Jb6cij
uVHiGVKIBDJONsSucPJZnlB+o/G8inWxhB/fpqnzqK0K6Cc8hls11ye/XvClcpNZnLJiwMDXhuMb
MdmM5XeeLPZeHqObM0KUcu5hrvLvHmRUvjDvrYAjKCL0drp8rgkSWBligpvinuqu+cUSdzYRCsJw
YIfrqhFXZKvOlQUXz/m0iJlzb2dZ/ypsLG/SaFDpcWOSUUpie4toqiLGpiMT0V9ahzV6rCAmpNBy
vnISlDg+eIdqhPkJRQL4JVlvysJfm9jI3AijLh9BwQVcBPZBM3RwDSxs2n8c3OEtRMIRJxXm5Ozg
euLgRdZTmGAcsA3rwJKNtKBJLqPsLbImuj2CXsoE/cW2itFVn394mM4yVKJ4v5A6mln5ZgXDQc7j
ejSt+zFNvswRgOLUPESp88tW0zkNM2qtUn+aWuwzOT47SG5639/QHXoyR1afQH0a1YszuBjqWHnb
zmuvXK5kWtIGruOGgbq5ibuIvqxYWZLdBRDwo2BVTEPHAzkFXT5CpZHW90KVVzRBVujiLwy5Xjy6
hYii9HccK4BW63yU98xQ0MyHW9OAbTfN6iHS+aNd9DdWGFJ5xHdVn5/Eou0dO/NAh3lglwglgn51
idkcYwCMsqnSjEI8daA5/eV14T7TEeGbeu0nRFAGI+BUz0bqlX9E1PdXbijuxgwn/ECStomXHoI6
lqzv3MveRNi9mqa46QzVb1DiPkQYdL30ayq/F5WzKKkb3Y52ui9OfmGdjcDb2I6xQrwMnmTCs2st
BMl5gvugP8gd06sWNdDKAvVNtBNe3kE+tAmZJn79QXAyd0YTYy3teuYxOGXVeI7GgXwU1Z4C09Kw
L+pvMu6PEzNF5C0Xt4rvks5/C4bgKSR9fBZ5tsKlQe7FSDGioMYZxa00XLUqkHxGmCqtdNg1T4RR
o7dFShqoeE+gBuh6XX3nZXOwdHk7lOghrI6prAsVeGFN0lV0mFIk0Oo8LCM/XrKfh+Bva9nPlz9O
s/947T++/I8/9i9vWpi0u2xyGD2h0msL7yFJK2trzhxC1Qz+VYjT6hhUQ3ksmRUwYp7vyzRE97Tw
6u3l4efZvx7+L17TDE/g4NEW8cckO3RDRHpJPKP2RDINvh7j148L7efh58vA97uDPz8psx+604+7
6i+zl9R+hBUYAirq8Bzfr3TYlyxv19XEJG5+nuJGQtf383TurJvQlXobLh4KWuq6OP48GEn4z2ct
/lsv9NCtB93OrJuDFD3v9+dt/vU0W37Lz9f1BNhtpGWBMg1yQCPUUUcVAQvW+L8ffl77+fLnG76M
Bj73v7/dLs/8nIgn1osRaaiE9/Xz7bp8dvXQMdHEzsgErT52Ltoq18Sw82OoY5z6T1fd3/66n9cK
ozEOQf9L1sNtaIxfeW5iyCeaKw5ldi3JZtv7TvJrZnxDVE02UQBA50xGXPXuPgsmtqI033K0X+RJ
0auyx++skyO7VB4k+568rZpTbeG/DQJjM83cJh1B/jGqLaz8mYUpWZY3Q1JPRxKP9pYyublOwyVT
ut74wl9oGv6bFjWEAxZBdstAs8SLidvvOLAJSGdRXfyC4BO7HabNXAXZLvKI6M5+m7gLHS3dY9CP
E1mZ871Mx+xou2F3iqvoaE7NL5XGzX4ow4y9NSLjsby0Td1fOrcJuKN6J6YMeAaUv6mwfPnNEF7p
1uLX2FXF5caHWRVFuo2YXFKT+ixV0mgv1VSsvYJAWTe3zYMxmnfOaLWXQaizhZ3sOFfeoUardKAO
Xz2RL52fzQgYVtk5l8F2nMvURVz9jj6GhnczO/Vvv8jA69lzfykEjtvSBWia4BMzq9uk0xJUnBNe
ZzYCqRqAlqHfLTJlr2Rtf7d2V5zLivp9ZviyJJT5/D+VOqRbMHFUs4D2b4wqawzaj1ErXKBOVd4Y
7VzezMnvqhdiNaiZhG26i+kAh6Tz+FRES1ybY3bzJsuK8hLjmLyYxiPTJX0WM/lhcY392aPdRjye
3g6WGsnHsv0zHjb/TI/0ECXlvR01sP+qZrr29oE0fzu0CGZGbOjmIX6W9hzB96nRl7IwUaqiJcwa
thL0AYqNhXIaW8iEOJ2BcBlM18nyTpg9GUznKG8sE2dh6Mt+p5fo7arHaB3UhWIlCvJLNtivrHcm
WXn1IwUICEs+RCZKKE0YqBTM5PipuOTMyhrP2fy89te3f75DZC66677iwKDT25e1kxOhU7w4gfzq
PfiuRUPtmlYProIF56pLGGOvNMInDYLW0B9e43ybffo4FdE5KyYUFc1p1NZjQtLRqnOt54r4jZUR
1O++PdK+menKNgQ9zkN/KnIH0rx5LToqRTSL1xUDmL3hY+/I8fAn12SaVWjUt30MWy5xlCJHAPo/
Ls+ryh9e3MreD1nXrnPTJmspbPFkot73QupU4pDvmyjXQHVj96qUuNBca3gMWKtIm7wbk4h50jjd
4pqqaWgd2d6uHA1AQnbieQxHkiiyt9EAs+6x8TS99tYqkM5Y6pjvGW1TluhgEyJaR5TfEsXq1DeF
f+4Yow4gNgObWQq4v5oEvbynbTX4GFacEpkfze/PsaEI8wvzva/rXeEXwWasnGGNYUhKAqzD2fkt
2Nuhk3eLrYj0fZgsjt8FTCUWRSy1g+XdhgOsqGChztiVPo3ZTIhmMbz2nnPvzvdzzGkTq+i2N+z8
Og3QbOREgNiYGOqBQOkERkZtXMwCJ0MyLmFuDQzcwXgJayavdlwy281wrIr5Iwy5nLJB3UvLxYJ7
L8SFO/5CBac77JdPkyIIENl501hkZAvvTlrxgVyyT9e6HQdYOolkZlHJ7r1E8ZFVuLAnn61fr7/L
ugoOignJraEx8tY9IzUTmiGiYseLoCZGYQbjICaK3k9v5hngWjFyGPKJqG372kypKFv70DMI04gt
Vy0E7bEiOcjSkg+UTY6TQMV0KtKOSY4iBmY8V9HJp4pbJ60JrrHICGbX2r5yiubbj9xfPiG8eIvo
XfYOPck0eJjaRO9jYRNZVKLTb6KPIbbsl17QcIGoXvh+hG1BO+B3jBfLuDTUZ3WFAsVVzVfegI+r
hmNVx78ti/s+4lkKxPw2oDgboKH2hJqtlJEsXAd0pRUbaAM8Vq5YgeN2Pi6lZOuYp0kwsrP9pNp4
qreulKYTkUztRyo7OvVEgq9CwbYsYEIefcnWK0+kmSJVY/NDQoFT3WjaCSt7knvfIx+B3W55r9r6
CcXUr8FNv9P+y3GF2A72BIxqjvbcd93bgoO1RIrZpY1cjx0/8wD9JOuEVFWE1/TOum77YYqyx9Ib
4dh0583UBMBOOg3qVveYkxg+NiG6QHIsxbX4iA1n3gp2lHzcN3VkibdwUf/H842XFPah9BTcJSio
JRP6lYpxPc4jmvSgo1fo2ZTNND3iqcYVgf4QBxcM7NipA2RABI2MYavBEXN2eVFzl7P13Bi2YvkN
mc8on4Qjo/20iUeNjHx+NOb0wB0pPkYWKeFVl+zwvz/EgpqZrNcF80t8jN83eBTwz4d5+a1xi5KY
MbEd5s5GS9c7pwKJThVeE+5LnnyN8i2ASida5TI7Q/slYrnxbfXeT2aw82p1R1s22DvSukkYSikR
3+dZSOQfk4pNYEb3zKz3dIbkJfJh7rVdDbw1rkF2Tn2xD2oKF4kNlJFsBX6M1FnH6X97zfxcjOXA
3+0dhWdf9+GUPuf9Tey2X5EeHhu0BxRqJImMZgi10twhB7+lyyK3DTwVwyXelbsN7D9q41UYWb+w
chHCYC27hcb7rugAY77wwdnZHeDi4Mvs0GQOvTFS/5ifYYONzfHrvVu6EuocGscipz2BI2SVeI25
bYAz8C+7Ul1AJI60wpMRfZetj7xOZg48kdomnNWs8awxb8piQ55jkprPE7wYa3SR+M+hu6mKJNub
wp8YFTvG3vRbOFKY5AFsm+PRL+nV1HyIfnu2ESYd02i40H3JdwIawNEcFRatJvuV4444ui32udZF
yjXMdV5uCy8lvbTj3WdGkiI9iIrjWL1oQySnv15ZXp7VsguIHwnBnGG9QG0PEYedPNWwVEV1q7e9
al7++hLNyU651rifQrzpbLIZLi7F30QqapbFgPl55tFE3pNZv5lEHB6TPEDC+fN0hglAJiohq05p
PZez3zE55Ed+HvwBWHJa9q981e3hcKDRgCzeRkgj4uVZItm6dIVDuLO95hIsD2Y9l6e6XcIFDRWs
ynBma995HrFVvod+vp+gwQnmwr6e36ciLrltNeWJm/sJD3y64QO6rvnXn9Ty0BjhuI2F8fLzUhZL
QrCKxQXZCTc7jG2RHBoD7nZrB3sZEe7g2+3p52EYiYvWtUgJgun32OOMta887l5lapKgTDBrThsE
aJBNq2oAGTqJXcQnjh7QQIZV8gNpWozrbo7qUz70FWgeSoyeWyDndfHLipTB0pXt+0ReerWEURbw
pd2GGKzMzFqsrJEJgQupQJFw+ggTJV4S6QS6UJXwHtNPtq2cD6hITyPbk6sSa8ZVqqCSWZqGiecz
nnKn+kRvoT51Zo+io7Z3luNUlBJBBp2oBnpBdyGg89g3J1uPcld10XWXUh31RaROpWhtIv2i5e4S
MQj5edFPyzWnFE3wJCjZuftqI0tSF/wpPmXSpbfz8wsTOm6NOFbaqU7DchAizcCgb5NzEwU9DmiT
vFfee0r76fTzDAOsv+5Tiqh2UjdlSJavGrjSLPVpR+Z8CJj55naidtXgA5U09dZsxlPs4lhsauoZ
Y+5vuoI3kJj61WYEv26kuq7LVmLBwmbGsv3eeHTAWrwoKFIo5ybb++BAbwENgB/IQGVIONLohCID
s6Iv6SZ5ZCFYYQT/d4RUFjGHT5SZbN079z4cqfWmoNklsffuDO1zWiCENkzcYDWSy2EuOWtbGuZ+
mv7+/3aIsku66XGqv//84+OrSEpKm04ln91/szYEtiQp/v+ce39d9agiP8r/boj460/90xAh/4Fy
yQ4CrBAuTmHP/tsQEbj/MF1p819gmTgsbbwJZaV+Au6df5g2NoLAIxWEbMyAQPqWLOf4zz9s/sLA
lWbgAyEzTSew/vhf/xNbSvTNzOLH+ND+x9f/o+yL2yopu/bPPyyT3//vBgnoAI5rO64l6Ji7vrDx
f/y7QSKZ1NhXiaUOpcCDmcRtsJNqekRzRQ419CnP9rh3xIgfJ2oGoUGw0N1BET/QW23m8yK4mvwY
hrlHW8ES065szrrrxR13nicrzdcMgix0KBKrVM7OhIk00LS6YReo40NhQWhyu2UQ1h89+78IO7Pl
SJGm277QwYwxAm5zHjTP0g0mlaqYZ4gAnv4sVG32Vat/676RtUrqFEkC4eG+99rta+7S24QUodZJ
TQ94aGFCtM/+dYfXbS/bDiNCQZe8eslFwgwKL8Ua1c4xVUawHplLkUInL+ZAozWZXTbKRcfOcvBJ
rjThPFXBKmg5iKZ4b3J3OKAMfGibrkdzynuFsBKslQsgAQHyPlqSZZvW31ilMfzspTKPPFEPOYHP
W8lkOK9Bf6WFJN6gzN/rghdoaXaMzVTsvuq9aWzGM+pUDBWnOvD1NTKng2nR2xmZw2wTpQ+pGD87
/zW22noTUNuQ/y2QrVeE52QVZnIS2cXiV4w2Edz5wBVMTCw6cmXCpiWCt7WMhqCh0aBIffdtYgJ9
+OOK/uuK+dsV8s8LxGUw5npcJVxzBFn//QJJJ79VlaprfKrBg9kDfPz6kvtdufYEW8VoAlA3U1iZ
Awfl4gSbE/nXyfz3Ywn+ca3yfIV54bqmoA1oLmafH+93SRktl/b/ox1vjlGW1ccvEXfCoN3BeYDN
1xhukFY8GkH5M3Hz/zoDyy3wh4eIW8SVDmpr30LtZdnOtzMwD8Kau1gAwka5z8xoWnFhh1g+Y0b8
fW+3e0yj0F41vee6pfIyaDcxEO9PvA1xbFB0/vt5sK3/44jcQJqW4Ib1aYT//USkYJ50UXY5onHU
7GkJHaYLepvtOwK8qnJWxsD+VLi52OKGP8O7mXc0zk5xOg/r0REwL3XwU43AG4WYGb1UpHwsLyUA
9Y6OTWhAmN7/+0Evpq5/nEbPtYTvWr6LqPXbpxdxBySkonPQQTvj7pgOfeqTLggKaNWmwtqYjOg2
jm5ekUJhvY24D5PQRLsRkFHd2p8Nkq69g7yGBNrqVhQLDq95zEP8vSMi/IruOCXuOm9SyObMOHK7
y04qbDrUJNNHMHRXjbecCDv5HI0R4ZZXabYi9p3tNzAhSWD/j3e8XBjfLhzGirxT6eB8ww/3949p
xHUcF5mZHMse/5GR0zppEtTw+jH2Z/uChhJTclw2pu2mJ8udCQYyLCiYMzKLWuMIr8GFtUoVOylo
q5itt0uYZSfUgWhbgwcF5WKdhldDmCmkvjwEgnqo8TiH70HN1t8bmgxAtmXuSm94b6pxPrQGcb+V
WW6bEAhV5G5dFf7X/cLi9O1te6aJ7tI1JdsfVr2/v+3c6iRzVCc99m3wUNGj5ZTP122Yf+Crgdz8
q5wq8LgWPLRu6jZR5bVbJHJdNO9wiJLLIs49MoN1YXnu1X98JP/XsVmWZ9u+5/subsS/H1vL8Nvp
W9LHmumAR0Ke5rx6qfyWJYEU3tqQ8C4o0r+WA1uZEIFrLFUR4g4nH2ilgvmkyl7Vg/3WyfjDnYFL
95G45bJkaqloKVU9wQDW3P7yXNOn0/kwB9PJK+ljeTdNZJE0aaOOqFI6RH6ObDBVxCIy3qqRn5yS
NHlL3FBc/vvbtv75CPNMKSwrsIQIpFhcnn8+ObMopb0narb2IqyQR6U3bjcHa1P06B7mBJoQfcey
3+veOQdEp2/miUGg1cR3S5l5wMCc/vbY/q0S+bd1xcVgaboBpQ+ljGeZ7rdDchNDWyoOkmMcQjPJ
zfnajIW7b4vyWObSPcbosQ+RMs924IPFlu1VIhHAdYX1X0ey3IZ/3KZfR+JZNpeDL03Xs75dr2kB
VKs1uE170BCe+9nFo3FkmznskhRDo81zKJtiorIQd0Y1gr6K2KW+qBf9Uk6wRS8fQYOE23jAM+nZ
3pYx538co7Ncl/84Rkf4gWDl42myrNJ/LH0YrLtWVCOPks67CnorOLWgJ9ygejJsv3tD0TdHZoFk
F19XHX9INvBsImyTBIfiioLyEzcpztX6c8FB3uM8W5v07VXqFzc2lv9NmIB7qdhpb5GYovq0jcdh
AVxVk91d5iPVnt9inpf1f579b8vCcvatwGdNt4S0hfn9jlSTlSWN1ydH0yWhpIGmFzdqYrfuR7hD
2YY5qM5LGwQjY2/KinxIt6EzoavtqkWkpE+6xGqfGv9xz3jfqo3lwGzpcsId36EW979doCoSinR5
EHs6Bd7VTylNriplrZ8eIGoQf50uecoZw6fQsZYTSNwaX2lx7kZ7KChCIxY2WXoY6UNjGeFtqtqR
R9eerMOcdzvEe2shdX5tqqLZSSWijUp8CwilOCR5Mjw4o2lBa0mN96qojx67vnU+9Z9j5pJ3hlUB
IeyAJwz9ROUV8LiqeDdVBLr0VQZcnRbxOqh0exH7PRbPYj5nw3BV2pmFRJDPkSlz49X9uz+nl6N9
4lSjaY3zQ7DMpIMo2BvZnG76SsyQdxmMAkgzbv/9uSSXy/bbZe1xMQfYtIH9mOLb45hyNdSzNIyD
S/lx0Cph9caDSlcbDRp98xsH/3AYiBBBmyp3TeOTgcsGficsA0V8ZO8RZTsr4FbeUbrOMgVObybf
BEBd1ce2Kn9WjosX0Y2eQ2Q2B+5nIE5B621sysyVDnRy9Hu4xiG5vSSo1de1at3XOnyAh9+xc7qo
vDxn4h+8pFEsNmlr09Mrw/A4oVg7zcw5FkUOermJIUu2PB+WuQPO70H/0p0ku0YTfhW5kt6TGZgr
TYKdzb38HnfT9Zzj8mx99gsOXfCoC6JDnyGcSgzcCRHhTgdgtuhXlwggYaiNzoM3LzLs27Karjli
ZKpttZtxRyAAH09+7QXrf/+ArG/rJTeBb3L9m+zcqFXF9w/IDMq+AnyZHI2kH9Y9hrgsLM1DDXoP
zRFSXzr+lTZAzfg9hcxYAuontFL61W2MkGqbS/syM6qvyXa3AjLSb//jCL8VWV9HyDpOvWHT/JTf
NwWwdrmIjC75XQs3GoV/iIiwMlnbfZ8zzm2G/2PagX8CAt9S/0RN9TYllMlMTLtVVUcHd6Z/Kmc2
YP9xdPQLvl3gPsAD32br4AU+k86/P7cnv/NwL6RcZa3t7pMETj+29bc8xT8X2gSn16OevnrN57JI
4Cqn2I9QuPxe9GJSC//9gJzfO/q/33O+45jSDDy2Uhzat6oUkTFAnwZr+ujkgJMdjBjM7Gk8YUNT
pfHCj2CjJeVFlCQxwpefQW4jkqlerXQhjzpO+2Pwl1I1Lg4aT+LZrSArtMM5lJo+C2qYXZw4N2Ex
j1sdNz6DDcjdueKuUGCV1ip/AoZcnRRte4VE6KaVgIgK7uojHyVm1u6TqWd6KZjfHrp+vgntivs8
UuFJciZ3MYOA9RwoZy/aZJnzxxejR/ZtVrXwVFKqYI8EeieVNwMVxikOOE7VQjJy/R/mhP4O42Rb
n1wH1HhTRuch56XSgPRRz8UxkTJvCMTsH6uYxb+ImHLYtAdJdiQpkanZuI9V94uPu4MOpHAJTf6n
09JpzfOWN1WAZvBNBIbxrA4mDAi78L0zVgQLTK+bPtj+Kyc7vnRKfReaLhG2Op43UZ+BU2UDzSLn
Wxei7oHu5ZF+CiUW265zaUi2m2QvIozRGOoIuHTfYP3Mtw5Kd1fSkvDmCQC4jr1TvnQuoinFJFvl
r9IyxnOSIxDQSUE9W4RwHJX7itbAo9ZLwNAxZQRgfTmPPt1RHyJWw+pLgoRgxRryEaFdGO+rNhQv
s71H0biHnTMd+8L+Nc2ZfTfk6bucJ00faDL2qEWm1chYf6C7tRca08YLD8GrwjKCSyv1jp3uw6t8
ZnTXl4qw11HzSfrEuQepTWBoUW/aGOF2LQMmK/0iFJuN+Ka2CywjbnkIbdwE7G7sfW9zV8/lYBxn
N13A5pgt4ko+RZYpNlON4kOPBlp7J103JtMz0xOvfj/nxKKViI0Sxo1C+z9iN693pdSYZX0kj1aT
o9lKx/aBbXOxE0PGoMWbypVlVP4uVFzLcQnmVbT6U0s1MDYTePI8XI4u04tNV2GflviMEe6SoQ3F
fMwYUk360Z1xuVNUgXiYyUptLKaYNB/IgZVk4NTi7AYdbSHdIavu5N5220ukavFlJgLGnGm2G0TJ
5Ad5GNElgn0xXfyDSNxb21H9TpYjdeoAcAkGr7FJR4SBeViQ7Vk0NzOG+U0u5IXMKxNTOQNYvB8h
lsrfRXdbhqQqM5JmXm3jo5KEU5TWni2OfazyutiExH1GBlC/uvWoEeWwjA6dcY+oyt/Rc3kOrVJu
uy4kAVoFyU2e92RRdCxfjv9UqYb2ugWkEcWwtQsrU10G1mQ9OSE3ZGxjVYvGJxt1OEYcglNtCqaN
EaNpBu5g7yqBPC2Mwoth4ULWviArtmFfO+KansQlNRAyeXKVDW/eA2i6DgzMAGbxQ5l6iesIvc2Y
BREoXg466YJrK5f+Oq4Y44HnpARjl7zLnBlzXoyEO4DIxVN53zhxdGVPP0RhbSbm+Jfo1I2VmzJi
bF0UxLjqvQuzRJVaD0SOwCx9cAv7EFdpeqFGkoPNRQMdmPGhB6yQl8K8UNAWQwFk1i5j89ZA12kt
b7xqC723lN9u3XQYn/wa0liYzo+ZZV9QP5JuV5Q43JDUQL1LwucY/pQxm8Gi6LAuZ78Z1rGp0NmS
zlHo2XmCCRKvjSpWZ+Wwy2U1TDA7rbmtdnXnlRjBABDKJHOfSxtmiuOkDLXAUq0rozNfm5As3TQT
N0jbXZigYGQ6n/6E5XbkuAlMJRYGA9QEPyqNRAPnMla2lLRBmj53Lf62e2HgeWmnFNGCl77VeR9h
/9n3lJKA8ZIthQZb/2Z+cVsePc2gNnlu0ZoIfxaKrgG7xk+7Iv0c5vhwdDpDXSfMGNElBLcq6wRX
H+FJbLPZ4ZRo44PR2pSTCyCsPHgyfijQOl2bVdUDj3ZI+uudep/pSxle81HmR7R2H3DJ0MuYVn1E
igIqzFDOFW2SF4tCpvD67qRjAF1FmZ9hee3nvLn1Yu7BqnUMLPPeyLOeqJM27bpTrsdhnQx7p9Xv
+HWeeg0GMktre6Pwgu9qtyFelBRuOuMo0XjVsZPp2gS0t81G3ZID7cQ76Izu2PKswpVH0oy5t6eW
HO3SrC9ntByOU7ibHlW6YQuQYnZwyl0uaFNhjfUtXe7q+DynaXvbTD7+is45wfe09v2g7ltmuLs8
AqNRBC1EHysdN6jU7uqptWAbcA0N/rBmSpGf9NzPi6TIPFrEEhwgkGK8NfXW0DnltwjCdU4I05TU
BGfRdA0rl0CNEseQrtrHHAtBmDnqJR/eIdvicCxIr2h9qHQxHLa05QNOQO/rwiPovc3bHc8LBOw5
YFhEM9dVSyytEOmFjguC4hMCsEOHRK4qW2ItWASbonLuY3RkrnXGKoosoGmPqUHae1n4F506ACyB
1tFUIQni+TGP7Zc5kITYIi5Zk+WHz7uBB0wJ6ASs0XVQ9Wwjh/4QlNm59h8w6xMiAZqiMDri0hKW
W9MUy2DVH5YtqNwqtClIYgaY4qKE685MNYxti2ls7RysbgkDJGFhF8z+YzYGnyDMcUu68QlsEa2h
tB6IJcU7lxGMM+sOFI8iUicjxkulnmAfQ9q5iMbr3CVbOiCqp1CgBcz0JpuNuxyCwRZ1LkJLZJ6Q
iLGsSpWd2g7ATTGCrpYppKQ8IHKXGQ6RnkO88xG8o5XT9TFI2yc/0W/aeB4LhozoD2gRT9BiQ+8+
WwYePMeP3AXoFBZoEc6pxxoqFDY/EhNI1ON37ci1LuwCCFBynwy0GbnlcIzwSK4mJvKMdea9o+u9
yPp3E176yEo8Tni+6H+jFjNpO7W7ysib3YQhjy40DKVOPEUaY1XTEeRpzeGtbIJTVmApFT3+jXBE
sjuN0W7oa0SquP1aaif4ikQwud49JTW8b0RyQ2lgviiAyqkZufiQf0zbsBw+6qiVa0UzBgbkK8Zz
9uxhfiBo4KGlNbIysbgOmomuYhk4ambsGAwaAmQcaC3dhOLeCCnb7OyMpTdBQiP3WTJD0Z9T5EkI
E1djNoRYK/EbOLaZwMAi3m0m85Xg3vpZw3FkPc2STQ1Zmnm6/aDnF3voi20WDcnGdfBXWpkL9g8O
5VY302etnZH2rfi03Pop1YAacL+H5FqmOwMGGRlmKB4yCMq++ZrEDgGgnd7mbbdPE3CbdFjrlY6r
dWyT7xSMxnrWxouLpiER0zt7e3y1EOxjohdd4OJ+idQKBBRkTJRMiznkMWYDR1kht/zeTikDJndc
f1jCOUtkrxgvCaupqEhUScsuFfvUAYfYNXGxRRR2KgNxbisGd3M04yozrrNyG8w1OHlkjshIkfDj
UV2ZcMqQ5YU3OgQ0qPqU+JdcY7BDlZbS+WeCHV8DYxvlQqzCAcbGaYjlRb40g4Lafk+G+rKZcPn3
WQVeOf9hl9M5iC4mgVCknJB0WyaJnlRuhC8RT9S64Onj8CPz8zshi/saMqxQ9WNPv2G1cN83TcAm
3S3heNX5qizMQ4AhATZjQUJrzu2im/RHhvkdPRG9CcJWe1AS9BKtjQNXtouM4CjIfti8dZAYbgs/
OMQ8CiB5QXRPl26giaxt39bxfY1lFI6U114yAuSWaAhFx2/xRnHEko3ueSPi4FFA9Lc8a7HeNuWp
W76oLiGgrMR1kxQlpcry7dcPvn7l69vfX6a5PCVoCVnWvv5ThwA+fJg1y6uIQrOOff1iwPjwr9/5
+n5qSLzhKXT++u73L1qBGeyC0bz4/e0ff2p5aZ350bxu4jA8WAaqvYow1Lop+Cj+/sp2j8B5++fL
Th2RWrlT/j6Sr+P845h+/7E/XgUF3z2QznxX2SrB8LW8E9Mj3itdYnz+979/O74/XvLb73w7cd9P
ze/XWd5iNJSPC/hzNUWXkcd23e3N4uh1hL8zFT6oFHWAluN7kA8HalUEyUbkrpGLziejlcN+UnT2
ZxOquMcTbZd2LsJES+kb6LJ7G83OSxEPOLSSd5WVl3lLG7SrPXNdAKhx0YChFnjS/UhiZwZwz+xR
yyYNdGUyQZ6juAwuZbEYd3R47Pq4XIjapF0VoE9KEgNg0qsbE3gKpZVRYJ2LT51flxcVs3cUOxfC
x1jvBJhufDJFHbZgbECW+ATISlCMf3VxEN2l5kcLjxkL8+KuA9iJJdwdd/5xLqnPjXF+bxOIevD8
MMxg7YIzJ0gybuj2bRyfp2maj5e5l+ojhPlp1WrznLbObTstcwhCiwi+u+jxCNYJiu1KzUidJyy4
4HaHvZDtPnbFQ8i1cmniHJMe+HhYifHeN26AMDUb3vWmdHBT6FoyIHdw1RvGXbRt2bGto8pdMOf4
qpqQk9aFBtNNNIdrN7/JzfuEVjcpEPKHr768sYDHFlaI0EfBpbOS9mdOzWbDbxN9DDyNrIttKgHP
QI29RDiB79I2kv1YDu0ljQnqHhCAVWFcFWMTXBs+fEF9SV/j3bTUvsIkF2UgI4qOfRD4hQl/z2Pq
hP5FHAC7azl7UJteayu48ZgmIbPFd9kXxk7pnrBq5D/bcEgTerTZbe2EaKCiQB7GcLpx4X3zlqJz
TCyxEi1ECC8/lqFmjuU82wCVVjgQ41Mjs4qjpZ3upB15HnZx7Vck6hByZ4bJBQBarGRc9aux8ps9
TMLxFHXZZpwnyHUyOOJiz3fkYYVrwBuPmV1MpFBClAVku4vLhkkOJuNTlk8L7n+hdPv7EnwY/O32
CDXv0omZZE7ouGSZAlEcWAPBMSgMzjA1vupFYQi1AnSDfh1L6Qa7QXKoreQTPyHqM9P5RMIZ78dJ
WwdQ8P5V7GRrDFvszdMc+5ZMwtU01De8te6yWPLOmSuTSYA5LpE/uxyBCxo9ruUEtXDqecNhiNNt
rrdlHdi4KwbODIkFVjKey4ALy2+i9F6On67ZmUf+JzwWY4FLA3f2VIk3pZCEtfIjne/beQZYNePi
TeBvTkguVdJu56hnObXndw9bIfZUfZ2X4UMWuZ9MkdyWaMFYTgR0GacQuPGqKfLwoKRvrGM3IfA9
8hnohp6zhmlMdmBWvYxDyaXvQMnpSxHSNWqundQels7RiklzdhFa1TZumQggCGUhJgSEBKb2bLuV
BZfp4wskVEKRJtpr1dpZuTNz+Wx3HXmBCzKBMd1D12W3y3hgGoiVg+WakOXaPWRddOF5IDQWm9Nk
4BRF1xIXUbyWTlnD1SndlWmOOIgidd3m4DRy5MJ8tLUFUch7KwfJQ8ONcDV42CCA/BM9qAugZHX/
YqH87CUuO3hAnyZ8Mkrme7smeeQXgjkg1aM4qSHotkJav7gA9VqPOTUEflgQ27uQOn8f9sjhBkNO
BJjZw6rH+hc6NhcgUpQ4zwk9pMHPNhmL+IR9obTzYpt/UGMQEJOcq9w9zQJiJLSmzbgMnyO7vQtI
qyBkZnrKPYLRsuSJUKZVbWNN60yCMZPUuqzkuFeYJWw3oIvqqqM3JQ8GctI1M0WSHxsyyXEBFvv2
0yMJSlTg05EpzZsyJaQWvgwumUI9QPC7BrfwqzD8W783udBC0lrn2d0md13RNABJAONVU35bZMUl
VEv89cC0pPXZOw5Ivr6/KKLmGdsW7pAINcCgi4d6ho2eFgTzGJoeeBD2YjvOBG1LUjBlNVPPYG1p
XZoJVr8VMK6QfHXVDYq16NIwrxITPEbdMZ1w9HuIbAJuHMyJacAF5c/RU5q5P20io3bd0nqaZ1ww
JSVFl9vyzunjnXTW5qhhLzbSuei4A+LW+OgwKqy0fIGqw4altatL1ffNyvOepDWczOZtMs0GjATE
2Z6wyKgzbswmaQhRMU9zFtKam2WzDiWzszhsh71R+k/xIlWFNvMqKPSanpBbe8CB3UGi3+hRPMyk
U1mLLbbjDs3mBtWLkWKDqdx1HGj2swVz0iodSWpXG5FjHkiG8D12Y3OVOb06DHl1mQze20ADdxf0
GaMPuacp+qKsHiV0YP8UI787OIDVKjaJBOasO4Ag1N/0hf2EK5MEsWmLxR0ij+XUh8LeiZL9hp9M
5k4PXblT8tSHoMDmMK42lPmNX9POS7LpQoczzAJdRduw6e9sQU+jcfOHbtgZwiB2lacnW1VQiblq
j3lqW2dAtWzxFvROX/UPdcC+3h+ycU0yldo65OXA56XiZ6k6mV2AfyGZ2A9iPENKJDeGCQTJ66Nf
oZyPCFUgmrmAyAzNZHvuyMKOepecJrqJoKZs5o8hoYEVC6cZT+cxLQ5VpI51qVYuNgsenCIfBOR/
hHheljyGNDLJFhlhjSbjje1OD2WpaAo7id5VJt08Ht9agBJvAA/JyDkZ3YLOWsKzBUF0XoHYOVPx
Ri03qRmE+Za/OIVpsWfemtBvw5ZK2HaWwhzXA2iVwSIH1Z9sWEBW5G0Ljw4IzQrYH4RZMqYjYOkn
CBV3M7cSl4VdJ1joszsSOPz9YNXTRo73c+WUn/TFwQIRXmpZ9QkASfIcZdHz4IK/StOO4sjCNDAy
Ri/rY4h5cd20qOzDAJ55z1NHwBnlJvr0qshnLpI5p6nEltw49pWhi3gbRg2PBrxrEagNH2gSLDZ2
OzTquho2yDhu7aq+gpefAnYSxxYhP7a0QO86aZZHTGc7Pz30tUpPGzZuYuMXpjwHdkpATREcJnO6
g4aHes7Ydm27R9kPVVmTApS82QmEKaDK9cTpsYYacz8joT5Qm9YZyCGqXZgR+m4Ct9LEjLObWDwP
9WjvjPl6cENiz+3+0owpSdyiv0TCdzYj5wYQAmdA44fp42vB7Y8xS1ylHlhWz2tCxM/0O7vuORwE
6N1JbtzRtRCWszQ27Me4RixgLWjVvQ7RGnhpdbKii2rsH5gTpGvfCIhccdO72brp22KRbKJ4akgC
AKFDinjK4Qy1PMxGe4E+0N2qUVFyBfNSijdXmG/iS6/Qd4Ol6H1W9COZvFvG9dgH90UHBOsr9ZLW
LU3pMhHRNq3ppvz+x0ExXm8RB9myYrCUL64QwwC3mNbOY2QzoxrghMG+grtdaD2xGhEvO7jVQuBg
M38QMb7TOTBPX19kZIzI7yid0l7//iLCGaeuBI/nDeZwksuXjmRJOZvOoSuNclUNwwtKP9BgpbQx
CRBJ1Pe1tel1l5y1eETgzpwAR88r6txt5gzygCN0PNVjiwLNqS5Cw2yxofLFgDbw+79YrgRbBwT+
X/+Gr8cbm/R3xmePxP70FfkZ9pohKiEs/b4idQ521l8WZP31Dv/3vTNAYJiAUYL6kA5x5xhsVqru
HTo/fXX6yhwtE/YPxOL0KQIPP3omKCfE7Lud0jo8fv3N0onJFf3fn0/ovnUFAK20EPpEyxpGTlBC
DBxm494dsP90rwya21O8/Pzrl8YRxdtoGygLnJAHdN8Z8JozTVhQSVhzzf4jkma9za2WMXoJZ7B1
6Ua0appwnhEm4SQliDzsEmXCxViaCtJ0SVnBFaBqeot8yboiP81XX371woUYjPGBzksdJscglNOe
dtDh9w+X/TsfJIPC8WP2HcieqZdVp6Z3Fod5wTth2H07LvvPry8pS8UGuzNDoNZoGFwNzalIIThl
3lUqsL32dU9KREffEhf9X+bzzOiQzDAu7w9tCuW8J6U2mai2NZDe18yb+6OPcQgtt3eSWfTeiMYg
dJXrl1SH3TBl/enrC/3sjTVISmXdLDFhoU9Ho//rh1//lS/ftn7NJKWHgl8ODD1jY2IRX3prUo1P
XV4zymlWWMq4Aey4prh8rIRDvtPcv7LGvfIE/FGCS4HgtooVfBqm/cgFMmB1yvwVVfzzrPRt7p+z
0Hxyc7iL9DXo8ppPM/taYmzsG3t0ni3bevJU0q17XGpkR2ETVbtpHknXsyG7SPWziqib3yJveGkK
xqFOzkt7ZXktDX2LAvOpU3qFXOdxFFQgUr2bKuBvW2CYjeZDuu474svbkVBxWlHmuEazBAi4xDya
8UzStMxt2ynOTo+AndIMSgV+GlVQMvJUqk6VnC6yeGZTt/zT/7509KMYOsDnLIEJfP17LpuGIEX2
7MvPvv1qki8X39dLfv3YHHq5bUf3+dvvqUAtCcjLH/v6vbnzfJws7mUFFXaLHLc8RJMDL7M0fzWe
huGL2qUJkheQ8CRS0m0q6sl4lFQAuHOD/qQIxPONc5GG/rkdDGSnuXk5hoVYMxe8NTr/OmwJ/G1z
G+eLQ5J0xAdSwEZJVHiHs4wxjkcaegYwzVkirR1+1PmMNlTSMDbua3nPLWeZvwZFcl1N/HQ56q1X
YbDn4XEh8M/pJN/4WbyZApXeOUVFJt9EcVNWAFDEmJ7HrhivPOyBpEpSB0V5yRyj7j8aZJ77Csln
YxcHGgn2waiahx7VOzVds/c8gDpeT8wjGuUNlhGinAbr3kobQhqHiKKbPDDIDQkqa1h3jrhyWoiP
cdPdYL/cN53Zn+LQPuJelBsQ2e0eL/4hZstCqYjiOkZkvqcTyV6/t35JOZKd7E6bLmOSlDrpSz2S
hxLiFcWJu570swnQ+ySr7N1K8n5nC/GjIyhLiu62b/Ib0UefrleaZwA3cNcuapbyR53ZpH133hHU
7lqbFL9Tt+/JZjqynX0sWuCgc8Wgziqmz6rznwg4BZy3DAK6Sl5xdzwmQYzewIrIinL8nd/HH6AT
Xnja8xaro+vY7CXi+MENxhvpIXJi3j/nxG1DMVC7HtqvqhrNzGUe9ki+fhqf7LP0ReqLB0sQ3oII
lWzBwXnAcdKfPHeaiUIgxVVE8ldd6XDfzZchsPKASduJOWYBWUJ2bbjzsvneXXz4nm3tLbz4wv2B
lzfi1l1iO2PwOYsWumcaO2LWWzthsmip4DENDJEGRRBO0hY3tHqpctmcE4WuDfswdGT8jHO184xy
CeBUkDWSG7JC36QT3+hI3QB+X3k5G0rtQhsKw6hFNNbQusaDDYEHNzw7TfKlxHmqF6IDw6sMJYnt
DeyT7fEhshgCw2H/xOFLhE5jnMumQ5g0XI7F+OpmlKsxfDyozretoFfRe3emVs9xrl7KOL6U3nhI
6dl7KW7edCrefIn+jIQovLHcFjD9Liog8Hz6cEzc6BY20w9qLdI0yvhoT9kFD3qTudKn6EjtBK4z
Wu7PgZE8D+j3MUfQBpqN2clwA08eRE0PHRF7wAXcjY+i83/VCM1rhARB25K23Fs3TveJBuZDWeLN
fugHaNooismfaqofkyk4+/HP0QfqhmOczMoxvYoL5zVbErmQWL4mnXqaYG6zJ0oRCxCZ1uY9HQqY
ygjcX7kuk226wB0ouK+myHzqQbpuUnTC9OExzC6vg14EYKAF9WAas7Pjt/eWj+uhY5pI66RYeyHB
0Gh1FhmgpNYziVIugXC1+AVye75wpMOQngPPOgzYpqsf0oZopXIuGfU353joX/vcLBn9Pyd+Bo+V
ZbWwCpp9KgzOLbb4DHdib3jX8eg0ewui88po6FGgIbdKHWw0wVCOEnTBQFtMQ7ZXRBuKkcEGm+vr
OLJZ1a/rxTbkNo8tTV6igS/6id6VXJ5ZtgdsJIyPJgEdgpkUrTX3hyYNFglIs8EmHG/saFjiBocH
v0vvdKdXpKaQj8j4ZMBIXxq0fnHy8LTiAkwtClje2MFo/QN36aITPqa6ux0c4z0M/DvOMOzTkbVd
3UwQHKei3hqT2AwYa42hvyag+VRF3qGy6XxpG7+xfqLB5EjzF+LncgiYEMjsrqqme9XPz/WCFg4s
GC5JcdHmDEAMPh7loX+0aGBZePDYwOXOLUQQ/K598GF5JhkyaojXsYY1mZgoajy1rkuoRKVToXLt
kJK8R2jpVoEK32Ztqq3FceTclbFx40GBzqA3qYZ55eB80Jo4zx4+JTesf+C5fyYbZp3WHcmg088a
1u26heyzT6W3kDSf4kQ8MrWgiTbQQU5y/bOvGtZMy781/z97Z9ZbOZJt579i+J3tCDI4AbYfzjxr
ljLzhUgpMzmPwfnX+6Oq2t2VwK17/W6gW4AqjyYeMmLH3mt9Kw73Xf01ECRycMqCDGFcEzl/YEZ9
HUNGoUwKEcRtA7zdFA3FK0gl3BXgLMIIViW1HxtPU+96j4QTTWOfUHKOp0p/YZik1kPiVQesCti8
ehKB0JFSPYzT0TT7HwGkOdQ8833jENwXRITmIJuhWV78ErRF2Vz7hxDPOssdQHuAIByTn2f9YcTY
jjoYOzBZ2rPsAaIyuad/lD/lDREYRY2orYyyDisDJXDef59Cl7xav3kLC3BTjhb+XUg3dcUs+V0y
FDjgfoq3MZHMx4i1RBkMIhAmwLfA6baZDa5nEkBjmyQt0Nm0LuVMn1W4Uw19Rtz8RUYvquAUejao
Hkc91dMTsdMo9UrkFRI1HrCvhDmFA+hLoPtZ2kuErn4EFDXnetZc4gGvSBcM+7kjnc3iILZ1U6B3
mRVKwDjI10sCP9dw+cHSp/oXjM5D5iN7ghvD+mqaFQgyXj83SKtwS7anuPXUbvQq6KvSfw68rCJz
M6WFouANU27GW7/raEC3aYwxeXqomeddfNW6FyeuwS57VI2ytsuLzP0KCJ159c3sPezd+RLgoziO
zMQG360v3fLBK+N2O0reXrx75LguvpNpzM7l4oL+NKHHkHmAQSydpcXQ3mSdDx4cA2uWE71Ru3dO
gnru8wPgEIrZHEOz7e9TXOCnWFtogmjrhw6Qv6ljE5UKz/SQavpjbCW3zw9yQrlnkNfsqvneY3BP
INuwuBIRfcLE9C/EPKEVcUachUkeHXpUv2ZdqsvIZriuAog/qhyn9dhp8USt2j+5xyoS85NnQ2jJ
hG2Sn1ES7NMy/erzoXlu5ZjvcEVQJSYJYZrJkqDb2saDVb6EXenef34Cbm8iT55fojTKVQ+BE7YG
j9dGmSi6U030RzRH7KsO1UwlgBX5LZfHMQsF1bX4qRWQCstsnEs246ySTXxwmNCtnVqTZB0h/nED
6+a7I7K5LjAI+cQWkdEJBv5GMtI8mO3eNDnutWRerYYeSMXkQzAGY8t36xkMz4TG60nQc2mhKHv7
waqmJ77Lxkzaw8SmfpcmtdyoHkaLW/TE9wwkApj7II7lJZzY4giIWTARxkL8GInkVB1Hhmg+zlMn
DiAtjwDs9CqinMgSmZw7kgzLxjnAqHlsZyuiESh30eKzxETHEGM2rmNjdyTjUrs7Hco75DHEcFQ8
7i7gPWMkC8P26gnB6Lat2ZlizRdbItw5XLI92ROwGSv6ilq33mboUV8gHsBEqU5BjKBSW5pa0T2F
mbov++QoafxRQRka99KrJzh7fBp6u0rFawF/Z5g5+Q1EbO0tNtCt8pKtVOF0xH5whfXnXqNkBJLX
NnfVrC6zzovd6DZf09744atBoSXNwRUs8pYSOL7OuRDodTi6Buk5gyXPYDoAAjCywszdu5qm29yD
jy36lJnnCKxLhx6s2wVrw7ZZYGqJXWNrE2a39fIJiGmvfqXB0BxaunlInMabmwTn5f+zze6buMM6
qP36LUIkxlgzaobs7AXmc0XOwZ03GJw+Wf8toNPjRMxNVj6WmoQQGYINs1IUXlPGe0SZopidbeKY
pVqVS46GRw9mKmbmxp3a9F74niUaQa0FLSWeyvmaxB9ZYfukqhU0UB1NyhmJE3tVIMOM4dOtDce+
pgVwNbfBkk2SBzCH9ETjVaPVSgijDJjx2IFgRua84ZJJ7ttw+FIHlB9R1x2KkAPbPCQXP9H5ts/V
GZDzYpn2RwzHxFjLtjyEqRVSzbTRwRo5WSe5wA65hKjVQ3CyCHxH0ZK1j5Y0D4n6EaR+RA2O4npk
tHoOkui+s3sDqlr/1oayXiNNwKcUybNORg/IUYgAi+i5bU6PcLnHxbazaA1/ciGmVsJBYcOYRu8Y
dVVzFJivElsx7Onnh0xm91GdO4fCJ4KPeUd8KezKADDq3rEfvoix+sojJI6RgdbTmxv/6MpwhbjT
uDPN8tVkCrV3uva9SJLh1NnxI6rixW0yXiZybpwu9jgFU1/oYnhtUtDqDkDXiZnH6NCchbfE92r7
tZMwIZnnb2TSdLQV7YsW2AdUxYmKqGp0SbMbYKVMTtxfMb286t5u5vVYd5h/3Ar3eaGO3YyUJnwo
ql7hH7dJ5TLWNqJlphL2W4YiwrJ7D4dJj6G7UO9yBncG7Z4eOhOJbTxW0Nnb909r/OcVy4u236bx
HZkHmriKDQFIlX0Qgq5d5blnzaXdFE2pN6WiRMwkqQQplRUKc9yfKEToA9Ok8FRCeLH90HfknH56
gD/NfmJo7bPDDb4GodStXNueDzaK/lulHj9f1bQNCk0fTyuYAsTeBTVIH2kUUFHt86aD77FbhAim
t3cHh9ScuaAqSLybtOCt+DWhwKpIrq5gblLDZ6tSTxJSH0zX0ic+kUAaAYh492nNFCFE/Sl/5qzP
zGyODsxezqlMKTZx05TpO6llJKE5NIP1LLepHb8XChErkpboD6+97NVuGBjgFjkSpoAnoIpRVzlz
W+yjLatDtAZ0ztWwfUyayPQMZeNZ+GZVBGFFyEa3JVxl6kBIQwXmudD9mtGMI9ojfk4U3zKzqn4d
1sExs7ji6KJOOUarlcYB2zloZuPsWdUjPzrFarzA6RRcxs6i4so0Xx6B9wOTXG21H3SAWXilS/zM
H0tqatfgY1XwNemDZ5IFWOmYISFf47TbkQw4+MYvqyc3La+LfN3PTGhSDNQN1hB0VkSjGfSuzB+s
p4uFLb2XJLmtzKGwAMfyM9KaoPAIKcRgAsJJ+ktsW99dyXqUiuZWRlTUosKma7LOA0cilAgTz2zf
ESvIm2TaQOWWkGJucm08jxme8iqZvrYdZzGnYupjxLzZqgJXOyUURgYqM603y5VhGAlFzaO406MR
k347rmlw7l3EhVaekTklo/fP/WSu3WMWFkRG3fem/RFVHB0qny/5bN81FpogXjpSS45F/yWaee9k
aRg4NQvs0IhQYt6+m5ncKWkVe6ca83PiJ/LQYCDQXTvu8ohDLvHuHFOzwXhxonY8DZIwHCFus3b0
tam79goRdJMzMz26KazrpQZ2sqG+z6wlBmZSX7twUPc9ZaQYzQbDX7Y1LLO/T9tlwjNvmLUVG8Au
yaHonK+fYKLPD0bffYsiIzxBFCYzvowvRtiJAGIw8mrJIeQM6ugtGgzks/ZkXqeRGPhgxgnOOvrI
sL3fz6Z4rAhi2bGW2GeLYBvEKNRDoyZgTduH2qu/+Zk017WWD3DGwHBMxnZw2CSXm0osWIeoU18M
l2Fi0i7Xj/bayZ5wpqngNCuaoPyVl9E/MuyB2cWZfxpbl+QljpOtd3DrzIfbx4wVLQKDu1rAFRbN
cUpxPH3KbmXXW2tpQkfoePcoDPqVT5kwLCc1kwSHrWYA05aM/ngQw2Mp4i9JjxI0dXEzUD8+2Gl1
c8cQS9m8aXD3kOaH2rSJuZcG41ZSySBxoGiCH/ykWrtAhvMTh50HrxYBNuA1/F5oh/jdqmldNvW2
HpzXtiJfkRn5vAtR9xS6fm2ojNfErVsc5JYPBYnt2rf8VaXZjoPMsHnY3+diOY12Lmf/OL5rYQKt
XeYSzO4pbskyHCGzoYw45i5Tfzpr/dbN73IBsmQgY/QgoERQKaIXIUJozxSYes9nNe50/yYNDNcB
ZZmCC0Opz8iYBNI2a064XlDb9myqn9fJcb6AIEWsLPHMmziGPn/hah5n8lOyvRjCl5lCcEPpyl4P
A0XmkMcYou8ibgGEKfLnNEXjhmdyY5QKNxZsbZrYAUXrSCMTVx0dBZ7VWNjYE4uEngELlilZalLk
Pm3bd1Q9DB2iipmpeyxTxnhxFREMGb0v5v9WZ+8ke1LFBNhSGwKsTLII1sLrn0LZvpIDSiUBtxy/
5ectKBqG3gme71B1z3LTp6xY6cT6SCRuUd/A0rI/ekf4hV9w0ZPmTqz9GioEZQkvKlt3P+UQ/0wy
eUmxFD8FBna6Zd5GNCz5wS0n8nylneFK63pau+BgYKkD7A8RmaAP0MRQw4X3sLrI/JFz/M0IMQi6
EsHcsl71etcjikCzz/qsJw58KS8nEcljZMkq5prJu6+n62dLHRuJtco5xSOTKGnBJSQJKefiLn1K
lvZ5F1QL5SLN7yu3u8YsMgQPvLeyIw4z4K+pBKG/hWLWPx/yAPSzTft8ZSzv4x9rYjecDJkOO39I
3mEwR+vawiyTyU1s9tY5SxBQ2IMP4pKn3ZvuOJNEt5op1Cqnb/vW91GNW6QMd5kbTm85nkMxAIgs
re5nTEPnUI+2uAdE/HMcn0K/NL/RqEDxTCLvJVZOcrAtYnJDzOobgwZVKUR2Kon0jm2zu1pjT9QS
hz9fKvPaU+Pk2YzOupyCPWnNPCcBhJQC+Sbafm7nCuTBqnYzviExInGja+a7xbtdSAAeGc/jcoc0
svto/enFNIsrTIHbUIIDCRp4aJjej6JRR3rfHHI6yViPPvOw3D22qFmkqBLFshKMfso2y6JCcgS5
bRlPnAq9b3M3gV/G5+yo9G1ZD3lOUB242yqK3yM3eC7T+qGY1Zd2igApO4doKFjVyBgCC0y+10QL
nwzkp5ry2hoWcGa8dPYzyl21PEQ1KSG02GnszfZihcyru7CK1lh9ub0ryg58t+1qnmi+CVZkn1TI
TeYePjfsgLOtMM+Y5kjZCG1ygBl4dMm5P5uN914J75gqH3egeYxkjD2rrT4CIGTQcwD1dPbz6DEn
V/kaP3Ph59OqqFmiJ0TAc8Hm6/Xc2opBCptf8u5gpl6Fs39Ynl0z0fMu59cZDe95bFnuGkGWiGG0
t05QK3ZLOTFawU7VuJW98i6oeBhEgVta0+q2Q3Ur0eGtPn/zpselnTjTXe0ZT12vDMbx2N+oIqrZ
v5mpQlw+sxFYLvbNFnBlH+G1Gt1bnXL7f4KoPh+XkGx6DBJX4q439BZ5f0NMCF2XJGu7YlkKEMdj
2HiFdAnRwwpHCMfWBmMJqwP+2k0O+KOUPhmWikQxkO2zchsWMBH8IrGw2C//XUxIrShdvU3WIxVC
MtQENe+kYmI6kQsSAMhbftbyWs0CBx5pVYbETH4edyoCi9amxZPUxVccUUuXnk0nKggT9yzSmUza
IYXBtIRQGCYo3BQenqbMIXSIamk5eGXvZm6dmtTDPrZwspK4OGQuHcUgXAR2Dn/27CfTdiJHwoNP
FS1n+9yYr2lpf9gVJ5UgZ3+OaEG7UeXvM0M4Wyqf194PtkbD4Y67f5VlWAY+rbleSyJJYS6dQgD+
AbzDWnMUzzNKBNfzNy7wI4Y7GDKMwXqqzSWpgluWXbxZ2hVkexscBZZtk5ujxJM+77FoGNu5xn2W
4too6m8l79w2Sf0XjbFGEsETawBKce4zNVUdR0bIW0GjSDCqY/5QElDU0L22yykra9xz21swc0O2
aQ9kbRIN9wneblIn4vfB5KEnc2Tf+ZD7yWKwUIEgpCrz5hAi8UdjOSMpmX1axsv9OHzykUryIAzj
1+fajZeORoNEwT6Wh74tJupG3rLRsp68mmRVd1I/s/wdjNn4hTGomNwLLjqE+BmaXpzMRyuNp1Mt
idyNA+VvbDep1sga0ruE3sM6SyqaMA5RvyScMQMvvSfGOetiiMwN32KHURh5EO47yRN0VKRRD/74
knZTtAHgjwhn0oz4RRuvaR4uObBsQIMksHFmxTLdiaxKNFE8/Lg1YAV7tT8T06nvJb/jOXERsk12
c1TxUJNXdafpeM3olrwkePUL2RwrbDnocJx9H+IanCt4GjAjZBynWE19chitjj02pADC3FDC6yzm
3Vi392CPMLUQQPooLZQ3Jcs3RpoeUZ/ZJVfNCX5t0cQrDFHcj5wWH2cEnB16kj+QPv/jLySZP5h2
HyTVNnEYtb99+r+fy5z//c/la/7vaz4peP/67Bp/cNYtf7V/+6r9z/L2Pf+pf3/RX74zP/3P327z
vf3+l0+2n1zBh+5nMz3+1Jz8/8niW175X/3H//bzv0QntJyFxfYf0wkP34fvcfwXoOEfX/InmlDa
6h+ecIAhWcpywbIMP3X7v/67IR3xD1M58KrgdNmusKCP/cklNM1/IHcnvhaa0EKF82Cm/MkllN4/
MINAizBhC0j+5f+NS2gtdJV/UQoURBjP/kSwOGIBNXkLNubfgDfC8YmUsUPzSVSJccgmDBa03SYU
ijhxY6jSGRM7KFnFWdJae/FmRLOm30zYx1jyAA28ak1MXRYUA1FaArrYjJ4d98aGFHnjLAh0p0qQ
zb73NU28Fk531bbHobMwT9R2+DhQgVysVD8T9Ljj6Tu4ikR47HfBSQT4lRbXd+sbZBmYuNUZSBo0
coEyh4M+THJ0vnmg11eZdN115uOK8LzBOsStQPyCZeQARAR3FKnc9/NIlLNw6N+W0YgT2eseaiiv
2EYIeOwGNqlWJ9617ULkl85LXTAA9PUTOK+DcoJqOzM0Podk/I1deJgTa8a9xC5auCtS2cuzZEWB
HG43mE4DNKSNm24CtxeMH5dUqH740MwzCZGHvYRJEeDD0O0Hw3lv7emNRlRzG0L3wQSZcNe3DcTX
Cc8lZevDZLcZoZiuvSIVCw5KG9uPQ5VsVO22b9oLfpG30LMg424YLcdYCXz227hz1jWO6pThxMH0
O+j8UheHheuQ9ENHfGR4zUekPYlLAFDmqFNZjr/Kckjvhs74YsTiXpfm/EiZP607VOlPCMh2rUuw
W1Sr6tpjQGZknaljgqSFWMXhHEfig8a9c2vcDETcCCogFG2LXH9+rokOWVeYSPZV6dagvUkw+7dn
7v6PO/bfOVcL4PP3G9lxPJeHA9KVB73hrzdyPitFOIB2ntCPrVMRdFTOnb2NxgyTot0H5E1VLX08
2kxZ8g1sONUFKm4vgwkHnE7f9T6B1gbZg9AKyv2Q9vIBrz+Nxbm37mtiSvzwWZYVwfCTF57cqn+I
af/s54gSISNz1ZRFvB86eUO8DcVRIcQ02pwh9Ei1XbvgPueSYZYLe4+RwKX3B8lThn1dE62Q631E
VCItqy5G30XwVpV+Z5XXb5qpiz+7rz2cnscI8WM/D9/Q/AMx0tyqfojughzEu0ROj6A30BV0xL0T
wms+MxZGFGERqum0uf/09xfcFH8lwrB0KAEiy5VUAGDF7N+xewACvBB9Z/Hk1mkHF71FWk2+Fdx9
68qWtMZT8VaEUXiXXca0AnaFn2Gs+m+toGWU4i/Y1JO1MN6aD7srSFjI+uJgyby5IL2DM2JeYxkn
u4SSeQX4i7q8xuUlQ0JbdTXIEwoFGzNmtza6xLqXSXnsIk0m8PgeFio9ZVX/plPDA9kf3zNYxBEZ
kzgxe/lrw0lpCMf4xaxKeeYqFRfDtPZeF7qnrAE/Etbjve0Fr6EaoXDUBUmwlQQ3XlDnuDGdv9mt
vg5CX7KsKvY5isi9wh1dzSRtgJ7d1uS9r3uv+hoL7S2xcCcgHflBzNaPwoEl1Zjy4LK4TZaO93lP
M7/GA/E6hcMFoe/GRlO8bZXRwgxAXuuN1S5KMHhaCY1WFZb+eZrydTcIKqFoKd3ySJ1QpB/Zhxi5
kUUrJ9vfWC0RabCs89jFvlM6u6bqaYMn/hd3iW2dYzRyxJ5U6iXXZfxkY6tIWy3WmcbuF1rpPiqj
x9ZDw8mZwaQqpbYUHS3g3O/2CUHlui2aSyF0g/vMuNGWJmWQPJlz5cgXMsRRLVMMCZ2OjB2YY2Qa
8bkfwZuLY03RHbmMSmbiyOeGWj7mxF1V9YHjgrp1eDqaaWB457GT9DzSiHGmcw0K3qoWga4D1nkI
u6MyyjXyigHcDfDo2jW8U0GdSP1XdZx7Fvuy1x0q2u6nCXNh39s5GM7qR8t4EmtOD+TS5DxFWM9H
EWl9yLMGASclb9uKK/cVrep0Y5pzeiFvaBMlojojczqaIM2vSI4LrP6QNuoQgZee07txerCiXN0H
3aJkDew9eJB52002LTTfra6fH1ycPFWNunTiL6Phk1aHIicnGHcsysCAaf/gfbPMmMzcrkl3smJC
6ZlgxYt840+23hskk6+KwUS0JCxQulhRTpa21wNwib2aFWOe2WV7SsNLNLA7ml513zr6o2ui4T+h
UKrfuHJCUPYuxQr0ZWG5kIP+uu4Wc4pXIQrdRw72TN8TVDl1xeX4QmZgcF8Qob0XKkI64BFG37Yr
34jOpY6Bidj4yydlJI95eSsAum/rNiOfA/bFpkurVxEI+9zXocGpo/eRbNGKnxs6hTC0bkUjjBXR
JGfJo34MyjCDQVy1a7PULhKajE3e7oG0T1b6LIV9l6Xe16aIQIn1EdpZM4DOQVisx/P51IaBRuaT
hTu2vaMBnf/090ultP66OdlcJNOHpkrUsoUtyvR/u0gmUKUA1YLxiM7NRk0jHWItaPP4buJvepsB
ta+ah7T20CvQP2lcTpoIoCPDjY8sKBqAgY/pI55R6BQsQXnRv4ZEaNA+luOxD8cfyI3spxh6HBbP
rhs5OSHDsmtU1oazNxoa3jnX52S03TqPrPaG7+XL6BNqWs9jdxxsnnYjnJiEIGC++GEGPsTdR3ei
xdVphs2ax0JeyoVP+dkBzk36cMoqfjrAHc5R2HnoP+g0lFXQn2fTRKeKW3wdFpc6ImO6RCK6Uguf
aqBju7WFuSmCNQiE9zG3wkMuVH5utNp0JaNneK0n/HJLhB3742D0MfM7e7oQ0QNrtTVMROuKmhEL
57rFUUnzFAl26WRq3xouopYRZXW7NKOtwrDP9SRe+zz61lfxu2PA2zNJ5PGFE55z2ZBIE0qOS5N9
Rtm2jloH2DWJNVtX2ebaj4sB9gMn4SrBecUid3Z8dGhhb/W7GH0+qfStujLiqVbg5cQ29ydqV6IM
znHI29uOCRHvY5awSOJfBz0RYQI5aL9Kr7iNmVuXBBeUIUwkL0x/lDxk+3p6jA0fVokLrV5Yhn40
E9Fdstp5xpEUqDK/SCwzZV3ll252SdlZPuCK7n79/V3rLDflv44Gy03LpNlzBTw607bRwv/1yR4I
KDJCZN+POhhJBe1D/xw4lX+eWxO+tjJfqyY/GMY8Pvb2RwJ+9arsnSQSiL7cjBs3sHCNZaSgCGYW
PQm3dExLExc22IScruHKmB8NmkCnsXWMfdp4D4adTV+9AnGkB9DnkSy5Yk0yB5PedkmJZbJue7T4
OEovCg2cNczvx2tdst5bzO13czxmF1R7/gpLQkAg6fzuxIM8t+hageASQKutaz8+FIRaXcYA8oSD
YXJltEo82gFt0ZYovtZpxCuTz83szvIwWDNB1ip0LvawbXly7hNy7Agcz9y9a9P8Qsax+/sLL/3f
KKSfa6qroGGYJlR69fuaOuRN3MxqsB+pEdkxk9S8i+WDRop4aiJsZSxRX5zF4OX0I2a+bh45riR0
uXupaAjzGBu+XezRJdGjsvFxTgEOEUeBxKrcZf6S+jhYEnl2Qn+myQs5BiBYw5pUOEcSdvpT2sZX
t07eyk6oQ6kvEWMu4VblTlcRDA+TvpuH4qx1ciAq2n3H/GQfeOLnZ5dw0mbE7o7w/Dx7Or70fb6R
lYcTVtBYqqgYN6aXjxvpJdMtUzzASDoE0n69M8TECccv1aluC++SC/gPxKJ2x6kgnxvKTRLGzCSk
bcPKfesZcV3iTu1Qf6LhdcC3081Rz0JOFRF/s3PONcMBCgkeklMYxsy8YprCvYnPLuqHYW+OJJSK
dhnXGWu/SjwakvYXZ+CWGzjrbEcs3qvGQ+uikL4chhx8dlI48lweTck4PvQd42BQNN1L9PJbA/3u
BqV1fh0aSC5RFIMpc4g3yLrHeBY7ow3cpWvm3JA6uZskFtGFGK0vnaV5JPQI9y59N0ni/e6l2BtB
vazI5/aYS1ibgVKc4C3rR6/XpKsVq3YKsk2RLz2prlGIIVhdVVTcezx8l1LUN8D+d9kgvbumNvC6
RBlh1+ZmLjJ9Q/x1rAVZoqUvCTQrJTC7dWkDmTET1zhVkXMURRO+WkBiaGPH00NcM25y0EDgpHzL
W0++DAwpU6Aom2I0Jk6dhlzj/tPbvieXuTUwaySee99WLzlK/7u65pRj4lY1bR8TgeapCvP95whF
j8Uqr0llG1TMxAtlKBZVImXB9OyQD4jVZObpsxWfIoCdF7Keyl2lkS99fkrCy97Nkw+LptkRpfJH
wSPFsdfU1N9+zT3DZVcZ/klzRF4/tE8WUFtEXnjx3DZECDiG4srF9VZ//xRT+/y+fvoW9AVfLkjK
pWHz24kUAUPe6bSvH22Ht2akB7up7M6FADsT+WR7j7PDskZsrLpzU+PJjEj/MmuNPWoY6/0U1BGz
D4fdktPdaNnN2UpUt42DewP4iTKT4pkOsWO284Mwk+gQW5NPswHMm+9ptY49x2LuIIp9aVbPIODt
vdDsSZ9lmdW0ORpcPRyjYOKdwKR556XBj97rH0VGAEEYFruSt/nWp0HCKDJpdgENlDX7gbe1q7Ja
m7037qlwxYbuDOpjOG87PcAxcA0nOASSwcsY0Tn1Dfip2eDuGmPyzgas0FtQl/DEFnxG5dQFPzgs
7uzOOhuIszk6+fhVirD7ikz7mCTp/OzIut9moYi2THhwLFYPfcEYFiBr9GIB+0Nvzc/NUOM958GT
4y+vFot2D8Hp0Vfw+ztwS6s6YHUTbvjQy1xcgyWJFtbBJQnAwA9eQ+fDtt60I7N1NJnpxSGs8thH
Kt+EE8NIhtAf+ZJchmbAWWvSKc4urHkiMhBNWcNZLlt1mABlzKaF9Ngj/gB0ZTy2cl639BD2WIDB
itgUunHR0czmQDci+NtjY0c4nPUM6mji524e3NCD+kDBENtGImn3XtQQadgaoBbHlL7GYLzGhEVs
C4Y1+2aSrHFOxzGDDbUsTfsMDV2gDyL+GkJlEBDeHZSJve0Q+cdWVOP7R8WF0z/cBYR5o2B1CAyK
aiQzHsJtNL0hAX5h8hYlMATqUVhECWqCm0LpEf7lc4bVwaVnzvTAddjYOv0AXSKfSqdN93ZphScy
I/QdWY9kzcMdaoc6/5DqjgI0+G6UetoEzAQvoRyyY1rGFg3F4ByoPL3FXnyCPJ29kAj+TsNGXuvl
s7b2od3Mj6QzWqcMnvRzVgDvC6VSOyd+BfVh3mmhgaFGlruuUIfvPCL2VoHIPd5CP330THfEMcLx
W6W/gmZ4d2rPeUheTQs9SKQHeu0HMpLKh9j4EbcR4Iem8c5RRrJQ6BYWgBmbub4oPeiSGVK3EsqZ
kWQlxDvOXWwDrwaBvmS6s1emoeWQOg2XZdFoYpMChjrn8XM2megLxiI5hnbxUoVlt+9EIU6VeO4h
BTINseKvXp8f6uYK/L4k6R4XGdbyH9JKvPOUk4PntvjW5jTehTKKb4IG9wP+0KNt9M4uVEbB8lpN
r2nAbcdZKgJh+KWGDrZq077Y5KCO1hOr+IW8rJS8tK8odNw10zP3YCb2pVdVee8uUZRGP2b3lWqe
Oryiu8yvjV2JzuY6dzVykoD2ZB+PHOEMPcHuSd7ISbG3HkeudcccdJ8XEGyLkHmLbaIhyCUogWHo
3fvErug5ND/oU5i3KKyAQDAAwYAYkUnAaHiveuYZLSrcOGy95wPsVOuRauVoEIJ68VT0AhPG2EIS
zpK2OdTTgP5f2/nZqRYrBWeDVWeo4ADfQe9kQ+iclcj+UVZQTewSsA/z/ayI4nmVN8E9gAjc832R
HfOwbzedsoKTSvOGCxVD0pJ45godm6w6Q79p6+EpLEmaNb1p3Fv9dMpzklQ/S8LJ/t5maCo5vD/N
wQS7YfKTfWFM5i1mxOxP+6pLPrJkyACBeOJigueaDfQSgwuOqoTOEzpTcDGGer4NPYPBz3lkrxRn
X/xph1laX90CZ7HWX105mwdBmOrRlxQJDN+ddQqy/4aD7ttMs3grrHxJEx4emSH4XDT/noelOSWi
G25ZBaC1LqxfWR2SPDvK6U1NxV3YoMZVVc2aptKGHEBn5/uv0tfFF4/e+abNbCwQUacPDkf9P3bK
/z9Z+k9yr5jgWHRT/uPJ0u1n//3H93+fLP35Jf+cLEmirSzLcR2ScxRcc4Y7/xwumZwp/pwmKfMf
y4nC8WnS0qp1l9b4n9Mky+afII7z78okq4NMhn9O0v7suf9tyhWg5t9qHoc5i+ssHQ7Ld0z39xSj
qCVGGxiRdY3AJiR9Y2/dxqJzS6r5KoQYuCaOokAIJlZV9L2DuQ9xK7IvTQ3AYDabl4Be7Kq3w3Hn
GMG+aM0F1rqqDPjrLQYZluU6XJVmg0JHEjgf9bsoGJh34h5bD2omFE6Xx96YD1knqWBG9wU/GhTL
hOQ/Xxb3AfKQvfSY+of62oPjMEvbBUmBVK2Y4wS4znzSVuRh5qZS7Mb60tiKyW8oic4KWtYUEa5x
DroQLPqjaA1xkpVd4qsY9SsUvGeGDq8NsdJvFsgIqxhvvhdoAsIHlqJ+GNdQRMqTp+q7iHkWLpQm
29qh/HANn5lRQFMkHlx5Br58Yuqd3xvszq6MlnF05507h5oJVvGDgU+4XVaqwhRvnevusEudfTs7
lEFYfWVBuY/FdJ0x3G+GvmZSQx/Di2ihx02ot6OYH9LhKxoZ+ikS1Ww9DwzsZ/noh9iyP7/CCVuw
KY4/rznrxRsaxj7IvAyBC9JWGhsOHMSkX4S29/YcV/uWEcbW2rFm7pG/AROuaYLq6lfXyVMDlIvW
iibDKi52MyO5HUkZjoFtlPnVOoss5/+wd167kSvLtv0iHtAk3Wt5I9tqqVt6IdSO3nt+/RmZtdYu
XaHPNe8XEIikL1I0yYgZY57H1A/uAJrxbbXMrX0/6vAbi/Re1B24iWKeMOEY/7jtiJW5rLIjxRYm
sStdzzY44PIxlcQRekVp18wXzhHLTqpZSX3YRVOsXTelUwkzMRoR6+JI5oOlRVYpuh2Cka3ZUQM8
9DmsIRdLXAsy0CZZLCrKNeOhasb01pqbZOs11AZls446LAW5H0LPGIZT8BAmWnybpcDP5bkp8W/4
2gXQKOmXLfC2dhmFHyg8ZhjWJcHejWtmvF1r/YwzUnfjPhHbDQ8haX9qTP7YCNNva6P8UcSCmJFe
QOxOfIcMSDSe6O99CwVdsdAbBaeHugrdL4/VSJ0DRLzVMEDYtSjKGaXVo4VdSbmM1reU1Gocuoe4
sdPzZNSrzPWtM9XQOTFqsWwMUcywWMNn3yHB4dcWly0Z1E2Q63dmNJGbaiGSBsY03BJ0BHDe+/so
Npv1oBHbd2orO+jIdSmL0ldB2+BWXQwHz4F7ic4Mk/EhTFdZWnwrY4BoHmrhdWt9tbKof6374gnF
8bOu47tQQiQ4+DGBomU6T8MYnpEyVsc5atzdSJXGejbG5cWJY2qFsdp816z41qAuExduNA8kaNyV
FwxAEjXEWpZ+18T9uA8Wzd0BHP9munl5m5se5r/lAHPATex9RofxzgNsGwmK1eXjqoDgazXbMFw0
tGzGbad7/e+6r8ob4G03i1cOuzQBnBAZQXRudc7BbEIS0lHk3Maap+/hs7zSCQvOYR1P2xHI1ZoO
cn0KvA4cIOxMavmm7D7wScwiTQqOcSWyWyujnKBHqbomrDtQEEfJP8VV5iYayn5bUywDGpz6Izpm
w0o3bGPfoDLaJDm6eTcIXroO5n2PbqSkX7sezFis09zxTqWuwc0k+81xdrPFmTBhbcSDuZBNzm/o
4DqXQZYkt4UN39ClYqDgX07enTo6Ivb3vjX9ptYEgm0YY4KddNuwmodzX0wb2+6qU607b0iqxd4L
ieJWAGcTETRrzfChqBd5e1IDS7ZI0MGFu46rVmE5gAUDr/93Pr0nQClyXM2/jl6WVBPdxmdLataH
ppo12dh8t5PxoDahFlHTP22xt4CBWKn57L2bXlydemMqT/4CcWgVVVgJXpogfsqTGlcttZAaXNdJ
ccXJ+ABmQcJdrH6ddV3nOk2trWa4GWUdQW8H69nN+EhTE//+CzT1u9QCl92prXxoXlZTe7k0LT85
c7tn++uP/7Dp6w/767Felvx0nGqdqQlKQLpNs75u97pc2wxPs03s4POuLgd4PfTrKqr1eXE18cPR
qV1/+KXX1S9rfti8OgVu2HZQ/+S/Ua1aVQMWHC0VVo2pcabV+mogKF+ELyD/eR9+hJqlJqpW5Ytj
ldkNsMXpNbQH87LCZalJOKsUHWBOygEUbVcs7CSwb5MSdloZwin1ohiP8ql6zDWD1KUElCQV9Sjr
qfC4XNTU66yuMTOE/xqEbJa+TlctW66stnCde9kKJQ5s68MWAz70k8pqccrEGBgvtERPmlNMVpp6
ednUaoBCl/E5JpIREQugguU/Ewvs7vg+/3ZZRM1Q6wXRbOwmfcQaJ/Z5DmgOXKLcB31I/JdHf0Qs
xvPPdapXp7nN6pNqNeCvTxaRTmr0MjA6+SktFzhbwYQalPtd3aKVehRU5p3ZmSZ3ZHlu/IXXFRXa
a/rABToYkG/t8Nttf/MkJwlazG+ZVsGvNigDOC1yMJfDPwOnDzGg+MvodTm1Gv8NIHBDAewbAs80
Veepbd2jqIpVrE8/igh9XtMAHlr5S2SthTW+gmJ5Kqke38SoeYEV8uxw4qo8daCBQMczWk8dn9Zd
cZhHqjUt5+QBaDvpuCacSPu1ULex8O7DkHo5OWjlwCtTIi55PoQHUYacmH5g4Ww46bKlRqtuMfaD
Vx61yYkAoTEYS+wYMSLJ1+WAewYaeoKvbeagbpH/UoFq/aQG7kKsZQxw/f4P9EiRj/pY+1MZJDgI
7JX4ywcWFiiT89BIyNUMUWONNgX2AhV2ThYgE6N2GReI4giEDLomWTZr1Ttlip85nc3Ows68Ng3r
5Low8rVQgyY4JpiGWGZ9wtoppwdN6s0Z6ldy27cNPRJeZ5y3ZPqSG2I+RlWUmVsrJbbt1F0AeMRB
eW5t7XkxTiSQjZMh+FId4akbHl0/iXVKQmQBqjU6NkQ1qzxAlIKPbhKGyAjdbAu+W0552Ju8sbR/
Wr4T0ckq7dsBffjlf8CVTUVs2NcZ8D0Dby95/l05GAl7H+vsi8JL6RJG5WqS+xNkCHDrdtyr30DZ
VnlKXRuc3iibajxbCroGdPMU89iU/xHgbEhCkH4u6ziGItHxjj35JJc+DMI58mZg+OJu1Apj5yLl
48zLC9rGNJiya3MeDklEFYa89q4XoGp9mjZ3fbaBWAikUD4NfReBuxbuWnqBgMGI/ZxMeUgfxh03
iuGhRoRBFD1MgcQuhyNPdqbOuBz41ZgAjByDjbqc1OGpC45CEG7Ny/9BXnJegH2Uqx91285P6oBV
6zpQ07qUHO/oWd8DIy8wU8UUje/HguS16aHu/s/ECT0LKPkWPLG8etQlpFrXgToHapS3Cd3VRBww
iONBJAdhzVNfDa6jc6a/jiFygmLWH7p4tBcUIDy5Lk1LTJRXoKhcI1GqIQzACUvUVS0Hn0bLVuzI
bgd7ckoND7Px42DWIro7clqILeqey+LkjRYpClIXvzt9biBFB9Dx5CCKSApMhHDBUeA7KESxD9v+
T4WzyFYhttX5g6Uscd2cWDXtOtplBVC7xjgGtpRv284OCDaX0WKZm3l0G3ACoNMnUtybZDRhcoS2
0e5n3nnqgAS3tF3CCoYHIq3F+Ahc4QiXbUziW9xZoNxMTewS0WwG3bz3AjzYTMlfiAEhIJYz+00a
6dl5shKsrpKv49jF27Ctsq3RiGalfmyvEOeBfKB7pnNQR3G5FTR9M2Cjh1lr221GdDbnnkhuE87I
QOWF0MHY3U1R9jX1ePRf/tOydb0Y3NrCt+2pgG2MWizUN5P8NhLZ+2SU1slvCvvsyoHGx6BWA/Oz
S6B2nXqr4VuHjmxdhL5/cuhaH8jYUX7bv/SURe7CBiQGIekAMIyM0JuGTToym9AEjsm5E0W/Byr5
WKdganE+g3obZ9rKtkWJ003fbxqKedYw3KWguyy2lHOkh4iaQ6Nqj5I3zAcBhUWpfFh0gkeZCHSM
U9S4EZTQglJetb7TB6cCVN4anXFNWpxusy772pN8q8Kn4Uu1114snJMxIrjLcjFs3dZ/8BKY/17T
fB0dEuXIMy9bFyWTszQA4Cr3i2uEta71mxxgaeg2IFQmslJdR0/HKTd5q4erRr7n2xGrr4hiUEnd
uqkMnfIBNU3NXZKIktO2+xpRdQHBNnwOgGDski4sz634sQhtPpltaMA7A1nM5qYiHU9xPTzbGoCE
MC+wNMqog9HTpd2qH1Z4SbvvU/OGbPF9Q1xgqy8o47U/UctGo3r4brQhKNiRDDhaSNgwTrSaSAiG
8kmpBoWmhRQg6b9Fy73oNcN6afUnL6jjA9FSSdtTyD3VUow+EADdCaaEc3SHe9ebki2maGAKeZZs
i4by9MsC3L3H1EG92ZAgT0CFDOBWhg6uux604+XYogp3cai9HsBS+dC9sucIspBt4TEzL9/KuXkJ
McLlY3sx1otrcHqc9KWLnGw7YxBIHU883yakyjcW2SSv4+2gzk4+y+euiCk2IUtG1cpo5Cc+NvOT
auEtgnvDdaIv5xDLP+eajhWdXNiUN5dqXQdqMee6rhpXW01jgNmVwT9QrvthOdXUTSfd2o7z57Ku
mpZDqo9RxawL+yd0rn5LaL3ejGUXbgSisE1rJ09Fni63/mKkX+YmWDCV/JI0kMosE85U48oQGs7w
FoYaqxCIgD37P8Ixf1mq2dyqglTwHs6qWtD4LUuNFYpTfcNoYJ9TeEjIQmybqE9XTRGSGrRAyocN
npLo/34GSEVWY+W/lTkYRmjQYLEGqIwwBhEhgPRF0pJSuIxR1RfMan8ayX5CJffWWvgggoUI7t0o
bG4Dg5R4Qc3Ku9vEN8tUOs9UPgcHQkz9zhjs4S0FUybnjxZwdId02GkImuCpNvpnZ1qmdxG1EcU7
AfVZYdXeFW1fqJDLOwT6L4jY9Jswo4i+amP72C1w6GU85h0ulzH16XvrkwfDK7c6JuSwnptouVNb
5axxqce2uPXjcry3iQuv1Ayknq9RIvKnsUIEaQtMyvMZGaXe068v9XQVo+Z7rY3J3RU4XR9qnKte
xgqYojyImdKlNco+66Zqa+OBrx9uCPrrD57T8JifsQoJ9AbvmSU2IK9EM9E1fu1CTGHxnfR7rlHQ
5FIhsDdw0fsO0RfpFCcBSceE8NIxz6ObeZQne2S91dmhgmUVd7H1MISzcVNYuMKpTc6uOAyTbb7M
BeCYci79Xdp242sOEVOtGYEHl1og69Tabkqh3PSmpusZ5el5GEz35pxbt+Tnx7WQuzKi8s7L9PqZ
yGB5bKcmR+jkhO/A19Sxi5rLiXpK5ziMev9VutWqDY6VDSnA9rq7CG7dXQlg8/IPtL3i2dQj6rmm
NNu2fZ+e8PCaLv9AvT376HbfFsfrdqlpBQdTd+3nxczgm/Frlsg11uoS6wMnuFeXnTpwUes/iUab
X4Q+x2eEtv5G/fwCvkQHRPclLh2qxBHKznWF9bNb+o9JSIDVn63iZ9GLk0gi89vkLdQwYRZ3CpNm
egxxcb8s0cMGsB0toT4AQreYm/pU8UB6bDUbGIKelz/jSewDO56/o3/1t5FVL/TfiI4apXPwKUW5
bCef+90ksuiV3pa5TULLOxl+0D7MnUdoU27HjikwRPr3CsYSL3CXFN9kFdFDA2pmrZYIc+qw9CF4
bdHVbtMql2Jhw7gnTIz0XB5PQ6qrLefuLZyp5eoCEuOul9f3ehAhZJB7cVwSgZ3tvQE+IBVZGQj1
SuLQGbVilyX6AbOiZWnfMRi1UDmL7gZ4Hhhz6HeXvUw8A/zEe89KD0+hSbNAsEdU0LcNeWG5Ex+0
V2tlN2oBverbjds18W3XuT5lFD38AbkUjBhwDu6PoXcQ+Tpue5t63cIlaCSE8NvsJ4Ymcrm+BEw3
iRGJPVTC24x9bdJmNH4Q11RHPdW6h3WLFt0FWhPcxDGuFrUlKBDXzmoLxlJhdcCr7a4aGv2mDyKY
Z0tmvg/im1qgnan5aKCX3nUIqW6wCnQ2XdjpdyXJXULMhKnBrf2iS04ocuz0L24YVbzbFtTTqFO/
LB6Q5MFw6l9tRhmp04v32sq1dUZVDtpgu4TNqHtbTF20F60Lv1y25kdPFRnkl0DLtC3ZrPTsGpq4
42Lyuda94N3jn6UWTa0OH9M+RlhD/eChTDGbssrS/lI6JDTUIkWJxojg7LtwyRBXad3cmSi0zqnd
WltzqOpvelY/qEW5e772etO9EFpJqXAp/RMGE9H9iEs3PZ+iBY2RrIQ8YouPWkopHO3RmGfzQOcJ
LKdjJU9uSEiaaqbmV85VqfuD9pZo6ONDRClteBe5kzh3oTeBd+P2QqB9p04PhV8vg97EL6IFwTKF
k3EyMUS7n1oQFKaoZM/om1py6SFO9YNhPFKz4x/GGfVDNzTnqa/7p9GtIQfJ8z2HAFSEP79pcPg2
Q9/Zt6MegpPoKZjqAzf6vvTprToWv/K/60NvPbsRRbJgFrpTCtjt3nA13LYJ2/w0hlt1gmq+5KhW
XprHoR3TYxwN875LQ9TGA5aFapEApZZHuuot0HlWo4XGBtDUYF8LGDh23HbfjRyxoTyHROre46jg
PUlR/NkNEFMY2lQencL3Hp0FrURUWeJnD26ZMjPtNe2tYDNKWUVhG9GdneDzRSey+5F7j3Of2z8n
DQnt4LvaPWlv81TVIsL5cui/NeN8q7YVdfofjRr4r+QX3H079dOhX3h1u7DReLexjSGGMDsHxnff
pmp4caLpnCxFeE9ZBIxl+XvUQI32oa/defAsz4Z8NKnV5PpqCaQvKuH7/3Pj/6fcuEHF8/8uN35b
Ft178b8mxy/r/Jsc10mOmyTHhY6O1tJlqvrf5Ljh/JduGwY1l8I3EGqyp39z5T4JcVlCZjrI9oTj
4dr8T65ciP+yHGH7rmXy/elQuPn/kiuXJRKfcuUwUR3D4s9CtewJ75PxfbWUqRkEM9T+uX0MDEob
9LQsDgWKfGLC+nEpShK7mXXOe7or2RC/eS23qTU5xgq/xrVdR2cERMPOWMIEc7k/HqSBrOrsV9Pr
vgjgPbBUkdOgXTLprmRrKKDFoa/dl9YuH/PRvqeXAayKtIX+NZ27H5jrbEsMDrdGHM2rtLFeo3RC
UAnKR+QdNRSz/hiR1ClasUo1yieyAN2/7SwHIxP0XTph0W3GrC19oOjvRbMBCM84N5V/wpFixrnZ
N94M0LEXxS5q0mVfUzeHAXu2D1ltZUR4lyRx+B0tHF6f7vwLShoifttbe42g5nLwkJnCqJ99VEfD
+7To6WPeldvebyB1Lk1y45ruWUOzxw0eEJvo6REu0PJxW4x/1STQiyErd74NDRjij9nqe90r9+Xk
wyfx+20uWmJEWTntTZCitZ0Sro0ov4t8dJrU8W5shJXgEvr+JonxDSKS4mhUSoQVEIN+JI9slySO
zfkBunOB0c99TcWOWaX2poN/sY4t/wmMDdjdhtgSCGfESkW3XtKIGtnqqeUa2KJtptpcZN+Npp22
tZm9G72DPDuOwh2mFKPMTSHn87wd5lKvfgIA3Fksgpu9fjL9cryp6mhHwfE2MdwQHAjCidjBvyXk
DKCZ7cEjum9GNnxxKJgks4xXaAFBEKWoCWt/wZ23BGJSj1Fzjr3sT5JisDDlnuCr7Bh1vjjMA9vA
7OzFrQpC1W7ubwjWvoelPR0sfE+mJAIYn2LrpGdlcKAGRf5jpztcepFfL+Nmivk0tQrd3hWTZ5Bx
z3fcKbf5AqI2THAjS923AmAY+NSQb+e5a1b6XYRF1Boe5HtOohOJdcEnWJvcKRiAUy0Opa83lukQ
bAal7DcJ32lZDQLE/EMhQXWM8v67HmfLtpnQj3i2tZ1KAiJWY3bo/cNz5xza8mcq6zWTwkxXTlQW
eyGLTtDT8AkWmY9+mRabCIjnlyh6CSI/OwtU42jVbGqUu2ijJbmxQoaC1QhOL1P8RTphI5je1uKn
Xe+LiH6Y3kj+fYF4D8Jhh7NOzv2NgaHtehBKJBsKAPwRc9lvvpVTyEPpWR6THmwwT4Vq476jWvvV
8QAD6I9gvZnNXcw7mA5bvBKz/Zt61VtLL9h2MvJ9T4xpNcVo1wwCflgZov6r4oRvTxv2vV9VB60m
EoVZRgi6vSFeHxnJ99r2pqNbWSBxia/jhNVtGqqwtiL3tk0MBBHjHCy3ihwmQ0aHD9JuRXXvHp9Y
EBue/kaPc1PClp49a8cTGA8h+xdnHHRph2dOOj5gUHxsUE0TunWHnRbqeDyII8YL2ybEmJxYZKGX
5jmNx/fMQUnS8sK2e0BPi9PS99RlSWScp/jwlOMxMaPvlR/dIc2kPM9zh/VQcsnFqbT+ymB3ecWy
oaAggg+B20XXUlQnimlf+Tl1owHVFRoFC2X2PSwNrrBisqTQ5x6BXqQl275p5+NkwLERAtO9AUC8
0N49K/+SZtG7XcT3RW6BaHMJmo0BEco6nB+Tno7HcxzjXmzMGyPpuvWk802Cj0c9tuVOd2Jvb0Yk
SuY+ODRiXo/Uwmr9sbezBsygmZ46LB5WRT/ghVMArcIRZyFSHJfEkTOfYNWIbmiPeeb5OkktAVlJ
JxB9WecyT674YZyiBKxUFgrlE0+jzmMp8e6QLWO0HhbN+WWlmFlFlrE3MwJxBjH2E1p1kgNyVA1Q
B1KIE4o/HaXIGFO6LSk86fctqIjAPk1ftRPfgz31mfft0h4dWW4xBIQy60hCSZcGJZFrrtHkandI
VNFcEb2Micsh0SLq5Kkwv2qqQYugl3iFDFrI6LYaAAkhzi0j3tdpRicdqiOMprBLdB8NXqMjiWAo
fjwJQZZ9sbDLrUC27EJz+VpSwoICwLtbQC5SuZodZtHf60DpT2pQAUU4iTA69nz/4G8GIqm2z1xX
6SmynQfIrt+6IH9sp7ADTAxstgxvPb5fj5aro0xoqjA/NKm57WSMP7YNvqi78GlyykJfq2mtzApk
FLkex+45x0KBWj0MF9r5EOagdc0i3E2T996R1UWZXJ+z0f5TzngHaR4cx8Rt7+2FZPCk0k0yC6O7
d0WBZl5YWlFSjIMZhWvy+Ykc353LXeiE+M53kU1tLJFhNfClL02fS1GGahodj8cmxLO5tmYXlnlG
Uaajr9zJ5wWe5rAOBGk+RzmP9vL0d9Ik1AKpfBKPUPSfhJ4PpxzJhEOYPiaYSc6cMFXqDEduzjed
RNwu75wjmJQcMaxxoJRRuve0xiYXhGOHIDW2lyvA0nuciQTlf4YKgcs9qd2pwadpVH0hvxoJmudj
RyUeNsAkz0EFgVopMXySZ6mJq2qbx/VvdW6ug0Xmva6jl1aSo7a29S+DaPqTGiwdBtNzDFAvWUq4
ZpRTYeDeGJyT0Zmqfe7z2Sv3E8u8oxrgj4DyyzC/FymFjfJyWGTeJxRWta118485U842g0vWi2A/
enMc/YiwFtAmmfar5fmd5CXvyfjsdTQnVZ0f1BxcGJplq2blteMAWsIOHXgO7sX/LKHmNSRoxNBG
ybqdoS3+Z8OkVoArmta0Uluz5O2nWpfNXHYhf4FqfdiNGu/z/tkjJ7P7tJzazOXnXHd1XUZNKwN7
i6mLF+7zxH37NPN/HFUzPm3z8lMvu1PzLxPUOftwGB+aainUQJR6TlM63WSNVl5O53XTHxb/65H8
ff5fF/3bj3ZzAe3V63cio2NeY4h6noi9nUvqeSklB7AeNAsCdzkjmMmSX5bJwziFgiWnqll2/sxN
wi0f2U8uUotduEwdQgMPM4K/N2EUYIBcJ+a6MCjMMXwoBNbU4fnhUr5x0szM1anyYStqXA2MCDkf
5KbNZAxGc6gyr9tUfEcDUD2DBuQgxEJFewupW+c1uhXDQKIlc3KKM0i2zAX5OejeSGDJu9y7eX3J
6YKb59KWl5xK8U6xzpV7HVcTNXnlq5YaXFcpx6w7DOShVDZcDVTKT7XMFPM5kdAPUElEtRHqw/x5
rZpDQNXTWm2LeA1TVfPDVJl7Lmw6JI703Jp936K4oX5FgMzDmAQTYDgtO3ZDlVAa7JGSmJCRgaV+
D02KBlXmVQ1UNjuhMww52k+2JijDYjZPfmLx7EPjmAoMm1q/vygVjMkkgQnW1au6TSR9COW5sbpf
+Yit8DWfq1qUrHeecI9OPP5aRmi6KlUhz2iQOk9BPaY7EHQ8ENSxqdPAs9c9st7195nyjTnMSD6u
Z5GiW/rnKpuae7m9CWyY4Y0UtNBT+j5Q5L6FJSfzkDLNqvLrjZVhq2PYW72RqialENARjOxnYJVz
YH2ZGjIktjFtutgBAJxNRFtQA5h9DbI7NkLQlK5pbC4Z37S7a6zUAtDD9tXvokBrOnbmPcrhjt6b
9XhZUEol1P9TjRZ9/zOx5ng1lSVu9iWFY5Bu2QupdWy9ZQvvBg5NjadKmGDkB0wOZph5LfooI4cs
SgFFMd72cJmQkKNdUsl/BK/1iWvhTxXlICvk4/NviXY1I/as39mAnJb068aOsBoA1GOtEx03CL6y
gnoT8S6tOGXqP6Mua+LYFlYyG7Sj4nLJqnlqMMvH73VUHevlglaptv+cBLWImqta1xNzXffTpjoQ
+vQ9btUtd5VaqNG8zJBaqB93vSMvExco7Cs9dLPL/yvUehL2gAnUwmq3fGtyJ6vmpG61S1Pd3+rX
0PP79wZM1Y6uPzmsCo/CQXGj+f1XpSFRmp5IC7Rlq4QkhE3KBbmTeCubotr70ZBSoRxF+lYtfmkG
8qyB9bB7+hRKFXBVgvxNHTIvOWXEhomKWIJJ/30mqWNSgw5l1bxWTV/1T1Xz8uurZbq3k9up7LLd
QJukw7JzJj+nc5xRj+CIH576IaI5mZ6pH9XJVpIW1bqe++s0l8prdAe2trourHZ5Hb2uq1rXf+N1
xnV7n9aNi+ce6zqeYf8KZ3BlaYrDVUDBGU87gIDMv/z4pQIhS/kGOi6pyFH/0+u15eMco2mgo9WJ
J181cyvxP4j6nq6Mui7/3lSbuDyqpnJuD8gTN1dl0VVtpFpKYKXmqlE1+KRK+r9YTi0yBj8RoRVH
tX/1+2DOctlebyFsARi/XMxqqm8WVFleV1Cty1Kq+Xn8w1Y/LPV5B5/X0nDWWHfOV2PBulA9Zq5C
KbXu36ZdF1FzTdULVM3rQP0/rqOqpdb7H7daoa4Dxy7/j2qgFvy0q79N+7TVT3sK5QN/0rdNH/UX
cSLKtIM11Mte3evXwcW1UanorhNV6zptyXNucTVeK2fHy5LqcaseCNdFP8xRzUBQpATMhUeyvKKd
pUA/cb1RPoxfmuq++jBVjavl1X32z5o+Zb1xBjRtMQjp0Tmuf5J9gZ4jHrIFtg2VNTsbJ3RkYQTf
/PEZ13UcnNser/cSTIo/Ve4jceFyhb1b/Vyl7VHUFgWDhjO/FqI4UG+hPZtG4D8MZllvsHB+SpMq
BrIywWdK0ugYU25O8fCXYgI3bFiyxhBvyJtljjGFD7vkmIv8ZnGxTteIk1DuTJEChac10AOidcPk
QCqQUrvPB3x5nCwUi1AQAZIJiIOHN25KlO7fF616u6qBf33bfnjlqubfFv80Tb261bTLHv623mUP
VA7dOO2egueLokVJUD4oXK6SlInQ+T+yF6VBGeWFfZmoxj/PV2teV3fsDrCa40Lx6+RDTa2ee26R
3KuFhrTGkW6qH9WMWd2Cf2/GIbgFOyt/GnFDQr6MJ2J44zobScWTWg/XyRjhu3fTaxX/6PJlTATF
O8X3NM/ELm4BrhatexqpuVnzHXUavE68tFX8YGDO403+nVUM77GXVG+eRrqzze1Xu7e/BBPqAJTp
65jH8zam638YDQ/q+oIhlwB1A1togfJrkBBGtAvbpO0pFrVzbBoTbI9q4owQdvpz8+aEkb0zQ3qG
NbZj7OIhzPTwEIzkJQEXNuDPO+R6UbnsoAwcyO3jhkjtkcF79sAr/nvqmAtuAa690bTgxen71zCa
tHWY5ej00SVOxNmI8g1EwQiEr2pPRuCDuYGYhKzZnYDMD8EMcoyqJs3Bq6ggOb6DqYuBEkGLuaIF
UmAlwnFBLAlpGGZKti1E+Yu6lHsBIpxP5W7vVNqfXJvmbY7vOhxqfnlmv8BDhOlLYK4GV/gwRAls
VyTZyKfXBAe2bRl8oxTv0cuTjZfE9TpzOKtDFq/NH5ZfAG6eqT7wa31nJ/bObQK4w3nxa/YqWaiN
73M0TTs+kntEXMVDXer+Pd99P10/wii8dKH8l+V6MYlfIwkSx2yIqjW1IpinVLtaEF5bnGQHwgq3
Ci8Dj69lWz7biJy3AG7LAjR/I05aQkl4PunNDnk43U+SCL6XoVupUAxQKUWtEdCdkLCFgXLT6oh4
aoX1NKJyPNtzLTb4Pm6aun32F+gjrhv6W+H5T8nUzeAV2/gxwds1ipJ9mk/a19KvwQp4xletBNkN
2VSseEDhsARAF8/gAqdm9HeVBYomivVz0UBFKwbDXvcjdUN+/Q5QnsKsJTU31SS81ezk7Y1roKl2
tOK19+6KuYWoknWg8lONQLnhPuez8c7XJ1+VIjOo4xsOE+opDnci6FwQZuphw+XG8MMZM2/ti1Iy
zp2b2qIwE7wiID0oMJZ86hFv2kzFOoOD081ZcdP04T4SRn/sRqhj1pHsoralXPFVkKTfUcxV1H1z
yO8FYi++c8lV+EbzumDamPt2u80M56sISPO0xS+3wjFjtvQfSTUVT82AeWpB1d/GKY0Nl5xBVRax
cvIt8O3Hs7/E3tOYGTcuzperQFS7cgxvAJe2h9HmvVKSYetNWRnQ/8ZPrnhIx/SXhw1b3HrVNmlK
knOdczfjuWI645PZ6z8WpzBveVKkRBCQr/Eaek2nuQfeyeO/qevvWWKjXfIbd401PR+HydGeudjS
PnpfOqfCRClDfp0lW1xTv5c7sxxbKOztmzOSSkjm7+HozqulM2+c0XzTvN7flrj0YiG41dsvc/UT
XUT0mOjghaqqmHYh5RKTHWlrmAfNjes13dpwxlcTW4ddT4x4jqm99zX3JwV2KJW1PL13bPwUHKry
3NIA7KO7X+cQLIeBU/e2DCY0tDOsrpYnhqlzzSZ4NQwyl5hVeb2uKv8XwoA/+TTuq2BebrKoeIRY
eSYcO21dF6km35pG9s2H30Og2iugG8xaoz1RzrYhUgpOjrhnYdt7YaWPppfhuxvf8fpzbIyMHCxT
Qv6P27l+KvXG/Ak6oxrKb2MBQUp4kb4bs2BNMQZvDSM7jwm2ZQ27AyryYtrDN9RK2i6bZ1zLePjT
wXzI0TqNEw9SSwMYKios4jzROaBDuWthFFj8aPtlsEv9VAffloX0EQh9K29fBP0dWBpIiYLFPHuN
lhIECR7NIN6WDZ5zXt+h4l6qc5PJIDli4nNTGrdeHx/Azk53YtKoZxEALWIoEes8rKm6mZr5hv4M
EufmjyiFc0DrDPUgXi9B5e0HCEF8wQvitJSDAM2IeQn3xRE3BUSFJrwazeAuD4HB4wpKJQzaVcRn
43gbVJ2k8zTWriJpE/tVc6COV3pr5sRX4oE7sKeqICOwu2vKhKcLDink1jDD8fxXWLIlNt2kgkI9
/KOF3c9wGSgPtx6H0XKPVolKSTQmKrM0XUe4YBV2FN5SyfJs6xVQ1DlNKVzC/HZ+h7ij3eFYyuUS
Zbfg1/u1yJPhSFJuBdEC3Wgi9lnNw5JHA+7MQ0DVbx6vMGY6eyFY3p54/zeej7DhcriZOhdqAcaq
t3hYgcmrtha+nUTjN11exnuM9fJNSnXe3kqjt8Qo7xKvNFYp2ho2CXsjDc1bUxseli45+w2PN0R+
P/hi3rc1wVo/viUpbq7tBOw8aT0SoUF4azqgRfoatI4u3XqaJZJqIbJVzvRoxzbaXGqesUpbDlZR
+Gdq1skFT9yOZ12DtcLZDQnTU/jjiLUVf9Pb0dtm70FAVl9b+mw3JfSx47A/xDOKJadCxPgIpzM+
mbaDgzpsm3ydRqG1I3gEdcicb/yRW7z2/G07y+zN1L+R3eYGDdhQKXLU+5mxtnPjOZ2j7jEMkIgC
h4N0Mx77jDMEC2f33+ydyXLbytplX6VeADeQSAAJTAn2pCiJamxrgrAtG0Ci75unrwXdW1Hnr8Ef
VfOaKGwfH5kigcTX7L12A0X1IkygRUa4a6orZlr/HiXReGqghCX5srNcVKUKS+yYlyW5XSNAzBVN
vXcyNMI6cp5mNxk4xrHm8YQ6W2RrB2NGPT446a6wMJxXXT7tQkizmJeSl96a682cu1TTtcEOs/AJ
eEPDtbMMlyKtrt9C8aSW7JaOoKPVh/QXaB9yYLRl1TsZL9POdKd18OM47KKgBiKGXC9bbFl90l/w
DppBlV5s4/s8puoQyZG7PsMgQJr6DyJXwfrL5XUClQsilbcBIfyGi8Ta8uw6FBahr6Pn/JhRakx5
dRmNTAAfJvtCTnl2TIbx3Wvjo1BFferQbgbuanyP5SlUNeJcL+5PvjtvHR9qlpnEimi5p7iHJUbd
VPnRVopquWu5X5FNMeGAUCVvyginWwjI1U9ZPuFFRzM9/2TSFgJqiD+rYrlOklg29rW8E2uA4qlU
uIzKZHhcyFOt5AsqCW+DSNnYTh0PVEIYiM6CHFZXy5mnEpvgvuYWTOZNmLffB9QX28ipfnjOADlB
iQ0Q3a3vx3/zOf2B0gSSL3OJa1N0d2uW/j52Buc4Rd6vGE6YkyNbRhCDwkwhn20zorki4bzE6hvK
TQiKCqVkk1XuTlTJNXcelPGBgLE+JD3q+Nm4GOMyXsd1VzUbBD2V1C0RoQCC0xT3fnxPhvaiykWd
VEg4choTFTFzKNc4Z7azUGx98dBD6k8z4hGl1CcC0d692fvb1KDMq9yVgQ/2dYhnTGceMhs4Xwh9
5wOC0TEmK9JP++qUGE++5dbBvFKUPGKuLOK6aE57g9Ah90QYg3OluaBnyGGIheeJj+qYeaW9N74X
sM4AMvjlxUpYpsNA4mlovyScDso7caK/5aRtEFUNerd5SifTJ7d2/L309l8IFJAWkQAlGvlQbj8Q
G663S4XLzBj8fa3LrdvjFYUGNJ/GMLyZ7YBBoz6pdVeYrAuu1XRPSl1DsJzhYrcwk10u1xOIw0+2
41M/TWefOoiqiqhK4vO2vJFc9/5IEZ6aB4PgxBXBAKw8t5/J80L0wiKUNDoj/lHMza3F/H8jPgIp
SdyAuIvEvqkKEjer6tbRQAuPWOk0Ae3Xra3JWAd69j5y8EnbVqZdULkYrszEe4tdgp6pAKawums1
H0oBRm/osjXvq2IY2+pt5o5XCPi7iLXkFg36+1yLT7VEGSg3TbOAgHFfOTInbEYfaBu+1/DZ8e0s
MAnASxrpiC1j5PEplvroF81h6lES+Go38frP1tK/jYgWzoV+6k25VuhuHHhF/rPI1RUnDHErfp0i
NEZl0QuHMBpcBBtiu7Keq5BE1eXmEzk89d5vx3PG76Xnf6sbstQRHH8m2oBD1QvUNqo6TpLrK7Nv
TYownqyPby3KHhakYtdFbnZeClgDBYRRsprHvTmhS4JqfBSFfq86LAHo551tDv9jWhA7Id19K/Sc
7FsCdcJyzslqYopeiOWbGxP5ZU7ZPgaGQKqm5sohGSlqwHZjeY33LvVAM8Na9xCmAT86zyiaB0Pe
RjkSsS2z6gBeYNgUU4C9sgxGKxOHSPnz0V2I5MmgBTYusbsJ2l4CbKFbRo7pgYvWpN1EzxbPm72h
RvYwGY/cFM2XcJB5qhixisAJYkX70iH9D8JUuJlqQnyiFpV3H6t0NzLtzHj6nxGPHse06rj1q2Qz
dwyfM+8KTwS8CLLabzntko5Y5ZPC7AVO02RBiIRtGWpEMGaXH2UCC6NhLTY1YKRcDdQhj1CPUQc/
dnqFwtJ8cJJlaXt21Ozs4zwLaRPncNssIyapmJBc16ZLHrz2kCecmnk+H+dWP+euKnexP524qVHJ
hzCxdaceC9Jo9t4kjTXmKFBVMzxrAPfwI+1tTKjC3mxQp5EtoYmw7LjhuAL3IuH0j5DWnmNfIpyd
s3dTS455Hlq4bo2Dr2K2I94allzep7F995J7bHfvuoPi0UcpmaPefig0niiSx6LW3YQa+mjEh2d7
yzYlhbVz+5WpouRGlhjevNh/j6s23rH3fhZWRCJKT0qVsmG1CJ1ugVmiEVyQ8gsrR04XUsyIxrK2
Y7SbVfw3470MamP2Dxgg/ySj+4v9/WF9iSft9h8OU65N6GZvzYQnTM/d0emig59rcm1DQnHG/rsV
EjCm/Gvi7yN4Pdu07pzL37o20jOYZn4C5d0tWpCNjHS1t3FkR2FEVubCR1o5w56+goyoNr71JZp0
Zxo0adcLGrwGVIfVY9Tov+dYJG8l795jtzQ3cyKIzJ1KOOxOgYOtz0AkNPJFe+sO1lXRVnTrDGJ+
7Ouy2bdCmtuknqpNIUW0U70mJhc7zf/XFv/fJLpYQvj/baILGTbgG38W/4W89e//6T/iYs/6ly3o
pITtu4h3v7Jb/iMu9s1/2aYn/K9UFRMJ8T/Exd6/BOBiUOC+RKbmQNv6H/9LXCz+5aI7lcqzhSIL
QDn/L+Jisf4j/2Q3W55EVkzcjGsjRbdNyb/0z1gX6s2pY/ckLkYoXoBmlQ9k3TnnUjpMFPxfE0XA
2ew5D1TWmbvSShYosXPMAEKAaeV3sBe8c575zzPDpOc8znmyLePl63fOlAm6WdSLoop+27n5p7Da
Z4JACQovGklaADuctAhpD0YX+H2ck5tCP97WSF6NnLHcTOV/lHVR36dp+FFlqXtR7nBvmzZ6tJpC
voXglzbGZLaY0tEjlmP+yHv91HbGdC8U5bnrhiWjL7OJN02fk8OpEQnGxHjYFgOQ0DzkVhQ9Cwh/
23lmrpM4LTXtMsY/3a4+5tCF9hKUMsEEonipUx1v5tCzdsmEFLGLQ5K6lLSfF5M4DhW6T0NoGS+5
dn5KpzWfJ/RAF8pZXnT924Xf/YKeYzwACO9B8iDQqK35IzLNKvB7RiGQhphe5i4BUNZ06Swy17KM
MLJZm8NLHlXHiEbp6q3dbxan+SlcAWZ8fGwupVQ3npPdVoS05bbQMUC/4bEiXYTydz4JQEH4cqZ9
ZUfFnxlu7rUfW//FW4gFIZn5MAyp2rSpNh9LK3S3YxPTrw8p8MykHa6YWV5c4qIPFg89CiNRPBZl
FqQqd68M+tirJt51bKdzEUtmdQQn70v++k0rnthR85RYfwEz0nL62nYwhEP34Kc7mV6EQm7hY4md
6NkbzfQhVxiDqD/vztgdZtfqbsin6C5Jlt0aFLLPxKYeBgcKUdwZH9m84Njq/BrxC3uIrH6PEHpf
BFYsiKjVfaRaDBxVkj08pN5lArcQWJOyTgM84KNnISFDRhnYsymewK6OAd0aAckQTTaz5Nomfesf
5oP/oPD+GT8j/g9YOvp97jOcLQrUv+PgO/ivN5zX9sx5kOxcvsJeh7B0tygNr7KbCH3pk4fW7OOT
I5OXLo7EqaDZs0ONNtFGqiyiPNz996/HEtb6L/4D384rsnE+KBsbA5w2ToL/+oqMhKxkoy8jyKk0
1fTUeu+Q6R1k1Xjv05wYxyEl9LpG8+717kcuTOM5rJxLMwiKcdl8Y+jiUgRSIGa590TwLFqNPIw+
Rnu8ujiyWSKNPxSfG9Wmjl7935XvzFvbIKlg6IGRCBQ0yOZT1JM853a6ZVTSDQz+Ov6Psowf3Mzd
Arqd9x0A/m3kVsMWoz29IUX7ScJK3tjKQCbr9MujmvXD0KPXmGd1qgfYmUX1iO3AvcSDTHam6LJA
NxFDLHJygZn/MobF2ZqhoZggxw+NvejXqO+uFJsK25HCU4Ccd5emQp5s4T6khogeXIEhme6T7V0V
dw95U7xYs/Ex+tF89xr4I5DhU0vbVxRYZxfqwRN4fIhfAjOGHj2YmXBCdWW9slNDLh7YejJPIhrv
U2XpI/J5Wkk8hMi1ppMgquA4jH9he6ML1v0byxtu7kSwcpHA0FpEzXMBarhXZnmJIn0lnNffyfxH
nnfRLoFMjuDB75gqiZ8QnxExF4t7SPv+m1onEFjE0pMe622V+9nJoGHeqIo+P1616jksfFYxF7st
jACgdoM2UQ7Phep3rVWceEnQU9jj7Lx03mlNrotTj9N1WnprFypmLhXGs6OmNbfE8EnWexkkujSC
LmZiKCJ7x8h0hnWorrGjy8vQZEdPte0lTr1ty+jlhNmVAJuu+QGtcm0TUA5nkQv/Ne6heXQLke30
Ttuq55vq9R5pHOO4mKQwtuH8bYiJuR1mve+IuGQSN9Pq1jYBnFNrAdNi20MUmI/D161JnbDti7XM
r/xMj8THv9juQESinQwPrSAtZ6kJoOwnYpvshJeEGl75nnnsMH4E5G0lLFoamIbW+1DPTtBxdwTm
HCrWOsT1NdCNrdLvLrFpHksP3KoTqufY1eleM3PChMDouCaf5ho5yWMDEW3TeW+1s251/Jk0UBn+
pJNOsGdEQcOq4ABAccVJvRi9sZIRVf1g4+rpcz+9O0UQu6QPFn4JdH8aiNyWjQgQWAyHya6JXWxf
205Md0/BCSC2MAhbY36YI83eaypINmEHNFXOi5yAMS/9vhKLPLXS+k1seUVjx8+ZJuGrtNV76WDu
MAjxRjma7Gj7y+vcbCsxBaKtp6fM9vAVpcWt0o2xDS3T30GSficCSwaDC/qbR3EKknFmwh4vKdvN
QW6qhnVGJ7AFtzl7ziHBYmFRC3hVEXQe5suc8UrQ8pSqp8Z5ga6BANJomVtlz9Qk7a4Qps0AFDPC
PLPq9tryLRrmXzYJUkdbRk/QAZj61MD7k2a+Twl5XJgXP3yDlMmvk6demo/Y9ModsaeMUJ3mfSj8
t7ZHZcPgKz9MhWEzIOd9KBvnYmpj2q6OLJ0t1sEJX1X/vSHDNXDEU2caTCVxwm+iHhXwJMmR9l2S
sV3rSC5Tci1jlhYxKdaHsbJ/Vwmdt/ydLxaeRwy+fT3ubUf8HUnm5GAMQQTGn0mbuOR5cTMWYfgU
u83afZNsMcDU7JM4+DrjqtTmZrApMlolr9U0dJeZ0LxsYr6XCwJf7LH5KMdRH79y4YmXaszuo8oR
CjQeTqilxh6iB4tptibyYHYkjHVuMssmIMlylx0on2hDbPDeye9OCDEQ7yhs1sm5dWOh9l93ZC6J
UZvxxCvVnCvMq8emVQ38xP5WLiV49gZXs70012qu5k3dzfWOBwdTv7r7A4GxveU9LhTVMwW2qlvY
CO/JNyNIAd7cBFUEjNQeERsNsr/OuJd5bWw0yGp1a/cDHwBcq1Cmd5dhnV3N7QU0/K4sk/jU+XBc
VY51pjZQlVM2v8Jmco9Fle9ltqgrfpe6Tqyt0uSvFxGbsXAG+touscG2mmSi1EMc4S1sKNPRIVdC
/R1H7r+4Sxe2OWwuh0L+Qfuvj+nk1TtbTHZAMJzaOyN/g6okDHToFLCRCCyWffSZ+mkBASbBN1OW
P8yQtLlG9s+lQlxVcJjcmsyxLkm/GBujAp1C93BixAnPwSTYoe38XcEIYm+M0AOYapmJPq1kc5ln
5zazwt1ozyWomRWELrOfDOvnve1KnGULqTAsJR5wq1OQZW4LsH0zziu7tbIei3iaCbS1vO1s1twm
Pagt5JWwvHJyB1mz3UYA8g8emZFBG40/+47oiLpb4x26zlrdHzP+sO7qcqbtvYFFjcM7FpgDM4U2
ZM2UM2s+6nVWW0vFz2ZwM9pG7ZxAB7Kw0zXTonAaroYen40SkOvX70Y0aYGtquTAo6Zgpm7YL5kV
H52F7NjaGZJDUeARyKM1cDhMtyZK452IppPurfA5agNSbQ7S88JvhG9LnI+YDLrJfMQyhbpBW/5u
cbDqK+BDA+OHXTPTlqDZ5+eO7Le5+ahCv9sxOfUPyXrU9gwAdi59P+EgbXIS/fxd5kt8teCM7u1K
7Md2jQPSxA+4dc8jvokRCRKa1nl/UijAl9QyxGs7iHPvUzURKuZTtzSfgmBaz1PiVknxysvRRzAS
f0ii6J4G1yEbAHZfP7n5IYrqt7YiFighAgcWRdgdRoLGtsP6sSejldyWcXpPxx6qLKuwZNxFuePf
uto4lXP9yMbyb2LK6hjH88HkWiXtpHme4vg2tCkPg0X8Zvh3galRw6gDa8hNxk24pp9NYFt5c2et
95kqjDuPLtudxZq89WRy7B7tpUUYMhngDsnwPjl+/kNldUNGm/u8xHVxx7bDE5CB567Me0QSZM4n
hH/cE9NqdyRK9DeZEdWTGji+vKjZW34k31pl7fwGpq9fdk/5xFpocAmtjOFCX76+9IX5WWryKCwj
pgGDBHWJceCkQ37RPUTeme8QWMtw6rsaCOlkh5zD/CTHqZ6cQ9cSn9W5Tnn9dwPZJGq5k6WdkKce
MJaB85gsqFqWpd8mVINbjBlkZjfS3oVxPh3jZc2b8qzoOIQ4Ypu42FcwUrfoCSpW6qT+5bPbHZc8
+xOGrh8YwzDyV9krI5mxT4nqlg2b3o2f9GSlr1dlHkXz0zDGDBcx5FZ19YTXMQ+wUFXA/KdfMR1S
oNkMou8yrf3oU3lX9lyxNq2/WXR3wQhVd0N1XeETKUUwFK79k1fGy+uqcRtR0297N80PemBNThxm
DIJ5PDNzlKfOa4td1K8bUSs9lf6IfohLKZ5ITxorUk3LQi4oQarugO1vvdJJPTXyXyHA3Rtbw165
nGDeaTZTtl8ppXk7uHciqoElG9klMvzfU2+ZZ7tJ/thJ+YsW14atWIOyZ6q7GTxvp6s6ZUiqM4Lk
R7DzsUw/Rrjg2YzvN0KpxEOOW5k/dw9NN7N/YKTNXIwlRA2UehdZJzkM4jr01i8xU+VENuH0s2Xt
+moxgUGPCx46HwlLgvYab7BHsAa1lQOVc1u67kgIuoXNKfaeQxujmD0SYABiMrw6Hx4n220sxF0y
iDDAa+F4xpaF1/CUOWX57qDcQmpiNpulUfJxmj6sLtvJ57JzveNMLCTeYuvmN5QabDzBWTSbWeT1
PmkoP3hWyPNvJSbzlg1RvLX92t0WLme71S8ntKg8MtzoBwHpzUvaWS+dNx96qITXCGgbibmMVmjw
ra1F+h8fzBqgGWlxaG37L59Kcq4rVhZ5KWNm7yd7IUiq7AnttloUyU6cP/e1fg8TgDDW0DmBdte7
wMdbDEZsRtpd/wrTVl6dHtFVa6uLSElrwnJRFN5DNsKAK5kYH83GaK/CsR7KPkwvvLCf4eq9c0Ir
P/QLA/bccswHk5ob2czqNLWfOmiVG0Rs8c6pub1lntjvVLkvGftsxaKL1cONGoBINGeU/MVH8k1i
dnzpDFu0h/NZZ2e0K5Ksdw0Gp6jo/7MHJ29Yhzo+jll/uji17TwIaB//ruZAJSm029FDFipEWS6d
A0R5rL/U7jsyYJKDwsB4NVMjGLUnUGnwZUl2jW2nj2Es0Kpqi3yVjlxuVZpHt6Cp1db4mVrcSeNA
wWhRW62ylvtY9OVlbFpG0uvYLanWwdfiZ9QKDG9WmQ0NhTgZ5TygvrC9NXqy5JyC45kQz3v5+lUt
8m04JAhvUH7Aq66MTeyV9ZUKzTtKRuMJu6E788ni0elzOjQOgiDS5DZb/NlWTf1PGer0iXslfZpM
LJ+yp3msrHSvIqt6rNMxvIZWJ6zNICZqUYMoRUp9tiUeD7sGuBp214Whf0bIHnumlkQUT/9GeGYj
ZCnyOwNQcRRzL4CnG2RHAQ2pc7W3i/BH2Hf5FZ0Hd1bhQiDqtXfuHdqIQdXTqsowXkdg4FS6/QEv
QYiLvD6VXJIEOJcEAFXJ/CjyBQh3Rm4SSNH8kjJ7iOSU3o2ynIMMe0hg+s20KXxxgWufP47r0MuY
5G2Y/In9mxuxz42S12gqnDOSqBFdpRm/ckov17mMPq9kTakXs1bqJa4R/BiCbKA1wD1oVGcdeIzr
55Igj8SSw8UsMzqVVVs56y1j3fqjXCSLIIe8k8odShJ8cuup98KXgY59Lx1fH4GbG+R0laDIU+/0
9UNrme7LyF8jWKwH6TXi4eta6YQ40Q0/j9TCT1WVLZuvIWQFNI2oPegndmh9hu6QYNH2smMdslYP
d7NZjE90X9i82CAJPbGMxEBIvawA3iAhVcD5HuL6bSEY79owDXhoDPceKqq0GneuXRrmXtS+fa1B
Ef3RS1xek5FjCZ5Gx3DP4sHbsNNEqMcGNknUhaUZsHMfl7JPjiqCZKaEKcQFLJYp2VEBXBUSn5HS
UcHzI4lkQstc8km1XvtaUFAcmyntjm0DhkwR8Rdn4YjrHwCSjdTxZmAVRoEnRxzskChZ+dfbYhlz
e0NYbLAM4R3kDys4226OGQc6T1tzOsSL+FPkfnXBwgrdNKFNynBqHEKc34X280s2dSFjV7ATGMbU
5euLTRDZYRnHF9QY6gKxCzFpPvXHrwLEM5rzEjX5tgUhfpai4x9fxIlYpShoCzPbAg3lvABPm2ux
XZbxT+UX90mBWC4MhIdJ+TOSbUn1UKEa4Qm19zuvD0C/tgw9iJuR3slwmP2YelJc3UOyt6VTH0N9
69u0ffez+q2pzAfYoP5bkSPtiVnwCx3d8kKIBzLa2M4aIHwjIluMmRO0TlvvaQGqTL3rPffKx/Cu
CKyFVbxxvERe6qZ6bGK4S2w7v8tKcH9D6HETxdJyiuyTYy9n2ylfQ1CaX41k2eb0jX3+vfMY6LQt
za2Rl6sMrQhY+SWHdsULwsz+mbTLnzL2mr3ffsN1jUXfRX0Fl5+Vfr2fQVjBoJhwyWl3OSyl4QYk
zMfHBX9s1CIO8mhb5TScKoMkrtIYnjvSeR4giH+PsZpQefo/CTRqL3kGy4FSeirYGYdJzkYBQaIb
st9GQwLt2BmZKWh6dbu2mDeFXLQ50di0vAzzbN/Zc9C0+4xjnMVxF13sxAGI4lj1gT7O2uM6oQOE
PNVTKb+hfUB0g/DDLaX5ihQFvAiJVkxoShMY/6riMk1SrIzFD1y7+mYMXXHwrIVWKBv0XrgNdbN8
n3OKsDnPbgNT0KuvPLr7yLouGeuFeU7sHRBw+TAX3l6sMljDL3DpVgwy2dEzMxFtdTVsM0h5Vj7G
M/5ryBS8j/JEJTg9tQU3utFUOEXdbpu7898RwcgD6SWbtveIJGHSeRgiI9rG5uic86lAwJvrI7Mk
vcUlz6nQIygspLfpGxajhgNGsvEQvA0hg8oqka/uSDuDHaHYaoPY3KgnxynyyC2x4gNtAtv6Bq6X
k2q0e0Sm4bpDDOfDUQ4L3oWIKSaVTnLeSWFGp3GQ30njW26N7d5BOzbM86L3VSjFR+uDODGY7pF2
FR2Ran+metjSD/PMYmN+nJKauFgHsgbC3qoFY5IZQaoVz12X8ZLHZPivKkR9NbLIgOc37t1y9v89
TOnD+jtrj3s1pbCdhmxAB7BssHdDtXYLfc7f3ZhpeMS7tJENpZXtlp+yScBtW8O+l3QXkELV2ak7
9KCQzvzFpBtQhXmMo1BTYomnufbjrZt7lP8JYsGVH6lcxjauzXyH+TtsmTpGWl+N6PXcj3SEiw1b
ClyOpQokixh3K+dM5WXvs1CjnB3yEWAEoyBNNsdurBFblT/jbhg//M55JdcmWAoWUTokmWQons2F
6EsPE69Ma582UyCeskabUWYx7opsFbcNbLAT67WrhH+K7C6BHdbWDHoW98x1ShYwT0imoF+Te8l1
zT6+vskuubcujba/5E9lR5vrl1YcxEnovw++h5hkoXcIKw7QZjQufYn982si0UvOcKWptjyNpMnK
xuY4sv+CmqCT1j0qUmw2nj0x8V6qZWMqPzkOa/4WyqCrx/HFjMuNX74S52RNsCcbeOCNso9fcLAj
ChkxURIQV0GJ44uTqAcMCN3hq2iJrelZla2x9zMVXSwunU54C9LekGDgSMCNaWh4L3hmdutMAJEt
/MmTw28N38qv/vqlcI13tywVmsw4CoQ/gr+r/X0fc1R3nXhORRojJ/rrGZ08FqjFZNR4TDNsuqda
Lbuxs0gCbCN1WTX+4WhjrE+r+tpa7sacq+i8aPfDNKL6UJYVepB6Cp/bMfnG8/9XWXf+S8rJxb6k
Vls4wuUxJdU7YGqTvbpLjUiHtNdFF+v4yLcOFXtTxPW80EYN8lu8dL/TluabqkicLe3CVG3y6TCl
oHv8NW3Tg9uUd4IIJAnLw27mequnMn9dTDgDlpefOiMh22zq2f+GrFjTqnTeKIGOA0Dj3TgMIYRV
M3zQfcN8xkrOfGcZ9L63vJLos8m1z9rAV8OqWveeOp1/NNW4KoKs19r+bD3TxYekzKdF1yhFk2xf
W0m+J5+vDOyRKRihu2+uQ06QbCqGHbBJLsIq30yPy9mXCxvNHjJrNC3fyUUmd8j5TnIqNlSNrlmF
ubMT4wRVYqZA8Qfy6FgGnk3isjVzTYlNnfw+1pFsaa+Lbz9FLm91lpnTt7EO/4Yp4sqaqdvVG6a9
yVH6vaise6SZ3aRFFe+WkQcLH5FxSKqkfRpsFHOJc+XuEA8Io/ptGHbpPi6oapHz92CoLIKwY+8+
kROI9s+M9kvqVXs9zfNG6/i70c3RQQHZ2YoMnX7VSgOrgmoYxnFKAp8qD+hcvf0U1tWPqs+8ix8C
Uvr6rzwz2YuC0FkjsV0DOEfJ8jGogNhd7B6xqERTktOk6b481M5MMn08nCIjth4GuLaoiMcn7kOk
eew7WIuZgY3d8y2MfyKxIU9dhPYp9Bia0BMB2GHCSsrzzJzap5bvi7jdKHRy35zycyYxkl0b7BAd
2kRpkxh7ifoY9Z3Op8s00jEatfdM+8YQlhXg0sz9zs0X+6FwOzKSQo2tDK0YSz9TbUGsXudZpKxs
Zg6uRVOQQBh6HPNcXk3x1/Lxw6xr7VRT4SOZfA27pHnxxm9ECz65AIIw1qsFXof3e8g6pt/JQkZ5
IzsYLMRJMsx5MublE7F6d4/kjgG+v3Xsetx0cFbpivTfiYNq29TyJyFbr27k+hvH9NM99E0UQbNv
IM6MZsCqk3y022SPUtI8JDp6xBjzYpMOpmk+dkMfYlriMndd4zNEAbaNDRR5TBL1tnboyY32gXjq
mfeSxELjaJqugunC7ROb4kJ/k/C2GRQidrpHGEjY7QiKYXgmc6ZDAoCqaR7yT2EiEyIIcF2lQClA
11VAIxW5+dEZlOYs3zFVo4Lc5EiEN42R5czE0ZPSkCRZ9YG1xeKWoXSxsQpVjr9xx/pq5mn4EMeu
//D1qygyrqjU/VPnTj3hlpkcjug7vo+R9zZGTAkcSciaW8cRq32+fP3q64sBV/s8WMaxmJroFhU4
GqYu/qylTDEzZXV8q8Lx1JZkKpZff4bxPr6NLf4saF+ITWWL28J1xW4sVWVuJBXY7esLAMBo36PH
+fefhQvJJE3HhkTZk76ZkadvlP7LKYpydK6Fvv3vP//6FTQal5qgcTee2puJwTilrzx9dtzyavse
HVpZ/+FBzhFbq3mtIdOAGFZji43D3PP9VRABaTpKBsLbOiQVvuxT8+z79oc1+9w9Iq0DKO9H8Lya
8qsot9ZSNzuSFbFqJkgiDcT/O9MKx5eU0eR1SKqtMP276y5RMNuJPlqcCGHHvI9Z/FPOOxsYHIKt
l92IZPICeFkfI50XObTJW2lWf4sxeZdjfKTzPzNPBknlzzTPNaMcAqAOjcSbajT2RWAC2uay23jl
yvrIWU+Pn0Xxw3WHn4LlXx81pJ/XB0s0AZCyb5lwWKtBLG4i9+rPDIvp7aja3L7ZxEV0b9mjpo7q
MUzXWEOZnG0EXZzyNz1gERw1PoJHBydqav4sJphb8UcvfiGkLumkbAgHkyJ8y2RrM0Q5gX3pDc63
F9gD+KGih5tPQikQLW2JzTQcbbucHu0Gz4Lt/lhEdp4VSXmLyJFUeOo5A5DOo7i5wfPc07b2Q7hp
TGZrdpizjvaNUxhWeCTWSXTs9M8hI3Hw6SHGsqy/Gccpm+Jv0qkUuhXqA03RaHQ2c7wuu6qYb4iG
4UfhRTzKi5Zjt97x0AgYHTsbr+V7mtnaFbbH1JgheJW/sgERs3ZkickAoJoRuoFWO16Hg+Q+neD1
PE3+rxRkwCYq47WQRubrC/TiuGsZ2+zZWlEP50AXrB5XCfs8mhwJ+SN8o86DGDg4L36lUHYmnxOQ
WrXeF40ZB6TiwYar1O8lqTFNZGsglDfesyq9QTd/ZndcB1ZnIalPp3rvNuHFkoq7ALtfa3uY+FcF
QF07rx5rIl91jHhiMQYqdv746WfaK7amLTHaSQvhjdkxccCgnvNIzlsZAo6sEBLPUM92Zt+d+dsv
IxJZyGv1xdLkVbdFiyQzs1/iVapOFqG5qzTyb2xqjNOab1aZQg4Zk4Bnx5//SdmZ7caNbFH2X/q5
CXAKDg30SyZzHpQaLFt6IeSyzXmK4Pz1vZgFdNeVL8poFCBIdsFJZZIRJ87Ze23h6nvK9q2ZAXDE
anpghacZT6Z4WfIJlMBmi7l5MqVotsUstl7IIMnS3EcsUUwUIrem/4ukt4/qDefMH8Zo3TpJ9xGz
XgBdmuhU0SK8Sn66tsEHmXQBw0pv647gNX0VBW1IVnzoyp0pygdFg8ciJYcpfeFt20x/Zyj5xvsK
48ZaLBmxw01VES1I7iwD+k7bMLVmj6loo9RIgXNI8SzufD7h4kbpcAyOJm7vuFV7zpyQc6MlO6+m
aZ8hsp/LYV9pVb4dpvSmnOVMmgkMBQRmB3TQ2HDMCg+RpeSzYxLUrPptmdrtpk8q5oY2Oe2qq4IZ
mDO5tYEcCMflVE645shWEbnNmQCpjChIPA0mzSaUutCMjABN3SZB3rRJvXoxQTzCTrcBa+Tzetb8
jQtTazV1ms1CWDIrK+lv+QZi7mwuOcLOzWpwUFAPvv69zSHIGw2lfYZXoIB5tdbqH1NKwkRR07Sf
HcLoi/BL5Zv7vKCXIknwDRi4P3cGqaByW1T2X5j9ma5MHyibPjJWtJUrQJbFCGpyRWrtEOrvzUTL
hw4GrhvrtRuMeOW+FB1uqLnchqY37l23vVQFo1pYg2C0J1IQjYosO+pNexDtIXF6Epsp4nVvyHZ9
/S6RvKyHNvZ4e9TzNOBQtEqUlFURHQVQ/MDRna2tsgMHu69Eln8nsRPlNYtxKQkfTYZ4p3v+yzRC
bQrfTFaioGUchVrbftJp18cezWXb4+SbZN+quYlBipp/1VX02vHUpb4JFzUbKdSr+b3wi59urxDJ
V6ew9w5RLd8Kgq6C2eoZNcznSi75hbFJM0KOsJJbgYuyvxlqEVNrYXIBf/u9CNM2yG3m5nVanemX
/kAd8B5V/XBwWu9XP/s/Q8GG2+TadpCe/rf0+K/xf0U/q/8ml/tdnOa6Fv8Zvgs9yV8wu/+hT60K
y0vzOjx2WRYkk/e1dup2jWaU8PUhsnamFZe0JcivKDusRfk4MCe8ZBz0g44AgY2NAxWxpBPvIqqj
f9fOfQbzmnCTXAHU0ITxa7q2b/7nxdkozt2YWcIxVZ51ILcEs4yftFs3tsGbEhEA1/ziW12ydLTy
de/F7nZO1oXDYFaD97ge5pAjSmGcW8huO3N6+sMFEtj7SdpHyK7L5fkoDU1d/yTt6+PKIY89Ckmr
VqRFV5Jqooy32Zxou4YLXxOzCNItZOKo5wP6JmdtmVZ1/ffL+E1jzNvk6rrB52hYnm9/+gwNu1Na
hPTwiJqGIQVGuCpxgqoQ75VD0ZkvH2YdIyYh2uMP8sbln/5PbaOn+yRXo3PWYZB8jhluIt+tUQc7
R2sZSSvGhWmSeBsx+Pn6Hv0ROXhJlFt5wb//zuby2X96ZUOwfnLn6tCgPWKW/3njwksg1y8vBCOo
hAQSXT8SexEAODD2bZTsJsIHpKHGl3L2fuEOkIFn36Z7tQfFmY5hghE5z4LJ7+m/QRtlBt+d8lT2
FyGqj8KhiEfr8Cd56pIr/fmyLd3TPfJ+0FSZn+WpU0HLx6cyPlqdpL+izcdhURBUDB0wo9r9zVry
ZaTcI9CzZ6tZh+acnxHgShSg/bRFlZgOZgXIkZm71raIrgFVZqZ8rNu6PXV6DSsV/Z5raTvmxojI
Z7BlXrcbVMrAgdHEqkBwca7NGK2ci6m2USnqidSE91tcKLyNl3//pH6/Oz3hcCDzdNc1GTJ++qCq
0m5wIYFw7ugbrxQP8Eq3mk3Td9+URSVIFm6+Ntz0q3Qyffvvr/376sZru4bwOZMIE0nwf94keWgO
qN+VczR0Z1POo9oi0uw2tRsGxAAPf1ivPnHEWa484foAc4Xj+yxbn17NaSHYoJYkcMvUfg5VTdJL
sbp39zOj+DXW4c9//+3MZXn59AwI37Z08jpsD8vCp7c2a4qGzkcljlkYAhLR0jUl8c5QdrmquqXZ
sYwIkoq2f6Q91TVYqZAQk3UIond/H3k10rUPVlQ/3UWjRe2na6xnNOBDcH7C3mYsWHMbiYdINUdq
aP8Py4f5+wLqYY5iEeUkZvHdp7esTICHDNj1lnASuAcV7ftUyZvRedFxdP1xbxjaN4tBmOMzzUVQ
hTWvGOmxLXLEwUMhUpc7FXbJKrcnn3GGc/G0+tVM6uhlLr+EApbRv7/p/+V29klVN3D+WOz3n99z
3xwSfa4FSFqV0OAXTDuE15R7FIAHwsAA3y5GB1rhUaGf/v2ljf+y5nEnu45FA5qc+c/7oUvzltcu
zOO4uAdg9uGJ9lDu9BKii8U0P5T9dDFar17Zacusa9HUypFMJjR+/R/udmO5uz7dfRhkbM+wdSj8
wlqu9q+Pp6SM1P/+H8b/7PWktGLfMY6507BeLeqhedH83Lj/4t1cf+FUzgNHfai5WvWHJ9v9/dH2
cekIBHUuA5vflxVmXdhLY/1Y6/obPUE4rrE1fRPerrDypzlhBG1hQV4V4TLC0YmdoM5nSBI7725i
4nrXjO/ScPdzV4mH3jrSuV8nhqxx/aFmiJy03yYMLh9G27jNMSVGHdrHyO8gZ/dND4p5BgDS67tW
lA4YBkZuNZraK674hReBD5yL3xaNZPebHH+TVLkfEOn01Fvtvmv88sRQYhn8icmsVyEr2N6uUc0a
U4QLOTaRfinKdF8a7GVG+Z7q0ZM5e2qb+gwKByPcR+2arCsjIDJuPEep6eyGsSHZvdbOhtVP7+Ng
7bUUVRLkjiepUbhR1J5VP8zMxXyGnYoTVdrp88r2eu9cuvlzG2W3TsWgKOPS+MPt8l82bB8kJMQZ
tj0OEPfF7B+3S5lwepw0KEnRYHunORM7lAbf01h5j32rQ3BAhpFNaAZSg4OMAo1epuVLN4bioM+S
4TIt2Ai3Z2t2ILcNQC0eWkaGJbU8dI34QgwqmX7dbP7hwsXvT7yvu6yylMe+Z3n3O/EfFx7lPbIV
asDjXSYq0JjM2vSLrFjxvSjku0dmXp4L95LNc4j1KWcmDT0ERH/Kh8F2ioSmoP5izUr0cwiciO6z
hXoQKgDDTuuQRRV9xfQ1Ylq16Zny7UjtxnJUM2vA+VwY/jeLCKYE/kFhnwDIWGsHmfrRGOvbvbKC
pe6fixuOKRZGfzQ3OPjpITNbPtmF9ThqzEJIU5MhoudgzBMmhSyZ+4YOHvZaf6u9e1aNKaVILNIE
mZbNVPcW7/BDEULskLjB9lWLzkuYw9sflrTf7Tq+zh7NKmJYPMTmpy1MbxQRT8QNHXNv79PsuSq3
bTbI2fAX+TiZo7YA3b7o87IKcFDekLg1xogiMr+OdjL7w+pu/LalOhbvvm1gIWJtsz9fT5MoBpdY
pI98vMPBhbDjuZjEIcpcE5tOQvtIsHS1uHohjOn1Np5Rqpcug7ckrtS5S/BQ/+EtWtbR/1hnuSRc
TZbuONjOf1vpvNlEk03z8GjGiYXM1FnRo2dgyLwhiw3aMybyOtfRpwv9/ung5O260HvzRBCKtf7D
tfxW7y/XgtYYuuxSvIpPa36BO6dWIWgPERn4AnEnHFQLsoEx4GrolkAM00T6ytwzaB3NCNyOa9OG
+iHKYLZMTXFjrk+4fdvZQcNpl8Nkkp7mcX7/w4X+vjs5FBTLoQRzEweEz0ez3IqT0and4ahJE+SN
xI5URPoZdazPOS3z9jRgB5YYFT6Eob/X/B2GXzprSRGfteTJmjGhDK74EkdSHmRPoJWUXnHOp+ES
b0eEvk91MxZrlrtr67f1MytEcWJiieFoqDdmxzJcZaoOJjsjpaHy38Ky/anPyD+ryQq3Gt50dFZ1
SWpHiSBcpDbNxUVYHTdhsSXaFmUhND0Lpb6tXHEQDXBwORXupjXxtteYhU6CwGEIX+3W7jx31yky
SHqQI3uaBRbyIMffzlVJTFM6Tw880yVdSdI8ZxEib9S8dWWL8jRajIXvX+p2ardAiO3d/QBSMdBD
/Wq15xm3JO6Q0nmYYWQF/aboXPOLMVHOp1n0pTDrt1xxxI2SfEN4qwFqGMiGjh6kt2ZvTe/lAqau
XUOX8x/ui2hK0/Cke/0z8atvejXjjdA2A0qrc2JoT8ok6yUa0VK4dnSJ6q8M/FM8B0v2q5z295N0
EspfI1mfWIMIw63ZCdblHBlXI0/Y44pwr2wx/qHm+P3mFwYnffzGvgBu9fmwm5Q4ZFBzqWOSQcbL
5PpeQ9fDxsMDTGQtA4Rh+v9/+oXBY2+7NkMK1/pcb7aRbrb9GMujl2Xk4lb2BeSEf0q1Mj9AlkuC
2bN2bUuYzaLKKjDz/K1XEJ3jnf/9oTI/HXBsynTXM9kJMYMJ/bdnqsT6YTRS2IymtZfG9QC0WQlb
sKBhi+x3h33DPjhxeNHsbgoWv8bscieKyvVfocWRNTQwKvOGS5KU3ylEaByb2rpG6DhqBbUTObrB
HD9ajP+CCmX2esaDLzK1qcbR/NNK731uL9n8Lo7lOBa/i2lxRl32pn9s7HbOpNJGtH2MxyYJvCXO
fC6EfgTGQV/7/jOWReN4/y4r87Wqp+QwuOF8hLrAHPX+rRcieVrlXpFvJ0t7BWQ/H+9fEqp4JO4j
hacUwf2PhFbRPKR1AamlnY/mmDFQaFtS85Cid3pjBVmGgeKhmw6ymRmmpI51TESqFcQNjf/3Wx1l
CgE7TD06kpPT2Js2wlG/Cn/SyCaZR/Z31a1loaAhFmMVr6ywR7aUW8XeFhkckJq5dmqHRwB3fUim
CABRUjja5dsJsxADiWO5fLl/56uEA6VeEteCeTqlWLX0x1K0mGVk+tyGUCLyBVHCWTTfj469Mz0d
mc0YPzcdmxarGIq55qVoCSu5s5xik3zR+EtcRGLnNtjZmCWgF9ecBJJY/HJ3Zv5tv0IviOUu6tZi
xA/ULfQVAFrNTUs+jFYeQ6CB19mOKcAlmBkLmxaIoiragx7K1zBGDybDjacUWv5LCeNWoWUhvztj
VJAzYDUmW57AuiS7nFV6PRWed3YLK6D3HG5r29jey7NpqG/2gt2qIwgbud3G+xaj2P0qmYFfSmbv
h45c9rXuluK5zcwk8AGEbjm+MJlHIhQ4udaeNasirgrxE4cLCCW9ac9r2dJrAv99C8NGf0kj3d9F
aIel7YfPeP7XWcMzpGuNxb6kag18yF3tZ1+iMsofmhTBbJWhwHIGxznc7TpsW4CJBkZXmlziatoS
e/uEXR631p57MFqNZYx41dLKXUymDMwVjtO+iKqtUn/hnd231mC8DHZmrbIm0vCA0pKfKlGcUbks
aidxFsSlrUgxiXctItcdzi2D+FfOTz4QlyALnRcEY8SJoq7ZVQV+yIx8v9ZLNOY/0Ss9ogesVrSh
DHvv5bFxMAt7H3HYR6M+k9MSyuMEworRR1Y2xreyEK92WXzzFLCfuIvxleKKP5id3Gq9K/YWcdWu
E1UHR8fiX8e4+mRvfkU4S+1cEgc7SDvZgzkZeNG0k+ONy1y1Dvb4vzuUeobs0JNPVYNKHSPZ092Y
Oi2y3LHxX0z0XQxh6N4KSr9zOXYPlTGTNq2l5cYbkFcBHP2KErbZ9R630d1dHKKwvdk9EyYtcZK/
ZPyhR7Oz85WR74YYfd+k5yQ/pDEcR566FS4D7tfZfJxRxrwMaMRXWZLHiJP4MW+6C0Yeg9VWd9CN
0F1wuwFRS2yNt4RENqyJqdoWkGb3ioxwX2glGGd8zymEL4BcyCBJ9oY5E5IBgF6Al5/l8wSrNNCF
vkm1DLOX4+WrlJ137WWMPKuDPTn1M2QGiGSy6Rie2PnampmwlvmiP8J6G7Q8+TqWUwQE+d6OyLe2
h2jZeqcIsa2OBFLGZ5ol8cFOWYWUzgNRWp22JVeA2ARUI0HPAOvimIpmjkv9NHhs+C4Tar+yUOjh
LDgNuyn7WWdIRdH21Wc9SRZlCoaTHGHl2S8fOam0Z1q9OTxGk2wjF24a/C13nWtVdPB6UDiZEzUv
1LWQ10r7kYoJy4qvLmXbGVff0lI8EU8YdwpSZDrWGKXmPOhbn4aKPQ4nfv/4CL1znejeeEtFSa6c
x0i3xHLVD26zFXbs3bRIGQ81D1PDcRYUEoDRBB/80sAdjn2jnVMYY2HEkKzTv1X1SE+uHF4y0ydW
EzN90NbRAwJi7znL/mJjYMKqiONtC049nCSbyMS2iZjX3rWYLPqwRwh180dDvdCWN7Z6M1mQ/8r8
OObRqRiPU5a4WEvaj3yCdpUUFkTEOiPrHlnSifzjJ6WPgrf0I+6ig49P5pj5iOAmxO/bhLH2ysmN
aCVkX3wpsi+dstYjbqtTgpp83/c1uX98Nppgi5M+yWhxWaNrdG3Kypol5UnLom1N/KxrVEB1W93d
jlKXuzBLH+2SVl9b8+BXdWkHmo4nDVAXMeRFqR+iqfjCls9ChUaVd1un0eerDkMS+rY1NbGPBWns
g5xh8C7qnNUYVcN9mprWqIhsT51qPLiwv/yd1tQ8zbq4EvTxK4ucYLJi5rEmU5pQjGKToJoqI+bd
CGer01RQLjdh4JT2e9hM5goagrltPfIgkjx7QHXPx5ASZ6YgPTABHnB+absoxyiAW2y+MpKk0abP
fmDgJt7G2JY3uGKKXTg3eCV8A8qnfjE73bpybEGrBp/mYZAWTn5krWiTTGvj0bPfja0MKtf0zgjo
yGMny3CLdEsHn8xb3+YTSMRsPAirwXO+/NMMhcHiLbQWpDseD8f4PLAKbVyWUI816LkxCe2zom5E
PHGzhSWeG5bKwlXlbZ4I2Bt68rVnCa1K9hkWH9Ik102oGxveyXQjXIGXclKLZSQ5t8mAKm8e0w/d
f3Wyq5107psDb0OJJsevRXBGOg49RCW5vmt/qyxhzBKLjwJiNCSGPD74GrlWoWZfitKeNrKXN46U
P8yk2Xu9Px8MEuMopTgYjT+Qc+A+LNSjC4R4pVeG2Nude82z6GrS434w1fQ22XAK8yg/m0r396aE
5j5bSG0j7ImgsQYyfMSw6ZJ5CRcU4cqldUkvjlNHbCdrZ6LN0Ko+5tTsHIqsMYKqsZ/vY5mutbKD
o8FgtdPy3dJRcLS9c27L5mQvYusxsoDZZOcqtQEDZh3j5DDCaN23NsK8YdxbvIpR1MPJKatdEsXG
WfTOafbyH02b+tcQWZBFg2cHm+rWjMAx82gJ5Ajn7pgYYRDPp3Ly6yv6MiTFdq0dmDwDedGlv8l4
OxIgDbSCIAhM6VPle/FFYJ8wJsM7N9IJvNkSgQyHj7uzvE3QGDVFvJGzOgPyJjGUiO3UJxbvPgxp
awvUd58FTWMQMYS0dTMm9IgqGtEb5vloWvXhAOE+BjZvPNZ0R9LuL+Ij4XU92jL0yRLrm1Uc1hkC
PQz3don13qmxvg+LhRGHKD5haTGoi78jLR73dWvdULSWwZTKGhFAFx455KGTxxq9NhpPnkPsmbvE
FB9JaFkXMavFqJQeTD3/Fo6DvWUeaqziAvOCi9cn0cv2JF3n2c/rdWan2jEswGET9SYvWT08l5bS
T50dAa6FKd5OdkmzWO0NbL8mpfkTvb2XYjL1Uz6jV4H8fMihkDPe7nuIZ1Z8RU6yHWbszQBK3LPR
tRhPhj450n8kball9aUtCNHfFmRaJ68s4/I40Dx6mNmMLeStBwsScaDa7NrNwn+gdeIkCCgTJoII
LBn7Nap/p/tXPzqPd8BJlLnj7V6HIpre5r4Vn6n3LZZxJN1a0y5BpbIMNDnrqAsjNIUdN+dMTKjd
dgdEHhD/LK9/1PzhoI+Rfmk7TaGEF1CGhJMRh+k+pLotd1qRY5qZEd7BLECoopLvbp/Nh3HocKz6
xZMkeC/BZvCsR3a9Sy3ls9yTuzQLMJNlEh78samfyhlQggFvkp0TDn3Na4199rW31HNTjK+OMYRP
dIvQQ9WZ+dBjsqY9BGBmShVivswr9irj1IK3CWteP58Spc8PZgd4QBaD9j5Z+QNOpM7R3F8hmbQS
bdUH52EtkGZ7TiTT0WamC9pmxkFmJfWNzb2RL6YqHGCqxnnUO2ogorTN907jkQezNnGOnZqWKdkc
TsUxq5p6Q/ywhXEDutPfImAFnADxKONUzEUrp4EZCcfnSyNMAIA1HGtVVyRye0D24u7Rswr3Y+AB
82dsQV2uymOEOPKJxFg0n5LQvcjDfjx2KQb1cNkzOGqNRXxM7W8OIH9wcwpJcq3I8G2RrB1V3SSH
uJhukKCrrW3P4TcnRm0zOquhSvtb1Ns8c6myru7MriyRfhNhZ95Cy37wxYgHZCD4fsJL7Se5/+JZ
eByR9126xj7V5AE/ClWrx75HEdnXsw3+FM36ct8OaMLXg4ThojqUv51rjU/jII1r2ln+K7uPvxET
eniMPtupBkjQo48NpAst2R+mw6xxzuOE/Wr7g33SCh2DpU6MMZ/MV2Dqghkdq22YguL1UYeWsoge
F6RMLRHHT9loA2iyxueiBVowZP3eyTF20zb0nnPvLZwFABTDfx7Ar/zNFeGxlsQoJGzry7igg8uJ
Gw/VWl+FjBFLwC3Khs9eZnJF4wzNVTkeCh1SqCfBHto9UHC8xpuqox7IG6jWXk48Mtls0A3yyj6z
1UzwIUwESHX5i1YGMH5gq2sli26tmeN00A1cEeEorG2KSO9iVdYWMU92Khg2HVq3PZtj3BxHhiye
kDf+OcS/6YSEOcvqXesj1Rj1VtvJaWp3Vag/kwSRniYa0vf21qziv8qeGa6P83VVdGF6xmLN0mw6
L4zgX4Zyukpw5UebCm4qYcjbUmAUVTH4dInX09hpUJfX7cIyUql4TRI8OI3K1SZcXE1Y9dVD3fRq
V0Y+PivDO7GQ9Dv81d7WpPkVJJ36MNvOAknWz0wTUO7AQV3WsHLSvujIlyPBycCZ9ID0uyvDsvEt
F1hQpm2R5w6l7bhxwgF5O/ETnLdKdR3aNjsabXgs2rw6eU32PWrBfOfRiKPDZgpWWczD7oikFv3s
BtkW5POMrGhaUFeYONtSKPlopRSSYSq/T7FPanaILstL+pUKC7yfJnMX0svyAEBKe+qj1jqS6EvD
rBLdkXI4OUN7r8M5uoxNPGwxAfgryagECTiYE4chq4h5D0tUVPDYUfY4I4BsVzr7BCpzhOByP5rm
L1dO4lLo3nny8EUoG09KM6XDPkaWGRBn+m6jON44nCg4NMFJ73n/9q58HTyWBtNiW++G4ekOgqI2
0nnw/RUBm39jJpCaG9cQqmbfxPKiie6lQbW4Vq0sNrXnhBzYkw70qpFfaCGHQzVCJh6JcUXWW4MA
61DWbVD8ZlC1HHlyU/PBGDz1xPmc23MxyBbJtffIAsx8+wFf7qmC8oro1o5u9O+DPvWbjRtFetC6
yConLW7Osqm7dS6bB6Pupq/dFk35qtYj+QBuHOQTFJh+Vle3E6eoj/nkwUNsQ1G9D5L/8W49FMNc
BsQbP2RYhQIjQn3Z4KpYZV772nTWS48NGZvRBOzEXrtpCCYMBtGalf97ocV40HKzuQy85sEfxKtW
+e/UKqvG9vIdtlrKXJoau1yWGGjy9NKoYnU/ZcqSNKzF2AWB2jqUrrFVBqPXWbB36UvX0u/za2PG
FLxd/hxaPw1gXNjDm4mySuz1pjK/euEHFMXv0YhnBghuuInNHH+kwbF/NC1vg83SCEgjjrY42/YR
7phsthSxjLBjYj++4Bz8YXcUci6NgZVjNGIVtjiCEEzjVjNfMouWmEHu+I957ZTv2mxFl4pAb8i/
xotP/oGKnDerF/2DmeQHqbv5KW2Kp0hy8LItG+5LOD4OE3kMytWyTZs53loltXdIWvOkumjaqMES
H71BOKo2iYOTldYDZ9Ezt3zlqPHAnMoMtASP8b2Cq1hdjYTpRYLqmF/JR9AGhNHtoXnjF9zNuvsr
NuhH4crE6N0hCxgmnlWFYjV2Ob9WA8uOr6xvint9FUdTe7BmmO0cCcuNr08blolkm7TDCXrwYv5o
rn+DIBcBGfCnEQotZj0akNGSBpAHrqDzDiw36PsOnXEJwJ9SC7hv+uw7i71SIRxE7bvzGlsL0L8R
W6GFJB0noYNhJr3gGhugys4l6B0sQvM8/nQd4HxkfhGBUYzx4hVcFnT1o04TuYclgvW8n79rO7g8
OH78K1m3w5HMjWE9WnEf3PFdUAVgJ43I9iOzrY+DSbP2LppkUJwdHZqXq0wAdBHRuLNdSReWY51X
1mpnD5TdhJorwRbk9Oh5S4zlq7Yn1T6qymPfZh9d6yQXSvlmJR2LvYu66RBX7ePQ+mSkKJctZdLv
TVM6ecuf6WRHGJBwA0uUpC4P/dtgy3Y7tHm5zjKH3qfryo3vDRz0xsWi0g4IbWKl7+87ftdCkqiq
fis5bTUWvjDuSWyoQO1GgOXfHGUeEhvXs6tfMdHqYqwP5cjIbAI4BHSF0Jx2vCHxdFeuZFKqy83Y
mcDwWWQ7z1GnWdcfZy8zroMEENJJDcf2MPDscBD1lsNO3obf5QA1wZMdd3MDZMMTqlrp/pASDt1F
69lzdvkyTNTx5nGMgjZuVs2O+Yl1qLEHgYQu0T/NGKuMsHnn7zC/mN2mTRLjrIbmag7g3LUJAzi9
9Jt/rB4gSQuHblFNdwqnyyHNdBUoo/YC01HPdW6qp1ymNiFeLa1ErbjJqzMI+1Fk0Vl61V+guL1N
3dvNzkOcQKOChFY6vsZLw1Z1gFk9VrK65QKW25Dg5gvZEDCYH5A0T09JDt4im7xFv5Fc0qe88cTJ
6XIjYPm4uc4ELmBoorVJiieQ6sk5U4n20wM95MCSMDxSaKePaFYZ0jVEVAhnILtmyqYHC5cbxuGa
aJm6sR41j8XWNpW3D4HMrOsORyNnZcEoYrlzG6gwWH27HfBTAF2ijBiEK3tdseXiwx7iTTGaLsEt
HfuaZtKu9hPnbZh+eDHuLK0GTZ+aY37VZfER+uV7J2iaTPmLKkzzi9nPuE3RP4L1qE+m6H9w5o8D
TFMFM4s5fmC3CmwiuM8KUMnWwrW9oq0NUyGyn6QQm5mF87liMZpi7ygomrbxaH+vmyl5RW/wzTPq
DZhf+VPQ74yyL17pWeeu02OyO4q9gabsbHaMDzzaLXtRzj+HpAJPLnMmV1Zvv4bhGyeil4KO0VMV
ZVaQxNkDIXk6k4xk2s5xjMF0SLI9Bf15KGmna2k4Pcta5/FpJ4HHu+lWYTiIdTPTk4qdSD3i8Xo1
KYEuVn3WzETfGSVg3OMUZx3ToOY1Ex2JDMQRvHmLFSEklP6hIZzqcTDKb/jp6ttUqV9lB43MHNJ8
lw2a+3WezIVQN2vXasL7kQ2zvTU5eu1V56cUUJq6RuOtg4JU7dw8DCw3RRRMi20NgYS1yllABaJt
srNEPX0Mk5kGIBG5MxYZ/DzIZA8oOWl0+bm+is3yeUjHr2GljdsYhO45NIaTtbRGnKnvqbY5zBWV
nK7o6KaryVIWaCPpIH43fcm6yL4RKKeFK5tLa5qBajdvGUJ3Tf8cY9ncO73Ow7H8ONVh96z7B9vJ
9Ye8incV0UNfonjYuKZevEmmK7scTAXJNEb7xW2KA4V/0Du43VebEK8y9yOEGlCR2odRT28D0JPX
2McG7vnehhgXkbfZuZiRkfmFOLgt9ClO8Z7Tnqq4Az7Ma+MAyVbLSDrF7wC+rnM2uyf++/nz1q/6
Ff53/mO/3qC13MGtOomrefNe8q/OD7rBZr1Sw2ogLqqE5MLYKCC8zkuCZG1j0dn4rMLQAaY9eGN5
HryHZHhGx17DKpYBqtmdHWw218317YqzbPXhrYw1sPzNuDG34tgcklty61+9bxaRQCuq3po0tYZ2
zhqPKD+mT0276QSjjw1ZLN73kXHVXj/kp+k23MwX9SYRreMzwRPlwn5a07gmlxgnmNZuu2FHLx/3
KkoQHCT6NZ6KaS3q+CXu6q0CiIZbikFlV3v1HhBivwvTzsaKL/01+b/awRvKK7a76up18dtQFSMP
qrNhbm19zygEVpSzGmjQzCVFrzrnWT98VDUwgI6MlsuE5O7WDfrrHJVbNfT5V75JUSZVETVmkn+l
k7wWEglCJuIGb7ltf7V6h45ZSrmZlicLw0fJRTx/lRvSL+Cwbm/tEODIPN4ywFXh8819xFfZ1IMT
iCVe+v6lsevm2ID7/PtHN07pI9a4flIzlUcXatsxbJQ83n+8f5cpbo2uKM4G47Qjk6+zFp8LOrfb
hpCIo187FfNyvvv0o2Q6sp9FH6Qe+crVPe05jhp4Hgbzsu2Ye0/3v5lDhxwoIekQL3G4YWqdXQaE
2/tfhlVfHpslG3a5gmEwtX/8eV26NOHw4JQDcdT3L9GSrxkuWd7/78/u34G1WZZ99uwc17KxvKYq
2a/DOSR86n7pIiFD3GamS4xLjQ2nq4+hiqrd1OYkMOm12e0q8G6zIMzx/m+qJZ/5/t2nP0sbAE6G
zOWaOemXuWzirXRNjEwqTtqADQ0i1BIWzcmnPCpsnXmZzjt0jCZLjxnjEGJQbeb6P7/c/yxyZU5L
rzppy7t+/8I8lt5p4md8HZ0R3I2GRML6P+ydx3Ksapq1b+WPmnMabyK6agCkIzPl/YSQtiS891x9
P6B9jnbtruronv8TBOlFkvB977vWs0TO+r0WQdmq28JLljcaaO9/aQf/45/8Nc0//pPtH0U51VRw
2982/3GHXb/I/nN5zl+P+edn/APOfV00xWf7Pz5q91FcvGYfze8P+qdX5t1/fjr3tX39p43NyuS/
7j7q6eaDvdaunwKf0PLI/+2d/+/jf0P2RyZjIh75j1/f4eczl3/h738DFP/6K9X/5xN+Uv1B90sa
BX3VRDCKg+JPor/+h67KuqTDzrIMWV8EOHlRt+Hf/6Yqf2iivqiiMcCgJlTR9f1J9Bf/UHTDQqmt
I1wzlmf9+bGuvmR2X9/YvzFMGdZvEkF0oIqGtgwDBxEChqL8JhuZsrbtcyMyvUpJHkcM9JAptM0C
cO4qq3BEP34w5Sk6mZj9m2gGtlzCpzIm+VWIIWQL1ZTuKE6cYfj1p9J8CakmHhQXdmV0vzAPuzL9
nKYu2k+T9T4aLy1nuaOaGk439cLeSCL5ThHnzViayrEU61PUT+JFN9z7tZgcQPfWnLrTO0Z+yvVk
MMSAGj/BOwH0gypUzwWiHHPf8pLBvFVLcxEhGOhOsp28gDMCzjOoyGkvkdy5pVdLcJaPwiyAui0U
BkJWyYgOeWI0LtWcx9BagfaZbKdKimM0mC80Ywno8QdoJKpyXeU6EyqkDE3Yf0TYdjdzrRH40Y4H
WnX3FXFJWyNt8C/7FARUBioUnCbQve3zECnCBRoTtx9AnWiQEP1cGu8TbA6lop7JtMveEHMeYePv
g2KerkcIgKBB2wMAFi6CGSBYv5AXgYJJeakXt0FvFHatGQezWsKtBeoEUnk5kIAZqbFTWSN4FhO1
zKRFx7oEWmAOUEX54c9Ik5W9mh6mNnDHSmrwwu6t0IB4EYUbK2HEZYbTG/FaMuAvS9wYQ+Lbyphf
qH0n7Uadql6dv6h1c884rcNiqu4a7Ko7ydfeq5zaYQMY1vNLBmWDPHGq7/HzEkymH4rkqm1q2et0
ZdhI802XSRXIGiADdCghu5N2RKFGCTcyanQHxL65MRbGeAl+UFG4DpIFe8yF+hSPgnXygaPrD+gY
mKxb45nEMiQdafimDlVPCR1AZJ/IHo6PCzhUGXW1aNxHxYfAx6OTJiZb3I/MfOPuOTcWK+9M4hDN
Q0bsyLRlGWJfJSIJNQJs30qdI9VNW3fWGmUbcUXpe+M9L7R4g9htILref5f0aNgjBlDhcjEoSqIp
clspIhsKtzBz1cCBydPaGHClran3Lzmzuz0anHMSzNgufc1WiqE9ZAIoRSC7x1le5C6M50mGLaZL
WtHBtR4jhqApG9ac6DnAdpWkulppPmmCMh8nYEdQ1vwDMsbruu6Vc18M/SmWPtV6TM+hgO1Rw2fg
1IJfuNik7dJANkQjIz/yi6MiUYvHDPT1obRoxKDEe+wW8DbGSJWiB/kNYvFDGJt6BwDlmYoHPXEz
nV25VkKvWfSbhnYBd+BUC+BnAvhKHHXTs2JmVK1aHN6CJgDbUA1+2vTvUjolIVJWU3S7Xr1F35Kf
M4mkRlPXh31u6Vu9VBtbm3JSF0xc4hTUHAtVGe2uRtszwt+ORvqW6z14pI70Y9q5pPLEyVObqgTu
9EwTtM6ZXqKUVJ6Gka8FMKUeOHFJ07SMLkVbNqMjCnKBOh1HDY1RadaiPbjqkVac4jKxSzdi0VyT
5fip+qJrJlDCon7TWaPpRpr4YerBQS8EWi8+nVufOTcRYz/43Cb8WIOqUzTZOaOsjQknk3SJ4jhr
s1MM0+gW+BN2bfQ86uiTwKpvmowIgn42N9AVkaIqqq1PbbaEOpMI2+J4rrmsOzcQHit7hsXgavqY
XAg3CPC2JOtGB7lMwYYMEKY0/UfPjI4CXhxsfL0Cvd2VGn2ITkaxXJBqCQIZpf5V3ej9xkoT+kRD
sINqWLmZxkwdUS3cs0sdg58TJ4QRMFoVHYCc8YZi6daqZghI2VM5k4zFhapyshjdpsjESK1miET5
4KbFDItietcCPXHHhCIy8SnbTJ3Q7Oj1CwMYJusj/2XVGuWSGP2YfYzWwCwwr+dDDRkrEYmniwqS
HyNlcLso/1GM1kkEOHiRdMJkt0SV0If1Q9vvaFnxkelPBLZaFxaTJxlMvqyV2074mMm920Z0K+xi
FAFXDh+JseTCLsyIJlKCB66523aMyF6wIldsJXzs1A4B6XBOyrM3VRfuBdE/SsNS1sUvowcyzF+h
f6xG4khFi/ZCjAaRxsgmt+RjCKXp1sr6m6rH0z2PuKcV5IqQWyplO4a9AcPYuJ18sUHeAzbcaET5
MgEz+DApJgZmsrecRjZGl5ojk65SmnZ+o2YXogEtT5FLYhoa4q8Dg+CnQp2v/KRuN1ZXnYh04fDR
KCzOMQAIzHoFB3vNbyOeT23RkayGJskzySWwkzqBMk/SnAv4pnaMSpAcgLHyLpRbSMzlvog6qkgk
1tKOmV3aubWN9LBGwxK3FO9mV++1GWhKCQNXJ2S7LLpj5A9cE8yx3BIhfU9EIWSQvroHbUeXKEC6
ZvRjhY8I2UsnYsXWZSbP7cx+q2cYNlpfpBcqIYJQk5hO6vWZrvkp0wPcInVdA+8FjdHwM9HGIr6E
vLjTA4wEpUXwnUBFK4zAjUYZNTfYX75Bz15oJYqQEL7lTKZZRSqYWgK2ZNQibE2JvL940Lkiz2i6
i/Aa8VruYvpyE6GqjgahaxZGU5sCIPTh2rB25K7QdlrSaXL8CmhoWsC3XICjrHBGC+JAbQ4tQ3vz
3JWqvK9vMfUI+1BRMAJFwZ1vkJTNFZ5muV8CQArHYl+TJ2TSpUwxx5P1AJYgjGONjIaeIhXp3LiS
yZSkVkH79NAlhbbRh5owD5SEl03EMMBKiDynPBukBAxHYXAQW9MAj64HdHuw3HbNtJuqIKBCMIlO
NVYGJyCmUeEygzLTNO5uEW04RlDK+2A2pKWXQ7MXiLTm+qXeuH5I87FeppNdbb7L7SS4vXwIIIp7
663rmrpMPA25cwyS/jZp09+Oi7zY7DBCVYUxcJQJuocwnpSEME6cjMPM00vlJU7or8R5P9oK3pOa
k9hebMW9JiK5XRdzChJWU63XJBuaTaD1P4R1KsfYoPDEbPm200XPskzqMm3uKHsKrj5i3FDDgApb
ZGH96ZL8GMsmjcnGBMZU0c+iamhwHUiwKpCq2DpiIEwbqW3fWsbgpIkSYbB+yDEfaMXKeouaJVK9
sQM5gxIAaFBzX2f6FgST6GG1ufcTIF0xpCEPK0fp0R87wc8NqJmyFZTmCYY4s1q8tchCu8pb1+Ra
+Lm2bq6LjFhipYysfScNtbcumr/WJlkRaLsjNvKjI336wiusGzhJ8bHy0Xn0SwxBZ5KEm1NXIEUv
QHeFCLxl/LqV1PJq/bgD+vxdCEFUn328SIH8c6EMLbPL722ksQZJlfrjOM25Rxg0ZfsySCk/Lz/7
Map7m84qWl6rhk4F83HXLNNdta+5bV1tVHZvIqYjtGSON1F6RMNcHcylAgBkW0D0taymWpPASMfl
uX6tyVJJMLUOsfLXcr2BhvTVTLCLk8vjc1AxMeb4LLx17XuhWFHp1UudQhUzV5eJvJ5n+gGygdiP
Wmjpacti3axRZIplU22+b0qAzFPP6xhnkbD8tW+0dbes+6qRkQ3Lkb+V7/Ia5Xuo1arnzyqlV+h5
XKWwo6+LZllrzE/MQaQ9DMXE9QzScRIwRylyjJfj2qLX9T0ZVr33vbDqZPDE1Ci2MIrvs0XiXoah
4KXDcsxF/D6JMLFnoWuoabIwezoeot58pCJpv8484BQOG2MvLNUdf63zLAvzey1Xu9QWZxn2hNA+
t0uNaF0YUs7p0tQrEt16zn3gHDmrW6AtF42/HnUEa9QB4JmZsEy/qcFFD9N2vbNffuwKUnmnreDk
qQEo/yVZkwZVkTEgX84e+nKKqJd3W9ckTCgppH+2+zZ4iMwhoDHPd7R+F+sX1SdKttVz45Y4qCwl
B5JTToUZyIjIL1iP0t+O3wbJD0IXAMLfdxgWs6zeQmeNz9hZD+SRs0Zqq1PV7NFyukhp2SFcx3/d
X9ZYIjvP4i48MJ342gXrf7n+v2ok451Ydst6G6ftnI5OeMgmoEo9gu1QVN6LFHFkOObq3oDvKDEj
NuCluppcM/ZW0AaLs/pM/dEx5V7ftG28nabiXsgRQcYmvlWZJh4Brrit+FbMprHHdJieyEDgBGtC
SCK5Amn50mj6ojGvSOZlMeK2dQwpovc22ZaaQsWbaSDXxV40itGRI+2mD006gta5EmgYBf5VrS+6
j5ALvdp5UN8xw8go8Rv1pmiL20rdcsXsmIvhSjUSBu8SZN/Zys9jf47z/Ad0iwcxkHo7FTAs0El4
zMSHOEwgVprlExLbJ5nQO8qp/ASkDFwmAt99oY7XIgisogLcMGaniF6XnWFxYWihPMIuBrHF6N1m
tLPtDLQt4qwl2yDt9kulf1MY/V1c0m4J6vZM99PcB2l4X0mT4S4DVVFNqJYjHkaGyfUVctkBc1m+
kxSIYBPi+cy8ixUklhQijuabQJ1gM2XZfurM4UYDrTFMJuBZFZ9S/WOUr835pkzTaOuHxHhXcCBD
bXxjQkL6nSBcCCSX2vLiKiGmxvVNWNNJRl9T942AmoPAN1bfEh9+madXELDeUT+gtp1CTqBp8Np0
DFaESRwdsVsw9SOdS6Pfa3F5Y9YHhN27SvYpu5sIT7WivQKUzTgBs5utZunGH7JzV9CfmeP+LI4P
vmFQdwz088Qgo62JXWYIGdlwsULGzCRLlPdmyrVOoUQrxoyrzCQ6zG1B2pXTqslro/V3jW6+9OwE
5PqEMgw478mtvK3TxDMz8aaCf0h1QdmU9fwDSQqE39jK7XhorlVANbFOr3zhiNpBGj10o+KOvXw/
+X4By62BFqp91DCF3E6pDp0cGriku6us7De4CGZ1PLZk2fOD/2yiNqf9BAkXdUQij9qpitNNoxVO
0YUqwsrI2MQaaNdSbG6yEsHDtJdj/BuU/t5mObmBGorcO9HP+GI6dNj5yfDRsuYTcvTpmKjdNukR
aPfq+CNHQR9m9f1cG7eJZD1biDgdmd/RXMwYt5WkoGdkXpHUuoPZDY0KHAxj0h3JwU9gm26WKDap
p1URSAQD5iETLzUl554IHDwSvk2lpLPJlPcSIwLqw9cQDFeojhg4JhtxTxAh9ZpeN7bRQISB2tOh
UDXDUTLrKhqbp3nyPUNDUus3zVMdhITpQodq6d86uH0wmNUBZFmwXkfUx4TazMJznSeW60sFl4JD
x6QHVYqx9U2dyW3Vv4pyx8lP6DYa3TXG4JwO9A5lMh1urPM4DHx0y2C1EDcwVhbSCOWvdNcs4E6z
GjCwxJkbyzW8QGTPvL1RMU6O8Gr1w7FrGlpDcJcnjXhjxEOjUw8i3WOizro4/0wrDSWbXj6ZKjFh
JaEwhSR9tFBt3LDoL0qGWPYsEpOSpuB3utJaoIgVGitkOEl0MyXhdOxwCAJe2ykJvakyC629mABh
MQzBiwdMCqIcnEK4CniIxPiq7ABiWrWyazTjxgqxW5LR0btwiGw1HY1tPOmfjCxAHnTg6/iNGnIg
eWP2MDXRNfPi+SSpRHBZhK8JevepdFaFSYiCRK28jlot7uZafM6Bj2zmWT3iKpXQbwo2IeMwmpV3
lXhsyMDzuDGDgX402Wh40CLFPGsk/45+xg951uWtSgKKhTjJKUXUmYaf30fRdNWQz+ZkxOntxFaV
PAawD1w1YFb7FAInWsrBwFTNGE5FJ95Y8fymi0p+lmlfQOARdCLMtUtSmkGLCFVkR5lm122/7xNS
v7OQskCbKbR2zc+YhsWGaQgdEwFSHTBsiG3ogUOtfGqoWJ84rbnRyLdJXvonZY9pW0PoV9Sk3OPI
uSWMtfNyq/oM08EhZ4DLZ1Z/0OhgwD18mjFRK0J+MsW03QRqeh2FSLSTXseOn4mntu4u1Sp95xJz
Ar/UbzOG93rUPnW9+cElvXeUcQpBdqseFFIixt4TTccLOHdkR5LvNcaMyTpVcRAAYMlpt3GjMpTl
ksYPiWhUAShiaZDKmhQz/FTCRr3Md4k3v5L6jgamwFmGUS29Z3GQOQ2a0N5m4Q0BqOaWk0k8hN5x
Pohu6kTLLvR8IIAn033C8ghk552k1CDEDq810JLSFdRBQeu2qbtz4SOLUNWXejQA8PV0IwFa7cX5
ozb5yaOZ31qg49Aak5li8tEACRO6Qf3cGZrOq4rwuRCrHHqNa1WaE/ZDfqnMzXTtayh/giyaNwpy
6A2gEPRWgGM7hMt9ZfAPywByRSnd9rJ+08SlAbs3ifcVTjOlGk6Cbr6FlnYWmIW5YMXR6qp3OcQv
Zg20MqOCE1rQ4ejr4TDX5X6IyOGWs/FiQqR7VjiqMWGTUDtMJ1UZUD9PcrcNUROnNamJ6THiLOEI
ejGza6renovgEXVW1jYqGOEMDw9hnJp0E3DopxLdaBLPjOFHoiR3RYegzCRGi04CSYp4w/tOZs5k
dc6YzVTgALTkZruLgF9dTUQVSrS9KZPldi9apSNqmuVGtX4dRfIVWuMOLN1jQn0bgCHH1LowgNJX
wOEIxCvvVE5sNFSNqbCNVqbiRXGo7ALit32NZnlNNkaUcPEPIG355RH0trgzfBlFZgcgt8IdQejs
mcscvqXOuogsDbLBmN/G/VvUHn1YSpuWIZFtlAjCkf/fI5JnY4pRryavlo9IjV5EvZ/SHvLoCEok
QXyavoi0swc6etd+XLhKz7iljq6VlM/TGMM7wUcLEPgkZKa6yYyZ8bH6qmlT6bV5qTNRPswi06uo
TT861bgh7qq326Z1NSV+K2X1babi4Zat0HIuYqrZcdSZpnCWo56g3MKv0C0UAZG4/LbSJM8oEDB6
F/ApSWmo2kIAMh17Brnq2o1SAWitK2yxmbJpwcH7ejFs5TSutvO8lJKG7KEGt73pkJdTzFQOupJh
Nda64zTmuhfq6qUhhWT6mbFgF5mlu01UlJfwHbdiUhNg1ON0M/qUEUqdVCcIwjbEztKloNJsI+01
7/vcFcUfVdn6yAUKOytDedvp0gjt33odQF/GhBBWmUPVaaZpitGZZEDT7aTpZFQXw0zRwqqLuywF
kg2nunNCiUTWdkrJES2DsvXWbbEKWkpNzLoe0kZvqX8sdYQsijtv3f5eRGXI6ULjTC/k4JcnqdxB
OVUIsBFDd1pegXwKDPjrnM3keAuxb9fLG+Vjfk1PZNwy4OEdlpu+F/0wgKYwiAUoljeNRy1tEB7V
nSfGZ2QdzyalDFIgrM4zjZRJ5tT1pNUgJ3Ry1J5A7XquK0WCoqkNgsHr6Dp4w7LgA5xmKcgRmnG7
qD/HMgyOKNMHCG/jQCWHgeA8aZI7IDb1oK1hzG7pjKybht4STVag2qBYVnnRUuQIxSor9yXDmaCK
4gPtrgZtNZhxYymI/KvWN8nhYADkmSzwZWKvLjP5EacnUbyM1KL0ThtkfPSjP3jrAun66M0EFcWR
TvLjMnGO43agtMViXfu+rRAHZBOIS2pDoii/zMBxKPUe3Cc03+v29415HbqFlkoL/52vdm43daKX
e0FjcjSPOP6c2KdZVGtxB4Ojbb10KWcRhCnbfhXHlNpiDBUd3S0h5nmYPBqvxMLirWvqsrmuLY+A
jo9v3jJUt2nVGtvFFYQ0gNFt13PgL1FHoizxL+q16jBgk71Ml2VgUaz1cRUcDDqffWNKnp8MamZr
gyVsjTq5XG+LA86c6xq5kjI2e50CZ959wHkYN7lWMZpYwACq30uHpHpbN9ab8QC1WKTQa+KX99ZF
/dfab5sMeJtNUioBRGQ+lVBg8IezKjX8w6uxf12sN0/YRA5jcd01MyZVpgnJrkzjC0kN2UyXD7t+
4oRBggM+DBjt8hnVaZY8fVmsm+tCx3fmVvUNdqieRBi+JgOi6/L+v3yIZVOHdQfTfAEMrPdMHAiR
z5A5HBJt45t3alVfIjgsnS4sA+ZcdlGJj1nAZGUGLQ8OB5g3WQaONhkoqkfF35sYletSvZgzS2JM
T0mbcFDKtT72XRlDEh7/12RM3xgDOakCnm+SgeRKRfSBcP2+aDlKkgkLRyFVzpwgsdOnTkTvy+4a
c2go/sRcQqB52EdNtpEoVGyVST22zGha4qd2aM/hyAuh+ym6xO2Qg+Pj/5Pr4EjRt14CeOpIui+k
/kNI+Q/03mzIc4O9gDrWplPKkdsbXtDq+K978VYQJORrOsb/VQnxU5bxT5qDvwQh/1808ve/KQg5
UXT8e9HIffsa/ioa+fmEn6IRSbT+wK1umgg9gD0qiwTkp3BEktQ/RF2ULU0SUaaIKtqUP4Uj8h8i
ke26qYvLKUtSIRT+FI4oxh/o1EVF1CSDdAwOwf+LcAQ04CIM+QXkJMJJVaAGgiOC/QllakHa/cIb
KSqicYvJnM66JOCch/tFxvVyUv9lVTe6JVh1uRp8rf7+ADXdKVTEui0TWQa7oE2vUOPjNSGnc0du
uMOlh0yYgkiDDsNSMC3T2km4Cg2JwILOPNW4AzhzqSbOwflzLBgM5uAAKO4Qf92MSUy+JfFQgsow
Wx8D5tK1PO1iI7jIZk4XQxg/h8L8FEpIBkkOi/alKiRICMednHXwvhHUOJaKRIJEEEIAwfDTLRzo
367/iZlZeXG5rgpSYc6366qazWl/NGec3MR5QuzmQvbzCbgv/twVv7zM+qxf9tL6qPVGVEA7wrCk
XRcDL9gYS6UeFaLeP62rPtoYDHThnbbcsd60LpKlmI9BrPyXt6nDUuBfH5iq/p+rqtAntEOWZ653
rU//3lxv+36bfH3iuv3fVv/nd//+gOtaEJXaYYrq8dDizPNEk8v9utYvm+va9x0N7eCv274fF2hU
5OzfnvJ99/qUdRNpL2nXKNGdf/VgSdNneuLLm/7yil+3rk/XAoP3WVcjw+7BaX992N8+0/f7ra/1
21utm6iCGyqrKg28v/6fclTZ++t26JvIdkuyBTCvUJ3L1yWpDoj6cAFDO19W06UPo2cVzYkaM/Zy
09cD8+WO74d8vcb66K8HLXd/b/5yd9KEvFunJpSn1tX1Ub+93Lr57+9e3+KXTxngILdDK0K+YKV5
ZcdLZyhZPuz6SJAsJn2jQQBU2VI4/tpGAvXzQevD181ZCGNvuFmfut7w/Uqz3vIi6za1jdxb176f
mWeEHdjfzzGX6UuXoe2vQ+FSKWm9tRLsLVv7XkWpXnuZxPh1vX9cZNilBtByEKjUaxLa+b5jsDYI
hJEl6nWmadpBIkfFY0zReHnUnIyJPp/RCtOeSTnBOTkfwlykql+r0tLw0tibVF8X1evX6npriK0X
RE+4W7fWxfrE9XHfm7+85Hrjevf6wO/nrbf5ctI7RQzJuwrw6tt9Vrz1UwWcyq+PAEMVzhSoZXTN
IDIgbV/WVuW6UJqRkzoTBZb62s4kDtUpGOw66jIdGKxo9FRq+vt8Ft1kWvBF1R1j5smV1+4fdNvM
07UT8Kbp8NVrXv7vde17sTb/cl0p3YLuKBw+9sdcUzN1sirmxF4rj9TEyIY1JH0fEp2zQzI/en7A
ItUlgm9n6S7Kliwg9AWi5/f+HYXq6ybyO6dcRuZttBh1yDtz182sxh3b8l/I5JIhAYFxFctDm9mR
KRVO0scd7ko6yeXSQDTqCo6R1W1bihkI8h40pX9VzE7aZk1QHaO8KzGB1YjmrZYrhIihjFrErU++
sl525IsvQ34LNKSnLUP+da0xa/pBNMqV5RxtEoBCya2JKIEj3117Wk1pRj+bsN83Rr14qQzhvP1q
YC0/IwJsCyZ4rH0valh2W9JPSOPmh7QukrAm4yeXDpaRTuC3dFH0hOCyWsy5eq1Tq2KKhhorayRw
nA1RGmLv5nV3JVv98HUgKss39334rWvrbVVak5fQ419LDfFIlGpKih+/gnJibqvVyHmoKfy5va5V
cjfyZhb4O8SNroAgxEtKY/mGFXALMKjiTbRuhyZ3jRUi7mRAbpOrBiwKcJ8V5fQcZq05oFihgzZ6
X6tttXQs5UM4z1hGaxi3tVkBLhWpktGbMcMcqWghmV+LqjuoA/1IfZlgtXVjeo0CbCAyMWQVrUJ7
cJyVhiL9VkhIr6bG5pRgC0mJj8BSXIMan25F5mfhobkdX8xwh8fCLJjfOvNDuhc+cXgEirsWHJAn
Ocl7hDvhKup3ZfBE9asc3Vqk1fS0+aGUF5TH1GaPHlwM4abKDjKZaENKhoaPczL2hNZE80UgXkkE
p6jvnf+K34OXjmtHsRwyStLRbR+GkCnBRgxfibMCI72YP8ZjZ+7TgOQwNyZSongKp0M2f5BkHWt4
00MvGrZacKAWJmL+MCk2ET3Qbwf1XlcBrBG7icH40fjQy8Ok3WuU6Qm4l/Z1fC70h1DZER3thxsm
vTRT1OSUh+daPJTiHs9GQ+g98fLgk4nw7Fq3pPTO7pTxvHHCUflY0ZnZT2cdAO0osyOAFaf5gEFj
6J5ImZBmEhlOfnkZEuabw6Ah4QUvMsnqu6F7JH6MOKGrsn3X+x297aMB7KOEEbPTIi/Gqzu6UAVD
hHmmCWaFbo8XJDf02DqCRsSLoGdWuG8y0LJ75XWgBAnUROy8Es4aJprmQA+gwCeC2JcGLvtXuYuU
Byps2RV6DuSqjbUTIYF9yqkjPtUPJu5qca98xhTHGK9dSmf85UKKEmWjh5sladHaYQroH+LjaG2G
yyBypfv2HLlYa6EfJ/62QATYHib9MCq7kjYyHM36AxnYTOR5cTZBvEX7wt/ShzDlt5hmvMFpsiMG
+iRa1wWGUH1n1mTXerWBKeQYR14/87sgDAAHWJx8EvyhNmeEYPOxJMyc+NQZ2eoO8BfmW+EzDxi/
w7HCIhvbY+iVMJaUjc4X2MO/Pmqf/GZV7R2TWDi6lUxvx5M+i/o6Tw7lUk5bdhj7SaiA6iEOy1zZ
2FfmAVsMbFDY/8Sf8GLtCxIxTIIQ7op8SxacUEFuodyMzAvhHDmPGH6OYruXRlc8lTeawNwXe7A3
i3uVbMRD1lLkobi8NYAaYFirGTqcjGFeWpuUnlKcqqeZnvNmfBnvQ2RFOOM2qXbdyochFOy+xxi2
Jap73PFvBsyVtXSPynqY6W3Z0kf8okOgQ4k0NDsi/Qb5ZshOhr4V72TBVYVnMT9HxmX0pKFVmnd6
70lktKhO9myRvclPIdhl0lUJXEmMbmZERzPVJn61dXwQo9IhkF0ijbXDbORQyBywBgduj1FaIr7G
Y10iG4lSe4dl5BTXb222SwIYRNJdZ1IJdet4D/F1nhz9nZ6RdW+2jrZRLui0ooBEQlks1HQv9Del
uh2eKR3rxm4JwMu3tCyZFhVPAk1cTpylreiuiLQDPpiwi+mppC77/IKD2ThbF8qRDidQhMU6hYoH
LzGlQrthh9FKhXeVupGAWBm19D0TJ4o+5bF70pSnqtsb6QYm+A3h0soGagUfbenN+gQTmRfEyvKZ
/GZnZidZsVG9Wk5wXz42Gv6xnWId06PYbXxxW8i3OepSJOCciqXh1NPfEbfhWxddQKTq6HS9pnxd
VSviyt01GP1RH6FKiJ3oPn/MzhQeL9U7DFnzTRhtZ8OWqxdFuQx9tyuotOSM4TZi7PbVjqK9RP1c
PZNRhQksK++nYlshOxeOVnrdhzaIw+warSR8PwHENCK+dN9eWY/Urq0fxYNxTNX9uKfLc0ufsYQb
ez3TVLZnNIePQCfMaSdChkD4SVYFv2W4ME+i4unzJsphTVj7JuVaR/gwIDA3mSki2TRRw1Mp3Gl4
MOY7dSYy9npgUtq8WkuLjAsDOipb0fiSUVbaOK8Dsp9ooRS3d114B13DpHECCIlqcgdHTt/l3W0Q
fyLEXsgqzCepZz2CfrX79iwHl32I5IANMsZ7R0x3eLXgqKfVPvFPOpAuziwRtUY3qiiinyTh2CQ7
9hC9NIiNFIQjEtNNuEI4mWnU2wQiphAh381XPuVl+BSpR149OTKhCRWq+PDr7PCO1stuuCkaW5Jd
Sqvoo9IOUMwudZc4DZrRb5JhF7uw3oF5uxMRUTi6JzuCHW8Rxtbuj4X581hOrn6VbOqDek0M+rxF
94YbEEKg8uLvWwrkmmNsONKMDQHl4nvJ6eAhuIuhW94aF4s33c7pRiMxfiRuyff3iIGDe/XKfC/3
oPvOH/VjB4b9Im5t8HE1sEbCpThi2RA2goOU/6ZBL+HvabLaGGId8E1b7eaH/UFwyY9mq7uHEIX5
lXKR7+WriZMCA4B7lUZfYOeP8SMiXQkk+SNSHN9RDDtT3bHc+HcofvkbpmceOsCy7IlPcpMdQW/+
FdkY6CjQoGCWIEUcWh1VU82wgfOFLrg/o0A+hyt+c0g54kIC+JzipdmVlxE2dVtcwGs3TJcKO/dJ
0qi30ybyVLd36F7KmlOr2z6/QMZlOJnkvlk2xcl9TBlb3kqPB7Vzhxc/cJTTtAn26E6bC+GH+CAV
jIjs5pWkqU3mFdfaPrsW7wMvORPBQeJSpkMyuehbu7gvdoADs110bT4LzAw54z5mxIMVzvxm8Kk3
xMvGqFqKQ+Ew04Jvx5LbIjt2o2vkgYD00bVojwS5cZxxg3gv3ckYK27lh+Yid/Ntf6WdxtDur5Ij
+UQuB/u2A+XITnOgUJ+ai/6qPvi7FyJB59N8Io14a5I/vRfYtMLNmZ83nXggBfMJKXt9B9Ko7+3t
zABhym95RGHjFbiYT9o2fEb6SwfwddqYnu+9NK/IdC9GV4O0s2P0cZK9/BQSJLFt2I+JgwDItWyE
qHZ8Jj7T5iFucU631lZ24qv2oIMbvEsuyjvhKboZ3e41vrPs+M6wxc/qYdiUB80uXeq17XPwCGFF
c607JeYUzynAZZmRn+OSVPnWPnIm49BhD0MFQjbMADHAsb+cw4er+YasntApDxgH9rBsTtodocqu
7+Q76yp3oq3xDHEDcUp41hF1PNPCckaMwZyhRJr+tv4swMv5L/bOq0lVdW3Xv4ivJAhySjbn0J5Y
bbeNgJIl+Ov3BWOv1bPGt9bBPt81ZjnRVjLv+4Q7mCMml48nR+X6LkEJNFxuh0O4K2f1T7QYudUs
+3wQ9VD5Og1+Ts8FmA378nP/iL+f3oAzwRgznA6nr7mOQAVl+228fc3RpXRe58E+WINyUhlbjIKH
KjB2g1ts8UXQUe0e453G2OnX17kEZmhH02z99Eafyj7/aBcMhAyQymf+EX6h/bQI4Thto2k0lfYg
lFbZWtmDtTE5qa4059UEiMMGrmlkMvo4yD+BdzKGM81TzWRyP3U3nScckXBieHtRrUBu8wz94jWH
jcGHjfFci168ZEqcZDfu1WSPOPz4PQ2dYk+jmjGmPCaRncyZnaJbf9+Xx3B5v+MvZ2Abl1jNFJCY
ApcaxJY6oV8QYLU7wJTc5HkObsDsyyN/42ECkaGK0xE5CqdGMfgZoHOVdilzxvV9DbfCBa6GecEl
s3JEbCxbd4jJxIjHRLgO5ozLIN2dZgzinqdlpU58rxk3XJB20XznHxkZqCE73O/IthKSf/mgqczk
ICzfjuj4HnDoVyh6RW4MDrV8ilwULsfBGCUc2u70eW15IszleZkEtrZ53lpCO9A8+je4m8w3nmAR
9GYVHYGmA+C8r9sNPfTle/Zq19E8nxJSDNGQRgnwI4GCXnmX1S1Y15zqBuQLTWYLOpg/CZfB+n1s
+gGwHyUuRLdMRPRe9snNNzj7HPnw+uKHuE3jHsT4wTR4refIbSqHcoxCD+42xuizXGYT/Qp6TsB/
Z6NH5uiTpfzjfhrOqqXadHv9xo7ELDZVCQDC5LpXW+042OdLurqIaT3XXXxwFq/ZmV1EPjcYWtmt
wgH6yIRYXd9cxtAQ4m4wZmAjRKjnBcNSa2M9mhvtpLWv+I4iS2Q0G3kBZcigRW0iR2LnS8ZSpsnz
+zmvW7fYP5YMeY9lPee8Rh4wfhtvdN8Ql9IENLpBCGSKZ/jwuYGVqj0a8+CDtKStbGdW7OHcZqmu
vhy4eI5jNm4Nd/4xd9D0p15lgEEsDr53BQ1gD10gvBevWauzykDjzAyX7HeT2SKDJFIGDtnYMWPG
uWrf7w/ENoff4sdwCcPLCh19ER/TqToup/fC1DdSaNeaDXWCKU1aEQ5Sh+Gm3QPAY3jOx0ioW8JU
3I7czCVCZc3uCmrHhpiihlnF0fuTapq4b+91qxgnPCT1zMwUvdAJt8E6Wg+nsVNvHJj24rFrv0X0
tixpT9u0WPPMXg7UFrmAyk0OrDiwB4f2s/1MV/ku2jwX5SxmFNS+9OV9p23FJZCw9/gyUd3nYrRG
StgKP66hJWyaacXjLHvdvw46V6NxaKoH6fOxEoZ2mBo1ItSdrI0pnAb49oLIJYRCLdk4oWLJTDM4
FJfZCBmCDb3ISYS4gk55d0y+sA4dcUGYyV0r7ekkghZExaAeNzt/ooz1txWHDgJtb+02aFEz9teR
2nIVQQJpu3KHSaePjYABfSLeJRv9yE5cYUPiOwN66tVXWysCK0jIMrkR+VFfdhO6QmRPAPllgQgF
hAM05qkV0AIY/ZsT8IuA7//QjsSXk9ThmiyEqlNPB+hf+krU79t+yW9xaJNqWaE5TSmq3x+6uhPg
PClYG3GLskczviP0mCEMMpbT2hTLArAugj1xBXRZOMMyuYvY7dJSsbMKTk87SPzJiKe6468EQu2J
WgSmeeAv8UC+I77hkwB3L6Qu6kBQxz0roOcC9EtF0SkVQCaTOoWDIuyq+mLHvqcABL68X4x6DMK9
Zrh8FMk4hl4vBagShSNsoNAne/t4MtdxvIHGgypoLJPwAoJC9kTOVrlCbTBQqTiI3UdNfa8m97sI
Hq3FwrNElfXdYcnvRNQILNOgQsicoPwJBvQBWlclDOpoDVS16AgMQrS0h1Ggo2eP7WzzThZS17ZH
WHFJjdbL/RyUlcA+yT4iVMPk2FQa5OoI+9FhB52AWMcB9ouvRqWkESgpo2lX0u1rvH1dt1/S+mYd
EjnT58VHJbODb/QvPVHlL45KKkDpzu/AmuMWiHzPTymzYT6pupdfzsogpXCFOQJEvK4O2r+kgpBJ
dr+oXi7rEhSn09dl/9Rqpc4pXcoCXus7kA6E+FNEzCCDNF1lGOnS/7sENYTaZ/dZ//LX2/57/c8i
dHtQTovbMz6LFLqLWzQobgPw1fRWGQCiF4/qgHkGcfipWAKs0PMFbEuOq6FIOWn1QT7JRLlxw+S9
eF7G9QvhE+klMxIpNDzTrosD2i37sxSNYO7G98gC6rlKsIcWbQSYswniOVqFs9lriZSY6FSCmk3e
EpyIjKo6V0M9aNLoNf7zrv8DZkN4L/vU7P/xYf+7P+/7xaqxdSx7pvKbGuuQAV/qNCBKbHfpJw1h
phH1dcv9x/1LTK9ygmNYMvl9+/vXrLhQca0ebv+138//rEV+5fkbrfB//Vit4/UIXD4qzvjzIEUs
mhD4h/NApwtqoGccUWWojEsDOaYUKadfEu5tQakkWxebj+QxzN1EV8a/f+uX/A76M3q/2e/+B7Ka
4eHc/6l/wbKDi6YUD6Td0kqCGc/3+x9RvS7fgOS7W7/bHvxgvvlnVb+f/nnf/6D/af/VEA0Xzta/
9/IfO9F/+Pvz39/8Wf3v5v+suBmi85Ln1favn/RrrDXQ9nVOTft3Nb/f+3vP/vH+P+7Z76azIS7c
kh7See7OW7/KP4t/H92fA+1/efk9x//Y0p/F/gt/DlB/kWeq+Ez8uRz9Cv/rOem3rBXBvy7eP87r
73H+dTD9tv7XHvxu4n1+l8qeNt3HXzosvRjLX5/99fY/fYUeAHWtXzmX/jti37T6/Xq/9PudfrUY
CZGB/X7n98//6bO/N9Ov4q/V/vmOJr83Jf0259XNlKO+AeuDlnZxNJ30+jGvbr7t//rXW63vcMIh
jP98cdR3Vfuv/1nsv9+p2UgQ6XBWYgN/raJ/27/8rubPV3735r/+7q8d+6+r6b/3u6V+fb+fQSS8
/zHk/P/Yo12bIjvz+f0MUOtHETX4Kv8JJRIVTQSu89+xR+Pvz3vyH37xL/CRKP7PQJH5J+IUqKod
jOjf4CPtfwgwxGGH+Rl1cjb/gh6BV8IdY6ChdQ7JWRIxHvyXZo34P3hM6UCWZFDXQ20g/79AjzTx
b/PFQbeKAfulj2QgTv/LRSpC8vA1pO28ENuw8iIc7Op74MMi6iKHNEC8hWokWMz+JQ0oh8Fh3fRg
y4cYFBLSfv8CX4YFZbcCR27kbrrApXsBa1BMmu6lf5vADyfGe9ydR038KXdk3f6F8CP/g3L9x2dC
/ERpLJ/GfYgVdXifHs7TL0l9Q13JURC9aKCrxS4ETf+EoN3iJZNA/HcBnJIc36DxwA4R2mVdkAce
yAOtvbooOjN+mS0QSiCNQLeU9ir+IAhlEuj1cFlV92unHD3nd6LKuAsvRf1J/lK+0NmI1YEBmWbM
1HzVY6jd4DIIULt4te1CVaESRcS+CjIbPspLxPzAqhLl+lm6abvAV9DYJ59YGAujMcpGZHQDtOAl
ILtRMYRG0UEFmrdONN0vFn1g3StcyXR1IsJVr9/PX4AvNijaGLp/1gXu/YvYBfODOlg2VZF4Aa3i
Xu0LqWvsIvxJ5l8CFC8rm5yGSoc6HpWfIcz/ewSjskshJHKJtEsqQDIbnB8Uenxl+3wGcPLoBP4O
bgCyKaOjNGPIHTTm9wXTk+Qfb9tu+LViMp+mS4F6kNMv0ukXKNUvSX0iBYVb77rm/Z73L1r3tv9M
eJNTNE/CorBL0P4Mi13S5keuJHiPLYxbquiojfo0kNDzWcvYwlgihY69NNxqkUnBBmsJvOx0Mymd
eOCUCPgJDn6nuDg4F/dO5v5MaUB84smVCduMvurrtWFJf7m6bD4PJMlvySpUpx0sy4pSc+Fc1Gmh
TSNxDmQ0PkU/WAJQn07m94B2sS3LJoSzClw0DerivUTNXEm/E7RqIy/HOSunVo9gDZ4KImD5ysCj
e9rUJpZDkIXJ0L22Gr+vgz2KgF34RtqzGXTwU0OnFDygPzJVB+OI6jwGKUj15hYyjlCOfGz6uAtj
W73hEkOLKyM/6Ao+WPbALo6pHMohSkDqi6SuO20ZpcXIRPr91VjQ9R81TEKOtURU1KO38Igg6Bh4
2SODkPuLVL+m3yj/cPqW1Y7K40HQDd23y1m5Rf+RM6FZMK3eL1dBhhWvCmmOkikdrWCarLuy4YbP
04+GLsNnNEaGfSosnviLIDD58UpsdNcf6N5WCH5YOICFijmwI0rvPKyTAqx85bbBClVWaiztDWxS
nX+FMC10zKwMTL8SKvCIr5pRuSGL4eyWtJ5RS9fNwSf0ma4cCR1y0ZD6Kgg1Gz6KR/jFbORmGq+k
vXx8goYcMoaQ+hsUQ4s1AshU1TF5nLzHFbTx2JYx80HWmWdzk468FJZjSMkM4WGrplK7VWcxfmrH
+Krt4wPN1GVI7RfRytdUzz9wQNe8ljJRJ4iJ6YAL2eelWSNGpOoLA2U92oNhhHxpDlYt0jKlhUvk
aCfPBFT/TQ6G21b5VG7NLkBxYYo+xBjNKxrliItJFrH94zspHKrv4cUNv6h40jQJMMOaSzIjhacc
IpRCulL3ax0lW6rOh2YlnbFeyE95YMDi4WarZqN0wUV9/aiPCdyPTjED5WqoWA9HepsQvzNtWoId
UE3/nE/tYIzDerJTO6KciZcVHBGkq0Fh2+WaJvT7R588KGkYWG0Vtmaigfyjf9138rS4Kd/yBIOP
b33NuANBWd36dorsGPiI9/6CpVxFQcRCODpdFTLmOJStsHuBSDgZQmR7mrBalCXaCuNq2cZ2ynRA
CZbm9qf0iZBL8vBoVryfThrY9++scCBWpNZ3NX+BSJun1AWOyuwemBmmm3PQHrb0tJD1iixgD5cT
IITQfiAvbtItyKalle/Q3cWWQmfMoFzgjX7it9Me0GOLS1suT4X8wdhxgRTUyQ1+K08gPpvh3WYh
nw1wLvlsUTKaUKxj6qE7vWvQ6X/b+QcFWNkLv1HRVkEtUK1MNljJcs6Lz/eOitc1uekMoQZ6Pa0K
75vte1luhqd2P5z5tC14DFzfxhvaaTj+yhzugw+0QGsnQejJqM9V6LzH6SqkZ02T5uJyLWFZIs87
AHyyu0zEC0pGHuW5rwyACZUEwebS8+zFOyR52aCEczE9kdnrcMEWJLcGrdHWdBicEcdBwS4Ho2II
zRT5KClCimrMA3nBHXwXclPmli/Y/ifgvTuK9jmUZUMu3UFIx9RWKRxG6+c8vN5DU//yN1gBDJea
wgAi30aIPktD464he3pKqn2YzSPR1bcCQho4SiaI0pigz1phpgnnoqWSDUyimOVf4rY8XebUBzUk
fVo8Ciz/UA/cZ3IYko6knR+CESlO8nRL8QCNYTBYF81SG/zAQHo9LDBEDB7BEz7yVH3Yz8ftGXpA
vGQEBtbNCcYjHSEOW9uCXKvOUnErGGR5ehGIRw9Z5hGCs4VJShinUB5XrEPxdYgQNjK/DBYarW/A
AaWB9hJub4XOlbEel/O9OgJzxe/00hjJz2PMv8ponEtjc2CM/wOX2Gxy//Jbujz065W1/zhFyOEt
0OqC+/Ce12PzcgKMib4+U990kDkP2h2Us/0vBHpRmItQyS2tALF+Tu3Tew8cOGbifZXkUwGZr3IO
gI3dg6QEHzl4jsVkHmnGe8nOiq9xadEl8I19FsNIcUKGMawZ1hq9bTGdRh/6BEfKjTptPWUhL9/L
y3404Y4GDTAVThq+TwwxkQiMxkxP7AJy/DhOCIF1F51YXqQFmLjQxt68ChaxtJV0SxlORPTlNw+7
3iXO0JIhfhoPsKPYlCHcdwjKRdTMamUOMbCdxnbkHMoEEQ2LGvv9S7k7F8lrgF5AIkssBdY+vJQA
A2Uf6gjs7I1OabqYYm+UXUvkggX61XS3Ba8ZmlRJwxC5OOjHTJ9uHe5wX3kN5yI0YMUaYVx3Mfm+
lNr+A1CP7b+MiGYId9eGgQhJCpO24HMJpGZEdGvo4/SWZFa+F1Zogou4UDL1qiZX6YLz3C2I1lJo
sninx966ZWSn0rRzxkNn5WUhBYzTdESnP0Nab6pHB632JMlMYqjzRvClHNO5/vEcGfGaT1us1qb3
aSMsRkQa5uiYpRa7tJGmFU3ZWeOOrsoxAS702LSFhdl8ZpY/gmblmLCOVSfH2dGqXMnSXdmOz+Va
cKv12/ZXgjh5jYtlPZU/Mm8NFCi+5edmUb7tEbYhJv+/TxUvdtUEq0YrrOfokZ0GXnDZ5ShjiuZo
yjlCrKlF/pce4rZKzOJiSYSrOrnCOEaTOTrIKyT/kN96SXYcWfBTc3dw1T8GaFscq9rO9xCgq/XT
eURWsW2nxErshUvMPmzdl4ouv/GYPOYxuhlrZfpYt8f6mO85/2wseE3TNYIH+YKJgzqgmYyLXb2j
Gccdm1rvFEEz0GOLeKIdxP371kEYA+8Zz9/7fEIaUONrzTMo2f7Xa5V+Kg6aJAENZYl7yBpgJIe7
WOTdN6+xvxV22jc3Tu6K+0F51ANziCa5KzZE2yZJhDo4Qn+A/zdgTz5Fyk+QI40gBaLj5dWmvrvD
xB0CA5tqWBHhBRo5l8qYIecFKKJihKfbeQ7XJYJaF6d42WCyQAG97EG0CVT7VYG0MoqnUz+dUnXk
zwc9ErATn3aRLZNv5mm9A6868gEnHGS1v1Gdc8sFsK4KTcLLnqwqW5b7wfVpvfXTyAkGThQ7iI1p
jVkUc+wMLm/nWRPdrqpNvsmluYg2wQb3Oj0aRx/If73u3PXZqkXQWXeybfTFwWPeUi/ZQAvR9mHq
tH9XnSRcY3dMc36vLQCQCfhpAVRYvgHYEKirdkqzeKOUYyRQ44eN8iE3fHjGduiyiJaXI3v0gizW
MbBB5iQunNawdEib9J8h4bkw4VhSZR3Vbh5stfTaPL0Xopu0ZE6dAjF+A+P27RBNiMsar2IXSrcy
qzsYa9wjWu8duDXvYK6kZajMd9BXuQPBovkYUoqa9C9aB5QVhJDUMj9fZEikFTrjkzcM4T9L/Wf9
Cyx+CJRU0ilhI8D9KJNimsKJlstLaOUF0piNHKG6rHTV+nsHq+6X6q7M2i89BYFYOOz+8lCK0I0g
zzT6IBjY/Z+boVzG4Df/y6+VNH2hglgTRw49LcTqLxJOWe5XthQTKQ6LBHBzVx1+dRtE7DElZedU
Y0ELUo/eZ/XopO5aq+gw/zpCjZTNu8Ue+d9iCGFKK7qWSWmVyRHZ3VsgTSMe/zkpGsYtkRn46Ku4
1LGfPoISFuSQF0oEbJUnGYia0jUyx/E092RlDONuBMf+qorGaEbGA7BIWIBloZc/+BgyU5iSNksk
pwjRzTQgYswrLOsaE1NPXXVZqaIuXvPK0Expq27leSs6CRZZIwcAUAPSSLOft/jYrkC+EYuCHmAb
xJ9HdGAvM5rK89eH9EGC9J5y9AtamwDOzNJTDX2No+rLUT5e8+xM1gl+CJQBUkABnZORTTyW0uI/
ZgBNPvwJKOSzui2vQmv5N5AJnGjlAyl++N6RxbWnQf0Y2jgwSbfqO1yRpKaPzfBKY3fdkGi9vei+
GS5okDfX2InHBB4i+v2zcqa0RElm8SOgvnCKvPZ2d8RzSNz3oa0Vix4yQLN2EX4TFJPpIdt3+Shu
yRnnCAGzNOSwNVfECYoWPMHlnZ8B+haRK9YN6ZBvq4sFIvMOz4DRdSZfJea/NWDE1CiJh+dPu0aq
yLo7XO60NNoOsBV7IEcn/rwGs7VoAZ6EdgzgEUuu1hh81yGNVgNmh7IsQ6+ZsjUVFiUqDYnd0pcm
TZKN9yazihMezAAawWahSVkC1MTrvTVqx59xV6aItF1RpSCnqo53TmfNqRbsr8ZsGMeC2WWngb7B
uxE2vxHNLw5q8FDeJzIUOEMmq3fLKyA3BbEpM5NN4KGxV0JKMPUrClLCtsTWgt/TOdc3wgYLjAhp
QYPCV0RruzTkKXUUcSoysGzDJXBTFFqGbyup7RA1iY8C+NxmgHQrwJonG0m9xzG/kOF38Be+geHw
g4l8T2sNO4+JP1Vsfx0jq5ERw2cbQC4pLjiASJUOpqLWpuzSqWSw1eeDMTScxnvtw+UwsbRjNgHc
0riPZXK+byPUhTBr/oazt75UNugZf19iVV2bXBfgIdcGIAVX+dgC7VupgOW/Ow80Mio88riDFUz2
gMegjS+Nc685cjUyV3fSJeiY0QdYgWifivZzTvby6oJALzgraFaSCESd07WDa5K4IThfp0+78C0u
e5pYD3p+6Dd4UUBty4gjTxGpd6GpACfDUJXNi/ITE2cn2WoI4vr1Mi/b5G6Hn9qcdOA5+mkUUxbm
w3yMkpb+RfBHeqq66bgrlokG3oEdF4QMBQEaKgbUCAKThOxn9ARQRR6JVVB9fs8u1SfqP8gfobYT
F+yE27V2CUuZStHJ+hxen54GKJGiB8VKIJPYsvro6+6GR2dwaMagASkzAfsUvQYcEjhn9JIAivOM
Uwc7xh8yuh9vF4FZutTvzG6uSCmK01bp6y2FWZy7u+iMKMuWOki85cYA+cRjSAGIC/5aUxUQTiTf
wys3yf30RmZUAMwhv63hFd2S52NxxzCIgsQJXAceHB9ICUKwhDtSvqbVClwhaF40Jo8IUoY5gyT7
RXFirK4xOOgUFFf1WRdNShkq4D9CsOExSqlMorRrD26P3C7OLbqvnLQabTIsZaAGQeoxRz8F9a8H
6nHG8wyrHmnjpytQ9vGDST3XSaY1q7hesP3hVkfgxHge3tbLDZegDuH5v4/Ps75phwtAi/XLEkW8
19ePaHdhZDqihnGHPJG7PhifpiuzMISq4aK5MPdSHPJnF8GRtgPsU0JjkzDokThQdKBOAJorAzJU
rZIJsKct/slcTgCKoENU/Ito95v5N2CXBP9LSKZMnPM3YJSR82xdnBb1wGGEBuy4l2yyFyppHRyl
3YNMuzOwpfWBqhcz0WW4uuuECuiiGflVs7UFFbRgKh95dkug1PN0qa7aFShyYNvAzZAVIljAMW4i
O7LF3dStbh2kG64jZKh2340UQDy3XHkeOeH4mqNUEoTQ53neeRivzBpIj4ZAZGTRRIUliabJPprX
K+2sID1nPnxrcGsUD4jXK5oK1xdOPbIzuHvtffJMnRGV0ACNZ9AeRqOvsPPgMWTsoo6YCLf+fHNh
FHuwrhgERh/of2BZ7qJ5M5ySZ1+AvaKfOhShG5gMPjqWTQQhiQdqLsfcj+RTwZ2mnQyQRwXSeGOq
HdVm0CLwelLDKTMUoyg3VlDPNZFU0yh39Ua6lVzmLY+bqprP2qYkTu0uBHYk4QZnSbXNBhXFAsAM
1B7CJk4PDPb3RTJ+k/urSMbwWBvxJ7SWlE7ACebX89Se6zlPGgM2wMjwxVqNQJw/wv1gOMXMFEc0
ZPVTzI40bqdkTIbKuRLkPdECCKu3x1MrALN1FWFTdQO9TH7LvnO+lW2BmHZmq/iSlFQn5fOwwcvZ
emC09x5nEJNAXzXO6LkECT36BrsHYhWRPRE47tNWxR0SSxrKNMiTF4gZmQMkc8dpB3cPGVkQbOHa
zfFd7DTF7Kc3vD6IU5Tugl+q+R0kNXSUYNKCxCvIKpm2O4qXAVIRmKNSmw/JDlSzu1EUyilO+VgD
ay5QiHvVc6YNzAXB1AGKVGPAZQy/Rm2rBxBTd2IoafrQnU6F5iYWW30EUprscjHYMylSFAStWX0n
68IfAztGImbFRYFLuPfXgLy/h4T/i2paAbo8NsBMidp8T1+KXe3XEr/ClT/FJbpKcFF2eUYVJtgU
RDp1kQsSEHugedh3glgrj/WN2CsDP0JzyAR1rm8U38yX4rWtbAqT72vDqSCcW5e7Dhp8AHKNybdv
XdYFA0lXjo7IFpMx8EGwbMVenTw/AZDZ6jlLLPXukNznfUH/BQHxOHTqHz1HptcUHZxnHTkeC81X
mniF64OCZfhVuC33TJK4Jg22nNjLq3t2ixuxeIXeEFkcEKB0LnwypUeTwlQmo3l6EkXD/1E1sm3n
PdqXJTY6Mn5lLhWbiGtoXiYRhTA+UrrC6oCSJbonP8hgmcEZSQmeFekmYcmeWhkw8X1t+4cnTwAB
Xs3E5zxjD1Gx5xTWg4o4mENMhqzjYGhQIyVSQ44LBNykmUk/jLoI7uBmIiz9KXdZuY2/FXSYjBje
D3eCkc7adanZl9udFdyhWZopdaBw8qb5Ud8AV07CVbbxPe7WL3bykjlFOaNYmqZLLnI2uYwVQjd3
GM0l0vbz6JAtkEGdBsB/445PZcgStydFndcP0zLqcxhQ7Am9htOIpGTymInL4XvVtiZ/HQDmJDjf
MEblsieJzoMGGZDeYRdmXMQpVlr3lLzHKSEqJjNSu+qqX3k4UeKojtwsEmrKFufPKOb14TKJ0Wwx
i31zbEOLBwpAe/x9fuzes3yL3QKmutRPqN/scGogwh4rH++rfnwXLlZUPkBU5qWhsny88Df6YqIh
/L/M4EJk1l2djr6ITrDYjGMXOtJ98yR82A3XkCJG20hil40Ht9tM2oGMeBwrEJd4iZOULRETXQ9O
Q0iRY+zhn7N4qmh2c6F3YiSBUYKZAXlGsD9ObX3urzKCGq+xlWWCMBBZTXiQHFQijWQW2LKnO/FK
nzZes6lPoouCA0MSydKiBXDOtV5SEqdRcXe4Gmh0A9oHukvQjsjUdUh4smWMLLpxw3hcRWgvlUf4
7oNL7WrOI3TFycYY+YgmUzvPXO5wBUz7bOjqmFMb9Q5xoY5ZVtoU9eUR7pcOKjAwcZNmipKdYEe6
+xyNk4cz2sLCiqfQ56ALsYFIxv3TeuiWtARP5L00wH77lIE1ohZFtWHyIkSWvIdoEyDif/clTvJJ
ea53VeEMQRue0KO1uOhEzJApQGXHS7I+AtNNgqXXGZbgGHrEJJrSEBiTWGh7/AT1+WMBFRDNAup8
b54RFJU/IJH4DPrAsUlyS0v4vHj1qflB/7qGmzDPTp3f1Vd5uEhQ673HOgO6HBsRoPYDzLorhath
ZStHYZKL7n3THOrchhJH6SL5hhkzYq+o5mPyAYkTY1kVVg1IroAGAMVNLrgNivR1t/1OlR5mmZEi
JjuDqtWx2pozwtiDGXWfdtu+Z7KtuaNtdsLoDtm3jGBcazs2YEaZZKNE54ojCsb1CZuwoeLocN+4
dajNz6ikf3kFyON1ueGyZRcDQXIKb8gdGiPRQpoLAqbqvalwfmP4/iMfaHpcfPvpu0NabKIXrOT3
XHxYBbeF6b/MbLQvXm5aOG/ufNLghymGHqg7DQNkGI+u4sF7HcTAcK2W1qo7+kKj1vRP+PUOFFhb
tgKNIwf2a6EB2mzE1rpfiDSQbSTtJMVrl49FqXZFqWQ1+qpBmPJI8EDBjH7Y0ZxR+0G2Q7733ToK
DzW9xVW28Kca1DlbctLJk4eHUJmJxJ/D7HKSz9dheC1nIcJGT8v/HFBKxrEXebmfpDWeP+XHCCaf
b9HrU91igi/PnB6r/yPvQlffFZParEj427Py0wRcPfMddL3RO/pGHkYHPGnVONpchNWbtD/repy4
dueD1fu9YI13YKunSzxtJIOGJPQeBuvw5QqXySiawOgYKjPUDmnSgXR+VKb4dmhsBt2ctRevAJ/j
EaRLl6alDDdEs+qnJYzcd3FSonH2pulm0ibKscjDl9mVujiCnihqt5h8cq03CkH5sNuqfpIrCMzW
0wcka2GPwbRQNNbok+D4slBbI4f9NkaHAGljkw4WrW8egK/4A6JdLFiMlrG+Hg7d4HEYevkWlcV2
RABjhF/3TiSUXD/ynp8QfPwclowV0Q1+LGlw4IMdynQ/PRKXzAa/ry1CB+bfYO6fJcYxonuY2XS4
uHpEwNE6iKw3wEf6FZCb1pLdSUHi7vV0mM7s1/y+DIdzSFyajR8ROqYVlRiXIXvB4RIZhyei5Wc6
ixt6RIlHjKZ/avunbMaH6NvHAobe4awz5cMlfMdu40ManSkzwT2Y+Qvap+UOZUygorruVjtyeBqK
+keO2CAFk/CYRXhcdjSyPLWFW/01+mCSk2D6MiFVnk6wcX5fuumbGQ5JKQbXalsvlNtznRHijLWv
RDUyO7o7rTS+XGYlyYE7PMkW9wTeE0Dmxcih19+0ThDbZW7FyIFzXRirufiEvTsUuhy6yfTLNASp
jfKLCVQ2w+92n3SyPQT+nFIUNuCU2M1SYDhClVV+E9tktaHLdiigC2Al5GE8adzXgnHfB06xjaC1
iHZUTEexdz9jhput0n2SeJrg0Vyg4yBCqUkcvRqL4aqtD3poY3oDWghNEj1mV5zXNaLO46qUdyza
gtzrqAvM23kM00rwKB1xLxDZpVa1py6Lm09KwLTVVkjTDmFdMD0qB9nJneIoJ04qQJg1q70kmnlI
3XYWUDSOKEtVdkkstvUP762Ic6J8DnAaYQdpQ9DK8tDlojGnITmJMx5cATpVGqj1u/PObYyu5PtZ
Xah2MUHJGrWK/BQANgj3WbevwWfzMC/mhf9kr1Xcql3RMKdhVL8cFd9yiyCuglxiQ4mmbXygcmHT
xjrhAqTuxZUwfi6z3WPDpK5DGpnCTXXlbxpGKNAGCBCPaTggQ+5F24GyRH5lqWIegprZ7XIcHFty
XwLvcfYRu+EEEqdNVUf+pNhdnqn/p5OOLCSa0jQ/x/bFFsblPthyOApyxDZdDnl8R1kQgW2D477P
/WUzjxFd6vopYdehC+4mNw2x3WMHWYMm/I6bjAFPypzhVj6NGLiXEBqRtCjxQ8Hk+WNACeOgdsxX
t27sJnYeDT1ZUys7clx6i2V8r+wRNSF6ZUzRnHvCHfgkLeYcJj4icI9a7JEYXpAnjJwkmoSjsZbO
cRq+azhDuvggvBT33dDLcECRPaG9QcqPjEvff2gkd4R7OBqS0fGREspo00pYiHMmlryd0Pri7Gl9
Py4cWgMclDX60Yb8kd+C7fPaxGZ8oyG8ZvXcMd1FmBRwp2uGOjM4FtP8lg+4RZjSDW0W7lPFGG2w
/+Xo5KrvLFHaygxagFXIoGQIO64Ox1iQfxCGHaXpy9Lm6hKYkDmYjjb0DhuoxN/4V1kX6hCYf9Ao
VKASTtVp9dl+RSLPoBH+0OcYl4u8MUo4ZqFb1wf/tRBlG+YhEqXx2j9VeOpQ2dXmmjugNzIgtlVo
dLrvlyW/LMKNJz27kmzWaK/BkaTi8nTRVgQJgWNUa78m0BdZuXQdTdEcuK/TPUoggYPdJb46jhy6
eTLTEQWvPYSkRZvHILMymRhYWfk3cdPSb/7CZKY0gUXsHzeB6i1CfSD0j2wPnsZRAiM0L46oM+xp
KUJn3gof6gb7CLQBxtLQRQjmqyBE+UYl9kDhbrgX/HFp6i69xb3WugwZxRZafWMoR3/LoKAOJgDR
hoqNXTxJymI0rz36DKlq6qHB848kzUp0EbJdlTTfhNUL1TBQd3v5Q6HJE2wfioX8+rWFyfp/6Dqv
5caVZF2/0KkIeHNLgp4i5d0NQmp1wxZswT79/sA1M71jYp8bBp0oGqAqM3/H8OfUPQOezPXyfTY7
PIenZ15DPTQP2rd1yq4+n5X0EQDOGx9lfJ0/m52JjwO4EoMG5qJPgMw20XYb2G/GuxHIp/iTwy56
0hg2r70rkA9KaXn++qKtzpgw7Ef8A9fqtzus1EvNUGgd8494j8mTxYL3lL7MT3ADCqpaVnC0wiju
exLEV/U3eQ8r//wn5wv1z/kOkwgWTrgLYKNPmCkDKwPcwpva5L+nJweVX3taKuSRjRciwAoKyQsD
y5O6yKtzEQE/afpZcWKdkm3zWD2QUHuPj8c9SeLfJoDhsIIWcjL29r3nb9R78sapi2dJUDzgvx6A
Lk7jSUs28F4Yy1N2PgT6odgR/2lsiYfCOAVBE2MWBvOPJotHtXyI7k199heHTwt8+7OMbDH0OINS
zkF8Ephh8z3Trser4sXa54/Ep5ztP3V84vxy9vg5JPWB3/mHWQwO76LddfYKegdENw5fiDdMHQAR
Med4MI2Dc6XEzOpn/0iw2pK9tPLrM8clPnkvZRK4X84393X6yvzNEsGBon+k0Gmo7N+aOyMgdqtL
qIgw3LgfFDl5K9zlF+cbie04dssrK9qZdLY1prbIZZZDRHtuHuB9CiA3OmrJtPyL6r0ynwnk7ueN
buww4/DtFU65Z14JsqyHsTVGrq/DkwPzhRMB8UIL3mmdwjiwv7pn+ZyeOD4Br3FPEEy25TF7Unfi
mD0T/b2xkZWB8tM1PhrneAqGA5V6xdLHW2THpEGM994bEHadrYs7/YO57u+RquocvWLGD0UsCrzx
M5wO/rX+ig+cWjPz1Hc4IeA2FcbPq/ws2O6hz20q/xrCiIUP99q8t7TgQ4DzEOv2+F6D7jKdOkav
MDrE2XlgKqAYwH+y0z1nhBY8QCx7gOb6oD7qNy1oqKPzbfXFio0YM133JoePeWUHYadxsE4gyAwa
GoPwNYWmXt9F9Xp6oMp277HpQCNZUh43D9Nz+2TfD6dml2dLcLxLZfva7Fhgrp21xUbiOY8OzkWD
QMLOzPhj/iWSXRRAijkRUsLKJ/C1JfkLd5UV7uak8qDwC1gJ3hs3GF/BupvX9NV/oSlVuACx2bxE
tEGUX5so6I7veXhXxIFLXcvEmHv9FfUJkOr0J/HX/nv6TMOg+CGjXU7TtEGhdkmpOWhrapIENqVB
pbyRP+qLThVzovTif4akPKxYErXmoCQ5Jns846knw+FUVJeULPdfDpEPJDauYr7Es+sGdrYHRk/e
6am6d2sCDtk4AFfa1aXYRSZ+P/xg6lI+pfviYnJiEhL1Je7Z6aR5ldFHDYfF5OCy6KeGvTad1bD3
i8ckfxjMfRhva6BWCtPfNfjfGzUERt6UGTjiM21itvIS/SJBwQgZc6w5fTgaCauX5X5A+6qvx2zX
NW8Z8ltaPSuoGafpsGX3HGUN2cQuuCvDK7AmxLQQou7Kk9qt809ea6Ks4n6Wln7jOEf3Q+qbajd8
J8RC4u2xd062s8Y+g4baLIASlgV5xqPC5jNvJJt1vGzA0dO0V7+xlMQtbFX2C7ZgP7dvGRTVaB+X
Zw8PB6YfVlAirM/vEpgZ0YqVTwDrQ+JDzoezxK/piCsIswwkoQtNic1DRWtii0j74hjCL5qh+fA6
qiuJoMCmPQ7v0FDP7NPA0tuIBSfaDxNe64E5HmtIEPhpdKQGLm9Y5u96CGWUyHe8wNP+0JWBzqYC
GEFtbSxfP5K97FoNpFOe+vFBlY9JdjXkHe7OJvHH4xqS4SxexXAYeiw4jx5oFxhkCTBBytGdmX9P
ztHyIIu9Th7jmmJPWUJdRi1EkWDx8zIMoWSn7DY2XrJlreTnmFO4emdf7EJIdcQ3TfuwDxyCsRke
vluP/j30pA7zJIVz48Yr90KsKIyKaquXX5F1aMezPcLheGVhTpxD/+J89/c3YP/m8PcX57/d1E1W
dUfq4h8uwO15sRct05EGPhycgNGJMm0tm3DY2QauX8t9U+hYGP25930o/QN+rhvZMRhLW86ESjCU
I4VIEVeLFPR2za1g1OOabh9qfBiERa94u+v2oDEXEDYVo+3bffpc8LC//MXtto89h1fjR6cW3aFM
sQfTxuRHHxau/e2+ZnmgXgSJt4tpUSXerv194Pa8f/7EsxZ/VpH0Kugt4K3bk2Tu4Q11u3p7qopw
UUlSIzv2dt5co/4w4lzWWhNElS7cm7xZ3Um8XTO0JUFoajfBATJS/GfGwcGfpdgkL1k33TXRRKgt
5vNIaOn4pGlfnSK54sr55Zvy0bTEl6H1amvlFp6rwBtJhve4SDcN52sXXscCX6y41PF9yd9DgVWL
S1bFNodPl0X9uJtVS7Yk6RthyQTBJ3LFzqHFTmaqBa7QaWk8lza5gyeam+lFJNm77FFa9wn1KYoT
tj6HfdPpEoCrthv3eGxv84Qcd600TlYILaolzcSzNvwqhxR7wsbW+m2rY7bTKUajw71UhMb6NugD
iokfTwOL98xthSn1lLWB10yfqEKw0p8pODoCE1chlDQRURjlCZBlAr/Thm3R9nW0mTpoje3ARpi1
DJtJ3znkZfzep8axhJ26ODOGwAOdXxG8gS3K4gW/5QvB26iMiAmySTOVPoFAdgLJa7ZSyHR9fxc5
xu9Wg87soAwtWh1zfvDyKiY1zJjdn1RipO8zz8gTFH+lTcKoCzNh9OC+NIxvUtgUFtbzq97U9UAn
sVRHO1t5pCwOBR3rVcaQ7SAETsWPNxao/1uwt+QR3zzVwhZretqAdMKTw8IE3q6XP499JMzxK0Fy
xWNYZhCeYuNB19g4bNPGmj8ui10hZyZxbS6Prf09Tnu7EOh0WAOnkkx7vvJNO0Jx1xMswRLZvYda
XB0q+UdLYT6EDYR1l+As7LXtow8W0CN6SIivwjssSbH3kZtOLWtNXnwlNWoL/ZJWNSSF0oO0MJO4
6WbuZ+y6ameEzrcfz3eTkTOU8nSYx5q9nRLotRmfKLKYbRqxM16kXcNqKcO9HZP3lXOqHVyzwxBv
HPdqmmFzxz7zYDBF0ylfa47EjT5gMjXUBxRRkCMzFrPUy/80Q9ycKm+6EqMQM57FMy0tOD/CAUM8
e7YAeXJqV6K1h031x5LRDzbxjNZy9rZMZ0RlcMgqZmhGLfrz7E34+2LdhfGvgelI+yE89oKKCVqt
AIgagk43RuewGBj5l11LRl1N+u6SdYYEHa6zWz1pGS1BLwrmyj2oqsbcMFqyX1PTf+qsiLFfldlB
w1KWVtK+6nT/xoBxUUq6CsESlhF5OPVFsHNz2N/Fn0Fk3VnPWLktcr/8rqYiT2Syc0gTPnaUNGkY
jbtwLrN1Dem2NAjZ1LQC9nxO6M46XLINyz4vt5PtnBy+gL5meig7DrN+ZgoeDbG19wwo/nOT4otI
oSJbqr6iyh6G6Ctpx6OOlhgioscgxMLGyPbWkwUMkWTDj8x7INIkeo9LIOXSxUSlNLId7pbdOmnw
ACFxpti2Hn7tI0zVqC8Y/jczhmZzl7018/xqZfdjBTSlwBDHbIL83HEEx7hn5YIhVgnwmfgikNmk
PbiWVNfSoIXJxl+aq32MI791afs4hkwZ3pf1d1vS2x/D2OCnncyrZzFyFNZr4ejs1TcK0ATgkmqQ
bWUBB9duHsm5tj4yxo2GCVbpMguO4n6bW+I4UEQYo8OG02Lol/XJZ9552G/m5slsYxdW5Axq3QOQ
jhGyhBCWSDLVD75OfHOXYvpjAhOnNZWD0k0NR7Wy2RZiuhIRujEcNwoyL6TtacwnApoLyO/MDN2x
dCkZknnbzQ3yGze+FnpkEByN7aPRvZQN50k3lxs1YtJmECtIo9XGF1nRgNqA9rONtYmWMWynm3OH
quJ1Wd8Ikn0UYQROUYvsCBexVvYptqkvUh+QnMBwlsjSe9cyxpShTAHwUSjo6aT27ThshJO/+OMi
V3BwFvLi8KC5lMOD8507mNkox9/Z49CvHY0ZvNzEjmsEWQi1xDBkHCB/069dCdXc18ss8Cz6pY6s
WcOInN0cdQ9JRfatH/uvVkmwQZMzp+A0gymHhZBnEa8bcZTD9Fu3EfoeEOehSLFV8rZ9BN+w0Npi
zW70qnWP09C+tuXj8haPpJ9wUOGTsDOncKWn2MKJKX9NfDPG8tPWj0YCRtMU0wCMA8dD95mMeIpT
MS8ntfU7iukC4KN3RAcFWlu3+oTPShyF2ADZ1yykGnVtqyQZZT50elxtnDZ/kFJO+wKYZ/DwlbWM
GdfSGWLDPCx5T1MI0T5nxuhO9laSaJAAa7D+9rDlAl021yLikHfTtg+mZUzdUohbRGmvfE3hDdXD
XREV3hsNw+Vq7r21mJh9GaEGCKHst1xjaCC986wEBqE17IlyaBXMpXlfVX16LEeUlHaUb8qCEtKX
SPtSjKhXlR12qz70om1IF5aJBDvNnhYG4skAZSHymBqa05Jm3TyYeiXIvNIACUca+9Ri6tE69H49
OyyOhgy/XH9CgZiDYQq42DBH6qnHvM9pq11UQOEjE/syjcyMy6M/9WCx3WIP5FrkJ5X8Ng1CmUyU
bRC5drpPANr1Md8Snlxvmth40z2my4Lje6MYqJXplNAkihc/bz2SBUmYUgNOQ8qST0aRvoo6wjCT
BTnq2oE5PM2IVhhBFyF6KdoU3RKbiWzctzazjVesgSezwXPRJc6kY4A5aRmKLVX+8I3Tsnv+m+PZ
wzspiL/CXD6NhsL3ouvb0xAdzBE8wHCS4WQbEUxzn6a+l0yhGt87+4X8ssOQrHANFL9M78fYc49Y
U7xMHIEcrJQ1VHcV5pooWxm9gjSmxJ6uJbUXPK4Z7Q34k3SsdykBsgQkttQNaXwTZlimluew0fQf
M7Nfy6bWccvTNuMwnZMQ0mdP/xLYPeaUlW7tigzqQtw+zq57SMg01xNIDYZe7zzye9YyQvNjRs6n
2Q413Zfa5DiSxlIUl8oeOfRmBGOAB5U0iLHWxbXj/QeKzLNLOTWXUMQfE8Fue2dgGhNMqbQeLKXt
I6J28Lny513t9pu+gf+jtSDbFraK49imhzCZj+Sz39d5SZKBGe/ihOmVHsPiL9MaGVJCNli6tECi
yTcxtUDbs00n/iUa9OngdkxfGpKgMtH7W60CpM9jTA+tO0fIFOtm4FXbQcio6X/sQf3yNMXTonto
0NOJ+o4vrHohac471Gd/VNbTTMBnqPRVJZGkzRQnu/k1ThNriwJ83vuErSSAOQQsrA1Cns5DjM/5
Emqnu3CFXKM5JDZT+rE18Hed76tIIridkJLi6Ol6aoJbK+P1PLvwrgYiSdklBrCftnb0tT/Bhhy6
V9M000Oey3uICKPRILiEUF/r/NSJGs2NJppNgdp31bu1e5jc+mSNVvRYpVkQGTFWkFAVPcI1tlat
Pl2/Gs7S90+TT7vi29WuHz8L+86oknOLVHgjXA8IaMKiOXHfYt1+Uvko1x3vla8phU0oQ9yZZPY8
Rd53YvfkpE2mv20L9aiTSnyWFktZMWUfdiZ+Z4ov1GZO6tv9gYC8j6aGYixk+y6NBFxDKy9JWNuQ
gEe80vM2kA5WTUrxLSTkU7sCU7DafNIkTkBJf40qZnv6ro48jUz4fu0rKifyas+DHf+4gwxROX6H
GZMdkmNIrdHZaVU1XUxXv8hYkMelYClsLb2CclwxVOvoeln8/fpB80FUVFLiA7kwe1Ocr33S3teR
Cf8LwaY9E0RsR9SeLQqR2p5erVEiVvQShfi41Te+XZ9qTW7K1vsoDfbhIRe7TGd2VBYZTKGW4dtE
MEeDtOBZAzQbkvZDjmm7js0B3uSQuTsbYj6mjL1BC230J8dk/1CxgcikkFyb4M5pmBgFbgI/zTab
TZJA1WgSiwXmlzbP6Vqogk/6oGo00AOSslifoo1jIw4d+gSa4oSdUhjS6s1m9hTGTkJyHFgtv0a5
7mw8WHOt3egSxIgumnm+lwUJbcfBFM697tbMu9ptpk1HAW9iJKeTsWRPeY4/WpXIecOmhc8A3lxj
6z+21bnJt/HULRM3uIKcPHCcKhn48XAwS2MXE5QMASBWD8wUXkROjpElxd4M+QGF3jADGbvPrCuy
tUN8CdW8WLdKOxMKixjAlrAgGTdOkKVt58GhGzrq9sOgAYil0ysBSXt/catxY7L9ZCT4wjjZMQpL
hzdbF9Y6DnVotf6il21fEXePJ6OCb3W1isI/2eW8r3Nrsbm3453pjA99r9N5NxQzoZkyCq29i+kw
e41EdDeHS7Gsc3BSl0LIae84zmXgRT74rv/tNV3DNCo96aK/TyPjjg8+r7yWhk0MLRr2vr64WvpJ
ql9G9CbfUCdZ/MoClqCbPRoj7PHeVFBLJr5fbfndQ/ikph6ejNDP3zQnZMwo1ClVi05RYpWaT9il
yVrscmWD9WngLqPPbJqf0lIAGzaZpXfjMudrK0HO8Hc32sdmUtnJ91qODs8C1mkiVD5QWj3aimgy
Aa1JoBkG08Xn67EkSBtkQ/2KNTgVDcOBWtH0+ODqo6UCzUXbXwx8uxXDmW3UQdhRCYA38WfRyqlR
bU3T2OzZBRBANyY8XfiITu0Md3HpbivfHpZRBhpvA1JcYoSkM48mhNXZKA5YLCHgtuaCbhsHSxM2
uRZW3q6D49JAfLRLy0FU1fyZWHptP57OssNZPJ0aBxIj7KPBt8PACsPh0mbxvu/nu1kzslPhwfsb
Z+IKOtWShBDCHQyTjZ2GD1kD+VrMxokMsgFgi4XJku2rk7tAcFrgDG9zFGnEydmvvWVC5upbrDND
mED8nvHeEgSsjyOQe2HLk1l0CKUU3OkJx89Biq1po2uYXs3cQYqqzeM6rWBWtWwHEUf9MJfadiww
Z6YLfoOaUWmN8Wuun2Ij0TfLqu/ygyIwXWP0bCQJ2mAzeSghdlQGDMNqqvdtlge1LsInrUEhMoML
88FyPX/LHews54PZoq0QZnKiLHxgYjJDthh2hWb8YaHE0ryu125Bd1d0g84ZIIOwtcSqUSbwmpGv
7cIrN07i09B6/nMx2ZyEDgeqC1g40MNfDRYbxFnurzlJ4IRAfO9ajW7HGT5QUCl+xKY5TzYfNoZR
XRNZt8UnHZxDKGwwnW8vekTiUDGTIhy58zfuYHxqCjCFQMpVNr27A51L7rSfhkZbV23b0HoPS7Sl
SLCOmoLnQUTml9IYCqV4BqQldrnGQFmVAlK2dU3cQMmAKdTRi2jWR2N2OISaEE+xJzOguWvfpjM8
zQ2YhnIuWYObPJ4o0PmIWSJz/id2k+J+hqpvlEBl5dLHkkus69Rw1RBhnw1Ve2AEMub6OZwT78lu
AEQGwKuJ4VdkJvrFLfWgJLc6aHuomllFNuZsat9epcff9DY/dsgprTvPhW8z1TTbH/a3D+kwe7FV
RJV1JVi22TPOtMdoxCIv+bA0C17WoRvYUBMLMW/bMVZjaThLGC5YNY+eMoLElPXOjihiXLwaGnPY
snUBTVhEewyEdBR6/x0aaUVmLKyrkOpkChvM+Nt+Hy+hpKPH8lZMOma2/kuBy9/azG+LFeBTOF6S
Mf/w9JYQVEe253q0PPAuoQdOopUQcuqvfrB2S5uxLht73kyONZ98v4fKQd1CCi2GxXp4x0KHb5fh
W6uowgRf8/Tnyq/pDeUooHoiirO7dzYvHC9HRSq05z95buRvwjmE9V+3L15RBM5U4x9d1shSS/PJ
Uqx/hW41QR5VO1doYgdH1aiQP4VeLtnnmPGMrH3FqDW4jvTOVjbWsSkLZ+/CPCCMtduFgiLUQ8lp
hqR/UqigR6BK0pISnTytXh+zonjKOgiLwHoR4YlapP7epLY4RqX1K5HCvyZpdT9riDoHwxy3vqTb
mz0UL7KgkLecjZPa27DWtv2Ec5vlF+pifg8QT0jWtdd0hFgnU+xJtwV1CN+ITNl4swlJvwfPiNOv
pirde49xNF3DtHJ699WHfCeR+qF5saaNXZFtYHW7gdg0OjdxJc73J2LwtikbuBJDhY+/DxNjrhjW
1yFl9zK1LzVZbiPXzFZDHLlL2PzFG0cykl0wUsL5KORqigOXFM9VKOAgTAYrhs78KpobAyrrKNZu
131EkXhNS4IVcocuOa6Kd2Oa5Z5U0FMYttp6GpAfmt1CslQqkBM6fjGwkJY6w2azvW+EhxVDhNu8
G8X2tv3sRHdq2gk0aR4QdTgNfgVt17JZiTbodbQ8JKO0gZ0UYPsz44iRHW6dEnC5Tw3N3RAib+N3
o/1yOkJbW2l/+AKOlZdWn6kzfmlKXIzGObPX3g/8sq/k1RJsYeYYebcwVlrOQZlb27R4H+mKyWLA
R0bAZijO2YCQP4X6LgcWf4Usi41kXNGPsD879a88KihIb8Zrtzim//tqPDUPg1oEVWRXH0ffLtPr
7elR7XoTQPXSRPTDFND44/x4e9Jy8femvFm03W7/c/X25//n43//fO4baM9/b7seCOOw08Xwh38Z
o5HAdjJZLm7Xbhe3pKJmyRP+e/N27Xbf7dG/T/6v+/7r5u15IW4zVf9LX8KGM6TCt/ikMKtweJiW
j/jP1du9t9uzOfKQkLh9GH75RH+C8eNywdGF4vbvbTGH/75tLTpbdDTJuytne5/NYu0LrcVHm1Em
2X1q5lMKdbBCsjjJvN6Ho4lbjgd6KvvaJtA1to8zGWWB71HS3G6qev7XA9nyFNexQB4wCf/7B7en
3W4KhkI7Z4hPt7sS27KOo+GhZOu0zEK/jG/P7Xm3R24XpWz45zSdj2liItx2CgRd6fI2bg8rg+yt
0vg1WYYNYdjvUbc6cAUSXMROFA64bC1uRW4NmB/m7MV1BfprpepJpQA0fTNh5Vs66ni7MMYlzDcu
mxl+4wxDBNcZt1Q/o4BrQR41089UT04ZG7jVgJjFbQtciGl0htnYPlk8+NLFKKpYDs7bzduFvFn0
dW7T7JtIBaRyIm+4PdJHBTE3YVX8zgem8n//Lr9ZAE6dcwzJZdxlt1e4vXYVLalpsehPfJyEfI9/
/79//svtZf95zu2hUYGk6EOBKvQ/bypb3ujft3d74H+99v/34b+vUHlpuyNriUjff7/U//qfZeLt
k6w55ToFMJ5ZLH+exEjB9tMgjvynwYK4aOjo7NxJnTNGz9hJ4Z7RewVgmEgYXX5lll7v3ToEFSjj
g0tY6sGJ0+YsugFUKQPHV9G+j/tNqvKDiOCt1CVWXlisBKEvvvpG++NYscSRFiC+ySn1GyoXOk6b
LntJKnYwTpdglkZI5+kX5ogDDB5Evd/uQrAP4TAKWMz3tpn/TAFWXrKBJc2vNaizmkZoTxYGVdTX
iJUA6/uigfhJnOfawtV31eLhUcjffZSITVPBgaIWCLDlve8Y0QXI5WEXOeWzcgAQ6hhnEB0mRc+U
LKDoBu9W6BWT3IoO9ag/GW5xpbxt12OuQURI0n3OFrzvHZ2sYPIuyX8y6BES6FQeeq6yu891crtr
AtAuow6w1IFg6iYwXbewwfPIP/blOAVhhmgrFXCJ7bmaObUwxXHhKuP7MUGU9CrR3JdgiyF29eGc
r+XsQ6HR1Y8dZXhSp7UbGL5+KuOhg34aQkbHPDbyEIBorv+WQatU4CBBFCUoiDoYPQWZGLP46ros
3zZF+6252yzPSajAOBAdVHbf1jTbqV3BoY7R64awQQ3AtZNlf7q2+WVkHeLZlmGaNel724E7HpcQ
A8prn0E3dPP6DZUBNvMePicNKdar2mNOqmcJsddkEWPIwfogrHI81C69QwQGm5EOd3IHcQEnaHr1
XGvUxZhKP6oCD5OpTdaAwZch08+D6dnwx3AzV155J5RZbwc7vBLl+F3Uy9yWtyM4hBmOGGIl0g7L
wAJhTBYWf9w8OREwinA8qsVdXDBDYzvDUygRfCe5cYlwGTG1vlk3LeOAGgrMVEUEQWb6u6bM304m
9kWEuII/vWMcwAkTz/dSOE+904z3zB6NiGIts2GAObbr7138aGqGIZjtahOqqSw76B5dUOGLkxs+
ZVZvP6jc+GMbqPiT/CWiQEFRX8DbtT76VsMuRc1v8V5EBE9rs5HurWzh9TrqF2Dg0vgNYuPV9Hqq
RMRnkjRTpaxqpsSoP5TUrGYBpA0Fti1cIopH39iUmfsr6pv4tWS8FYaYgMdDsq0HjNtC5rrbUIZH
LUsODDNfjNoKDzXfkPBNwaiztF/0Up1zguH5eVlELTkgq7PsfW/G3l5V4V0bJ83RsgrWkVIeGQnc
aYiwxrb/IKPuU6t4B7KCBCvDh6rU79t4pPXj++7FprcpBc1u+tEzR9w1CToBo2WERzA2bBp4WFkC
DTy1w/c4gVQ9FxqeOrGk6EQDrOLwrpxJ5NA4P3CPEL9o12BUaIfCR+AbdScLht2AsKdtsFRiOd+a
A258lZARnFpZf0uHsUGLC3lgOpjvWfDbdEZ7kF8ygq5ma3iSqoFlmEKU4buFwKxicaGmx8BPh3Q7
FSflJtG927EnR8BClpVE29HUP73U12DDFPAvjexlspJu12a04Xrs2vjOh78UI7ROt7HEMKB3jR3v
q+7S+0RV2AfOJurZsOPsHvseWsy08nsmU3YEaaofwq09j8amctXw3JUDsOXwXLetBrc0/m2YnYk/
tmlulQ3nd9QNnRqeFwUlhuPSLUrEwffXDZrpvJUKvxNyZkR/5S0agUGONoxRRh/W2Na7JZUdGB8m
7DiVpyIaFNZ5sEkhcuxmgQf/kCKqwA1IZjCNndaWB8PEWMgW8ZVQ4wGO1uKEAHq3DVNPHVSkXesZ
Xhhg1Us354ia+oehbee14TH7mCodeaEWWcfB636lOKUyaCt+xhRLwqGJC6o07VVodcu3TtSXsHHK
rNV00mwPYVvnbomQZIRfmgx4TJdU3Y6YIa0en0ZlwAe3EqbFgpD7aj4pyDW5Hcm7hWTGkeuWfXLO
qlluGinPzEmvQrsR0BNrU6Ykoky12+w6Bf9/GOfsODX80P7cXqwowZyG2FjGCOOHm8EBycfxmjG3
Pw4VwIr0kHGNqYlouPQP2ph9DBBe3XH8yB3AdM1J77pZwI+ekFo4BhImrTHXkQ0VfiLQomvS/Fhv
p0E+5JXOmlr4X1XRMsxXSHyd5pW89gTOTPXkAGoVc4KLqMPOLIX74yynqmMA4WTy3AycQMzsqPbm
8TvU6sugTRWmOXz6FMW7riHJ9iQS5Dp+1v3W1qHq+vUBXo6sISIQXcDLyePgYG4HzIwMarnv9sDs
4Y1Xu9Zz2aro5Mf2e0Ic9TZttO5I6ADEq+VCHzLEFFHxEos4Psay8Y+TNb6T04yspDCno061B72E
i0bY0caW0AlSeFCnrCZDsyaVgZz1Oz1sjd24+M9rLn1BTR/ptaW+0xaTz9uF8Z9rt5v/vMXlDxZz
7GOxud3RK4NyblzeuTfozyLLMflxBy3w0JbDi3yTozpVxVTsKB/JHxymTB09w+MqQDoG6E5hBrov
MCBp/F2BJ6JsPswI7r/uw/O8lfS3C8vjUDCWi9vNWHhM0GnYAks13TELPyNSXed/3pTZtsO8UVP7
EC9HeGaxH6iUfDKHs4XmkiaiNrAuKZeL27X/uq/3CE7sHARGjZEynFw6J3Ez4o9M8hFUZl+irqOh
uxlo/724OWR3iR2tNRBnAlcAO/f64sx6s0iNsoiepdB24xKV2i8XqbuY3N9uJ0t0xVwzjfFzkjpu
idaz2/8rBls2j73y9IPj4ljkLRdzDpFXqDpfD/j/41SFWeyxq1CdNaV9F7slC4RjGMdpScm9XWs0
YRyrwSkZZjCKjRaP2No0l1rMpuXg1u093K45tLqBY0HhipNzZdf6UbWefoTH3sdOeLBr3EyMDNJv
VMWI4HPdIiTXfAQWKY+F7tW7OPUwZWs/5oE6j15ProENan7CUgvCSCDZcVuTlFrdPLZm2gQdeygJ
QrAPXIOlcrFOxuvSXzIOFj+xPMRNoYJQWoHWTa1lrM2eXgYc874Kw2SnS5fDyafl3ahEEBdHX3G7
uJl060MImX4mwe0/NrlukXhBkzMQaRqvOBW9jnxJsKHh6kXCZDqmCQxnLpivHkpFjPkIPnqcl4vb
93+7aTJSzCXDHL7uCAO95TegcvvXhT/ioeLBFVjPvoCBm9MQGbEJqXTYlR2Ml5qC11/iAv4egLeb
U4qmvJxmIv9a78k0h4+qQlPXzwtXMp3TljzR8dtEHs+67x6GsTr9P2n1bWwpMV4MzAhn/8BwB/PN
iJ2XmTXmk9mOJKds46IO0z7nn5gGImVMuIFejZ/jxn+uv8VzeQKa0iCpwtReakE8l1MK4jWKJvcc
v8wf2Iv9jFcQi/AlfpZwPXbuhMPpWv7BRHE5KccdY08QxApdElDAtDKtDSAI7tYpxpGg4e/FYjiG
BcmWRX1+wk+6GTB63Xak+/RB3O+1x/mqfpXcnKANrizIEFgcgQF+GJy+Opm2gXrnXzlgcdC/CHR6
RIwGSChRg0O8cc7Jt04XgzyV6BGOQMZPxD+d0E6pdEPl3Iw7FCGGtY3/h73zWJIcybLsr7TUelAC
TkakNgZmnDrfmDgFM3COr58Di8qK7Oxq6Zn9LDLS3dzdCKBQqL5377naJ2IYYDUFoNEH6fUEwMqN
ji3tuAU2Y4QWDwKVUsHDdh7PoClzO34GR3mLOg1wgTvnRSLVofX6VXA7u9n6Rf/S9vJFeFPW1wv1
eNZ6NXYsBfYuMZdb1gxMK/Jr/Dwerl8D3vDnHgZ24wdbKSKiboEuq2fS1tlIempJtLEdICffAp+d
Cjbdi/yFcYADfqI7Qddoe9vEHzguCzu7uqRzBhWOAhyx6C0w9gJ4aMl7i2hh2cjjAEX1R1ZizBtI
4q3TFrWFP3wEJF2dv63Ga0ak8tsRn7dZcjNcqgQSGxfh5v8J135kRRLk2X9kbXrMo6yp//E32YTn
zrpwfnz19Y+/ITwRNZHlhGaYSFMlTdP5+ef7OUI684+/Sf+rKIc+vikSRk1xXZA0XrnJj7DJl8lH
uw7OUE6JlWPZfD1GhjOmPmVFY2vupk9GCOtaNHq3me0y6nNg3JVl00q4zZzUOPBDc3XNjjA7+wKG
qqMIvmDJ9NhZN/gykr8XiCYoA5+mH+h+Xuqlr1A4dnhAl8VTd4rP6UPx1FBxsGWn+o7XEGtfbu8q
Bhe/29/W3PvRYYoMWIz1S8Uf6Uj4xonJDK3BEtkMdmrk0/j2FYxNoy/3tupwddhg3lCWTiruqOaJ
jNI5f1Iutnrnks39XXVf+kO6Bccb/mBMwNBg/OCA0iZb37BLcwCmvcYfiCHFL+rWyF/7C42Fh5KT
jtUGVjE/4aqG1yAg60dKtsIwe91qJ4ZsQ/vxjNisfEZiYe5zj2BtD68uteEbx2+NJOrViFhkL28f
aPU94aQ8QcH0LDf4nj50jN2KHz3cZk6j/GIqbrRtV+Iy9NU9vlD1rS5s7FMu1vvmBAYQwXP6nEMW
wfWCsslF7ow5kuvUwA3wEbt2tMo0cK0LrrDxMCMAHhTR/gZMFhkuqwOH3E9nCcwS2Ccd7BAD4aad
jRcbfArg1F3pTLNSClnpbCmRQxef6Q0MW2R8+9FhleEI5RIiw4qPGHjKUfpK01W5HN7ZgvNW6VD5
2rp8HTfWK/tKn5Wbx9p8SRozRTdAC/tX7Q0lIQpRdx375q9Mh8/hf8PO+3cjX/x3A1+XRUnVDd2y
ZPU/D3xA9jWKLrnfy2a3x7MUOvMcw/B6NKwXeVaYLiJoXW/YZlA2YTR6xJFUz8TvWav8P1yGBCH8
l6tQUlUUz6JK9sFfr0Itbga9srp+H8nUCvmvEVdkIBMQDc25xmHD/cPBZxdDx6APdiiaQ0ADF5vl
I/6R6HB/O/8/7+J/zLswTflPZ855b97/4ztrombcv6ckZayyr+g9e//PiRf3v/ln4oWp/p3UCkVj
XWRxKnXT/NsfiRem+fc51kJVRYT82q8f/ZF5If3d0CxDFA1DYziqJmPxn5kXivF3gx9Ylq5YpiUz
Tf+/ZF4oljoP6z/N96zNFcnk6ZCyy7opy7zBP8/3rUxxY6KptMLqNtHNorHNfBVH6eE6hrgbyea8
ha2xr+MBN2Q8VGQ/mlzXEts1etjIGFVfvWU9Zi461AhpdIAlNz9tddrq1XtTp9QSEvlDNyg7qJl0
qnRZXXdJ9F4aYej1JGzYuWo2mzxvA9BRLYXDlBpjr4fitoa0POUQgsusrlfN8NKgttmKlDaLVuk2
Yx/QVJBhZ6SQPFKD7qyS4um9Zeggx27bodbyxJz12s0UdySJwP6X0cWUZfyBkKC0BYoAdj0gubjW
uN+b9ixw06osXJdG1OmUmzRcwdSKGkWBzC+zYgqRE4ya8ZYLA+QCsmyDghCNEpUUv1L6edD7QgDa
oe0AQktwDKqZw6jSh9a11/gG9j0VCzj9xU/3bImSpyEQ37R5zBynJpYjh5prxanhjwJyGV3ALECz
kUM8ADOi27vsK8m9Wb3Cug0oRV6kKxFmX2t9UxtZlLKxTW8JkADpIAY32S+R31PlKZ+0MnOKIkHW
14S7qzQ0e3w526pFgh5F4ZEO7c2Vc/UjUMPmEKp4FY1EL5d5IF6ESxpKgRfVAG8UBFX36A4zlOBH
ZNbeug7iqWx/4uZgIUl+7rF0OCkbYUcx5M9WNQw21C2A3jlTwYqmvZq2fjoZ5zEqIDATVHEob6cE
A7rRwVXQk1vv1pMRHOtbYxDKLpwFhSJHmSdfeoksopvaCpepVdqx0Ad+ZKTnvMtxzErStAyjWKGj
QxtKMpRTbSLPutFXdrri9nnNCXuPjcLXMxaFUt+TUGEINQpZ4TFihUYiuHIKQyjwbZfCnBiDbNPp
vOkMtEj9lCNPXcm38dywuXEUlMGrq0FwhqwTXY3j3aqvlDgUfDFDDatNG/vNKPbBPkPg5LbXsUVv
q1/6JC+eMfqONUruGwad4par3lXk7tcFBAhkza0hJrawJwM2N81nbCJtv2yE6Ckp8guC5sy5DkjF
5Lr2hJtR27Ko6UvdAiAsJRn+8BCNF37BTBFaKhDqzYvDaa9zi6U18tB26JavgPemQB5XMZpPsxVE
Z5TJOkekh7OxPBim2tlDNtf0U9D5smFs0Z17FMdpmqe3nuiGNNxGYv0eTTqw6VGE3w0NwWrf5Lg7
xCMgLXNG9SVNcRbMQNveyhNtDnOfxCFe0hj0jdbNIekGMNUoXvVpR5W2k31JBcchNMGHQCZOUo+h
b03pp5Ak+1ARcMuje5I537hIQmYa+maKxooZwEuERThJCriWKEcQeMW6O4wqxaaeop7Wgh7MIP/l
ak4TBh2K10d23xjoecrmJR7LTdyiuCWQcdGa02eGpQbsu75jrwkRD2ErSKTm1GrtdyIGtHfkRmX3
NDqGJgzE7aDdblSDFZuhnsudwuFSkRPQtmmR4Sh0bJqtLNf7QBKdLBj3TQljP0s0zJrgag36nWE+
sfMrmIBULTBdCbl518Q7QUGFquhF6OITWdMYIvZDgn0hpGz52n4rMTpWeNeWcYB8TQj03omz8hRm
xmh3CDFmguzQaspOvTG1o9sX2GGFTicpZ7EwXqm+wqdJ000vPN/kFmMkphJBBV+qRSGW/B6dy5So
J8HC/tQoY/CSwCGyhoIY3SZjjqDJFIrWS9gPmovWBSy43JFOXZXvQSnvuygEOpvkT+ZYGMu6oywZ
JtkSVf63lOf9ybIyaDyT+ZB2wtVThca85HjjgyjtfTbux+vUnge0kXRSRLD7VdOvLeZxqc3I2UEg
QM4LOBvzJ5CiK8Wi9rFokEpr0bfZDI1PXXBR9BoMeGHQ/FhtXyaEDvWkv1hFvMMmcUaocG7E8ks1
We5GXdp4Rm9urzduedHYNutxOFAv9EwJx2NQDHhZhKJzTXOADdn6wSQmXowmoxD3fR2Bf5OIMAml
aYdkB9RwEWKbAGAiqhQqJGGrJOyZknx6H8q48Ccp/FamfNjGxo80BXgxrBXWltIxdWVFiZjQeqk9
GQqgjZIsnGs8nXEJznkRV7elkM5RiMdlNWHIRnyQ+1GvHWILjKJmULREy04foWLHUmvkwSPGHAbj
EvTjSkZyB2oFQ/SgQVW4tSzGW4EqkjiV29qc3q9qNiuokifdEPu9VWiroEgB0hZDcU6HaJkk5s1X
VWYDnSQAMwo0FJvZqceXZqc1eyw0FDjRK/pFtVh8F1YmbqsECJqCEhFtf/uuVzrOVtCeZirHu/IK
1fhqyq2vtewRb8g44uZK20pT8OhfrXyjiP3HpGh7kTb9k6JXbqtaH50RDG5TmppvxDJ9BEwCiyzP
joKmr6WA+21kTV9J137EmAL8Gi8aIsts3DApreMATAi2GkSL2mWMrcERrnRHUBmh5J2kHsFp+SAm
LHGElC2gpkxuIdG8HUKjdORsYmeXCJj6bsci5V4ojBj+5Fy8Qlt/CGkEoT5nOmuKId5VEJRinaDY
ocIQGMbhaBfJvHbHFugM0o88VAU6dn1nzAL/1tCdEYxPOKE6SyjN7tnhT9K4TBTIxFkBh1hXRMPH
qUJ5MExCyDIAOATsotL4UldB6tDzBXceJDQyQyThobgZDRx0IzAteerYFXY3lP6d/H4t2ZbqRmvs
gg5FqVoLkk85Hn2Y2nxJgTZsy7Qnb+tGOobGJ8HpX1oFeofqazAgGOdS/qir5VtDRXOZ1NxGAlXR
3YZyd97cLlFTQXFSz6bUmw69qOcwKrEyd4CuxlsB0ykD90ufYIFYD0+gMH1EdYjXO872lEfR9Ggg
pKRIfZIbSfaQ2LN+8zqreiqO4lXwc5PSVtRgt5XwY3hmQ2OUrCu3DWbeTD59hn0s49liY3TL2w0G
48ApDNSkt4K6Y5GUfoEvhdgcgBEIVlnEVUxsCVpApGds8eWAEtgIVYcgtSt44kmiJ5JT7cnbTjzc
BpJCcsWE8aG3q06LegCiMjOtCCVNYA2ST/GTqZTiISYnTbAuUdIIK4WwOEeXRmxFOJmmepPG5rRu
xqhzpgk/7QBZwRqfJib6AZTnYOU9QjgsWpIEQFmIZa/KYzJkclaBxgA4pyrlVXNF9JsWe4rob3cA
/sgqH6MvKtFY1aMRyoZW+oMAVMbILiQ1wyTITLS9ypzkaoxXDESyiNMFrXHtDmn4lc75qzoGT5hp
14dIDR+iK2K0sasgFFIip/qkVlTxcjhv5jXCeT7/o80qF08QKfbfv7//wxpbgrhxVu4e8j+5xPMw
drEm0dHOI/zgGooNF4cUHfWEuTaLGtHTWrporVqsuYtgM5+/+nff/rvHho6ii5WgPLj/7Q3fkV3Q
PLL/22e5/961lMhr0gf4fayIsIr86zW1JMXK/vv7hjW8g3RxTgL710/+9OXvNxXocI5KEx3d778W
BBr4QZCjqjBZTP163v/bTykF0Cppj+s2l8DbWOogIf91lH59gvtTJQXks1QRrF8vfH8srzIdjWFi
2rVKM8HS2FM1YCG0+1CoFLwD9x/k8wi4f4XDHz7gldvZ7x9UFdMN1RMAhOi4aCVjxtelORU2vLsG
qrlrc//nGmebnMW8f8+9nqe69e9/7o9ZCmS0IKOohpl08pv2tpTnDkA7636S2wCGgpY4a3QZDbqY
lWge0tujPJ9QOmu53cyio7tmTZw1bPev/vKYqppLMe5afzRYt2zkUst8dKBrdUQF2mvF+EvKps+N
kV/SNjqTBpFxMiwgUM5dBMgHZTJa+3T450v8Vsnlc7Pw9w9ynXAWY9L869ycu4v0ggmi+LVPtnd9
3+/Hu24AGZgjw45pMLZGwY475TXvf2SF+jmUstyzNBUsZxCU6J/vP1EMwFdyVy3vb7iYj/X9q798
K49j603qhhG9vedzz+/gVqPoEsq6WidyXK3vX5lcsr++DQvMYCb+LEevieyouNmtK5UI6fu3vx5j
3Dn4HP1kdRy9aU2FeXGMAS6kDUoQ71m0Fv6tZ5EVnsHLeckWN+PueVhTnVqNHkkFjgZGzq2RvLbg
xrzjtH7uPR9/HPV8oC5QLcZ4a1Epn1bXi98l63SLitqHGONqJ0qr3pa6v438wW7GhT+tyYZZVO7r
/GJbJme0Qcekcp5j094OZBo8Z4bzbAqefhg/eaB1eEEMThdgVlP+ReaakMCtX/jp9vmKWYvyAXCm
1g5NG6HiilXwifcm+SwBTj7PjTvuh+7zAr/ferIphiLGhzHl5JVTWBcgAnbIsRgVm08Hd7TcqdmB
wzKlPpCFXPvk8IyJ6E7TytJeQG8Mb8N4yKzenaIGEAoqU7e5uvnoiYJHn6FLXWtESXDUia8M3GFa
ibLOImfPa193tyZwb6zU+2PvcUpwc/VIIuLtLVl21aL7IRqdmoUxizEg8ZP48cz7SLat6fM2aGRU
40xi7T2dm8Iq7vlYCJvpuGM5MgOXL/jWUj0g3kQ+wCMCDQTJQD2EdPP7DThVgKucBJYEurUz2TB/
YjGR6cSAo9WX0htaAR7FzFD09BOdKrn0DbmKmB6w7EJozvYs/ucXG/agVDkL+QtIaVxHSWvz6nmN
ZdpBrRMAZKUt6IiHifvarg1cqK4MC5QvdgYHqGR+wkdWu+bFPJQwUg43+hKEgPE/gptc2We+k0/E
3Wulc8Xi2fjJ0zja0ZNygMMJIh3i4UI9ZzsZyuYuXGPdXQCTWfQP7DAl4kHMD/FTbJcUVnvTx09w
BKLJAeu+S3DHbxyddHy6npkVF5ZM7sh7605e+EBYS2KPH8v6QfTcgZl1m6+iatcIKG+/CXuQASTa
yhl9ykdGoFuPQj55wnVXBQNIr514JsLBiRx8yz/oaFJH43xN9r7YhTJ8s+zxVmyF1Q+J84uyf+1W
A2RzeWkQ0rbSmDHIA4FqyIjuQN6WyF1SRXFY4mi3tfIz/Ci8c5pT8fvcr9Bo5RgrFWVV7LaXbp9+
FXiBnqSY3FOfblYBRg9MwpNenCxABknxIBFDW57q7JU/p8APgZfjoR6IcKO/xVnH98zgHYY3Abvs
eGA8cspa+3lai5/+bIp+oVbyBiS3szs27/C1a5eBdJuW2Y91c8iVqs8SGPHswGvHIwPSuf1w+gv0
ezOyBl/FSS12DC74cCHuYgYaZ9a8ZNMufOLD8ZRcECEn1qjPwAJKjCrQbbFfCB4Df5p2mQqGC+8g
tpzKq/uNKnhMBqP8I3Ts5dt3RnJdrZAVWcIWpi+D8mY4SmGDEubBdsQyNLuM1rf7UcoSVNqPZfFg
FZ+t8hWWtm8BEqtWebUSQRdT2Ko8njKKt0L1gY5R5Qk0OseVl4KXZHHf4YPIJF/qx6XUvivXY4ct
jEs+LU/JCFJteCuzV5E8rFt+lIudeZkkVEHIjjgjPU1Yrm+J2Jg4XnXsxUPJ5ynC/OsZh2b+VNdu
ULEQA4XExMVnrrgmEw/EKehJ2ta2+mkCUPSSatVOR+vNPHCGEelwXDv7HWzzoVnsI2J1/PGTK1gn
qmYuGbIhgq2+bKi6LlPr0Kvuu3KiabOg0cpUnmwRGkk+X3E6DL9bY1pmDmaOfWUo8Ro+EWmfzKsD
m6LR5Y+mdfaj8Y3LW9lmT9SZRg+HFH4xPmmAJCgkmkj4RsLO6OG0RYvxU/QK8N84B9SENfkeAvIF
LN4OwSvjBEEa4FAmemXNIOSdDOvxpSEtgWNA3Y0qhj+pLy2OmsC9Hkavh+fxwMwZbTlxcAs4Wkb7
yFuAqcjO2oa2yuA1B2/0oC+Pn8w+TKUD1xqxcya3xetSWoNt4c6hwgdxIxs/AQ3sJybL1mFzD+GO
/VnIXes646ujrX4wE+6kjHrhUW387Ed4y7m5C1635mRRxpEPOsk30Kcx1bIuRRPw9qpehN33cHXF
Tw5d6/AuRvDELMgwf/L08TOVFKZdLVpNV658m58yVd9fXiGRxLDzLd22d+PN5egLj8apWfQv4Ene
jBO3P86j4XOAwvf+ky98wDPVfBehZY2yFtwl92Fu7CIner4TzlEb9FeFR0RyoHpolmXHQmZEHmLD
4WY2nSbOKEOL95otIjvdsrFnOKAF4HQoHC6WkuQP8ZFt8fOdkcftgkSARbMut9y/zANnycJYZ0/c
iYFs2+T2nlKej/uB/2y8sQ3bYtKyQzqx6A8KMoDEg7ATHknUZNIcF8/x02B/chD0y2BzXjhM2o4j
zpd8fj4Wg3+mN6zn61TbFC6SH7ybJ24vNPq1/On2JF84jfmW2/P1YuwaYNG2whyFt4cpi2Nl7Lj7
aSeusnTL08bvYUYg4ZrOMBDHcckrTj63MhNDIW8aScG8POFz4nPfMVVSZ/WYReuXV/6YNQrhGbAl
NkyVwSqbltGWE8/kc3tiGpTWXHn0S7Z8MuaAF27u2u6VT6GQ6EDxbME9lCMLqtatBY+XMt5eq3ob
cUN94x8qnqPNhBo8MOzTFQJN4wRic+Qy4rxkqEG88D3TNjX3yVXjEjLDWgECIiKhgtPGEU6BG5yY
//mrYR6k+uAxzG4/vC1u/rwEW/FpiZ+uuB7rTy7rK/Zs5uxpxS0b7wlvjJe2doBo4bM7jbDlL0cd
Q/hlHqUqYiWwN5D/FJFAjBVF44HFgur1x9sPtXiT1V5wxk8z+eM0XKgfhBRe20fumw1zavmGjAk8
en/kEJAKcIxHG81W29npirCJwM021xax/wLO3KKxaPByJmf/Z2ogWWh3wpkA32g5cIgBnBRWvaX4
0VErwY3B71XkmHU64S3RclLYwq8aHLf4hQjpxE9FQof+UNA+uM1uaVj4u3fzwiYdPMiCqWGYJzkZ
S7/dD/vAeCSz+IVI9zmI6a3nxItUA3BFK/BDCGAkVbNpVgBqtvPBl7L7Es0DZ/98S6kseiybCnhw
ttltiP+Utnp6YIoyKEv0n8MaEYkVzUWAwqYj8srttOdp+ijGddotKu5qA/hxGIC7gpzXnW6tC04i
DRHJv17R0+xJgle7eRggRy8wKvBKjwGW68nch5U3jkdW5mLvy+R3M1xZEasb1REVYoTZbMMpRt8C
bZ6I6nQTpt9oCoQnbq3GY8yOkgEcuArXaeDQ+mFNMw+wbck8wlr/kzHL7Zx1NmM3XQ6WgypG9erX
DqkPK38EMtA3NK+EIbISV1fMXGSPL2PVG1SPe2CWbUJz3/Ataep7SSQABd+Foyuu7/tMck11Fh6r
ymOk5S/MV4yAAdgVNe3Ba60dwh7eVlTsMBcgBPERoE/MAkwro43GR5JXNAXZYbBaGWzxy4x8RcTI
/NB3G94wOw7GFv5rnJPsW1dkJZBOTvTNA7Qk6o4s0rlj1O1S2kNDYW0AyiZkIdxzg7KVHfQxOXDS
bf051D8pEEPhRHcPTcZ0brS1/CC9lQ4XpeEDlUywzVUbsAwmS2MmZBX+9UQMk+DcxOFYUpFururS
+LAqiQ1/+FrKOllhs1mVrUxkXW7xWmueEhA764Atqhel56nacCjMVfpW5KvBWKuaE5NAjBUJqgmW
kc0EYfgkuKwtXY3BtWRhW7kMwAakZxptRRYkyq5+JYSOcc2NlFVrc9YRd9GDs1vBBlS8hyz8ySWX
xy4XcWwA5uG5NfS5M3QSgysxmk6WzXAi1LfP1JtG6vF49qkOfTY/3KaMjQUMnnvdjsmEkxuqRMDu
sCUHaBAhQu/6HcVHmp31SSScIH2juVuu6bTQPQk9kQIiS5cUEBG6HFRkukuWQeXqtMR6yrX6CgY+
FmYBhjWN2r2pHMVXHBUMoYFLGf1/+2XC3jyCCAhVLxUox36ZIS4JKDxPPZ1ubR0LLwnDBgy2shPK
DY+M7Lyfcuzve7L78NWqzPxwUoeXQZNtlE/Ydlq3tr51nVnotdVsqfDjfD17l+gexYRseCKqy/bU
hAdLfKehzkfRI7/IlgGrZ90xMJFjYLPNhzPiWC/c3xcmwHnZHL1Zey4c42xpfvodPI5HbnjQY8xo
o4qbmMouifdoXzsKAdx1sUgRvbGNFZYhPmadr4Ai/bmFGrfJuA0usmehxWm7uD4gzMGi23ptSJhe
Dg5IjI2S/n9Ps+eknXE546SKS59cdvjKcKrLN5L2KBp38BuagJ1T6LC8R91jVbZ2vgKzWChfBFKl
T9c3VWDKQLIJYOkS7KjvamcL9m6Bq5vG2qogZZhm5IWcM6VzmMakt+vWOjcgWfPGJNrJ7Ygk7rkr
cprVbhX5pry9Nswvw5r5h6Fg4EGa8w5Q85bGVoNDTqO92ozdiTSnoH+YoIB2bh6Ofhi+KrwBKrrg
mRepWsLtQHSwlSCLHm6fE8Gop+y1fytvbOUd7sDMkhv0j0iWRvDBC2tdkyaNSocYh0X1wf/Dw+0g
PzZHGjE1gbXpgmK03h2sbo/s4Ypqup8DoILYFXYpNnPCoKm0ITx4Z8ao0bGhaOyxpNlIFzLZrW1t
S3ydP5IaYKM1XlzfJuIhtG3I7OY220BiJuxAu845Cf4uWE4PKE0BqVjoiQKOSLeqDWcGFpnQz8nE
MtbLuGCtzH4PXNd7LZhH0eCaKlaqnb9ZnuQxZ3Izd8sncHsIiR8psrgypWFxp2rsMNZkLzbPDY4I
wqrptFO4o48KLgj8JfurJQxZ1ihXRweEAJQWsZuXbAIW9NZB2GzGdEUbQz8Fm9IPHuV2STRo4iex
o1GYOzCbwpvbEZ8+B8ETSqQsFSc9W4Arw23IdAZddiFstIPkUPFmVkj4tWGbE/IUvOOxFBk+RB1k
q4zmj3N9LX2RzDyM9NgE1oWvoqDDi1QeL9e95oRb4yBQUlgYh9zNNwQ4Dpdo2cLvYhUqb9Ofge3d
oRyc4QEohKf3djC9EGP61j42uKXJVHLKR6h/zD47TlY8bUX0CBhF4e7timfpTOBSvhuTPSY6Eiuq
+sKJhv7L7LEATwVWmPg9jOTCsspRYrDY8vMdPpx5Tsxtizl/XzQoCg23fomfmUXFVzpkgU+MeKOs
opj5m5A2dBiLsnPb8q2IHiDXcBVL51I9jgWwJfid+O5+ZthYhcx/IVYr9IIZq+4URS7VUHHxytaJ
2x8rBKGbNzFpjuijAihHS3j+/+zjE1gUOfHWdLM1+depXa+wmyXMmWgDSQBZC7yXYJXqCtt5XLQg
9dtt/2IgQWBNaz6n28hPQSO2BORVz2gU8oCoE1hfc8assKGZxa6Klg6tNhNhEFGUi/akms64ky0b
NgDGPJXoNGDwzSprlzI4UMNH4Etj8JHlJjv08YUgqlmX2y4K17COk3Si1I+Pat6zoyRxI14EtCMB
kL0j7EbvnVFAWBfL3tSnbTPGbwSdgf12w324hN0Ioe6FaSEx6JssgkfCudSL4RJgrcMHtBbRE2Yd
uIbqjpzQ13n2JmOU1tBC8YaX5Cd6JiGEKgzld0f61KieONYyGcG22tDKxXqbjG/1z60g3RDFBPO4
tRP4OLCwTkSpIYiETkyJbpFtpRLj0IIGlFwDoqLPt8xCF77DijYT+iDKByiAWCEwy6PoKMBvvBQX
nFG139PBWJorFvlEX61rOz1HjAw4R8V7fqpIiCgQ42zQP1EcsvbhQYXskS1vzyb3qt7GsGgZi+tX
nJGUskrNdlsrGvAEgsVaZ1hHry28Kj9Q5t1L+NRJfis7iGbjMzlhHdtnq3wtniipfjbxiZWW4Kfq
sQXhq+6tfC3BKRwK2kzTkqkjWVukeMMv7Fb9Xno2X9FN+6XP9n7LJQmG5dI8668hsygtcS8PNKSy
rTYsg/iYtKjXCIxg5/7NEWAXSK6cnH9rECsbdauQrraxHg3wFd0ueZfZ9wbuxBAhQtODFoczzKVJ
kNNefiZy8iP/tHbwftjZU9c4IBdALaCUlxsXNDmTRNW4LFW+Y2uuj/TR0dorG0ZHtCSYyPS1w1Cc
0EdH6wYTzw+BNx/RY/FcuPOq7HB9yJRlgIqTFEACyIfE0a/fJWCo2f6H76F/IK8ykx9NwFnfROui
410GG0oDBipjF1wJk9uCFQAT8DLyuw8SbRYdlw/PGhbrhly0hhxhtiXzcVwykwQnlrc7aw8M5AE+
yT4xXibKaJ6okunXkYXYXc7A4d7oV4UGfdVX8UKN7emdBpA+z7ZP4TNLKJKeMbraRs5MZx7JTATb
SjIh0373bOyJFaUuflCYyROSdVk3xMSBubWf7rTn4QvbQf6mnPPH66oF2/gcrYcHRuJ3GR+7jOyo
+EkN1sb5QSVMb/FZ2tEjNNE9zssJNfM+WQv7ljsyQ+F6vDkNyaE+IMjcDt5SJIuLw4wokl1ZfJk2
uq2vWZxR3UjkU9MTs9uvGszXubBthOAYzA2gIB3Y+9+/BI0E1qDCpIREkxzIHo+A2JBe3c+dprEV
sCdrHa2PfraL3btPZbQp0PEQMk4LK5wdLkgkKMjIYOSY+fsRI/8fPwGEPXe4/vhWDTp0D+JDI4JC
aebu3P3v7//cf7VRY55pTIjvVQacOH/5+0SupBW2lkiksdMIevnrn2D+9v7YtehZooem9m6hGXJ1
tsNGG/7pV//yl/fn0HJ6Rb+fLa+uuXdL6oummWuMq6FLo3Z5LekW3f8Jyvk17l9qNOwl9/6laSQw
3gwRi0Y9hJvfv979623+fswKhPKfT3F/8P476a2KltxqALn88VL3x39/++urEPOq/ZefJGqIuL7m
1vT7B6aCK2tx/z7H6LCQCoxL96f408vfPzaKUAIShJHLqg5YQHJNp4XVuSijKH7NNdyIRKquwDZc
lekq7sqlphkhpHCQm7JS7oJ0pqXE1K4m/CuJwHq0v9SStWwLtn8Jqe1C12hknLCP0rUZvAnJKzTP
USB8mEmzq1X5zYIMPWboKBs49ZVAhmCrPIdKBSyIloWFhZkdEPWfUQBmh5YXPKcVT9SaTb9LpTlJ
qVPhrUpLsUJWkFzxbysaMtmQKKGekAgcratmrNDgiQ/YmND6JB0+IXV4VKDNkpUWXzBzbtIryzOR
ENludAjBk2PLhVa2DcrkGKcv2PA9lSpHz+YNgtBKqAeWiri1wv5WeRbQsSKMDmGdghA0mLuU4Di9
i6a6Nlq8LlosrNW0eiwi4V3UpxPGdmjvH32HAxTcaIBGQLfIRqxIJ0CjArQ112RXb5ud0UoUQCeK
OlfjbUAuCjIoOyI1g7JTFRqbI9SR7ADovnIX0SyYOYj1CpWCTt53mOVJerkaAHgHeLuF/IWSZCcG
xkuQIGGV24ngpk9JWgf97TPrK9CE2cQiICTvL21/wsz8oI2cbVpR6fxcnGbkZjSHdU0l0kRNYzvd
yMh0m+zZGCF/N9K6IhEYMQmEIvos03U7RPK5rjoSP8lG6SvUUdl6TOgIVWRbi42Xkgdc9TprMab7
a4WqUZUfW8vvzAdwT4QhE7/dapMv6aCZqHk22huH6aNG9AeW5yDJ8YfKaus2k54ncMoy1LeCqkfK
MVNi6buI2486ELF+TSqrPe7xFSIXjtioG9vGwBwoVBpElQnXSSPhkEE6C/VR0Z1iOJVBoX5OBIxU
V+2cNuNLWlTUQa2WaqpyQ2eUfUsB1tuwFTYQ/J1BzbNlUhr+kFIG0+BHgi6nT83CMo4FHIpl/JVj
y5Yx9Qdp/1iY3F3HRgNU39XDCrjXdkAP5NTaHNlXFcRt3Yp9VIuvUwGao5RN4l8U9pOp/DS0Ur6q
0+kt0SemFFlCK1MDEzQGwUEb+Mpen+5TYEs3lJdRRc6qon4zklxJIt6yN9+bUT9c6UpPBlKNSRwe
h6HbdNi5K71EudulJPmKWKuDC/7tdSqRu1pCptlhvz8T0pJS0LlZnQwwrXYLuZHtIFIfldYErKTJ
7+WnqFg/ZZKSlfh/2DuT5biRdEu/StvdI9sxOQCz7l4w5iAZnCmJG5hEkZgcgGMenr4/Z9Xtyqxq
67Le30WGpShRCkYEHP9wzndqXq4ZMHkaAFL17Xg/Nfzl0bJw8xrj697PyFZtsM/CpQHnellFvEfh
G18Qv15Hef9hT5GzjWkewJC+oCZvEWKivl0aAIuj/1NWyBfmmjqajdgKuH9ntYKtxUIoJxDgJXaH
u0LUIabpC+LnO7vBkWS3S7T3kvgzdqf8Zhq++zbHXCPms6+k3Nku2+10sUPU6ATeqfKzDeJNH03c
xcPwoQWaa7LTRTV+et36hNo5Q8dAW4gbFL9jTRSY7L5lA91F6UwAv1H0srFm2aHCptjpV2WXpGf5
60Vb1mvKtcmri+VaRgRwWExkMnEKk4VdJWCRYcjflsn+BnMAHzpsjoOw6Jiz1MecAOayL8i+iTvY
mZ289UP7WmYOHqtFQPxUVKpTcl9/jK3+HffseXwWkOXZTVexbbws2KRBsgmceDNgiSU+EDxk4Dum
JGTjAlHzHIXDW72y/fQtxp4WZ8+xVTETszm7T1Xz5uvupammC6/5BX4XdMx4Ow85W1NLfEtChl5A
YGAz35frerC0vs88+G0g8OHcB3CC4jL79OYnt55BuAHUJIsnvXc8t0AarJjIiwI0kQ04GYXpxvJH
FF2SQGGP5BIxqnerDnEurf2nJxlvNao5JV7xq+Dw3vRuCmKT2FKkwTPkDlp+zm/VYNXV0NMQhZNy
1T91Q/bZZ85yb/d8+tcEtboXTYwguAsie6j3ZThmjAeBl+Rd872Y9YRzv7pz710mIRYBWUn54ZeO
s/ktPdYFTfpD9b9kunKpC4yP9SIIlQCCilD/7JQPVtxekrnpLqirjaqUgbpdL3Q2cXuMJxj5cV++
Wunwy3dcjR/ZrLrMrA4e3VgqDNd1ha1ymV4yCa3MYjeJ7NMhWjulhS2Y1yNgBweh9Nmag+Agao81
cGERycDEXPcMQUK0vbOu792K3RdS3ApM8fRNzHBKMy88tXVs2HZEpGSR/020gopdVHxqh55BSFs8
wzR5r8d0V3fDGcDXnDCs1ST7EUgSEg5ZoCBYpH+DsXq/9HSfKROxXU3AyGaM1XiqvNreTN3Gdc/W
cBO4MesmwZohiSO0JrM62oUf3yaMHKMS0WfgLu+Y0psr0TEyKktGtCMD/SIErF2TWzQOEc+WPUlV
zYB5GptBu64eh47c6tEjEl52jABC5yzilQMxm+dtFltXsiUPJUMctusG/Q685PhflrIvY9i/s5Th
5sJ5+N//1//4mzPxXyxl1/jLhvdi+Yun7G/f9J+eMvuPKIhsB4eY9KXj/8NRFv2B0SyQtg+61/MA
RP/Hf/u7o8yN/rA9kElCCFdKxxbRPxxl8g8PK5kbYTWzpbDxGv7nk/u7bbL7p1//2UDs4o/7q58M
B6V0Qj9yXQ5sxzE2yz/5h13pkj+xxskZ6H1eKYrtotGoJiQWsxqWThwlZz9Y27OCplFq9DRrWKVH
MT9kFv4ca5pPVU8sWtTm3OgC9D0qqknd7BlaSxgpV55bknGqSzp7orbTIn8qrB5QC1zprZD9VsWC
YT7ojtPUTB+tQx7LsGLh+z9vyd9/6j//lA5H0b/8nLxSxi7t4FezISD/9efE5LP4hRPKE1Bixs4E
Xc9ZUdIR0TbFICYM0485XJQQn2t0donN1xJyXzZBA0+xWNWxssVrFbtnUif0geKpxChnyAZtdAXH
YQeVBrhIZL/IPug2oLaeKovgRkw9918PqLMl/rxZ4DbHQsGKeXZIyLNKZIi62fTg7HZo2MFNLmsx
XVuqPi2rNRyztWx2lEJM+2IHOVcHyGTOvJ+Fqxu0WkvERqt9DiEUnaV5iABknCES0Z+ypDQPXT8J
CtU6OK3Wwz++HBmix1omFeQ06KERwyiE/+v56yHNCASJ7QgpzgBs9ethzIbm7Mbxw5zVQJp8YPxE
PpU5uFT3R33UgfMx1gyrFo/5Qd32/Tlha1qLjBzl1OnP6cBrVkUB6nspjF09SQ6VjC4ZYT9EXg+h
f3aHhsw0X63vtlcujJQeFMyK8zql0AlKMhjVGJ91DR/Kk67eAdpg/29+SaZF9KeHr69ZOth23hIc
dVmlh8zt7mfzpzo+ftinzOAxZcCmCBuvlUvf6LBaCmz+8BUssQQRDtKGgblto0b//PV/CylJZxLb
rGbc9zZDJOnHPYNDtUF+e9TJGiKLnNLxHBP1cO64HLaThSI7hFa88VwibOK+MfQyeyeIHzinttuR
H28/iJ4vQWfel7jMbiLJgttJRyLBzYOWiNXdpM4IkvUz3IfdvEc0/Pr1pa+HJJn5zXK1UKG6D6tI
LcT0w2Cdvx50+GnX2BxUFWHl9t50wX2rnm6kz4eKKjHYZqshN+oV2dHk2yyY0Ae263XmRsNubAjM
rVsjSa03FGNvofwhhq7YzSl5IQvg07MFp/esMxqQ2mV1ZqGARX6an3rtMf3IUJgQWOcDzT234/UX
SiQJVnQRY8jevYte4aaXhHHkfFSp//tylacu7zF9LIncu1H2nOQgiBQ5Xpv5fijtjKFecasGsoEa
+Pasx8OjA0v7imvjGORUFJaaEbeKiH86kyirDS73YPXqRgmrZbuJNMpql+lUxW+DB4dmjUPKBYZE
hyGp27Nr+CqzYKFpN6yAMBM+WIYtovGqQlyU807W3/j+4MTb5ZxXSYxl6w8zSQ2K0d1CNZz63jmP
uESB49r4HOgliSwmK8fbexFGNAkLsCH509H9a5v1P+l8rPM8HOcVNE0czmwog/F6mFJFo9o8JXoZ
r33WOiOMZTK2XhrSG7CIUhF0vWcQMGyiyAwD3k8wt9I/3Cl19w7S5qDxARkmKTpsiE8bQ87hUxwx
87A58eymeq16SUR5odbTmLzXNJPnxjwoVnQT3JACKOAmUjXIMXNQcsNsjl45MjLCrrDO5UOHNWVb
Ctjcnofos6yeW9U1tN5oHPp6GYGmauQW8+yj00Bi7Wp1Z3XwlerQcU9R8pLq2T3PRXUt++IzStjH
LgjLi9hi/jd+5GDBpxWkf+jkN509pTgpMbKRoFLZto0CQL3i76xPKYSddYmpCMOACE8f/FmYAZBw
comvGUrDF9EnbSyHRPHieUpY9TfuS+UoUDShhaS9udRDw2g9jD+W4MlLqjeq12anEbaajzlI6TMB
bd1BouevhCCeQiXrOYkQKLZVgKYp6fgIt/K7JVeeJbPTPPB6Pg/MMcaOVmJIARMxz3Ac2e2TznkF
+9ceOSceA/e1s1uEaAoOYFQzseYD8TgWICgchE6rw2qAJ7PTWCN3vYP9yhLVKWoRU6SF2EaxCIhE
GfyLzWDNY5aEuxDy9IJEkzdn8gv/mGmmpPgid0QOyU0VrQ4zU1qcoAXzOvDxqtxHNXvztpLitkwJ
KUYzlZNsl+kPubClDuFZJ10uty2WlsgmT0OitQCECPqyx51WhCNrC77DXfqAbGgr3bkZBtm4WAGq
tVi1a3IXmIRBCaeYJ77CYaG3RL/mvN5nVhE/rEk7XAlGHES5jXc6SHCUFaeGbmmfS7XzVzwwRdpU
x87BnIgIEDjeMS9ZBdlRzOpPFds6a745dsq2JMLM6SKsbjPKl3RsfwUt2gg3cVljzxZ6HCvvCbgC
C19Y0tgyj2RULLtQmMTfdLCPdbzezi32nKJBkIkmuXPHgFAzoiRWK+I8WhWATgInkggZroqaaRMR
9Tqu+MfqBbFeRuLqWlnWg4QeqaJcXurSOYN724TIbS35HhMCAZiGcWJH1Jsv+fPw/hK81dkC81Tv
hmKudsonEjhg7z4E5FtPqEszQWU2PdKrYAyr3QYdfHwPCK15klrdegHuZaVg6mH/2bVgE81Rtnf7
+m52ZPlSIdt2im9QNaj25AQow/Hlbmzb+7XG1kjgebqyzKsKRhKaNLwAod86D0zXW3WwBg1IZHzz
e/81U1hm6FDhhmZ8LG2vsLait+mfSL6pE0TqxNjsID4hK8TqzQxaAqOEjukJRlwNruqbhortm6rv
/PQxZqR6NyXhD+gB7bZby2HH2LbAWmVHwXcV6X7jVaTADJ3rHZzFMK3C4HvuRAhCDa8/LaV9T9Kl
c1+m08GrDaOxDA9aT8/NlOdbd/Q+VUBlsmRs7AhXyfFuYCJohu1ijFrK9iGEBJU8EVeXbLtPq+i9
66ECodLHhz70GdsP7q6qiHtYM6/+WXcoVplNkQ8n8+g4w+pmIBuzPlGARkCek88c6zMkq/4miBpu
Ic+eUzpHqUs86M1t6PDCZHkTIaI+wXxDdRbRjYtkeltYzk/h8hoiEg/nAWXAYCEK7/icEtwySh1c
ByxBGBv+hs9P371W3z2fvZtGoCC9+rYHI3ZVWSR2rFmIOKVwlx0Ba/InyKYGQQuJs+TnnSuM6eSt
Njgu6uVGB3FxoPxjP8asvfR5sHRb3qIEafrhe92Wv8IoRDtK7Z53v3nTn2p3fGDTgR2O5B6jAyHB
hxQ8J2e8H3nlRtsv3VedR8i6UiQ1LaRTqWj5tRphiV2kh8p3900Tb2TiPQQrk+MqsI9lRV480YeY
DufoLiF9tl7d3TjMOQ0DOblBRRwYLLkP9o52k8iHdQ4lgC3n1gqn21AW7b7u2xAkZwTXd2DcHFJL
Fd8xNJLJmf+UPUvR1HNPowWsiae8LYAEM/vo7u2aBAJnSgyrGG0RhrsB/j2L6rghXNMBb99C9AJA
Vmydtv7WL78XIr2ukkpeliZqgTlAScqH5sVx5le8vN8rHT/VDlbFqGfRJ60AkmfZHqP5VVeoNIkK
IFwoPmSptalgxW4wHhMefcJhxWbSrfQV+MCt232RhhoibkglvKLQz7ic+r2/OIRr2jNk1a6/jDo5
JrzL+yokZK9gopI0BmeAstD3u2t3Va9Noy+B4Ygl7E9BShKdBmnSM0zZuXKqaxusQRqFH/Xwc+qc
F+43B0Cdciv94VM74wlcJp/XjLV+t65oaFfrE/bBtE9KhtQTRm4Lk0lUJ9dW8bBSZj92lGO128pt
la2PtpM95i0RRlKA84IZtlY/mMSUDDEog0YH5RmFaeLrxxRBhaXEC0FMAh5IhaMGlI/Q+bdGoBaV
I0OtJFxPVc5mj6gGdG9f4LOV4SOai5RIo9Fer7nv64e4uJic3YSZtNSECtjFY4s791Aql07Oz27j
JVz2fiHvnd6DKj01nMON63CkQHBcp+yqSU4zdv3jKqFMTYFF49QU86HR8E8Kn6FwbMP/CKbpChfc
ySmQFy4KfVOMEGnrCrveZgnE5jFqrpwk56UWFJJJmL8QAPbg+tN0au37qaAeb/mZfWxtBIoGCDcQ
lMjav7bYd6yGfZqYrsqHMMDIiylZhoimY6uEw5pUAiKdV0LedNp9D+rkbmZ9G8M2aEqKGPiqj+1c
khJacxb2YlW7SEVvnqud2y5h6YWgHq3IiuT6rpqbV6eEmsxyZt60ic9JzmiAO+bHYB0Jwiq2uiKz
dhjHq0rj/o2EN9PZWY9pTIjE3CwhsLC23K+BgvDVes9FY15SzkIZwlGONZL/ud8GFZPYokCualXy
rrbcDCMMNfHQtZdwwDk4D2yjnMz5mVQjoXy2c1etnF5hYYNw8V+A39yKNnyPk+khyHWwkYpTwlMO
AOTiPbeJWxgz/4fvseMWaVlQWCHatTHiVdS7okW4u1YwVhDmuWCyNZIn5cmaxCWAFYk3Xjgc14TK
MbGRTmX9RYHYXKwF/NX8OSzZj4lgUJPd8xq1zECWDrjo9K57pU8oyVlSZIcIMvRVgVN+1+cZRMDJ
FCW25yGGVO9DB8aujN5rJKLuQItYqzrZ1gNZJiA6Ilx/vEzRHWDH62DIT3b9OaluebYsag6BtyXr
Tm6CuawkUOzQqvrdj/1pV8jl3pIw7Xvh7+yOFQvZl2iQV3mQ8wozjPN9GZxsq2N4fu2QkbgdM3fO
8uzkOqiOU8FSMY7AZjG0mjdhQQkflCjWofJnsHCKQ9+n/YEEWzagUftgyeSlcrOQ0Tbzx6J41JX+
cCUaDnoRdoXOTuy9YHkb5w5hYU46TjW9ES/6lLXEQlnFxclHnoNijQaSNobI/hZQwYvJ5RY2B0xO
Y+u76tZj59E4KKLKvbZ54i+mbMo5wLqw+C66aYddP9oAd5m3IqTI6+si3feQua7r/kempupUJiz0
FsvZcRlXtLrU0MmNLIJgV8UL8DcnuQz0ciAe9XBVqXqrU7ZreU4AvEAXUAPFYeHFvH+kuZRqQbuW
TOxwqbD9SI8onsJ8W89g5dZVP4ukIialdLD4EAQ/pCSjqHi9mP9KGBJZhAqlAOBP/Oy+938wQeTj
OoN/WxASDRQky7CeiEf4XgNYuYqs+pp1S2iQb0rDC+kIbaFi4HKgLCBnQ2XYZMqAy9+8kCxhvoU3
o155MQKJClLRgTtxtxEFAnq/mzkCXAlU23nzVhx3cQFlbqo12A4Wx1pFn7A1ngDhwiT9sJgFNLOf
k+zrMKP2/HtfRJAjxh4Xib+yzijFidreJJwcQj9+iVy57OYIJTVF5MZtY6gVdfzAogdJBPN4n7YI
h4zCMhn+jq1MbNbHaCQtKbfP8QL1rpkquRE58jNir+OrzHATCASP0CMKh5jNjsEjN8f3DJ7ItnbQ
zHkBLJ+ucOjluU8k8zwfY8nrFk+Ci42FWdzF8WZavIW5G6oMoWfww4309+vgGuGeG6AXSZND3EU7
7SKni6T+BSOJJL80e4zNFZmMHXJ5DUIvHkAWxinjE4cbUv6qE+9VjXZxmKPmBiL6+zR13GP7tyxd
EagHx7ofb1sf1vFyyxkyDtYTOzqWuFn5vMCDkx7CtJ6N2xjxx6ajM8SXdo4Z2GEZJRTkzQCaxv1a
LNMnpUVqNY9+jsQ29GeCj5sVSgaBhE0RRixbXfoQUpfW/eLyAlLlv8w2rGGPVLeQGyV3Pe8ql7x3
bYJbs+cQJdoNhTOdgGrYEIc1Bpwp/qSuGgEiLY8QapOjKmJMvhEudas9D2137KL6xvGo5lEtzGRE
ri9uMz8hPbjrQ09sU5l+aFBYYKAJz1n8R181r17qPcBwdf3htfa9u05IsEXlFVR4OAnqmiC4p97l
aiEGmxRO5xEDCyoI8jDKGN1HgvyLDA94wHjQTYBB/COmu7GGjFEVItPKYo/IirWd6FoEtFW3PA31
cIys/k6Ya82tP5q2+lYH9BLrTMc19u8Ay4gitxF205Xf90Ond2PUP7eot2L7yZIemuTa+uz65TZM
QuwQ1uBt+PTM0M9K7rzt/A4e7BgAwdqMNhKV1voJxKFHNG6BpizdXxRsmylDTDt0yfdGZqdlgMbZ
wqAgwSa771BF5PLTGQvCsZDJazv5mbrRfUzHmdX6Tlbep2WVT7X5mQkFepHo58uBgzwE8m8HNm4k
3qlNkHvs3YiEbqoQpSWqtHRiZwQixCMznlfxosXtDB785Ob6VFCmbqo2jAlgiOx9IIDm0Afvlc6m
/dwyOGO+TweiDOtiAXrRGfqFMhyMhUrScDF8lJZOBikjNcyMxMAz6BUMS4NR36sVQ9dQlBxX2WrT
dCBrlyU2kLlFn6AJ2UpEIe6SSm/GAEIIQVxb3zA8SDbfzEA9AkP3CA3nYzbEj9iwPxQQEDaQ0LcM
F6QAEFIbUkhmmCGz6K5jRAGQj3lDCWF/L3vEeONQQGBHUqknenNZhi0jAmienaCnu0xe81rsbcMs
QfHh7EXmvYaGZ2KNJHjMWl2agpW5C/REGfrJwsfoKjNEFNuwUUIgKZmhpURr8a3LW+Co3WMTKxfZ
QqqeZnHmIJI7ZZgrZvp0ZF37VvflS9TWNcy7+rdHrbuxHpRMb22d80pXbbZN+3G+QbX1uyckZeMR
anaoF3aCjVsEtzFFPrUWcKIymk/Et3sXb+WD0IQLW2kTK4Y/CT5BfgtADs8vS0dn4R7CCVqCoEkN
i6YwVJrA8GlqDalGucm0iVfoNSbVCZZNZqg2q41ayXBuQqRjghwTZyg0gAgsyTXxln0FV2thUNlT
WvJzuwxtWVoPhqUTG6pOtHoO+91nRwwxwFYlEQNkbKHH/H6xIAcQc/08gS7Y1obYw3R8FxuGD2dc
eNVUfJ+e8DNWMWArCa9qNvSfEgxQZHhAGQadFECQNqQgqmSOry96UND+ysr5t2Yscw4q/xxoda8q
VObjOuq9jgUUIkn8RZwHv1qIU10Qxq9V6F6CZPg1M/u5bmpcd+zFYLtO1lXUGZ2cMwKlIBETR1sH
B4kaSYLHODOJ/5kXuAZGB4k9jeMKl6n8yBdfkcjHVMoJ6Qi8GJmnpdUD3B4Cegvmc4yv90VuqwM/
yrGflX6cWi7uGaBUNjbTRVjpa1xZ2TnU888+b5qbtsIBESYa9pGhQQUGC2X4UCmgqAVglGfIUQJH
Z8+mWziEpqiWKs7N8ZqSHnqXNUF1qFCCcdUG83EwKadlGu28Cd5TnnvL41LfWSNcn1xoQsorsRMt
ghjZN1vfwEw9/1S1n21iTTe8eb+nBjJWDiLLKBnY2Vk3gRiz6yD87rITIVuCEj+wmvV26PyXyXHr
u0hfKteBqTxQh5cHDNI18cvFuJtqVk1h2unzPLZcoXdNqPpzrKAysji9YTTb7V3D/eoAgAXD8pgs
+aNe0tseQJjg7lEADCsMOayZeEcDetDoiyqWfTSGMqbBjdEuk5Eefo5oi5XhkaF6bCiAG8hGxYSp
aqh3i+GXWYDMPIBmjI6mA0chQhEcupWhnvngz2LDQXMMEa0DjZaBSOvpkdD/cIsHFvg6GY5azSVJ
YMHPqnBD3LnwqjJDXctEhCamfrYNjy02ZDYFom0wrLaEpFN8Jd7DajhudHUjSzCIEXGWfdNsCfbJ
8i1Zi+s+YYi6goMbbPexAw+XGk6ca4hxk2HHUUEMhiWXGKpcBl4uh8hFD4RS0A6AZRsG3TjdBD1z
TIWSb6NDREBpjP21KFKiQdDeBHZ6O+Nt9w3dLjScu8wQ75Rh3yH8ONbA8HTfwIlQ02UizK4Mm4t/
trwIN03c4H80PD3DIdS3haHsdeD2ooARuDTdZFrM2xUtGtrnIMRV1H14Fs8zzVE1jzk2E+HdtjbT
UHLc34llAjIB7c+NifuImu/eZDyTMfOVUu5rq/A5EzuCR4EG+oYeSH1HKIMhCgaGLZgbymAKbjAE
kpHAEwxACpQCoVSN05yYIBz83sK8rrjEsAtprtIDSK49zJyfswYY52gSfL16wA8B+jBoP9Q0IqLO
sMEIh5AX1/LQTcf3bel6N6KpHouCBq8wUEUuvbsQymKCO2jswC4uVkgq0fizTqeUkLxm2kY5204H
PpvBEI4G37gYkKPVC5DqbX1X0Dbvmi4+hKkUWxcf3ej2ywl1ClRlfBe8efNz4L8VMCMzA49k/TaQ
D+yh3E7RGAGYJJ0e16yBTiYla2nXcCgNkLI3aEoFo3KAValhVkYGXslgUW1HzSFQMp7JBzO3X3Ev
EELm7YuYdb2cq2L7A+wXCa2jx3eT59iKMdplQ5lcYKVO132Pk6w1qtVJcqeHUxkX9U1pT912JXoa
5SCJ7U42PU4FML3iuVfFusubFL0ABlRMkfO+FymcCNtyHmC+7eQSvRTK645zRqQiobrChJMcHEew
uRHZO2XDuu0NPdQBI1oYnmhmyKKZYYxqQxvNwY6i6KW4NyTSaYVJyloMIS+Y0gTKLSBP6xGWZ8Dr
Ass0MFTT0PBNFcKxVj2spSfv1gwCarUGjz5I1OWLjfpFSQX1Nxpuqhc4CE8p1GfDVI0NXbXo79rh
MzbMVRJ9o0tnrUj8456njdmjQEo1OAMft4c6QDQ2kmDbx4zlpsTt7gZh/yI5V+2ywrojJ2fYUPHf
WIYFOxoqLGS7o8Q5KTx4sS22EdsQZCdQshVI2dYJbtSYMt4GNQseIMD1IbiatNe4uwSIWFB7xwQU
4GawSSaFDYuZMbQo/g3N1k4BUxi+bW9It55h3obAb4dvOSDcqh0okXu1Ua37g1xG4jtlefbLHaiN
+jZPAzxQ7nAIALEdWovjRUPcXUHvEkiT7ldgvBlQXn+cMGjNIcQXjosSBc3GWklLGOuQiXSG12+a
HuuY46fHEwrkriOrAp1E5ia/EOgC8h5Rl+p8JaWsYwxv2MFkgd74Mkn3+VzeEC42XIU0Dqw3ZsSk
iXVSehivbXDEg+ESD/N3sse6kzDEYpCtO5i94qYwNOPScI21IRxrD9Yx6uOUljTgnVqsN0bGBAKV
64OcimU7Tusvqg3Mce1PQilMmpHZCsFVTgxhmb4byg7Q5cLQl0krKx9cU99IYCyiawkcmvLgAvQW
JxE3vBwt7t0crwEzhv6A7dlBysVu7T032q7AqLxy5F6O0X3ZRgEWIQULkIRNRhvGP9/tdaUes269
X8k4uxsshhSEzPlcYOsv1pW3ga/yjzUQJ3o8bmbJDmz0sqXA6R6XJb0RmkhohPG/8g4RwBBCexB1
cvG9gXvfilMrce1dTry8YFR0y10Dw+Da3+GF5e0DKc+RRWwW/6bDWdGJcMuQwEc2OsBCSRmdBBkp
o6oJs+MY6yNbd5bGDlPtagZQFnHlWnb1I8qrO78uMWY7LcsXSEmzXTwF4rwSs3vz9WBZeXnjBzGd
xUjMquaz0KHhoIjt2EoSA43qkR16lg9kuNDMZ4S/szkK6+sV7aujgnEfaPmW1QG723R17yPRcGqy
V0Q1wCaia8R1P/vfk766jlQ6bvM0uav8vPxWKt7rnuV7JdH6Jr2PjsRsOm32Vc4onRdiedzlrmVF
iNyUgmuJ4IbUDPD5m2sE6BJ8YdY8u2Qi7zodWVsmdeUQna2OoVfoQ4H2Jd5Q0LebbLJIoBiJhAqK
+b6AeefOJve3nu9kqOoDMMf9GrnTrqEMpIj7mKuVvSVzzGkYxp0bsT2QOsGBJrH3axv4Q7pQoACG
u/Ls6RpdCqG3+L8TZ8wv5Ek+FqJkar2OFmUyOWmi9xh+yR51zzyScWE2h5DEOl1AGpLOCYxyc/l6
EAHJA5m/G30XHpf2SIl3U3HQM8csMzkPXVjegpZkbL+MgKlipjgNho+hCuPLIDr3flYDiLV5Ohcu
I1d3xGtfxT2YxwCwle9GNy4u+7Wq2vtkxIgwy3MtqZ3mng3IkhyJPnb2NnqCJSFOK1evSeP7N06a
JQc27RhqhPoZ+h7UZKULdjsJ8soFLbYz5d9qFpuLAvjVjM7NPHMw1bo5kdjrod0AiTnumTtPxwzN
5pXjgjzV65gelD2zeQOdkcxU3sk0hqyhx/WRYGhy21b3JhmK4Ckq13ec8IPjvWqSTBTRZ6LSE+r8
obzJ+/A8GIcgyNlDJsvyjIr5PqFHaJ2w2UWEVm+w2VhHf9afbpH9DhoR7hsh0akHrbfzsyVgguJx
Caw1qFo+TbXj/yIdD6FNmTPFRH4mrICQD6QoVRKcwkL+qLKM6RIuxaFckyccIrA8S1zMHiejemns
brog/nJykFx+gsTcpaOrQvAe1AM2Bz9rWKMtxu2hzbAQcgzWhnnTEYKjHd70jm7hSo0s1LKWbxmS
cO/Mct+vyf3Agozx3dKBsG6QB1akt3EXu+CbwDM9dNfJ6uxjhoVXgxjTbZsyQ9F961HUbZUbOgdr
CdTeGWaeqcf0rVxOrAFZVlMeWGx2AW8+Jlm87qMs846iwk9qLdUPGT67NqshMRY3tfLZ11RMN5ir
R/nJJ2/trVQO3TYzoKhfHmn541Nv4Pk2LJuljR3EyG37SPwDvVJ3YtqCoSCfeM0c/zzVEaN41hH0
yBDpCrHcramKgLs81ASaT81MuBhyvgPJA0y4p25kC0rTK9H74TBYyYfaqFwsW1v1P2QRkimEEy8e
Muuu8ZHbx6TrodNjbCZCuas9nT6PklD3UK8PAPEz6BwxKsx6hIXg41smnfO6HLKYxPbqNBPGeMh6
73e00NurqDqOE9lkldeeEastZwyhr4Wdqz0N/HKOzMPX/3liWM69TPHRrGLsMICzMLXnbluYbK2v
hy81BtKEcd1AsWAJnaIxat0cTqaDSulMx8HCJ6spWFP6KdRhFWYueJQNeyF+6+v3vx66uUn2vRW+
8NQNFcmEhEVzxejT7u5T86uvLwHO3jdjNB1zI23L8OimKqj3nlpZUnFmMIgv+j1VJ8hACBBWCkLL
PKApRACS+4I+DOX1V9oUE+7h/PXwqnp+6NCozyC3Pgft0O/zUa5/+1IU2dPf0kL+K57j32ipHeGF
wZ+Eu/+ipb792S7qZ/X7z1rqv3/T37XUgf8HkbiBkHSBSKMjQdzR9NH1//M/rCBCFy24Dfi+CEKW
JX8WUweI2ewgdEJXRsim/yGmDv4wYjA7IArVC0Qg3P8fMbXNT/MXMXUkhAwFIuNIkEiDpvuvIuNK
DOy204KmYx2m7TCyXhugLoF1Zu5vlegIcT4VKvaJtIgYcs9TTAYfZHtiao2L63eUwqSqesLVuJv+
6aX8v2igbX7Kf35ygcsJ5ePIckMCTP765HoVpb21yoWEnoFgQVaQ7mizFEJ0s/TcH9mnvS7gapD2
HYiAS680M7Cr//eTMO/CPz+JMOLdQO4uvX+Vm/d+J8bGT+cj3O7sIMaFpYVmlLwQL78J4mdNtVAm
7gX33MevvK6Q+I6M3axvouApEpx75UX2Uw2Pxcnh+oswQ2Ii1Jvq3zxSBTccYB3iCGRS/+6J+//6
1JHbO1HoeqHDJy0yCvM/KeWHYQmzEYvN0XcDkqWHbyPL7Z3jupjeYSjkMyqusGQElpJgkYjW32I1
4RxBrMVP2VvqfiJ3dPP1Wq8F+ioMv2wMuZ3y7x0REYRb9BMvoy2eZydFkB7R043QCMbFRePWXwcV
/wzygoc+Gif6Wkzxc1McEmFs1QMuJ8eU1VkIO2Q92lQHVyX0+Z1w4bawU3OB6hXrPtSP/5uw89pq
HFvX9hVpDGkqnzpjGzBgoPCJRkEVClM5S1e/n6nq9ff6V4+99kFXg7FlhRm+8AZhmQLlEgNd+Nna
BFEygC/X2rUPGM1EXB4LkrWXI4IR17ifZtQpAlzBjH7aNUAwAQ0G/Sa0c0CD5UsYahcKCqXyfSEj
zIhlBOrUqaTngT/wQdZcPJAdJETS8gZmaUVUXW3cPtsnMAJX7WxLmqfD0ekikBI4oJLg8O4afRkn
uZQ+HnPt3GFvroXoJ5Wq52sFyM3L8FS65hZ+mb+JGsfbmukPyl7xIQIfSKMVTGwvQtCkxWJZQfPF
s6O9wgKFg/Wj8AgGKjXAA5xe0VgihICdi3JwUt6GGH/wTJ5cp/xKdYvOW+JJ+v4hQH/7kY8TqQC2
WleCGo4L1H6cY6p2JtbZMST4LqRv42oHMODMqsI8I3svQcuUl8qJfCUDSR8ucfbU8Ckt005cNzec
SczIe7TgzldVM+3boaQBOaDKVNJSki1I5KYUvx0XY9ZWCzgu0OmJ3uafWUq34lvDXAos2AXf6lvo
2dfK0lD2c4f3xkludh49lDntCV/eKNeszYp2Z5D5184EtFZF9rp0cdGp0ZuaQv0wcZDVVIdkvg5O
Msm4Gs3kfbQlMtb8JTN4TP1An8i2XhC2BqbQZejxA/Zo5Cy20oMlGSEbGDoYuuVD82rRn99MifWm
hXJbOQEC8bmSHMqLjSfJvivuHbrKnMocfbtliJIb4tEW7WXNjrBwAObveMAVC2XDjnPmjEfHym0f
0wHyLmxGe03JAJ2tqHoIDAZiPlAmNFBbbC0aBWmu0/PKRxrcUFv60tssVxDGGMEV+fRiDSMFV5+R
mtQo1VDIvkj13GcQgwMmg1Y9wP8arsOcpWvNqCjQ8OgK6QDcy/dGybJUa418HgBiBujLaJF7lw8D
btZOvctN+nyeWV6aCpNk1/XAtgb3fcwRJs8ChiCrbVeogYFRwpamyYjHYgZoui6QSBzmj6THuFjo
4NDHqKcK5aPKNfJ+/JqnudoDDy6h23sjxBUEXIF4JbaBqs9gfgpD0BeaJgk6q0BHDa3+fvgddjWc
AkDAaAkPb/lEzFhqCIdEYENMvSi3SeBydSajN/apXuRx9tpmQwprkA9mOV0ikPSbqvF5pB6MoWUZ
L3Rk2ZpM4OBkwYFrB4ydHEo5cc+A4TG7EZ28ZfGr4EastUA8htqbpXtfnU3fMrW8cw3AKaqNtdum
O4jJb/DFK2aKicyDejZlx/jAFeg2QardaN6+wPW5akTJX5gk6OX5qzRUmR4pL2Aj4143rM86Y4uQ
6YQPM3Onm0CiJyPTOXns3aFdJ8pYxpJM7eWJdC0L8zBE23nUfttjBGSKNWLKWdotznpMocnHB88o
EZkNubo8wARIIBU1phw9GpSTNAiJnGdUiOS7KJdhShkUewJgsQXKOG69GYtXGC2/LJSB5kHeDBOk
7/JFRClcJ7TdzhQIftbxPtXjt8arHs2E7WUZJuwNYhuiqzgLUMX5zNTosQ4x/J/JEB2LKvyxDJF5
YDVL9fC7AfuQpdRM4znceQZoVTd+jgbO0C3zm5/Wcgcg7ltAKt6UDZtHl4zjyhB4btPOfrRtiPyg
qKDM4K5Hso28kJNxvhtZ+I+B7JGkRdqcqvrGV3uFlk0bOqlfoaljTx5HGTDN8mIGGIrmFhYpWOiS
7uqgFeYWeOVgvTfk0ewKAehaxhdQPEZaiItlEOlAL3DRM0fqJ3Pz2cbgSHz8w6q+e1lGkemzrFjh
/NOM5GNde1sXgByVeR4nSbN510i0XKw5O0/CQNC2gqKuMNZeB1UXif1hUyesZJpT3ETqp4r7uat7
8mMenS9YVDK1RBc1PQ6wxdhh5Me8An25/K3MSvKg6iuPXB/xkxQzxRi5YMrdXsZSPKNZT72HJbdV
B+rB6eTxG7bJOpsxjdlOPmZmfivZVlc9hupJH1x7nadiZ3i8FDSL2RtYknWb3bBUG4ffV0BVZxDX
IftOgtCWoc2PhkUHHc7sLyvgPX1ZvTbcW3CHlLjp124rm19bEZ4Ltj4nKje1hbiyDhRrHfsuGAZW
b/BoEmnY6HcSNTtM04cNKDxQQli8W4H92nP1tGOy2xIHaCPjftTZJnkm5KWC9T5/wLG0Qz0UBxFz
fEfZrVlRJGTCN/IbqtJHabmXzNaoXLXnqejXCe3z1ZzI73y80k6r1mMV3LSRwTW5yOF2/bmHdLNl
q1U4nH0WUgPuShYyMaOxqE/riKhlo+6ZqYc/+1j1rbkQUP0SOYd1qrELzXqLngjwQLTXYr8DtMrd
RVSGNUkITLRh8ZcNN/dPCGLQ0unBJ+U+61jZMCxaoAJT6fhbN3kszWDvCHMX4ZZNpad66dsZ2tIR
QCVsKevBlPkWmA9VNdwhgbLYRPc+NBkn2jRNizuycuzuILQUoBoDW97XJmhh7RdJCfIuKVOlC1q5
Tz1xKi2gVZ01vocpeIJSLatGxLWB6FINi/Lmh6x2lal6RA9OU1Aqi2bWM+5F0+kgMzOczQojSNaa
CzgxI74ybU4hGY/R6AIhVVNW0EMLE5viumQuayEHA6H3K/T0Dvg4C2lLKgJ6lc51a2u/fQtYuexG
PLcrb9MHKtRdo9VBpm+kyChZSjAx/XY9tlbbZ/wU8BoJNr7JN3Z26VPIYQuecvGjrQ/uhJmu7oZP
aHPINZHytJ9VHD9aDRIa6bXU0hkKCReZF+Eh6qa7RrAqazZQBKQPdu1kHSiqERZFLKD9RJU9keFj
gXs9cBsGTN5kX03XPVNXJkiLmeamy31N7HeNcKM35wfRfTRqYU8S4wQ83l1bYzftu+FNdoDiqv4b
JgkhrUVX1hy7E1MQAU/RPrYEeitcp77xpScM6iXwVRcs8zDAh88obqW3JEFTWftMx7hai8B/LJJl
Hy0ubRjpBxcRMsuRoB9TCsgF+5BWI+OYgP2G5iS2WWedJnQMwNPqu9BgrDYKitYUhIiyuC3Dz++B
yjQaAmggiufqJzW8LZPyHggPw0jFc8WYXZYwKBYf6WAEqLIwwhLDuy4xyLKIJw2bq5HoT4GJ3GMn
DeIeWd9EiK0Bj7LrGkAqmVI6Z4qYuXdFbuYy5s0tQdPREfveHR/G6NWELEzJDjXAkN0505F9Dxr5
tcS+rtOKbYDEr2fiGN33Ssylwpq47IAyxOk30HpmNwE3dIkP7MnZtHtCSEcPjjEyBrEhb1FQs146
2VMVIIZCCaywQHDWFyjLuwIE7joHo7+hJleuRtgaaCnL26yW/1nKQ1g5Of5rKtrw6tXoGh/A60gt
6v4QNXRNFTLVmpyX1JdPecK97uP0RjOFEjUCr5SmLZxi9cG7drF/HXOTNbJ1TrD7bsvuCDaP8e90
D5gvHStCcBIKHFAS+2JZKfrNRDWFO/8iQNm4KopPs+AqQi5ZXftID9gP+wt8L/YTDMfXYcOkKpJv
okTSEPY9VCHAA3FBhtoCfHqoVD4IAgCDNGjLqOA/jO2fIv/dxSwSc+Gccsgvcl9q8vcy9l1noPgX
KKSpekcabyyl/NF3RDF5h35hVd+7udpf5EzQEv9Q8QI2JtfUI+nuY8aM6chNpu6NN8z3sQZ02B77
z6K9AXFHLlqlOHP0JLuJpgZY3B0CNBfQ0gfNSs9DxNpTdflNNJxrLRI4uKW7b2K/2JXNF0I2xhQj
eqQl3ypF2lBTYUF7GWZWu2Ucq324sijjTpxW1hG2y+zSD955MJ5AYqEGnhAiTaL7Tah5sxzYRU1v
7jI7/W7NHlgODiZTrfLcAfspEPj0mGGqxtr4PESSpll7LvUsVkApEPY8CKuguO7M2kHTqg8ztl9b
3fsZ+f6Di5Z/6jC/CorjaFinv3Lb7fcJI3eHHgtLTNVfMVjECywa+j1aUerO6CpLiQtBcw+RSPqA
dos3CDgJ4YIgA+kMBYt2sQoqVQ3AaEjXCxsokWWEf5LOIgQQEyEJMRMQAlN7Q0wCbP907swSeUeN
0EI4wavDBgnGAnhFI9kkZxgstM9gx1rYc1RiAslinLvS7zZ6QFW+MjT/AEOCTrH/3QfupNDom0Qi
5eR/CmDO+6Bn1uDQtRt7dHnHLj+zWZ9Dj0gMiu6dAPa89euZyQ4SYBWjVcGdmX7iKeURUgRX14Up
0ifuSndKf+Vl7QuTsTgu/jYtmCzk/VPkLooCJgU6augUjWj3oNWMUrrvpsjbmkl9HC55GhX6ts88
Axtz5+Fv/5y/TXT0XAnBAUShUwNHesPSUByx8oQF6doHjNWjnVX1r9CIy+NyEoEgWDkstkfLi11A
X7JwIdQslkdpHz9WPcRjfeowQiAQQ2y+RZrXxM9HQjAldlOeR8s/uiGgEAJQ+fulP2/xsPVCTk6p
xi1/0pqID+oiJgMGdQTj6t8Ps7zl7zf/fbBeSdON6p/lteXX5ae/X/OXI//94t/v+V9f+4+jxllO
pYpKzV+Xly0X2YMPkhTL//Xdy+k1Luz9tpV4Vf6/MwuAYUQJgAwj0+rmtBxctpC//v2m+L8KPx7v
TMWDNgA/RKajSToaaH5ujdoEnFj3YXE0+yGAGK1K/svvoes8daVX0QmAikN/GIRDCu+mzbujHt26
1m133MsBej7ComMTjGgJps6xc5GvomTQOkfO2z4uLy7/VBUCc/h8ais7NJEyo5BEFgcCpWlQ0Q4B
uB6Xn1hO3WNc6muBjNXBNppLWwbWrphCcUTOShwBrAnA6v2TmPx+pzlkmE1dfUn23zIg4bgLAbQ3
qBog35dtHQMOjpGCCRz0ZM+85QJ1UpFMg0oQOPDb/P4QRCbeA7mU69gqkS7yrdcUOtWvTlmrmMe6
hp0ZJl6zDgHTGgLtdtvJnK2VxPcApt/gA9szmuA6LL5KwEcJgNOKQCvRy1pZbfRgNwHFlBzVem7k
kblqMuljAgh4GdQTr4nsn8DLuCujyR80L0WxuEaPGkdPN34NdURC0hbD1qBLWNC8bNPQUD6YuDZN
WgTWa8C5IKa16jpfTSAvpYnKq+EZHVCNmZQGFT1wukBeANKtkBx5HPX4yezCy6wBOtDAac+deAFy
IE9Diop4V3n5zjS932KyvrwcvrdWYYgB9+KXDx4Gier2q8qgoUANGiu6gZpd7ou4vYCTeWhKVIuL
bDyHEfKzo8PCSzNtU3ZIAtEmuM9bcHFNQVJqDuNm6H6lxtQ/N01jbk0rABiHUmcVccoOA8JLAfAH
RoqPxUCzHmZanYJoHDMXE1iDCHAKsVWpY2PVloY8ZIm/b50GGWwEFantuDlMweh5zBwwa520TrqN
VPaUgsoDtQlOqklyvIte7FZCEswm7Ot7NugeF4eKCDT2GkQJfTREh9Ci5ptNDz3OfwgdTM1mqIxd
1cE9s1pYuF74UdEh21pNf/J9AJZFb4L4S6HT0nHWqd4iV9rfDKuGZUMVd/BfIPyAniE+FkOPVbUc
zmVretu29NCChvFWml62yhySzDJof3EG5Ct4fe6lWZ5sYNd575CN0HEltYrArk17Cyll6QP9CKO6
5TSQOYrl3RzG7TVBkOFBzoDd2k0elET4svhJPY62quVte7217/wK856+RcKrKb9IDQ9hCUWFrXEv
icTyatDhM0q8oDA46ZOar6riLeVULMRD4xTpnvfQU7tmAEVA8XV0Sat4J/T+YDvzxh0Ka2c3bUWn
1Lh5NkyROrQe9QEbhUZrGfeLGPPw5rTRhTLCqxN4+85ksXCi6oJl3H1muNcgoCQCcp54NX6EiQIj
q9E/SVwpqTjJqdOKdyOCyAno8QJZnFoWPcTUKvt1EffeHTjGT9QcDyjBRQgWIBlMCfXBbf0E+wNg
Xm092JtwvCNT+aQ09BnNuFrQqtZSh8GQPzgPVpR0uE/RJzGGmM0YX9ImONNiZp2JIeKN2lOTyZ9G
V1KQbUKGLXBEx3jIx7AHHk+5KnTQE86xgPWIyw915b4DIkbn3PZ2qjqXI8Z1VxXV7wxvpF7lvAgQ
nKGxnYtsHhGwQVs9mUFVzYFzqc2yPlSduZtEdG3L7N5PkMNQDDNk4IzHoe/vp2TojjMLtxnLWkkP
MFER6rYT785r0PANkIzrhhmEDr5BTY/pKrWFu0gJV0hdP+dpEt0LBXEZ8SFpM3kZWgmSXDO6Lczt
+vQEt9t+AZaJn4mDknkUXPTWp9gUpum2nZw327Jfx3ztBWQvRdNvYbGvWzG8TZN/IZLb+D2onNi2
saQAshs3P6H+21lyrQprz1J3jQd8n2Zqf0Xw7tLcWyMr99721Hsr+wCDBs3j4piBgTB7DYg1AYks
QrkJkRsuwSMDk1gF0wFQ+i6jVZAE5IgZvb4oxlGg7K8W5OVZuNgdkOJINjF4PU+ALr9MZO3jAK8k
rF29blrpRPHVmK0rHEWkEa+BSu+HiljF6r6SaKQ2UaGA2Gb+mab3p6VqGRoVRkrrdEq0TSu3dMke
5kZgJVJeW8e45Zl4pLcFIaK9C/rs06dDCJT2qhkobpx7dIXOGE9utSbYDGHALp2d2xKaX/NhBOl2
dLVLXNaPnmXeR4hqgHElpSuAAfYbqxefkSAMFlV9gM/9NoTiSXX/Q8DrthlOlLXsChwSYXkTxQ9j
U51kAsau7A5W3yL1N6xxjkQASfwwxvJipOEZ2OijcKgfAP0CR1yIY2G1mzjNnlw9PdchsVrLFqv0
+CUsfQMOEODYZmUl86ZJ3WeTnGvVMy/BDKziCM2run5DvuaUUY/ILetNPRp1qNgdDhUrm0dlTNT3
iffDApRDxg7ho+4/As/5Giv32oAzg+4Hzfs15XF0Y/kxMYeGed56xqsdRJ82nH0fE58AYeskgzlu
pO5dOCNfr2FHiSKqIeG5ONZwTw1+ZVnGzqME3iGNrinTwb7YmJROYf5tZRQC/g9/Uk95Bq4fpuSM
emJtqHhaASyltA/30ew/axkdCpaldp+iaGiI0wz3YzNw46eUlS12nyApIAwdHtvi4lHUSbFPs5Pq
pgH4pZik/WxYydqEypLlId41G9An6Nzfm5q9xxZvFOdBQw69hikATVo+j/b0m5rYO6HKpirLrzo+
eQnDMGe7QqPFu5sKQ26tDHVtPGJSrFj85jTPVbBzDIl0mPSeJgocLvQ7MuwBPyILmQWZVEgyuBdr
ynXYkzbCDegmBG6VUB2xTw7lNaXRpTGZBwvAlweLE7rOyJ40Oc2MzmBwq8bqdwly1GlhhtZG6Gx0
Y1tlmn0aJx3fBOBxRa5IjFoJgHj8bGT16TTs+rnFINQlLVabonIJenncwhuGfDlhAO+ex2b4jvoS
4xRDrBuIlQCKYDxIO/wYNMbaMBs0VgkPUHTYDhpwIZgr80bvWqXiETUrHscdQgSv5kR+VGVin40W
6QVk0A1CipTT6/QNsLt7cgwqx4n2TIX7ydFM1O9TNnpnpEYr0Ca0puFoJMbzRJCkKi9yA/6BgjLp
YIR52ASyG+nKUzJKa8/q92UYwZsdavG+LfuPLjfDHfUlYJ0jupg0UKORRxpfimL+0AHgrNqcPR3p
obM1ZHsbEgsjdK8VxXsvGCMDcMjOp3AqIX3s8hiivEO5jc31XkwmY37oPqYo2nV6SlOrwIRxBvgA
KlN7DVPss7K0etX66R7Cw2umwwcX7gjXrK5X7aCcoLHfcgSejeJRBtRNXB3JnqGIMfogh7bm/ht0
Trra2PS6VihnXivbvwyZ9wrhwDElYrrE18R6jktVasrIhSV6i8lY7QfcdixRfvTdo9GuURn9rGY6
r/w3gYsgXsflR9CBG/A27190uu8YkKBDApSVHi9VMSRK0McAgAaVUh/kVn3MY+8Wf/0thqZoEd7X
KWX0hL6Th8sCA0TnKxwOr44WozNTlXiWRj/rXtv866MiKlmNAIuot/j0rsZs+brC9g/qEB2MSwmV
dULlBYG4FZG8+lWY+caMX+f5oo4bQrcX/F+9OeA7ushDb8eQrISc1WjmbzM+ibG8glSv8WMoqZ35
OUw4NqQyQjCYn00tQUqAn9Xf+K/08TBg5JiQo5fXCVKNCvh/QsFC/xywvYCLYkbL/0vau2QVwHHA
gDMYYeD7fF69pTTcnfpZTUcUWBAqgvPaNwf8rq3mJKxH1qG1QcWub/Vv9eV5O0lalJR54+GpTOAz
QIVt+YSRgN8T6z7zKeHkTJx9CfBQvUN9XxmVx6jIIXHjCdUow5csuJmxf1BfjjvYtlQXQOPalOMd
veQRML06nDov9bWauhwUkZdr5xiVvQ/JttSnI09/rOlkG0pTgLfWA9akf12euoX/ulSfsxIj0Rx1
swqXVgdnJGQHAQJZW9bvXQUTKeO1hg7Y5GYb9bN6T0G/X3c+ddIWq6CawVsb+eftcajv9TgAo4s2
jh/A5m/BZBK0I2kcuTv1EvhHTFm9g3oL0PTN3JGhYAJgGemXOpQOGzEDjudQdJ/q+hMN1os6pHqP
Xzyk86N6hzqnvPgdPfzrpEJeVCcMj+ZOfRVfcQ8bhpUa+kZjLF+nDucgrcdhTAx2SVGe/fkwRNjN
oDjr5PBA6h+YvuNolOeXUVBYrJHQak26ejkyyHlXV5te0OkIzfjbJdg2mVXJAKNz1pxyH4W6xnYP
01FBEMo2+Wa7vWqQUqj6gSuMMrTihH/SM/3Q0TEXqFpEoOsZS9Si9Zyh6EXtfQIlYw8c4bv0YZWM
ysgKmcJdLhEmgUOGzwekWhx6qxB+XzSw2YgnsoXPrB9x23TdxwUGYVUM1B7bKVW+7VRTxKquFup8
tCHcZlM3E9ZwVoN7zXyIRBYh1pC/FH1+DWYPtE5rkDcNA+WG9NgU/ZP6D8FnsS0VTExBwaCNXkTS
zLt+Z7j4eM5sIushir4VenoXu1+a31br2p7e26BWdmuUqPWYyvdMxIZ0g9iatfuKJsiHmUO2ciAY
pSQMA6DmvrxNdvsiQ+Kh2abI7gi6TSYqCIUFjlnT79wxt2Eqs2HViaFWFKqUTkns6YX6dSl3ewiV
Klt4d4M2UZbBC+RxGqoDQ8EuXdcW/ZjYPCB2Hx8gvEaQIFn9EJHYTNkE0xrZgSQt7sOUwNZRLTO9
BUHR5PILgmSzLUKyRzFw/vnvwito1prpB/iJra61REw09++GGqn8jAaSiFFW1oNt1ZbveWnk58HC
gygo41WNS+Js0GhpoRCurU5/KVNq2jTTbkGBjNoMWxq7koo5F8SHyiTXWZqTxM4HWHQ0QCIK3QJc
36oNzP0ctHRi8W5KfIoqmAvsTafIgTf3J71Mrbuy1k+1TzFiGmJA/KqZaYvivJTw07us4DQX5FUB
VAwNggH8X7+Lx4ZKaUAt21Bt6MEA95YWL2FAkLoMdM+NRtSNnG1t+PbWGoMO3wIcsdAJ2+cNTb88
KxsiLPrOnRrypeY65ON2srOrszPZJkZpPNUO0aQB8Uf6Id4ht6cBAke4oa1iP+ru0S+0tzkYv2Jv
NhBLTnbLV1cj+AtHKnqMgPvYo4p3pxNf21h+AGcARDKaxcMvUkGVV7rgGJmswNwUHCzP7xOkgjZN
6J2ymHEx6A6Ecq9elwOF0w5nwN4nbpnjx6Aopn088UkX+r+tE1GBCLuaCpkxsEYn8a4dNRzjQDLs
c7u6Zjml5ggpnpWYgqNpiXQz9HcwcOQmfreDAo4N1Q0HtvkuN3DCHsYvIk5Ynskk9mAaTm2DA98o
fugGzQmsD87kgfZ6Gme564b8Asn5i343NDpAgZChyiMCUBel2GI4ybeX3vs+oVGV1hbEPqrOai4E
HWNby8ZXsC7dunRYA5BiVmhowjK9PfvGnRFSJxwj0FsZVoGovYOyWNqpqqG4oKSygvMhyFs3c3yD
Egcv3H+GqojBzkB4BMUzAUJ2l1G2ifxIx1uQ0Mhy0CGhBXVK0vjYeYjH0C5amgZ1Sl+O8OMmCZgA
9dMxUL/pVnGxZ/s5A0FIs4fGDRO4K8UDEtdvdkICl2t7nZaj7Itz70CUNkYswRx6PgME3sClI1Bg
CtAW8AIvo95RwMW3DB1RqgcmUZn6koFOdB4Y7/AMb01qv0i8FklFaVCqvvtAs2xuAcHHTGDMpuiQ
eekuyPTfqn+2AHNmOF5k9CnKl+AmqBXfhyhlqcfjWhHC/vGZ3IMqkspzx5D6m9l7pyqRN2FkF7Nk
LOR+9KENEUYQNLVFl7i7dHCZz0h1tp2+sQM2/Hb28UNqyUD18T0Km49IlYHsHiQPsvSY3yqMDCCU
qzFTI8q5wnosUUyLgJxDC2LLDgFW+mH8C4AYavwJGuTIf+81eAKIuICJcOrhMHQQc60q9c+Z5u1K
W5wt2T/PtL4pHTJAnJ6LiNVDsqB+s47W26LCj8ArzJey8ZUG74QeBMQ0xwDpgaR9euc71qNZ2LfE
EV9l13zqCT1kZGYDajuwh3oegY9oSoVSOHqLS5uxymAjBAI10K6HXi+Jf0NZI/XkKZyWajN1NdmD
1Xk7l54UIomQvps3ZNj2ic2dq1162m77nSfe9Q94aoDpXH5rw1Nc3OVWd5KpwsWqll8aO/ezMI66
gnU2CukpI3fTxli1R2UPoKapAY0gs6k6do5qso80b7bTFH+rpqDjlW+NGF6k4VOsId/oJ0YvhWAE
7EvniXHznNfaSsdMZbf0zjpQImXh/0D75McwsgAVCb3Pysdu2DZQ8ezTZP/fccEmgPP/ADQbjuGQ
mEDR9Uxw5/8/KrgWTDQwsO0hKMFQTN3SFKXz63lJvmEHfZkBhx6yhjKipcFbnn104JnqScdNyjW6
7goepbcsfCMbu8IqVTGjoaiLi6aQjG5IWBT47t3ymx2MarinN+5JdYxCZy+i1rmfTDIcvTwmaUf+
1tOO9FUDr0KvmQT0eQ65b//9wu1/wsn/XLbp2gbX7qsb8+9w6MIssjKp2gNp2iFl4Rhn4953AY+i
PUW0Vt/L8hvVCg/mjg1N2zNMGL0Kc6EopQ6ZHKgAwpUC/B2iPCzBIAG2dJa+CUJ+Vo0KwGb/06t6
ACceDmHcvWUXpcCGPbyGvQfbmoiyl74OmAhAkBES+lZhU6TGqVR4oNHkefzB2iuAQ55TCgqq6UKU
9YEXBq7qrHCZI0iJov4OYdv4IKNT+buK58daS63/46aZyLb/Y7RwocJ0PNunufsfN81zPen2mglV
KTYBwJXBdaZH6aqQaOnljvVLK2iLLWDKBR5B1+WusCjHqa2FhOXsFlh75DYe3rn2EFZit4BjFljT
PLN4uM5UkMalJ9k23DmHIYSG1BNl0o8/aDbLfEWugiaxEkWjtBkO+CPL+gnNETbVCMOEXRhRlFYz
8L+PGfefY8a0WTRgYXggGf9BQQi7Sgo/DpuDrjcIvSN9GngIvURsE5kW0t/CmmIB0+sC/nrjxacF
pIdcLSsjlKZ9otDkEGUf7XI+m5W7ZfFDk4+lDm8WmHh4L6iAYaympxGkQaE2ldDKboiFsi35/jVP
M77QoNwCBoL1RzsFGXqDEVKdC3TITiIgc6QVaamHGIY128EtjmPogaRKRhAeyDu7en5I5mnBISUI
yBztBkdPrwJbqPY2KIP+3o6tO2TJPSQ7eoyI8a3pTMpHMSn43q9Bf8qbHoA9CqdXCTRhdhsMEdXu
SrsK5RVbYgSoRgWCHRtw3BTArLsKJNbmvz8Robv/XMBcU0BaMXUPVS5X/w9aiN1pZplOQ31ICkRP
e4LVfesl40ZYYHZwQnFmx1y1rctWWnVHx6nEpu6jb/bksgPYLFpMahWmrlQ4q7zC0NnP7j07dDB+
4kNanL/XguQ/p3/1Z1FqjDvLQaurr/BMNcRPfZh/uXF4A3u2G5r4Kvz025MsHJn2Qp2FDRVXgAVV
JmtHXzeFe59Y3W3OynI7VQHPw/moFI7TCqgNoWESQ3JFrNDVXoMWIeAMeYNH3x237dyetKrFehfK
sFfjnJ4bg32ygbtKaWaHmjZJxKGRYhhRcO9rXskR48ZpO86qx4Za3cEcU3SuCRAQM2500ORgZzfl
QLkx1bGdZ1McRXEDJH9zK3zSUxY8hQxb4GxmCwLdNn+pFb9OiZFUkObU6XfqQ3/zWJtsi61hQVIt
fxcEckiRP+l9+J1Dq9MSE+/I5tcSUIZZeXE0OphILWBLo2aGAm7Vrn3FfOqs8mIIcz/cpL7zi+CV
lfKmUlOyaHM9qdpQlLY/Bt/+ESBQIm04/XUfQB1BwpQy5Lmaibh8lO5IjaE5zwUyiv6ViH9taRFh
mi2/rR5bqSw7CT1ySBLB0MfoiWErhiJq+BbW6WFBqrbRzyLsPpHD5lgROYSPqUIOJcLOMvxILW3b
S0bKHNGx09Fh0SSZaFzl59pxr1IDwatQXSribNJGKDCI8hpNz14aYSuEW7v+B9/Wqbwj75l0+iJJ
XVeHGAypRxHBRc4FykhxsyLaThK1JCvndAWeUxhoCrD3VnntDPD8VdODxeEEiGS3KNfqu6Yzn7yg
+BGoVcid+XK9rd7iSvxYJnhUl9HGzsenKMG+sFFka1GJS5mMwREPBIO+ioJr25vYq9+9cLjYptIk
J+9Z2UOyt8nJPa0mlMsI/wx8RLaGqz+PVfFcxsVlUryJllZyS3rsN2z+epAOm9gKrhrF801gGFAf
URtd0u5Wo3DSG5QCZsJ7Q8EfC40PJuMdxOtzF/6k0q9py7CNopNh1Owe9Iwg1p5KB4R/0prxqeYm
W3MJSCLPf6BzsK08iGxyoHFNZ/y1k4WBKvLWtnG+HwYZXxIx3E2TNxwKgWekp9S8hrnHDkR3KVl0
8rnIe/YT3bf3aNBdbHLLO006Kfo7Og1AbzjjCfBpy0m8yJlasuzPWgQXbIbE0rqvXoRnLwm4DjGA
ilMM3hMxT/yWypbyVk5Bto1xk48a1KaEiS5963sbCbGi69K902o27f8uw3d6VFXSlkzVonHXKmAP
IM384Db2dgEGtdB6JkRseBJbVM+CI6iyI/qx1U5qOOXOsVI+183VqM33gqr5PoJyG5kYoOOnhguA
P9+jk4Rd8ywuWmegeWgh9Y3r0h5ZLvRb8HKd0KYlew13g918j4JXbY0aQ4HE5xFImnl03eavn2gb
GjLIjprQn2bDETvga4dSR0Ipcsyr4xfz0W/fhip2qC8BRRmmysZeQ/2ITVXatfEeM44RvGKlnYRb
n4A8jIcqmLVT7CbusZ6/l1+a/2HvPJYjZ7bt/CqKO8cVfAI3dDUog7L0nhMEu0nC24R/en2J/0TI
TBSaa8Jz/mZ3sVgAMnfuvda31J+s/w9HHUPQljCprJzTPfu4gwDQI5esqY+2LfxL2C/pwSutt6Tx
s+sUwSSzFlhg5H8xmpp1cqGrGyCOyFnG5TYSAuhzSs57kpPsmuRNcck1IH3VkNRb2ojOJR7Me0R0
5CWod7m+C0tIfg1L/lZgtzZhVbaIHxJGKt4MmYBj6LYaLdLRveFgRnN8ckmRglKVXQFG+Vsn4cfp
RGXA5++OdU6f3mB4CJ4BHa9EIXjxitcGsIeFtf2Uida91KoICY0KPd0kpwNmswcbzO5xdLyDMGip
ZNSdDFqmVz/VgyVRAEnz2xrTbJ/2Znuxm669TLHxt0GcHhRT1V/ieuo3KGSiAETBPpsG4yTg+V5c
uoSX0bTFNo0YG7IWP4WR95olQ6IQ/shZIKUNhUuGPGdIy0oBGj043XxbSh6X2DfuyXf1PDom6Ac1
mR6npwjiw9lLzgtvgCzAksZQaBwQOQ0HaeTnqJ+7g164nJKbZpFnRxMYokMLHhpDlG06G/clCic4
dWFK/F2I9hjnAj1Cgq8gl28yTCZnj5WajScVJI7zGhFS3uOILQPeTpdwyotvExTiFCu0QDmMJZuS
0qyUxnlVAGcSJ0oFzSInlmTbyoi2uoiPq4Wr6jrFHx9+I1zwSldHQrIq1ZQ3A3n1dx67L3axkDa5
/sFc7ZiTHUaTcV7UyfchQu3oMe5DyZ1/ejPL1AJXWFd+Bqei0Z7aHV0eIk2p3fJpSg4xhqqZdK+x
zf7MUXRZ5dlEQLhbQSHNuI4MExPT2ugSV+tZwfouV8G0ahEtYXE/xTtEjYT7GbeGDbWIocp26X3G
X/J5rZPame1jjIpDnCK3yskB22qkGiixM1wrAuDL5UFtn6uGHPMLqv6WtZ/fIqVL8biEdH8LmX2O
ShqsIzunTG+fl4bMCfSwSn1OaNOvh7GJUSLhilgCEkyQYbWQREDXfIRswa5PKe3ySvWINKfKrxIa
Kp0OrDgZc7i6IdSA/Cb6ihvM9Ix7kT6T/ARzu284WvEnq0kGUpe++Vy1/dAYukQkgcjpERTZeDD6
8XnpEiLQCjAwiRXfQAQDniyD1bO1CoSnFhtBq3MWHdDZ70WDswwh5a9VR2hKJH3OwuJ8S2CiB0S/
OBsdzlewcnhQffM4aQ1JfP5z5CzMKs17Trd4Q9zxGSzClWCZ36XJeVYZQfXaczbRcXAhQActqGEP
hUoHnILcjPtG2MdydjGaOMf1AC2U2riXgvjm6m4sJKHUEhVXJ9pTvnbTlB/Q105t2N7rOf0bwMFY
Igi674nv8OvdkltPuWpo1spdo6X0Y/TGv4xxT9FiXR0T3RQn/UHifOF/k5Fe5SxItWcQCmCvyYIm
pItmTsQpWRkDGSwZUfgzxCN1sbojltiiF0kZuUnN+pYietyszZYp5HwihvxN+B2ksvYdaxphwnzI
c5eNOz0FqpTypuWp6JGr2NBXGMNTF7kYBizF8wJa+ik1LZC59rb+gMgBxajUylY5kXXnyGdl2rFZ
H1htmzdVe679g9CmEmmcaKfqc9gdTxmja0wy1L4FTZs05Vgfa9U1aYlh90bxmM/WbaN1N4lABR22
KJ1l6z/rUYKolvmtisLa+HqNcSa9dUAnI5CnL9k7z6OTx9toetMN9NCm4OPoRi5P5CQmOgT+okH3
eavP4pvmFnr+UZnAYJdzhdwfbwBCPbiJf+2UFTVRVqRQt3hrNnO69Yio8RJkIdx4Q/StRTcVnnO6
1S+6Ff7W2qJo8mRtY9/ZTaKiJh+X+7HkvYZzCnItFsRQDNVdzryV1QerywSiS4v+GCWfoapS2bBB
lonPZWw+j9Xsf8Ao/DVMzALque2M+MH1iuPQ1T8QdYF60wAp6Pzi69VP2dx+D3ROLfUeJ+rfGvD3
LvXBFlYaINK05PRRLBWBV219KizgjZ1r6xw0jqPGo+OHtrPTtJEgQQtzY9/YB4fMNVws6e/aEfFQ
OkQaHGhBI3BnM3Rf/1iLZ9jDxpOXeV/eRMx4Yu9VvUQe4V4fPABdqlW1Woeq6LN0bBySfTbQ1Ltk
yv3+z1oWcaHHKv30p+zLi+KfMibduvdqnNR9uQtFCHbdCGZI2AdE4iyHEt8E6ZwTxGLMWgeIWxxw
lOdOakgah0YEyrSizuPqSOLMHK+pyfghMEwb9DNzNXNUUP761PpKshnDoHJ4rOejOmbXjuIa8wzg
PDH4z6txanVgGOqmaohoKU2kSdip1wbc2rc21f4jJKaUbsR9A1ABXWmE5ZfCr1B9ZnssSfPkQc1o
RB77iXzeKYv/GQCs/hwdn+MmRP0F2wQprTp12CZB8jIY9VPrOtS9VPaDodl4nx/IP+uX7lBUkKcM
tCenRJIPKl2PKU6Sn5M5LtlaXnrb5WI4l9SOToZtOpD84OCkrst5DOE/Jl3tdljcxw4wP3htepFa
R6artP7OapXNOIOOHfBIrUV4znkNP5lLKBetDHsKahW2oCeuIJd+R/wtv6Rqo+jJzE5U+gQgIdc3
CLWDskNThNPe+hbslBV3DJsPOyagTD3c2gTTeSrZXVmRyOWxt42Na1/QoNUlxUFGpHsTzvfGbCDA
wHXRL355smpdkMqCkQizBlBVzsxjdLQdKH1et8PqqZV364BzPeSahA7Ulrj2Wsacne57W1QfFmGe
UbXcypEHdXXdhoJ5pdNMfWD96f3p2SfmetfZGNSSqbRPqU6saOZ+V9gggq4Q17pEQDsLGvk1sPdT
Ff6xq5jeg27i9IWlozAdRMnPN3Cc8sjRt8U4YCxRHR8nsvH8Sa+80ps+C/i7KNGzX/LBfiu4pIEj
Mh46qOZ5fp8mqIQ8qqZKWQxXz/LqPImX5sSK9uzbzcc6cptn9jqvmz8W37im+vJAvFu6QQpPY8zP
lEqh3DV++rG2rXCKsq/G/R8RLncTuu2xEs9dM73aebkXmfs8huDHK+fgqfNrT6sC1RieLcV1CCOt
2hfK5aXGzW6DWZY3v54nNR1ew6gBvYqrjJZPUiE4b2Dist+tO19at+CrmR4zzQSa8y9/U2bNgd3I
i1eaSJeyFzviV6lSMqN6NHQqIlKVd03H8rw+coWayKxDDTUo6oc/wiUwo0K8e8jn19zm7N5xc1np
feLo32XPc6lpcTC4XBK/gHagOseeQOuq+8g+1JYMN/qPRkTrOsL8ZyRttCOpzVtXeaL6RbuGmgP6
ijV7vYZILZjVpzSdW4b5bd2eesFsQopnBk3sLKpGIjVczbWwy6G/Pk0T6Co1jNd07Wewh/cuHB9o
hzFwgAG6g0rt8njUNDDWu0Frk3q/PhdrD0FjwMLIhxekP3mYdfGoamZEm9lunVysA6zO+Qq97mn1
EhGbSCgFokZnSeVuAl9GI3F5jScNSUMYByX1ML1H3qutKL95To7irHQUGY8TKSPolKAu/tPE7KgK
1qbqtFwjdUPWPWdnVUv3FjwFzqAnrS3vYQvyjLDwGjmLL5FRWKg0FA+ovSmEpqOldjwPySdW7vxe
1WNWNe0K0DXKLwgbQvW+VKVlUHqun3Ia228jdac30fBZLV7Gi1hc0nMynbmk1NjFSNug2jHC/jLb
0a+a9SUx+pSlua2H9LC+FrmFS7DUTFLTtnnm4P9baliiJ02cPa78djUWF2odZ9WnbXfIZXJYe0AT
qpO13zxFBoJTg8M8VxD9GWkDVHtMcOsgxXvYjN0SqBEmUjNmXh6XpWjvsTe/Sw63S+O/YH1gQaCX
gaLevMny+H19hhrDGAPCOjGsgK2PKvLEOhwmilGjLHHuVHH7e9H9aqT1lAFfuXmF9p3TpMDF5B/w
llBmqCfTG/JPGkcEFA//0A16BtrGPO0zCqUpNdWH8bqOOJYCKEHtPs3xS//jkGa1mWz2nlDc4sv5
LDlSE9DKYyEZ8jYlBG9RfibFeJ/4M3bLiOwsDje2CBpIYtvVP6l5bKomUSabQpbXWcEECpGVQT0d
oMsWlc25Qd2sM8zNbae6U6psYUaW7GbZBaurUNVziUIhgMK+75QDcZWNOBaRp4rYXZNFtEc+hVtT
O1qCdElcQfsyCWkbp9y16sFi7HN2JvvBjJiX6do8BsRV7MbaPhJ8+bsKBpDYMzMtidq0gNZ+tq1G
lCYHtWTpKVAi9xMvzFF9ZKx077oPrI42aaK8tbYs7mNBdayG32rVS+t+j9q/5HAUWZtxyr9VD3Ls
qSFXBzf7x2uk8inqivvay7AG63h9VJ1e0/rt8YkuoXOCe0tMlPoV4gH6r18um6Yia8yJn9YJRqnu
zckLn1euRYbNmj0S9W8XHSuYAFmt99vMMT/9meNSznOVVPTTvWh5nDQGZw1JIXwftgDHkNrErxpJ
zUUMjKfFxm2uwnqIrGke59xtOPFy+Ou5LD5pnBOxAYOGkZjbYi1WcELdl6WHjzb+VZ+o+mmx1XIi
U44OaapwchYpRRhkeqYS17NrSQd5cco8WNv8OgdTY1e2xXefQwSlcloySjRq2yBPE1zFJfcOY5VX
3aANE+IRBQU8bszlrekx4AoaHa4qJBzTNuB3LJd1zZDKl56mCJoy/JMbfCyXsJ0C2uIEsHkc9Bim
/2OLp7KZepiz0qOXa0BYal3apNUExZ1qI8NSwWkXCL4iX9AmYryjHA5F2/3oDDw0MCZbFdTYFr9I
R2nuhuLUG2TJqhOYrQy3DgkHaMngFIL2Qo0x/HXT9KBu93VNJAOYH9enwToPcXVc/7lgpEQJtpaZ
euwh5Xf+ehUWCIV8tAFbel4ZnplpkuanuTvVA1+RBV7iBJyjbldUgaFM8fFMl7eCwjgV1JDr8xNb
AgMHbV6SPApLgRihO/rPtmAeSgTt7TRm4VYmLSo+8TI3skbG/bI2E9Y+hibnCCWQ+bTCMdp8Rm2b
QVhXfqAhYxn1/JgztCXOscqmirlzFjYbQqSjQD4vNlt3luHMKrweu8bvTE4vwRFYTxvHeYqZgG9K
bTlOHfdAWbKx6/5gBETV9ArzUojqRusJtWJM+eWNP6tLPWwy5CU+nzlcxr2CTEJnv8Y4dT1vYCtY
8HX5o9lslTCg40REG77eEtxIWymkDRmzDllhw3addAwVSNXtmaOVOzV91wXdx4Fydxrr144lWXVW
CgK7uBuPDScj4SP6Qzz8ux6gu0U+WVb/OoyTvTW5Phm5OIeVhBYyLtGY2o69tZvGiXieBvHtyAFD
uNlPVhPXnOuUgGRO2EJJfVWjHnXZB1z5L6iY+CB08AvjorPWIdkyBeIMDZNO0uztGiHXmLuXJNRn
JHX2Q6EUH8DGb5sW6utsJip+M+Fio4MrlHiqjijeHZ5KmrP7ga0lml0gqwvdNwDYxk73w90quegg
xW5ch6AjipRt47Meh8uPoLBFm4PrpRSEL/8zdV2K96LBjeG0UIBawetNqbPjCUXYlbn7VTwUu2jp
yOVllQlZlOw8f58ca1UxSGP4Sju57UmRJsHuk7CgnEtJcax2cjUTW8k7icsApHF4Uc3WfjVb368N
FC41rFPrbYWrJGCEtWp4UvsmgZFAoq3+AqEKG7k6wqdMh4TBYy6j/G/Vv61L6Lqeleln4nIosGq0
lPYbMUuHMKE/4A6EVU1teyOYvQYc8z81oMhGUT/Ezc/g9V91w1zdS7lmuUnJlqCq204CA6aVXaWt
xEksNCsqhGK83kDzo//6qU53ZeQfvWTcDAh1rNKlyRMdmuVqDrHCAxAnI9AvB3btXzQtPBRG9meF
chQaK1yhWtN4CCBe07KMQu/Z76jAQosKzGM5V90vARRg1XSMS3weveQdxSHNvWmztjlrRj1b/IQH
fxDJcQVDrUqvkcyniH1gFQ6o4V+mYlG8KPtB8kRlFPbhxm6ynxUs5LjsKH5FbElsvRFR/JPK/EUB
jNS2SWAcJo2q/fYqeYOI8nsd16H2O8yyfls86iCoOyQM0pVIerqcSjM0dKgtJZPdWD18wKufsWie
1gGwIZjY0aDZ2L5/DwvwLkTuR7Ycb8GJ0Lx34ZM6Pk0T5X0FkImRJM28QSiCFdVhoSR+vV2QpOGb
8IC1n7U5bLrKTjwNtKeAsLrgzSqH625IlPDE3KCxVnCdIUInw3wOU1EfQNznJK9uUgajw9YZXHC+
BtFqqfvYx6hn1afPzY2uhwFk0dVX2oRXpVXCvXBca7/17FZp0PfD/eIx08xdskzwfeL/ahE+Isy2
ADQh0U0Ok01wWuq+GSZLMmrTP7GS1MZGu/elyYiUOsRqvUePM+05Geq3zvCaHeOdre92t2jNEMIr
lJg6pU0KiYTfz97YyYfq+Q7wa/c0sZZAtdcr+SzJnP9HyNop0tg6Ru1789uxy3LXO9+5M+EoVDgJ
dbJR3dGEHbCU8BisSWBL5MiW822h7LNKCkLQ0ykdvLu512/iakEqYHE+s53mDK2TZbQUX+qBSAuk
aSa+GlVFrwK4TFJpEff90dylLQeKQv2isaoAuv5OO7ptUe7DyYMSYsiHld+VLWzXiRegm/c4AZqw
+xi37l2k4RKoNM9yqAXljHHaZGS1rXuMm6b7rLrjSyW+yYj9UkQrdWZk8PGCp+XY5M29YopUiXNd
aHrQRKZmnGymp/4T2NJ3XIT4MFnJWe5YV+6LRX9e2Ye5evu+dp10DTx0hodYKhodJJHiEIIyr+SF
JubX2mUxJlaOWC4cRNsXMocWjKcJMsDE2qmPcF4ywjzT4dFTYp6qCi0GKIhgOGqBiX/N9XWqvkoo
1cFzfXIXRddTZ7C190SPArY4XC+7+Gup/qn6lL16uSlq7yxqxnWL+7cYG2wySHT14ndWzCNhfwOM
f1CXh0CVLIgZb9J8YBjgch9yNTSaTMxsGkF9yDW1m0csfGzojPHUt01KNNIvOdiqykp9zGtFrNrp
6/l6Ejz0K61I/e0ZOhxqcUrm9QTYgVfAeZxdZrVQqB0cz1HWQd4jzBWRRE1kyUxcPQ5elkJt7xSc
hzk1fOJL/nAkC6/WQtUnxFPN3xdVanuqfQ/r8o44QxZ6rtmiYNBt4z2uO8mAygfckU4pz3w/ralE
uEU/XICFxQJhO4xgtrFE9TdZ2X+otWbd+x2C+SyER3t0ovYcKBRbjxyHwM7kN4SDsXH05GLUsA2T
sn7vqqfZcp5XgpQqel1r+cxL/4IDT+EHYdEvUfTW3eoy/qg167t+IEHDrpxdS/DLWlWsm41GamI4
zwGSSC9UparqXpi3EljCxh6GU1qOJ2xSd0j0X+VIajLu+udyfIwLJslYIp4b07QYJKYsXdnnWt9q
pa1tVeyBdF6qthn/6cYZBs0Ax8HZaEbWPyrI/080/r8QjS3HcmH8/tf//t/+Tv8R/VS7r+7rv/yU
XcJE9qv4+c9/e03aKCmTr/+VaPyvf/Q/icam7fI6pmN7AIqVgPRfRGPP+ndXCFvQv3Uc9IIW0qwS
yUj8n/9mATt2HNvQ0W25rmnoCA0le6H6lvvvvJrlofQCeGyarvv/gjQ215/yv2kWUa4rcSuvydvQ
de//gBp7g1uhzY+MY7c0dKvxltpZme7F1ekShhYR7AK/Lw+ioVu3iEs3bjN7MA4u9jjqfRV2srq/
R2NGriluK4VON6fxSChAfa7qNjsOmbn3qY3PRa29SDIx5kF7WYy+3Th9DxWIhEGLuVkPIj13BzQv
0yPR6puo986NLp9c82XxJDyIsiA5vbrJDbffi/g2+yWg+K0Op/dQ1HpgKa/gHE2fo7xPXpm4Eh0x
XpYEDYcw60/yLv5MhIGfFW4nqt3HxHSvnqSS9lySp7XT/JsQS24LNwwiPCo0bcRASLvHeC8zxXnU
o2obmUCsQpVlWwoTU49tHT1FjXEYvtKcm5B1w59YbHQWrkgw1dTLTHjUstPK8lcU9MAK/nHT+lDY
gAbs5r75SickS0OWPrIC5P635dAJTYYblM3EOlo+2RqM73Ppdmcu32MSkqEVWWZzTtSXguwNpRrT
nanYt0Ud7Qk16YGBsO5UMe5BUy+JJjIzjMkabKDd5J9dW8Bra0v7PSUyJ1hSzKIL+K0s4f2bFi2a
ltv+JYybd5aznhbzhcHM7+Tjk60T95JDHToW1BVnE92QU9nJvdnLduuATbgMDrNwIx6ioPSjI9lX
yR3Oz+8a8MEhnnDOxknovyIINl7nxTjVTAVMEn825lgYx3kMU9Q1VAd25hpHL30gEI8cM38MGi+2
7wZQ/SfoWuQcKYp75t/PYzyAzqETs1iwjuvypZ75pPxImYI5J3I9osuAW9PgZATFdfKMUztp/Lsh
PwCRt+MZjkpkfPYhAWRhS1ZYIc1XR1GFOOrDkppa/zS5R1Cy1daDn4XRN8Jalv84o0+8nXEYo+p7
8TQwDiGyAzMb9zqMyw3hDSnt7jNsD2a41qFkfNAaY3tmt8XbFUMdoe+RLNLZFfxaG6AWj5VhWEEW
DeS2FkD2kHSCJ7Or0zTHl6ylThnoj2wrt3iqaRIHEJn+TJM57lMTmJLfD1cMCdkBDvqgemrINamf
SKiBUbR+aeFF7xaN7dIsy/qs0T/esZGTNaXEIJ36YvcaA6DUIe4THs+UfySt/2Hr+LJbRwMaCEW8
+5t53iHqaFWTAtXtJOUVzdOJdkCrLyRK5L+FimVZb1kSNa4sLwkfdPWdi+KtJZ0rACyAVpgqpVGZ
sxVhNWOIWUZJV9YvNEdPybyMB0fOzVnisz5nG20hondiFL0TGqMmkHraJhs8kklriCLqg9GK5iYt
2pcsRbXeTrQmMpReK+s/VPj/sIhATpYt7RxEypdKlw8th43Dkrq3npsSYJE5t03jaAfXp2yr03vR
YHKUTszAhXFKF0XjebSq8WzahCrC6jx1lR90NOZOpH3cxSnhU/TrTNx3KKcoYPV9Prb7VmrVUfRa
y5TebrBYtf2ZUtuCRarfNc2YIo2IwOL28fGf95k4T+BNCPessN2UWHk2VjUcwoaASrLFvrxYAkLj
L63hCm2RzccRGuHyrWf+dDbVl3DhyD4+ZmPXbcee0SY2kFJpeyDI39aR4KOFnZdVaXFCwwrGSMxH
Q90ojQZ5ogglPuRehQW30UFoJg3s8mssaOz2CIpQlNebnqVg25byzyxMUoQrMVM4k201GM2DY7DS
YFGDg59k4iysjOguE69o7nlXEKkIKgttOXQn2p7tPcNT69ZjwpjnYrkY2Ei5eQNvasV5qaPnNp7K
Q+4jUiWjV7AigLocZ+PcqOzZWHIxnOzbnMdo77rMzNaYuE7CwmtcnQhOJvBqIyKhhhj0tKa1UY5E
wGRPmEFDwoCzB05y7e0EtOqx9f1DZECMIOiKdauRH+t/RQB8AmGhUbO6t7E0jRvTkPbt4iQt6T1a
dKiMzDj2fUTdSVT5I0Fq8S7ycbKamWGjeDJ/uiE+w7poHzLgdjYGl8HryFaMq9u45dBA0CxaibGV
u7DxrTc+WuQ5c3eZyaG9lkVHDknW3fRxYhFUY/ab1q/rml2TItINjcjc2CM0hYjwXm82ocWovO0s
I9VHTCEIH5uUYT3XwqO00J6t5CtufBn4kiQhuRCHGMV/7HBxLlVDytzc1sY+nvp7wl08lnwAPMRQ
omflmbqppuhPHaYep6tsPGbQHxynEmcTfNvZjZNri2QD+OpY7cope5OdrV9x6zkAtErrWnW0GvpF
0lv37AQmlEaIch4yD2e6hacofUXIhg/cYpZLsHoPQCNvdkSteme/id9cpygJ3eH8USdht8/qEQn2
7CGIrOiKT8T6PjnzDjy1vAPXcBdzymHMp7uHrKMlAigEgaEBJq4A72exi3RKd0io8mVM7P5kgEtP
RkM/jlRkrBM9WVKegflFGypQSVF+o/Nau/UbwMMYvNb9gUVpJAYnIwAFpSMTiaeSHtGB6e9jrzEK
TVJqSdLIy5u65b8SPX1EK5kEoZI9RRZqXes17LLwE8jESCczq0lH3A5Dmj0N1nI2hD0wTVvAiExG
d/ZE0n3hpsv1UTvDPSn2lszDA3AlYp2LvD9MCOYDvU0v3WBrCeuQCwqRZpMQ2n06Vv6DPXrI/Yem
vXCuZTiw7QfJ9F/gWalmrirReZRxhn8cve658nrwQEXWc1vlX1rvP6JbKe4y8Jm9MzTwAsXMtODa
+wzaEic04bJNN6Ib3F3c+sDUYC9hfaDnk931kxWdPHuIkKHzl3CTQgoIx49+YVpmdCq8tPH3gGy3
JU6uMhxotuUEvMTuleq0e9RmEPKuob0PSUGzn1CrlyKyb3Ja9VGWttdQaUbYhZaL3j7FS6sBdB3z
W6jJOnZko7qY0n5ydIVYKlrtLtYJGCX8GeTHJ2r26J4ighQP2DzH3iYkMk3B12QRgXqa6F8GNaPu
27Q6GzLpX2CYEVMwgZCAckI7mKdt9qrmpTDel95oj9HI5aF5U8StuDHQwW4Yt3E5TGGTKk1H7pg6
y1OXAG3ssoSukV6Zb4l58KzevfjdUjJZmJwr3v4LAe5svn3HXIEovJCg0nMNcXQ7YGkJenw9PBi8
BUuLa+AIiXUdh9g5hpN/RRJpKzKw9dJwfyGlcOZ97EZfLYeRuyRdAY+1c0wjJpbSGnHQVhj86Dx4
D9PQ3vnp/DBgFnheYsyUjbA4TQtMPITv4ZyCtjungVmn4qW1zE+WPg7qSfeSTF0A+YcJYswdRxVW
QFpHXQMYJ7+KpvibphWEOQ2z35L2znsWwBj7JMlyIOkWLdIs9ZjZDcwf459mlPXoz1iiWfDFXqtk
Snhd7AZOUncH6ub2QKhaA1IkslG4Oh3qVADERoQ4Z8ks2EtyJk2k5uWyUoYPDGffOhnTAYxE/aKb
tIwLUqy+HTw8dOS8l3bBV11kW20S7UuZGu22mMjNZuesPyQ4GWi5WnShQwj8RrjmDpv+H1G0wzma
4XljFIeSIpsXBERebcR/0rFVOXc7RD7VrV2ZLolkBHAaSa8su65g96iXzdRx0End/jUuMv0UWiWx
AE4NR3fRDy6rHctUa6Jxk8tN0v/IAo/MPAqKJ6KPrC6jIB5c7g4+V1QT6FQLiuSwfZtDo73aUcRR
rteGYNAIH3YK2MpaRx5gGrv42Bm1RsA5OeAR7BsX4SXJXedhngFnWF57zfDxblIkGIdMNNNt5adf
vEp4KRuX9A9ROV+DH5l3VjzIfYIs5sC5j9HsZLx3nA2bJXqMJuasy1DSaSpiJdRDuYhem9Ixsvd1
J2bCm1EDaKUk6hC6w05Hth/kDG0PTt79Yj2Pn7KMWY1F0EXZ4jApLIpDPbR2No//aVmsG8+Iu6BQ
QiTpMGoekxDqbvgAUsjhydF+GWemJ1c79YxworT3CZvP2qPsKqZgdoepBVsFScWjffQwANWh1G5M
bSa6rTpKFvs7kYKlTxUZqKQDe8FqQp+STzTRXe2G6usuymJORiYN3NaTJzaJ5kzecHIqHecPemQj
kKmL/9+vUZdEUhySYWR83BfVzZS7D0nfPY8+YZ+Uv95+QjvJKTi61g1Sps6ELVAzbSlahhBy4ZVF
Y/06oeghQOrtzrfL9I7lhnqjNuQjJh2oAXHM/DPt/D2rZAfVIA3PSASgFEfETmhUGDs3jG4nBny3
xM/oUOIyX7bHgibGBrg8Dgbl++9m8ZAAzTtOU4k4c4C9JlzC7ewhy69mfrM4KqRvQcJJwzQ+QUN6
n634ULQifylD/U6zSdVbIWhLA84AH7qNwCkmfPGUMkzfdYCGd9VYNnuHWfJGtLoJfb+6aNHAoz6y
5Y9FdvUXO7702cKHHBKamWb9A2l3FK4gDEplhq67n6W3m8tgZrz70v2C24LwCgvITpSdftYQjG9G
b/RPDIjBhoHOBa/cP2SgvAzwZdu8VgmCmDo3RmXnBy2Nxj3m2vhY5PRbsxTARehYO68epqNDIBG6
QrQH8eARjFeRSOh63blevL/d7FcXZ0ZAg5SZmFugWrTrCGMOxzvUCxgNF//Bz9Melmf2rBWPjtXH
T64XJTeNbdzrGpwU4JyPWovSlSEBjkHSVW+mYrgWKYVebIsrIgP/LnaaalMOhGwTsTR3tk2f/1uv
uvkCfpNJXgqOjZbiWa+exh63STbwrdAkTsTNo1Oh5cnJM4EVN2Z0YZrgBrO0QhB1gCoF2tppqT+7
QnIHYR1oRfwxoFRssyaYYvqWijxl4Nq8NUmhJHi4LQLfyVqovOy4xHUyYpmK6djNeoWurn+YBO1y
TpT6MfKSg7RdyfBGAIhogdaUtnkZKq+7pHTQjcqgQPSQJzO/30ek4CAC8OWOmEBUwrqTAKIp6qCz
8qMUPnJpJ/1kq2bggDL37IIJ1+OoP8WSdGJOgSfDdl+YEsOVhFUB/qTEUqRr5tmFubqdporKpcnz
YPItMqilYAyTxa+49Shrcp4nk887YAvY1H/IMZ4epsUptsswfBvT8BxXvX2Ap3y0xsYhWNz+aXT/
x8knjKdG8ZcmfHsiNjXw69S94TBc0lpnCtu0rvlq2SccpP6L6ZdfGQSFI74iilf864HX01Jxm5uu
RKFhI8y59KBCiP/o66/YkE98Eu9oWsYT/hdKwfgB8Ewl2X5oJeTvcXfbmOX8hgTDOfHMWbu5sYvH
wvIwCEazwpFdh6F/RUOR7w3bZzuIqzuHR5zB5ciIsjXK/dJ53kMFFkP6EG5Baf7ly26pMyQztXiK
U2snQAwp5MJeiJY7fhjltjXj3US5dJckkhTcgZzGiLaTq8lDZvOJziNtQ8JyPlyB0wQ0d7SPIWtF
Il0eSy15mgZKTwYLsB/eZ5kOHN/xirYGaRYaLSEabXKrlTVC+oAB3BhEqGOIZsUg1jH+wlFYAeAZ
um1Bc2UXwjcGqI2sn8tE7ADZGiSdfDVLUe3vIZC9kZDIejNVbIX4e449TF0u+XwLycHGgDM794RN
DID82CjdnskEESsXVxfgvzSPisyZdk1bJx8mnnIOVPlnMUd7WzB+ZY4V3xS+haVGkH2gcg+xHCIz
bVs6MXLq5Z2h03/x+LWYxYbfTlbl26V1kfK3M51UrUhPQ9o9lN5i3UuFg2s8khYm8tGZ+EsQuim/
tJto+g4yBmmNsE+OLbccYTJkLtib0ap/yPaGGUVKFRqoARGpH99johgRILQduz+xHbqfODe+i2BH
zL3Yd575lS8+E5boJi/BeM5s6L3DqkxsIo9OUd2aWXhNcr26pF55kFZfPDvIMyzdTYK+t5+S0as2
TWde2qTfD77zXDVLuCvO0/9g71ya20a2Lf1XOu4cJ4AEEgkM7oQE+JIoipQly5ogJFvG+/3Gr+8P
OjWoW9VxKjp62ieiHFXHliWSiczce6/1LYbsdh3dhvWXyC7eatXlV5mzQKn6MPWD65g6lHAuZ2Nr
XMg3Vf2pTZCekxgyo3lNt8McnkWLRB01PhYAdOpMCaGhIMoWtov9pKkYBmussLKKP3C0bqVbfzd6
66Hu5/cpFm9N2O+bAH3a1BSXZjR7r1rYsdzOi7LBfOZdHhraJBcpqh9TQFgbCDnovVdiwU3uObAX
CjBzckE6CXZOMkYDQtcAo6uA0tliNDcQHOg+h3b724ptxL9l5DsrzS5buXYFgLsJ0F0K8K4HfEfb
GujIysKD4uHxHD+H43wugOVFKzWPbI3nIgMujSE7onVbTdhFIh65/oc5Q90b5FmthpFy5fFlJmS+
YWX0TcD6RsHFOqzK75LeyErzk2D9avB+cOKwVazEvwr0n4gfo5UEWGWvrMk3C68j/UfmdiBtfnSR
Fe8FGEEXnGC6cgVTAIMVnBP41Wo7cgCsSi6thUUINdZi4mncYA2BR4VXaK/kwjRTdIx4W9GrXlPt
plbGoRyhHdJ8Q2AH/zBbSYjFykRscrG3Vkpi6CTP0LWOIsvWWJyJIrPUFs/ijSQJZ/KRj4IkomdZ
Nnx8epH8IA4VcauFJGMZ4DaPvNguX37jbrpPwwUyG+ckYEenuic/zlhpj+XKfVQrAZL+5UfvTB8K
wwTacBR6Ky1yBhvZrPxIw/DbFRSnVrJkTTe5mepPG+Qk4QULNlG4SmX20CdQKcPJuuPOIIBVqhVa
aUkgdznE5oUM8nD1Qa+ES8DCj+XKvBxW+uUABtNZeZgLYMwAQKZaSZmIYIOdATxzZhxiqPRguad6
HFK/pM1CMR0TXwd3s8XDW1U/Q8VFbomJxK2H4myoO5eocj3LNXhMnQvMB/XiGH+E1tgeU2fc0r97
TPQZRlGNfqGOExy07FGOMu9tfsu0CSUIohKKYtV+BrUcL0uTrHyqnzgah1duKrD8VXGWsQKwOL4o
7tyYxcOIhjc3u9LkrW3Ig96MVV+/QXQksFxT6aWbaTnU2uKQTuUya8e92kk63jOe/fWDQ9KBHHta
SgEw2FrD1xwCjCzxEGIbvy+Yd2gotojQPNnDUdU9ihVTS6AHEIkn+lO/rKzMtbsgTTSdWhJ7epfP
bFRTsFtwGjL2N4aNHPrnyJ1gy1fto6sUTRuR3XfwwCDIYzkoB25mWcdCYLxRf5NcaSdiFLZDQTVb
8jWYgoxt2oKriyOqz8LCO9UuzY/ERlQ6TwOBgHIx8fu27XYKat45Wl5g16f+oKULiMW8OzumvHeL
6srtDgbso7YErie0sd6Df1sVLEDIateBlhbVxzai8JyG4gHw6M2eOiYDq0SO2tMrWutqj2AEy/yb
vhDhm7sIUhGtYEkeHc0XJAgSL6Y9Qu4yWjZegc6/78vLMma3Re9QXhLkvk0e8iZHcE6cJ55jJ7pr
kwjLXGgfyfx9C4T+0YtqZOVTJFHHfLDdGF1Q7jU8cxuz/QhHA0Z3dI6Hfj3UyY9UoUQV1I7gzdo6
xApiNjvXjsgEYf0lWQiES8/g5XE/cPrW3Vnj94iUQy8DEj3gPT6aI5kvHXqeI57yjWiC30G8/J5T
y7pK7GJkkEyEkVBJximHwtq1suChkHi2yrIwzXqy0b6p+m0iWHIrl/A1kiFdd9Jj6ulqkGbnt0K8
200oAZZpj0XaHrupTE6ZbnSetWKZgtp8cEX1wYrI0TiQYl+dLQ0isaMb6blYgxAZLJEpsHTPI4Ey
mEaW7t7MKtJGXG/sHNjycY1nrmxeEre72XWJtLdmKJd3mGylyQ3dJiU3I/yFzvwLYm5aAEsNaiKe
xW7AAHeP8x1ylnompN5AaFt2vq2X7aGJxZ1JugBnXbE3NffDLfPxNdMRsQ/DzqQfcJjrot9hfDIO
sGIitqY2ONRH1DCUOeNOpOq7WeffFD1nPIHt9H1ERzKtDsYg3hP1ReYXJKFqiZ6NASNKYmjpocEu
sItRFbwZBLDZMH4vKg8PjCU3fBD4HpvoQLTMwLXynMA4nzV6sAv8EHrwa8RUc7/k+rEyuOG5yCbz
wOx9MHyrfxpekiFuGnsk9aHxDWoj51FVnMLAPs0R5Hs0MA2SdHoJFt+pAmO9rabyE39aj/P610hG
G/gPK/Lw4ZS0SLn61/mlr3nHuhl9nGB+N3MtZJZ06EsRbtfwFX1YwO4Flcb0pr91Qn+b+eF2AXmv
KDvHXzlaoZOW6/PV7tR1aNm36qneWY3kELP7dRgyNg+ZQUL3fId/t7+C20A31ZwC2LO7Jj3ajF4P
FonqtNQXzx7FPmT2hgODNHPZVrsqGbDCjv13t0lwnouXth1mIvLUt2Epn9FNPdmJ8uOqPYSpfQjz
MSdsQidxYdDSx4Rr4Unq7lNYDfqdY9GXi+zhQbKtloRuXJh92dUZ/TNct45DVlfxUUUAEGdBKY0e
oXgt0ONUBpt32jqPU14/ctWuvTEyj46Gb0JL9XQfA3/a5msgjSnuc7om0FN0vPwhF+Cac4uDhqTW
itsFainTBufSyRnud9Oxnee9N+r0ymX14BTjZVwDazhY52rCzl9fkZZxL7Tq1/5nnIPuLxb7TboS
1qGO2Fjvs6dZSN431OUWdTrMFyBRPW1Ip6RFYdiMsRc/HdEK1GRznJwlLzZ5gvVIzuLaGFiVijgE
kZUypSDt2NH4eNqDHbjfUmvqzy4jhrzp9d0YBPQdsurkpHgKepMzIXGjU6sY+ye1ByMI63JkPYc4
6TnU2DNS8y5RXL30+X7RmIjWCQ5SbnIeQ8hs3xlsdZFciw43bc7zLmdbv3bdurfH0bLXp/qM77nx
jFmwOzEFYHzAHZ6FGXUfSWUYnsIOWK5O58Vgh17TiB5G92MAO+LDJPpmlyyU0ERdN1BUWqn4zGau
sSk+7U2k2ZD9fveJ+TkuzX2FvtefMlxJTliEvBiaeg4iQNwz06YeDXVVoTqCGcdvSofWrV/or+Wg
WrsXVRmwM6S8xFSlzFpy8+LCCTHH4Feq8Ktb8KmOtaZWoXT63udp6dfyBkacoe8YPDuLc5uChlTi
UBf3lTMdhT1aVMYDvc+m/Ln0CaXDkoaHgaRvtFrdvhpNPg2uu62rR37cT++DYSPpr3KvUu+T6um3
Z++uMR9QEkKMjDA/q1KfvKE3awTJKHZVb5iQg2PpETr0MORwaES7MG24EJhy5R3c2UHwKCNR74e0
Owx94MGR69C2kpLN+iXYZO4etXCdXEln5lJdbXuceIzDxqOxkOc3l2qvnP5TS7/XyLML4vB22MEf
lnQi2WApPTQfzFzMK73fVwRfbaAoLkkccaZY89zM5rvKx8LpotdpaUbfHiAtd1nDoJqqHu6GHm5z
Oe26uHpIpuWXVq62zXn8xQuSG93stX3U3Eq9uLnXZQnHZwZeO2k71dnu5INkhDinEryNRUErg+CW
5sBUC6redbQH+Qjtv0jrPcvnbNfNhWlt7UFQuhlxeHZqDZKGOVVbEF+nLkIJkyeJL2I3O/Zx+x0P
i8+cY9yjAMYbzJ2ESSsxKAMN7KhgPh/B/C2DBdCjopGRoSieVUjhP9kAV9hdy6z1Dbt2fHpAm0Sh
L+9qqIkaORXzLOrLUEavjPxsP47fytTVkNmoC1Hq19oQ9xD8b/2q5qdDd5YhMgZD0Avq8/CbO/3M
8zDe4hZDl4HW18ioAG2dBBLTtaFDGyt6mOMII3LfmdUrqYLybtU2cXfNuBa14+CXQ0AI+dzselbE
vtH13jPrvvIiNRr7ycmoayI78JQaydfA6BNE8HlpmmA2teP0Pojm19bpzmUxZnd13gMUw1iVEU4E
s/IALoVY82lCgpKVdwas+l0fY1Y0DOuhz13mBsyftlNCnkVE/l4fUTwB2YItznAlsI9TgC4pnTlZ
HMJkxgnjblW8r78bj9PZatSl1tw7Ci+f1h6+oJeEn9w2J+IX6EiM9s6yEOdE43Xq2hed0eYSad/K
bhjvs0p80w9YcTjJm7MB8c9rUwy7PSkVSWvf3DifvgWZ5ht4zIFcF8murqNd6OQQo8Ky9qoQ0409
hHRmOwOTcsIPqObqvPQMAtYrsFBfs7zYozSfL4MdMRQL32uK660598S1xV7WE6jQTcPTZHBJCl38
ApaOsN3Q7Qxjn2wAOyV4lC0kTW0aNpDe2/Vj0y2fdBTNp6myPKZhf1YjTdEgxtAixJNE9uHTE6+9
MijOQdRGzIuEcYy5dmHk2wikGsWAQGpMS+C4qcuRMlN6ZAj7g+ku5TOBGz/usLnn92Yxvo8zY2dp
0Yxpnak8Dk55pPftpWTpmKZb7SytBlyOebAlYwec0UGDBejFRKH44Y8gnb73ZE6iWEW7iefT3doN
oVW9zSl3FxbOOZrRfupYF/frU0tYJxkaw6QXeKSCS1fId73lY5CxtlnWomGuaWY3clcOQEVmfbCP
DVaopn+wjfuo0fMjNKr3yUhX/zb8gtRKGzBe4QUqXosQNfu05iXZWfr0C1WuNVCqmcng7jE+xwzy
hp4ogkOFSArk0xz4iZEdEoYwQwnPsyuLbayyAFOQOfrK1lEdzVsmk+qmW3Ifc+PyIABg7y+JsNMd
YjMW2V0QM8ZHEcRcvh0ShJtLYdIX48l/gtlE6yYqDmbX3fWms28zhgrDRFYt9YfllcTD+EnJT6aE
lqLiWZ4SyBV7u37ul2L2sFVvOHkTGr3tWW/nZ1Bbzwka9d2cdHsEBd6gaBplw0xshnp3SxEdhg9S
Y15npg8gWZHvjLFxy/LE9uVMX8SN7Y/IyQwvjuvS78v6N2KiSVuHt8WE1puoITL2WOplThovh2xy
Fg4YLYNZXdhCJneXI2xUv2C8zE2rWOR7mkyzr3FIwPAsCuC0k0X7qzhDZKS85HkKkIi/pgQfVUXy
q8Dl1IyhujNtpk4ul8CJ46qlD+pTEx9JuJlf5vrcNvPwJiMJXSHVkVkSxJG5/PuwbCdZnms9xfQZ
UAu4T4WL16sX7b3oylPQrCamsMRgH5oUn+4EngZv56HsWU5cu5oNLLzyvdEwZpSY+EDoGUctdslK
+p04iXWn/yyoTz291+RRVgg37VxE2xgJApsAWq5ULFAmZXMfgU0kYOR3PAXxOvj8ZmDAI/ZBvfZW
v4+JXX40YGk90p0DWh7SGDYZCzPaWzCuc2mgv974E7lk22mQr3oMJJ/xrQ4TBk07h9Qof+QGoTGZ
uIK1iLtCfOec4HUn9gSzJsTCixPEwOrshwo1VRqXo28REJXp8z4t+VxxcAfYSHqqJch8G3RnyyZL
zJdueMMtjAZEb7L9PPVXVhFpZPD2FWFMmdZwOVVrs5ZBU1s9xtAZfKfBzlJT323SJv6OY93Quvy5
mfJLR594V6w5VBwzfsQ4bxtC/49nkMdmXT+hjHqcg7neulnE7TS7wUE5D7jLyC/HXA1jCMMoipV0
KnwbR5gmbMZRM4rYDrwjA3wTGjqCqzzAea2an22SMZ3GIqnrJ9lKycYA3Js8ieswpVwhK5dhN4jl
qTR3ssvHrYX9fyvKtTKw2mxfpC4XrHzy26BWnKleVjPl4SrkkhO2nJccuaZuZUDTjZqFjeWineWB
jIPlmEcBl1UhaS737KkDgsMtzryPgQP/tOCFzTTwMD2yeEqfAm9XBibWDS6oUdb0vGg+0DVom/yQ
RTgU7DXuEZicX9uuw8U+gaiC9sXtLnrLMwE8fs3XkozWghxUtf2RR0O9T4WpAEcM7Mu83WZDu0lQ
qG8XpbVrYESEgDhRD2So7eAykteInsqbHbBJc8QjOLvWuUiqY6lcTCqDzU4gtXNb55irkmFHJT3p
P5poYTq3TGhpb7Kfh7tGNaT6ZAYBGQP3+3yxsbXxGZvZgjbLsQ4ZwpiZBm5C6k8pBwOu4LId7EQ+
RN2AiJE+GkcqBVyBLI9lB9KKZUlmss8IiGqMaNq7hbnZPCW3agVGmi3gx/bdaLQ/9MBZtuJF41Z5
bcwENLK4rMwV3MuKXB2vWjV/BfSv2MrgviTG5zLnqY/BCKlyAotupk9Vz/Z41Cqi2vImekDfZu8Q
cCeYnPTmW+aKbJdB9QT6xHr5GqgNCAjBi6UnHY5fOpB+yVA23hFOFB2l24EIqWqsn0NJvh/NuSl6
seInZRgLE/ngZvZZvfuSeBY1pk+CCw/SmQjWsWBYf4ktOQku1oKEzHXSk22KYU+/ezrxhJ1pPdNc
6apv7RouOcwkOUZ6i3xivMCYIF0soAG+abtRP2HRoo0ehMevHyewFT1J/tNLk6exAa3MDMfycjXj
bflSfy+rajAeuhvN7nqnVXZ50kRTbfQh0L1hWMZla9LTQ4ywrH522V/7oJr3kkvAnKDsqJ0Sa+z6
aOZ8qvYcxVvbcGmJf+WUFkLuHK2+WAgCdkRT/Kyc8jCOPBy2JjH/RThd3bmtSSP5NbQD0U4QFm3D
PoxJTGOyTbZLykLE73/rOYchKK2iUkLd+5OmivdSz0lmdiLIR4PleotDjEcYwBpBicGYRn1b9B4q
UY6ac2s0obVXsjz0UZ777aIRKdX1jFeKa2cE0hv7QuF9c87o0BPGouKtWFz9xLyIX+qxPOLdIoul
JCor5A7jisXYBFbKxUtCwBC3VK8cP7EaRmLkvn79UqfRiQcOFh95sCcQk682Xt7Y0B/sjnDImb52
H06nJDZ2kyyY1aE5Cfm/fASPl8aJnhf1bkLeRdWBZDhzrb0pE5uNSx5TQ/wOgQRxzOKjIi3FwMKa
8DED7KYHVsOnQeLENRPOEhyozkc+WG4siWy7M8YXUxjmnmABsv2GAl6e4ZwCzKcnTByeKBRwPnMl
cu6qVUsbzfZHJsQqYSwgns8siS60oeZ11Tsl7ndnAmY45+rMARgD/+/nU4kB/uSUibWru/qGdHr0
41zdXMoBSUWSE+qVh06wzQq6mvOc3dF5rpE78fQBjDCe2ql8WSIcoWOpvdotKUR9jP9qyN6/lMOK
28fp699mmqh7K3GvFA5cnuZ3ma7mgA5YZWnhy4Osc1r0HWjZB9TaBaJMkkYS7sJhSOpvFRREDeej
dSoKQqD53JCd7nTJk9BzRDPeMjzNpZVZSdngJc+evp4qI6AbMgr8Z5Ue3WlW8Gjyd/tfy/JL9fz1
y9KUTPaDSzhhg+i0q6rxmdAR13GL1PlOODBhDCJXuXR8H9UafAZwZTevwE5NoMALen0/tjkkoQDd
3azfs20jTF5/2qZEvVKvK0UP9OTOmkNgfgm98cke19Nh/hGBKD9pNSE7o8TyUuEmwLzIEQPn6CIX
ypW6DF4LUzsHdhIfTPYke8hvGf6EnREuLXtypPH6hvDTLcBHJw3QsBmBM6rRfDesuKZEaIeuXld3
Yp3SkB9ZX+X2XRRaB+LytrrN8Ge0MhpmYYCT2EJ5aeZHl/sUjTnS06Bwgu7pPPcQMx8mx3X6RYOc
c1+SO2BzoH89gKHJlqAJ8GyORrM6Dq1tOKybnEifeoITTW1DevVDb8h+287TCjAMb0PKQNUdMihv
9U4h9tm4ZA946CDRXqmUGvVPdqjHMiNJufhfRZ8/krPctf/9X8KRf0OiW6bhAHfA9G5JIf8C0IdT
OdtSb0uY4EiWlbSaXTbnyHxS/Syq+okqwCMFftloKJ5ov0QER3Ww11oDpjcYmvClLEHRdRjC47SA
SfpR0d69VVGaPth0p4qh9RJrjuj4TIE/Rk7hKRFpF4srXKJSWtFxbJ66LO88xPztfWAphIsd00Uj
JvsGFvZ8cgouK2OKL9Gw0htJQhZitIcqCMARmOOHPujOwRBVhBYWeQ/bfM9DxgxUz4FxdfAOnme5
Q4YfbtHh6letitlRx0Ees5ROvSzXbCbJnSPMOKpCq1mT1YwdS0D7ATNcmvWxXDsXsCIexMSALo8m
EkcqPf6+uFznbCBPyDVwhUThMbGd4dhbhDnqlX2x4upVNGMOj0Ir72A05uxqxU2rGudE6Y+UvxnI
BXVYW1UTszXJqfUHcz2lFse86OtMr5iCezfRwhcaF1nInJpK14T9kTyMChKF3TIJQOZqEjcYICKD
gX3UZbkwSc5cgnkI0qXZ0u0RHMCB0PTXTC75TZPOjTCM5VzSAPa6yhJ+HVcD6yhp90ii1v5v85EG
RXgH1qfHl0ASFxZG7Z5u3S+2Z+OUzvyYaULjbjRyBzaxuSe1cbpXBRtPOXfTGXUeTkiLdJuxLj+m
CBCPc2VnLt4Z7hPtF0UHJoXy3UVo6DmieomDKb3XmAyiJLNo10GXiKyFw5V2XpkL8U1oeIuyJfmB
1eNAjrnjoyQjW3iwlu85HnmCKaDrVELs9ZzFhAdkRrOcNi+u6t6MzBjpN9J+GudMP1tYn48WoJp+
/a/EHmA3fv1GwYI6m6IDsFKVUPcc3MusF7XQhWPCrk89JrhQCSKB1q/8+hoeP7o0cxH9+w/qSlP4
pOf5ENh0ApB8pSerIw6pxz9GOIPgGijjnkkK0JBIutOtBY5wsAykZVNLm8V5sRJm9gXDX6LjrG0Z
qgWdavZUzmV9JoNA9/Q0gY1X0b9cuL2gvCATkmeyeGrHO/Q6+aNOqOahss0tY/D53nVHsFRk4uhR
Zx9to252Qms+ay0iL0217LolnQMcVqRGlY11446Hkjm4ZDVLv+8DtLaRsKC8BViQeGMv3Qi4zx1T
56w3Bf7Xjtg/SYPuhuabAEUHynRgEfLTBzjlhgJkWpVUl1T+rsNhfHZQr0ijC/02pTOGGlLexeB9
swCzSep0BkcQqlryfOm/zerDCcvm4IjBug/C/gkweHWeBpvZIbE4cWWOu65qsAr2RCctZZN5vGcw
oKyF8SnNE2hf6FaiBaO7vWG8UJ6iwnxIbH08mWVJ6nLZ3yWY/9e+TkddRopgWEbWtpvG8U65CDkZ
CDc7RJpwrOzlg7ZqQ0hEku31uTw4GdQlGdIK+c+bs6H+tjcraVuW4zgS0o2y/pINkDaGCOxWLw9M
8bdcNxvSrovkpIs8uZejIGkuST/hRTe4VDLG9A75tozbCS/DKg0AQ7sYNcVJUWDcYL7xmw7eP/yI
YnWf/vtYOf767/+SFr5QaRNzg3MWHjWUUH7/TzEkTmPTWEN3dJiMxPTbEHPE6DA0Q18l7nS4X5s+
z5PPgK3cSnOw35ngRihN7XFIRs/Qr1lBuzuiZUe+r9Pth2ZSZxuBWFyStYYWyKC5zIyIPh0kSS7R
tBdL8Q8pMsbfc0Ec3XTIA3Es3TVd+ZdckEpDvq7PU4lUq6jPVigfMb1tMKw7BNfI4tzmp6oc7kP2
QPpG9f4LYWjTbdux+4xoyqtnItNgSE/vjHBQqpW1hkY2x4f1n5eEZf7t/XaQVpAVIQxlun97v7H+
aUEZkMqbYtjfihriVlvp9kE4o1eENa6Udvw5hc217pzmtSMld2b8rey22XcFZgonyO9skOneFAza
vszd73DvCJqYp3sH4bTfpBz1sqldLrVCbKYgp0goKnkarBkxIUPHDdHs5n4YG+G5OWl83OO/B/b0
OSwXbXama1XB+JgAdISxa+NQRV6vd7RUUniZA930mA7OodGZnv3nt+Yr6ud/LkVTOriITQaMBhbe
vyzF0B17ZgxTg9ku+VykFXiJdNJNYXOGzpG0NgASxYYbknVCQys4XhAAzfa7y0Ty/xvy/22r/wdD
Pn06S//Tx/Y3Q/75PS4+/+zG/+Mr/nDj2/a/uCdJiy4BczGOQrabP9z4yviX7tCNdgyMG7YrTcJt
/nDjWwo3vqOEw06MF1HoPDR/uPEt81+6VEoi6jdcHhxX/d+48Y2/hrU4Srmmzl/kstAo59fd8E+7
XacSsg+JHzj0uO027EjojwW8834jfhqn5q3/ph1DD7EVDLrwHx5946/pPQ7DVjhAiLBcXo00/vLN
Ma+Uta0T52lOjCLo2nd32fiQlzsbwjyPHAQL+9MY/1+/7VpA/Ok191Ygh4Y5yaF5pccVId/Q9n6f
wcQi75gdYWfn//At1wf1zw/yX1/oX3bjlG5qgOJ0OXRcXZarQdO3pT2ymWOvS17+tPz+DwWQpVaM
w//8do5hOJZSQiDABcPxl/cVEHeVhDjuDiE3mhPq972yzMvUwT0wC6c+x20aEXSELNh22W4pJpOz
m48pcnzJbECkZ5UXRLASprRj5aILnXOiJ+uqRDlMMIOBbYxOIOk6i9K/B4rgNewR+o45GV1W69fA
wHzig9+YoyoOBcBQrzHzbo/uAOJzHfhRMl5IyBRenozcWjEuYEtPPEqFwmNiuxv4n9fqx6gr9SM2
plsfltZ2QTQ6TSifm0VOKEDyh6CLo1NQMm61mu9YSvBsx9OziXMCAo16mhgaPZ2BhyEgrWK6XYvu
BwpxZ1iGIANImLWbdypVVp75Hs1Qjcpifsayt+We39HGkafWHmhGmy2zPhzFUp6KqD+Oovtplu6D
CGB7k0P0KfP+HFc1fLLheZwr5ibtWZPj91mMaqtgjeM9Q73TMtFNsXj1o8YspsXntcjBz+wP5t1U
/eQfoE5Ej+j04zMdN9rCVfOmcwZuIlGuIde7edZwq5U40NAPTJ5ZHur0p1GIT1Pj62Bq8vSmMU0w
/ioRMttxHGJqiAcojRLJA7VD04+Bz9t20OoZWc7JJtTA77rF9nqGB3lmbIqYnN6K4CPLKt9WCEES
pzTW50+SEJ4jG8FhOG3jZnomkHRNI6j2Q8HoI1XLp2nmz2H1q8jb9558ZPrbDjoP9ENbyqY5TXJf
jdVbMBEKoOydKBxrZ9rDs6zyT30s/bgjN3f9e3JzetZneZlL8MFu7kF8IvZmoRaiw+d0nPp2dAsl
21XVTB7ELv4It16LadMSB8VW5VDXeur7TW5Dp85MJJ/56ttzOCVHW//dCl7jcXKQ5UMe/dSYFe6N
Lka8o5POoT0GYjTwtcS/25RXkLf0fSKtu09NA12tiYZDZM1rYsIsRY7zyy0doEIRgVB9mp7ylD8N
O+CTfjV67JA1h8cC5lbCAL6s0Nfzg9RoiEGNISoBh+8neiLOmasOtQ1ALCJyfqPa4uoazc3CzbjN
DOO+TNxwS1Rd5ps6AqhMi45dpvuYw63dCJNxW6cdPOKsoFLVPbB/NgpJSqJ55gsYUHx90C4KOAy7
747rPPJ3UYN27PHwT2iiNfsKdB7fHStkNJ7DSlxnFf97+RbCRbdSlz8NqkpYwdk1nJOE8RnVUGc5
t7ShpJoyXl2gGbDIFnLBTapyyp30uK6baS6+pfn4gMwqpN6ldK2pdTC10dqrwGIq9Beai4JnEDrf
gEFWIftPsl24HkdMGvt8x+N7R2xicux1KCAV1JAhbR7jYjL2bQ9HruqetaLBQdXz9n2tPK5kHvsu
ONCwehOCxzCL6xyrbeDHTRAyeuUx4V7MgtnryAzcAS7IhNWRCYJIkM4w9RegztdIY9zzPJ0p6VCN
pn/mRvckxuQhFQbJSDypxvoLoB4kaj17vNWsMlT0Mor3GEXBG/r5xlNuf0Vtid3cnRHfhCjkwORv
hxcQK6RkylGtkk2CbGpG3+yfWCqyxQv6/LguJ6fUBm8WbGaQtkk9jSEJvjQ1FazuVGv2lX2VpQbB
nQcySuVmLueXrqpGPJA84lEA4Lhgy//ajqBmz62R0ivG5C97YiiQBiBR5EW59Ua3+Sb4JT+7lo1q
YNrvZTQOtsieCxHcwIPx23yo1iI+SehgL3bdw2Latwgyss0PRpWJ1YABcGzFVzyU+74pnjWR0rmN
ZyjhcfP19ROGJalKAI3jcz3Mz42btyT4XXT0s1s9nhTuuekZzc0uVPFTv9Q+myr339H6FCU/Zw/5
mQlh/tbE8rku/CGsyCRtzE8yWJ6FZDWylx31ybzS+boaeg7Bsf7tLmpNpduEYn2OKY02FJgSCh5I
RfgXG91BEihrYv0CNe/RX8C2aM89oaBw+fl0+uS+jXhbp3VznzT2IIUVRdFt3UiaR5twtJnxc/5s
m3kiwYRQq8VFRSIa8RkrsKZxEn/Lugt8mnrpXub0QN1Pf4jGw+pIwDOizcfWbd7Wt2SuOWIQwwO0
5mnK0ww06rB8vUCyPEnB7KPT14KXVfdWt8mpAJpDbclYhZU3G5yjMZR21XY/OJFRe4nIbxI+cJfQ
Q19v8ysMzDNH+1tkhq9NSpB3rLByfFUSHOO9QkTlxsHenSL6x8L0+yb7WAy72ibrroZEkxGqkaJj
bmhNZEvXbHCJ+JAztiVZXldnbOYDMwUmskActqNqr8lcwFmlSGF6be+NSN43OCG2RtTMW2PMr03B
Q4Gx95Ee8UMftOca9d9mXKeT68kXddnZxLFEimHvo5p/4oy+4yOkOhroXadoG53xuZpUvqM9TPxX
Qheom9zfXVhgFuUEiHIC6owCW4/DS+iiuPQi+rEYBkgb4ok9OXGB6LpD2KGibWLHus8uq+2rKhdE
BNPajOcAE+NdQ15NmPuoeS6daJA82uiwncl5bbCvs3cQ6B1J0tvU4K9aRJRKhOgg2Mh8XfJXcaj+
auXiV7n1mCTopOJuuk/5p+wKZN4BcVNiEN/HSPMITNpjGsBMi8liTDq6O3bNKsWKU+QCaeiKg+qB
WcYxwBc0CrZiKdeAqX19QmVtjMCj0m0RVWSBNkt/xB/ll2PoYrmYrhECLfZY630KkBOkWVhsMdkx
FEI5wgCKFxUVDm8nxNJd4qaraLjeCAblW6J5P7Qy7TmRF84KhqKbqNfQBUZU04xoErqcJmpz7PKt
4Ccaxu4Ia9UkDGcEMK2uvU0uwpzh9uu0N2LYuetoM+/G/+bpPHYbR9cg+kQEmMOWSTnZsmV7Qzi0
mXPm099DD3AX05hObksif36h6tQ8QEBiSFjjbchHOH8yuu3B3DVWB45F1myzhU5YEIZgJBRwvJSK
0TMDT4Kjza2gNkd5qS/KqBeHdklfQzIA/WGSBY/weqRdyFUGcWsCHfIxpeHHAWcDk4IRSYvdqJbI
UocSHG8Hc/xeDBTiDNNsc9Akb9AwDnbD3ex6FU+V4PJ0KLmIRNPmv/1MfJnTqKPgLe0Pp9140Ifp
GCqM8bqJdHhz7O+JBMoUesVnWfMA+u+bwMeHWkLbqvNFFpajNcUf4EFgyoiEP0CLHbk/2KREZcm8
OIZTyv7FTwTxIYQBQQNdtUWAJ24XAOsO+Ej4ikWEUaprNiVNKMBH9T4r8ZMSGaxduiHcN7JauE2H
7UixggIzLOVPNSjNZprMs5oRm8IWo+HZmxByvovXGFPN2E2l8RWYRMJkAi6qCmHxMv0MBjdVEEkV
zlOQrI1CUdAFCB0ATthRWInbTi6fMCBQJdXtd8ut6ZXVT7xSk6Mh+lbBMYBUMEgaykRWNqyvLSpe
N5m7wJvWLMnpZxEHyZtwqVFowY+Ql5S7hSMXJeLqSeOb/7uiOCjiFRlvasEpLvWEARbR4g2ee06P
cD5KI4hKuWfJaCIF2fJOKGsnAa+e4AYy1AICwIXgmmk/YcaH3epl4mmwVLR0yTy150prUYJPaMPY
4wY1++H4K+2wt055TAeSEMht6YJn4VW0aW6pbExo0EHRASWo9Qa/ClmIvdQqriCLLzErs9Ww5WV0
XwhxamOTjtpnnjOOr5H7mc1wJeaeYwAr8Lq7C3iE+wglqa5GYAUND+JxSmFysXqW5EKx2TdTC+dg
KpQe4UwV8kSfkXyYY+KiRSVhCFkDNvZXTcbb00Fgcht80o5Untl2AcqIAG7GAU5L9l1PldjB0SSF
g3FytIHUBwiop2yR27r0EZUA6mfUHqWcivmQsH9XjmqcfkUFcI8atYUhAzHJIOFMqnrWS+2np2El
KIg1TqPJnWfSbjWq8ZOHBC7gXkMzQWlbEbJt1zKfq6621gY7507XVnOrSISPmPYPmH1PxpqTQtQR
70sQ7UKz4SqQg+7WQE1ANzV6kZGchbD/1Rq2dFpFBCC4mRdFzDA2yiOO5iU9r8h5mQ2CE5sKGcfy
UB9aSotO8gWx7mg2UwJliwb5bYV9Kml7mg04nJHes+cSCWuZ43YTGoGvNBMM1dZ864j2cxtVeI4r
40muAKulQt5uMmUhwhKdshrhrg6x+dRNSxE7V0hGkq01aPFJ0YLnADespj21EKKcKMBvWgz7JGHF
K5aaQ1gSfzdZVoCZ5mok3UOXWL6MpYuwK+r+aA0qkjLkYRFhiwhcN4r6sMyx+5wych6UudtRWeGE
nPAu8a7pbkIGCBE62pFCGKXZxH3NTgX3BAPGmJFB1I/EObQNIh7FRDMrynf2rhcBF6MK5x2yLXKA
LDwnozXuioZqO9PHTV5NX6amEeUVcZ9JjPu9kfW+PZktBtqy43LvRpJtE8yOKDh23ZjT0akN7EfS
LDwCB45Tt95uCXJtHcXqkg/oZ2dcQ3SbXJ5WiocobPzR0ATmtuuVlqmiK2niRgHry7/tjxEdY7O6
/wCnWs5CjyHG2Fj6adgtArV+VKO456OKytBlArElAkBzdIPZQ8u8oUixgAAAExDWdIW4bFECHcqx
OnXonUiMmjcyybZGXKUonpaGDZRfTZPIYFl5LzA5N9KQ7kEoY/aMPkYQg/E3qLq9SlWDgqH+hM9P
XzCxcpRUkJPBsZfh1pjTRhhqUjbS/IYz8186zztgiOAwG5yiEVZKzn+uX+aFW70t3kXUBk5ZSKgw
qxsm3s8qzBFGyzRfuYjvc1ZRHCNE1Slz7Fa3njq4Ke5FIkKSK7b5EdlA20UF+FsmHXJjxLW/wF1x
y36yyFd8wpCt2kFXMpYv069ECXHJFuoIfJ0UUv6ZZzhfC9QYdoKBNwDYQkXDeiMwzENTiJtBewVr
U2wWXYsIUsjPsskILJ65PgOWOHkRa95qsMVM4eOS/Ze31RMuimdi7V6LBFIUzh1a9qjQYQFzqBoC
ZjRNgM6lNrtYKx9IxmQEsnrpByYsL4aWNQ5XkthStn7mcqgWBSQE3wHv7nFqlFsbqycF4gIysjLZ
YH/x+0yZdqrKd5Pp5lbVVPgfGoyDMDkJAZOUhI+Nqla5VisKWw1nAWE9SvlZUDcqHQoSBhI6MVKL
BfOTKUrsAOakj2tTBZCSX+HvcTIzTfLgX6MaHgrL7SnsWcVwCGIJQ1s5XDsFdUCrc4j3ov7K3rbz
JVJNsQw1jqGCaILOuouvgmgO2xklL96j/leP9NpNNkZRMqCreLvkNqRGMogBykBcgWFMNjRHgyPW
UrDPAqgkyBezPEXiWJaGw/QZdmVs+Wt/l2p14831Q2aC4ehJhDGA443kiA35ARa2al5BXZ17g9uR
LOzoCFYELYwKdUqUn7KxfVvZJ+4q8naGfD6nRmNxoPSs/WN985eCxcKC4B6sL2PbzsS8cIRFQYw8
UG1dJSLrnFTT09RNE11bhECSkeB2zslnmSWigQSlcSyFn5VZpUCUJ66rBr+8wLqGL72UhzKdPD2B
KaCIGO0GLXkyQiHflbJ2U2pFORQUQeweYauKxl6EnClMScs9x2Y3QrKMYoXJrxKGOZkYIZwNcWrd
eVG+ora5j211kY0IwWTQoNSa5wOLd7bNbDi5na0TmcbNrh+z3SDLrJdL7TAtUCnCetxUOU/XHDQF
GecMnOoDBw6N/fqs1nvAziNtWhLRNVkWD2ytjSh1A8NinCZGJF/Xj3LJN3lP1KAZcbJPCy281PQw
tHWTSs4IruBEXHLlFScXuZEqPMZN9l9cyYVl7yMg/BKiAmTPbEYEZwkUy4bS7Orx71xMXob1m4cN
G+x14A1tU4aYrUFbDHKeeY3KqLXWHmSBKp5Mfl+jNz9VLrxnKddZm07Zfkl5KmSa5Y3rGyhrgFBa
ygqpNP0Kd2aYzqo7Wki5CzJEnYGzV4oCzW8L69XUWgGLA+8pvtjWY7nl52YDaVvdkyJygL53iwSm
hq3FE3OcSiqW1E2YtPHOkAmnG9w+KXiYOS1oKFsFyRuxNVEyr+pF5IHr9dX1SrwRVTzOUl5n3siV
kwlCS/v2raMaBGgrv1qYOWI0L20Y445rQlqjdx126hEZXzZPm6lpdphzxX03MnwsloR7Rcp+C11f
IX9J70MkbB2gaR0efq55Lu7pwMT3R+trhoIZ31kDWSdThMuQNL4+wVgsJIxxUBavaiV8FWsSFu4N
GfC71YikM61h5zyKpH34oQu/8lJZGyPjAA5bBKMRIVIbLQlzWxlYKhg2LZAM2H6OThIyZiBamLNj
/gzT3luskCCp0kBYiwQf00p/ionzfbbqZFO8lMtEsH0VOIOGaKg26tKpp5VdCFt96rUJhwlgiNbI
j5oVMZ7TuP5MQT9rYKGIEi0wPxd4JWNl1JxOjHBqBXgQDBj8dqMzCQKjyQEUElxCwPDfVxY7896a
MxqXmrdXTr/HERWvNee3eP5cWgtbRYLBjFhninLs8DxFYwFzNeo3GBCLRF4DihOZ2A27WpiNl2N9
GWWzoiQmci0fy5exUwU7bFgHEML8qCSgA1Ym634j6ZdRYADdiTv4nk4+5HfhB+MagIzOAGe4GKix
MYDhFifNG3qvoPraEPl1VaGAqj9rbTc3xIFFNS15qwVfeoClkngdiivfUhtvsTRMGjGil1A3HwqJ
CDpoicGYF7voWPzrjLHr1s9b7veRV2GWzWcKy4aJIMcps1HSWr2yGX4smZFyLGVnHcggxDoK96Sd
vfJp0o+KPguM+GGzdhqRm4XBM48kxpWlcQyrAGpwL92FCgiz2aL9XpuMSCC/RYtuIZkLZLFIa3oU
auFUeQR43NS6/jRlAmmnXrhRoX5WMgvmfn4koXlkT3BbpSIyhMEKGw5yP4w+RLViUC23OrtvIMfl
J4PBRzwp90VQ72OaEboxngR2jqSvW3BKEMq4XPGfrb48q0Lxrjb8Qio0BxAz4BI1BIWCVXm6UD1l
VZQR9EHgxaIJ3gyFkjnWW0dmJ8ZQ65hzLeA7Lr8VYud53ZxnjcIP82suSR/1DI2gQ/vFVpMuMQVh
bJSc5H2+oJAmPAbAFNY0zoUmpgfODIfU3S2cap4iNTF4JtZnmxTy02AFnkRbm7EfcvPMwJylPpW6
aj0DILdDGED0iTH41Vq0p9ZMN01Fza2xZtGTRneGTo7dhhD7GVdoEAwbUVxFeGZuOFWSjLdyqLeG
MX3ISUDSpnJpmS+hWTYJn9CnK42kwfycIFECpWJZP6VtuZzm1ngsmv4m6oR7yzmlUxSt3pICMf8a
PhE1hHAndO6YVSg6gbEgoGICpfeJ/dfkZSFTBBXnTycmfiTEX006T+dW49iPBYAuOei+RKX3Wwh5
cjvDqKDMlM/SoJg39MoUfuGUYG2cq52MkhJ7a2fdxhxl2r9xsL5A1lwFmdscGs77NHBadMjXB/Mu
NBP/HsJVO7NmVskhnh8KI3K0xcwkspKrXklmZsprY9spWy2AMIFD/pwpYD6N/IYfko8w4YCcohLv
tE6331OWGBIGdil8auqeAeoARGuu9n8FS10zIgIQkB004dYWSeMKtXElc6I8jmwcbrq4wxP+SvBR
jPND1PfaFD+Svg734IhbP50VXyiRFJfs6myx0V+0esROoV4ZC8SgffQAnANcelZMdV3JIFzSp8EY
6rNu9jviYZvN0obJRpU2ibkIp7RU7tE8/QCUYTfE0P9AsdccNADTwpRbyHBZwQR08z18O19rSx66
IR8EailOKt4z0ygxyw3NvdFeciEOd4qqhVvhUWORkTpGBcgvg4r5Vb3WqX/PwlDgCyTyEwoAngaT
fg41Htlmn55hIfBhM1T1Mu1UK2aAm6Aw4U8bd02FbN4QYciHaPlx0LIbxaJrQnglkYWDHsUCIbBj
cOuQzmBoiL/+Ll0B+ox6FjNNtNN6rUAjxn6j8JtJ5LypCnDQ3LyK5D65eTqc4yX067ztWAcGuAyq
4UOdjLM5kHD2d5/Tr/wqDZ+7nHw1MQEBWV39Ep3hIfbBA9FGCBArwoWCOdr8XQ1DZt2t9Xss13Kr
The3Mxld1OVaETFHxDWPAaYo2YnNDEJXN2TFuhfhxnaKS75kxdMsSiqUvQqUU8nUnVjS5L2cWJ/W
yJo0DqBHZua8TYAc4yaGmwIdZD2IEvhfJPjy4UCAVJ8VBot7o1wY0K0uSF5jnKGuZjocOaLpgZy0
uDTwcTKspGUXfhNUmntpjvGxFdg2DIN7UCFlZAYDpMv0G/IyIu/GJmXVtE/0XlSOooDFWyRzEG6y
FVnGfjD2Uqf/LASp7pU2/AuGR+ZsdNMZfYDi9i3mHy5UiYX+FPtWEGdubxYg8ygFYvA2sMaHcasq
sMRHqmOnUtA1g8B9QWwK0ToF7HyTBe7ZpMs1KFkQToppLvezyWkdSg85Dg7sK7O9NAjcyRFjCtkS
pUslwskpxwG5nxG4URLS9fB83DbCdNVMEZiRlceXTsz+ZSpPmUlvwBlSPuqBnL3ViYI32toomfpe
ptF0W7SZVhKYFJMZP1zwLYoGa1LZZGsjQejsgw9tEAzW/YrpVPkHkG7iRUf8XolxKoBILL1FtkmX
YMQi94Vk5pxCqX6A5mYaRTMl7MW4bd1ISt4I7SV6AXTAQWvo7arQcuOUppWH9rHUmCzINV6rvl4V
lKX+PbKA1wD7OEgNyM8i264Yk+zdKIFdrA+0RbsoVSPywEO/H2F+9ViDkdAcz799NxySDhgEuojr
QB+xWjPei6LeMPr/Car4BH9FguOL10COsKXmeF7sOFzoDsPgAblQ+DAG31A6lw4IEho6fTCI+AX0
yUVfvEKQ91VnYLIkONNWE8A5JOT0rprEMOgN7UMmYG0vpuXCN0W7XzA6l+KaCGOQQHM+tLu6Ss95
VcsrNLmnIMFDhBtgIwXDpzAWxX3qGcVaabZhrvVSYOXE4AoNl4rVmZQUupLF/jNW8Iq0QDwZjJ1R
yidbDXTvhupmnYJPw1GFrOL1o1dUKjYz2rNqUEEZB9FdUpvA5cEH0qWY1V3AfysTku34PiBvlNla
Yu1XW/MsoSKqcukz60hxmrKMvASuxjWDTfUDIF1eaQzNJifreVaL9Kik86/MQsTt8SruoQ9ADU0B
lkQsOy15YjjElt+PJn8IME7LtbVrEQxvdK2jOkKVPSUCF9+y4F/XSwwz4cB6V+hheiPa46JZtROS
p6kGg9K5GMmfm8E2aDxCKWwsp2HXZxpL/WSoXtTX+qYvresoM+jUl4km3NS3haCkfpcMl1QdJcCf
uekwcfWKJWCYQj8U1tjZpcy4VEYo0XZYUHr/fih5iu8VqYBYidLg//8ri1xg4OQ7kfmwqvt10Z7/
+6vsD/mtvz9bd82ivP19hViEkyPbGWIFOou42HfqENsNnyPzeL5skuO9U5LgBfwclL3idC/wgl8y
wlNZshENRGcDlmeQLRQoK5GUO8BRKmm2p6iytpLlpwLe9ykJL1bUCJ9POnpnu22t4Dzj1CEe6ouU
qn/pbQ4F7PQYK/xqDi4VovAUJvWV1xDvxYoMkkTzDDPu7UocrIsoV5VjmaE3h3J8K2K2x1kfpQhg
/hGEszAhUw2EbXCJUv69Z4kHOqEazwGgqTSzjsKogtPtStKeqnc8LEQHyON7kkvgRoPhJOrRsIHe
mKMOwMuYWcophO3rzxmfIeD+l6kaewg/jE6VPk4PeT5tLNzBbl6RZybn2nCqgW2gaJm2FfLurUzJ
lCeFH1vKoSGwlso6fcphOvmwJl8mGWHG6pdc0H1xNgMokvL+0ZXBUU+r5znFIYSJ7qo3EPFGfURz
0jYHZlIFerNh8Lps0PAyQdmMpFTdKej+HE2c1g6r5EDonNQofxktUqRr2QPKk5vHhg8do+Lj3UMz
ZFJa26WUHMR8vdNV5HmWMsVPBcCvYTQMO2Jy6Elha+3Z4u9qke3yKJc+kWm0PmPoJnnOyh1planP
PIUtpGAjDEffAKlFXj0VVNh2ZwUl+GYBAr6O0axNy1qN6YPWv6DSwTeyzH4Uy9WOAWAMUB1mfOZ0
dKT7Upj/zYWZPhBUgJCU9kMUTruiRftB1jMhlciBIZkxyyuGbvB0S+79FHYG9gjSb7O8PvRtxOoL
oqinByB/eoH7H4/uzxIphl9F5lNVjUwmKra49cxqOlllSJDP8XxNmp/lDQApWUca3I6/cjJCEsQt
C6HaMZbyN1G0V22cv3sQU7SH6lEztAO7N4JYRIaRklKvk6UHsjwsO31x5yLWziTWBFTQWbPtokV9
1q/EdeL5BFGUyCEDS1FKMPAuGJfKAKqDNBq7grAFAeCpl7Hd2jfoUblVBuNEmjv5GwYpsj0N+bbp
cLckjItg1wrWfhgCa1crLVmQGi+Dyx/6k6Ur5JXAACsCSyZCA9DKlMrKCTS16afKoJ3LgA17EmFS
VoMzeijZa+REvBpSUHhFrRBqzbYHhUsDqGlNJ5CYQ7qIz4cnJrDgmgRNeFLQo8MJj4kizqfnTmW1
TthbfK9VQXWEphbvvVXPTqga+QuSHdIvjJICOCL+22JRvpMCGiqVO8zRi6B5HWljwAiv7hj4p44G
tf01DKhNJ7EvXruaJVI16dkr2fQpkwL2wmJTZQ7jy+S1Xb+oDFsMAFWNaE5Kw9cAe7nTUaS+TAUi
giyxzBcOJgbybWW8IK8qHQmH4TVILYz1pcyEG3mU2aBI/PtpEi3ymTAK0Zvitz7TcYyO7NYDC/hT
WwvXKNG0XayDXApCdTiDlgW+BD382EfsMddf7+qx80DLDeypDO3USt2hSYyt1Ovma5eaL92ILrJY
vrJpjN0+XdcLgpR6RAa9J0un4ettWB+H2LP1iWxCvUgm0qrjxmt7QHzmwAchTCUUqCT+Zl85+3HT
aIypITnVRCTbjSjNJ5m6hMFIqnhpl38K83IURam8JnoybpbqPGKa3mCZNK4L37GQ6MciTPZWUmdP
OZagdQOcM3u1OM+GAl0U33+QNsYhXQ0fUstGkChTZnd44laRYweao2EALnjNmqJOst9w0tSB7Qns
YnDFneIWTf9ETtiha8plU7cj2xotveJX2PbNmOynVfMVLBzyw8A+eVKyY1DCA+yWPWwBYmfTmMqO
coqHQPdRiOWyZcnWesQi/ZhBwsAtPcvrqU1EOCDnvG/cHpgzHjdiXEHvgPI0EFkgB+Vw5xAphvZY
NzwaoCiy9dM3S4gQCyFYhUBAZsoTKZaHilK3lbKlYM8GkavKXI6KpuunhGKTpsnyTQA1B0kdieVk
BHzB9wbIbji0BIXbamCWPt5ReceBMG25/Igvyi8CIbSIWBcfMCDDc4Mg5mLGMqoaC1VaFmnbXtfp
6afCBVpCxsoy0DkkLBbV5KXFMnUN50m2iUf44NheNkpZz3taITmMX+H5LU8E2KwxCmhbCmABp5bs
EUdpIjhVorVHEucUJSzHIMo4SkKQEX1tuPPETIAXCZIk6parsUjYtbGagTM8tyb077FXjxlMeq8A
AbJXB/i1fYyRcCVkDKGw9mUyZiwSUDtFeQhJ9W/OmpcIITNX1nzRq9XMp0nKSVg4caMWmGbLqbUF
JsPQsmRWS3LGUQza1XUHq2WyxgtCi8ngOLZEPd/z7A+8WY8KR8TrUU7sR2aR5Pq4LzBOTuqI94/W
QzYundqXboul1O4rOd8LEamNQ9QfJ+RlO3MmTDohh+NIZXYOl2Dwe643VuukwIpReaetk1AbEXww
WdMeAgtW02ZoN5WKW3buIE6jidhrhtB444wSrwzfBRFOkMnIeENU23WeQP8rjaRueYa+4fx+LyPF
XIc/UBIbsJGC6ADPSPyiNrNNkCr49wPEVZ0e7nsz5+FZNbdWoQMeVqZT3sNxEwoMsMs0sYsNxCOV
zczFOBxxXvrjlDWHqdUvf40j76Td5DoMsHrZGlkeMi5AQTBoGzSp+k3QG9mpey3zel6Pn8nGSTOQ
42YFIKRUpI+uRRlluBCeAT1WR2J/AGcrc+7luspYB5c31Q4j1zFHNz4kyasSBtk+XYqdLsr6gZDa
45xo3VZNkqtW4tEvMIs6Sq32OyMe6YW6MJMOYdlLh2VgP1itD/+/X/v7YVh/N4B1Tl/WzAyr8zX5
TDeUbaPDOdQMETRWBT1TbxJfDep8p0yzeIjX3/j7P7lgzV9YAEbrqQtc82Q2vnobuhW5QFwtSgV9
H+MtYnl9G0CJ2codM/cO6sy1eDM/hm/rKLEujB6S4IPqZrBLzNwr7YJ6q7kQVG+8mfMp+FTg9o83
+EIWWkIyahirzJAO/ciypfdw8KtNshW3EFI8/ZtfuJTPOn8VGb1Ev4Ev8VUmNuG8vBuQdFIHkR3I
N9DajK9fjGPsLydB9IXtKyb4ElMjBf4FVrB1Z0Uofhk7+ZxAsXtOv3TDV0vA67a4ATeeusVPdSfk
x6pPRnUZIle/ha9qvm1r4IAnDgQYgwrPEVaZxUFqvRk4iOz2oZ+Rv3pCGQ0phrE1lxnxTDFG0Sbz
k2MAs5Dj5an+wofakxpwMo27IHzz0hHn+cpL2gGa8JgxjT/1DmFJxyryE7bZdFaRaYHx30OATO/5
M1W3WuxmyRORK3J23PCQ9LviNXkVPpASMErC9uCVm17zlFcVbAI4KluZnCX6152UF3gNXKpbyImq
sQ1ZJtrDoQZL7AMCSz6Gz3ywlVvkmlde3Oyo39NmfFTTfniL7v2rBIHAQWp7EphJg5N75qmGhGhD
xyl5yEWGM87RymkyVBh28SKWLmoS4Z4IMLPtafBAxQXdebkQJ52A52Wfw8KHcaWdaQ58VEKInsct
9pfSZ9kjJB7brQP8YD6beU9w76t00YhsdVT91stb0LjBSYUpbA9w4NhDPIs34y7PUDE3ibADzUV5
+dbv8QYszIYTRzjmB/PE4JhG8p7ssmm9AkI6jnkbPljYkaLxrznV78Jt2mco9Df5bvHUwwvCSQ/Y
PC/mATkCQQ3T5O+WkvcTLNJZPEs/kOIQIrs1NodLwzPuAzvEgwM4V3bkv2NKg6+EEqPjoXq2dhHi
69aBCJnborJLXkzR6elkp73BkJlb1e3vtV+c6cPREsyOIO6j12zVVUOzBNvIhsdtj7Kd7MPn6UXY
JGdYYDsIdsVVi3c6aOnQfUg3+RrsqE0JDyweXWdjLz2Q1jHCaHHX2aofknGPEvS9dcu35hAwBnxg
gnSFp9iGUsHf6Law0FGTROfpM9s3J+NabT4nwJFHZVN5qHJr13SnR/qBIeTZuKFxKd9Uu2QWDaM/
9WOSB0yn+01+gfohnoD9gwjxLCrXbisdGPqMHxxlyhd7vlVQjwJ8w/Q7Q5Z3VnhjUGpui2frS0ud
+qN8ERxWJtVGvXcHc0TusJW+2g8x9Vi0Wp5wqnfiClKxLWdyzLd6Zz4DYRq/dbt0m01/yZ9XRw9S
3AU4avqcQUO8MytKIBU8GAeJd9WXv9u35DNgTeUZG+22ADV6kCBkPtMnLr8g57tsmx/FZ+Vm3aJk
xxgsgEfjCmfeIZr1ZJ+advslqC7+fI/IBtZE+j7alxf9bfSNj+DYHMJNsa1+Wz8KnOQLZt8MZTk/
EApA4Yn6S7XJJA/KLXu6Q288ZbeMWRdpQnb2wtz+TQQXfsFLT5BjitNmm3MAYZ5BDfQbYoFHr9vz
SLSNH3Sc84wB5jwirVEceKXNHc9CzbOGi0ZGDmbDgEf6qFF75uDQdrzzdvUafQoGXiOn/aZjnTyw
vqgTWcZmduS1W+kaoT4misPVD/0xbviwuZgKCbiWo6zaB9u8VDexY0rogs0r4oMwbog9RwCNvE73
2n3wolaOCnW2eUIQOS1X4Vlm7/iUvKDnFhgF21lOboknnWbCF2wQHkzFHU7d7/BsnqrEhXHndUfh
ebpaRyyqLFGpGE7WMdROwb+R+OejQFSQjQ9DufNExCJdvGl342q8h888Et6NnfIjHNst9x/mV8SU
rLy4oaNt8woiEIgZSlFHvFgeZgYnetd/wwMy8ZDlqy2/Swz6R5uNxMCOdCudLeLNNixyrX0bolNw
EACLChG7nvnckH/yK4aesE8+RD7SJ0Dwl7r/TI75I+DSpgZHrzzahGjFhPw4pctPyg6y2ip+3tac
h+K4UXdt7ZIiM/vJr9W9CouNhXnkkUlSDd/LahtxQ83lziIBCmjve75rqy0rJTQVBtf5TjixgkVl
PbsKYhkWINvlFhUbUbYLL3S70QHNhTT7psy27Hev1kkSN9UBE6Rm2PVmOuobi9tEughvqQdPlbXq
Nf4XnpLSNX9EiECcqddZstEuYMnPN+iEKYLU72JLygyaZF5i/TJ0hHM6cuFMB2S+kVeei3frjRpd
OtakBRtEdrvCJ3N+5LhkdJxTwuyvKfFOAZxE0e6+LKLicPeIpybgWHCFm/4cDjd92i+HzG03rRNi
ANrUp9AevoqHfJ/fcpZGX4x+or15KM656rXv0Ws1e+03txw48e6gfAlPvLu+tA9Ic2JvDcOK6qB2
4taN72m0taxbMtq9tJNZo3WMNfmUuKdt5SHGewIOpp2WHoHobSVQ3l771m07lLsmbCZb/wGlkE4u
objiAX6VcRp+O3EbMPuSmQVtitcWwaAzvAjvC+/04AEgzi8mQBH2TV5BcOeBFOBgC7QO2cAx2qpf
qnXrLwgTy2l2Zr/9DnaK4FikgTwlGlRXv30RcGDkxE9hoLFz3rwDBsUZoizr5+140fqjHm1wY8hH
47fk2obXodl48yVbu/U87gUg0C5CYu21uY3I5L8KNJeY3u3pKvghkhqUtQbKZFstPW7MYkPu5Tbv
ts1y4Qprr3m1IwwmEh0WVsgf+kPWuSZWpGIvP/HnDQHntsP0aX6ahoOR+qu2MrU5q9gj6ZGvFCBQ
9vTssX6jUkjKF109AW9ozTuNpNCfKNiqf81TZz13yTagDP0gTFW6cUAhf5LjF4aCxVN7iS8Fnsr9
WHvhc/8Av5uyeNE4ozAOucbOpHCpvkXDiXjov2qXScGn4tMVowwA/V2e63TPcI5yDhVSfA4/zQ/5
xCGR/UtuwwdpdbAsPeWjPNa7aN8funf1qQJXyEYYTemzUkYgdICCOADJIfxUXm1srY8O2DCKovxA
2MNcXArDxQIYwQW9hMtz+VN9VBHODZvWLzYpzf+Fmofdo4DvsMnVf3jL5je8i9iwMuhyKEA1LIzA
3e3ONy6NbANb84V7ASr40D6z7QweRPXCDPwtj/pz+QYIPtia95Dya1+84kF1FOiOePNOleZWfFhY
R3Sn5mblU+Jiu9UQt1CgONkLdVxXfIaRXTIaPU3M9R58n5hDMQ/w+Nqn6LoJrXli4xZUD224Cdf8
GacMsE3KcbbXCVLRL8Seyz8ebDXGiENIKWGbwUF8oFt5buk69oJia+zaz+a2RTDNXHFxtJt2Qkef
vM5+QI36xYUv7IdsT92K4QcyglN8xLXb/OuPLRx6D8MIyucZQf4rieHCPthSt7j5LT0ojQu2dQ/7
ZRefzGOFF4zUzcgxTtGFyiH84J7JSMXaV1hgVKIh7epZX/ZV4q9+2xQFu9dYdyj9qOkk7X+kndly
21x6RV8l9d+jgxk4qXRfUBzAQbQoUeMNSpZkzPOMp8+CupOyKZaYVKq6XfbvgQRwcIbv23vtjbG3
klm/pa5OnUJ3XBx8+RIeNx3P/I72L9R+Jix2VOEcY0m6jexV/OAq5I68P0svef8iZwew3MUTVWdP
WpOYweqzQqKAkJrtWV8ee71Y2bcNgQGQuA51Stvtijsn3nkYrKoR23gONGt1Jl0nx/6egLT2RVjz
cqP7M6rs74MxM44YWuhOKvp8vClp+S3JznB4jO6ti6SoY73b+mz81CWFYFt1ALwxsaAcX+qb5OCt
ENnazJ+beB3vstfWnnnb+OjtCbUgwrt4hCMcflAIuNV/0p/hIMqGFRwrk98OxbI3ixCLb4Kb9Jav
rdzIL/JBO1LM4GNxR3FGeMbr06JIRs6+zeY8XGkbv1C746AQf1TuFgHJ1GU/eu/Mxom0QVFV7+1H
DLs/w1+lAyzZXkPRfXN3NmZNlzMfe+RZdi1u8TJS18t3HaniV8a8WvjvCbErrFGtQxos71G5CcFT
zhgvzROlAtbr5onSBzA2aDEcGubeD/1Wek6W8ps8LOFdVbyqNxHzIcJPbnn9CplRfyt/sWp1xbwe
rwDxdWu/nWsL983dVo9euQ0R866haM+tTYLNzZ8XkLWgOC2LZ2EyE/GGcrN/IaGXjJnY4AOx0ErM
3X5prMShPNT3iDkfwfZm+B8RfvKuoghdDjv/lV11+IvZD0LoxHL+OVDg82YfbY7Kcsm2CX02q3z9
2Bx8bRe/G0+Mztvg1V0ljnDnYK7E1tor+Avf6S0guhDjg08BcwHy74rZ+EXayQ78KW0hhhmBwd3M
3NI6mfvXDCtQVuEaDB8W+BvlbppsJpEYZzhrrdzk0yHWpsOwop7n7Yd75emJCJkp5qOkoTvDc87C
WLzEaNmv+qW+Z+DwkPyDuvU/sL/at8DBg1/hsX1jEZDulGX6nB6HZJWxThzcVb+27pijeCmsd7pu
O203bEKMws/QVQ0yve74x/rn2ps341qPoMKzS7vy1+yI3Q+U4xzX0d6GH+DtEnZGOsrJmX+NvUq+
ZZb3Zj12i+sQD8wx22evyNHFbqpvSnR9Fu6td+fzPs3cx/iDMdw+sYWGLVhcyYfgB9ORypSD5WxG
u6t6rB6N5+qR6dG/lbcYCW6KZffI2RXC6U5ZWtt1dJAX1lPJ21YgKM2WTJ5MlsYze+v79qVz6MY8
5vcI1KT5gI50A7wUu90TB3Y3mFXkDMCSm1dLmZYfzb4HsWE0/QQQI1GWuYoQhaXz7mg/Df1WzNu9
+9b1j4TXS8nKkGERcracoep3rH1E6Z/XBocPh7gOG+NMfp5eoH5fdNv8l7s0VGfUlwk7gGYpF463
4g9mK2M77PMfzIJoDsVm4MuWK4Csm37FHZB3QINoCN7jMfZnEfWg9IGEooy6EAslza39tH3GS/gz
ZVvmL/qF/F7Yq6haMIE/EjqVTsKFWe5Y1/lr9YSdQuXgqRyk+8C48oyaBIqWKEALEXQnYgCFtGY2
nz+LeiLkgC6KeTXK4dwqeaUR72NoeiHKkoenRd1IoSFQgi1eWV+OtsHnf48QYSVRXTBURLStFIIm
w5J1HM+TOw9CDFPaGD9JsVYtrdrgus2KVEPZSPmpZ0cbHId0/ELcJQF7L1TKKES75iaSQ0LNUr6P
n7dYnQdehm76IUR2Axm/6PB4jxoyuGqnKz3bpR5o1ecPvV1eN3pOjLbpx5segJdeE7I9I7mg2IgP
8ZFVot0JqbHB02cZRVj0CYskn6JyP38wx/vYIied5gJFTATG+aIuA7YPvv2IyLJ0/JyNObpHLIgU
nnW8pyg5KNEOZNob4ZHUE4+KRZd7BAlECtbnct/p6rsaydUsDTnMmfbB5Xo3QUH7DwL/PCs4c7kS
52+Bu7vwhg8td6/d2lXZwkKP1pun0FQrXhUZ/zEPotFVB71yMiORgOWxP1hVE61GrBZUZmicufmD
Xj0OU2TW9PPA7kHUB9W7FIZHEed3ZV/d1hKButkITa2PXzszp4Q6PA65pK1qXXaorC+VwbqBE+jk
krrXOHiK1r1NFf3OcjkcWSrgbHPgxFJqjkqErUtzZ9HV9kPejMYy8lADuf14343qDx4HG5hMd6kT
5e8QIP2Z1RKmJvdvtmpIG+H6OPp8x9XKXZX21brBZcU8E8fr0mLravVORwT2vpQwnWDGGFZu0axa
mSSFQJ+6mJV1bcei37YEHc9ESzGwIMZBkUZ9JYT6NlA0XpBh584CxBlzT3Hxjz6OjfFL7xA+Si5v
XdTESyNmu9DIzQYD+z4sfE7Din2JzAQC6ISwgnhp4oTpuDP50BOgiwnZP20lGzKTDh8iE2AKWtYL
aPPrKqlnSVKsSj3c5JrKYlwO93/927//4z/f+v/wPrIziJevfJfp0+FCybZJh0g/4btYvdHXRmaV
jhx1v1wyiOTKo3QQUsWQJoEStHWqXTJe6e8/Vzllddm2iphKswR4TUQS6gmQSq7MvFd7paTTkriz
EqdYaU6IxBsIzlPNBDV9Ul5jw7s2BXpO2smcbDNtrYtuc+GrTNf4B1Ln86tYqqbrQvCNTp4A2Xry
gDy0dFwZLEJYkLYsSx9+ZqOK/EGoWE5/cgLCMHx7umftveEW45WYAgy84cJwOKXaTbdFhdKlabZu
qEDX+K6/AYWMwFVUKQvolRfw1NKQBX7CCkDGfvXxormSrV94Etq5Aahi8bCwmMjmFzRYRMduzHOp
dMyUcp/VJfeWZqCTZKcFWBfxJrffUuqXPHcBxhCgiRO16NnaIwfAZRJvtJgAEiDGMxkrLfR89vq6
wV9yoyW2WxxXZflgowHJB5Sp4NpRnTS0wAvIERyIEIctArs+fP9Qzz1TVdMsLLL2RL06GdfwsHNW
Ja9y7ISF0AQPMzOL7sLL8zlIT0eOpvLuGDL8LctS/3xaPU7noSYTyWlL4wib5tAm1razKH7XvDE5
JVhyPQ5j3oJjEPyks9d9aFzj/yCzsosPps+Iiqv8pgPtau949qvc1j9EPTFL8pe4KK/HAYBGDlZP
rtwbufF/ZWVSLr+/WeoXehajDj6hocrCVoSiT0Pkt1EnDB36oapxHBBsTT0rg1ZgonGi1TIkPNOx
DBIHst26h/YkT2Vle/mZhql0CBwjCCMw7jyhfthReV9NzAWNAIXZ2Hk3MPLKC+/I2blD02ncsXhZ
qvn5+799Xa0SZmYFfF1G1lWjQLXBcHU1TtgpJWnvI1rqk6f/pTcAV1K79BDAUZOZxbZcX/ou594e
uHqAB1HUIww9GQIewhJFsofSiQy6J1YBtHeijQw+NaGCuCbP4H2qW1rsHm2Mzk/ev392Z19fqIyq
DqGYOVw+fXb4Tf45BnsERfNSUSkytwEi0eHebsJwphIRXU1vHr4sglYnSozWqncwUDkWgpPpsclh
Y+8/wM3zpBH7X9XA9WsrouDqXedxDrsn5pQtauz9w7H13Z9wIrbYKCmYhu1moizVE4bq+wtTzt9Z
2yTqS1N1+xRZGKFBZQDJpN3DVmwosZsarkBUa8se1EwdoiUeFUFWCacmyC/ff/q5dZERNhHPZIB7
2sk8rJOk2+gJa8IwcXokShPdSDe17UJYwdZ9aKQUSLr6wjWfm7V0+JW2Dt8Hkt0JTi7qm7Qd4q50
xp5nieDmxbSzl++v7NJnnFxZYNQqPlEGLCK/69EEtG4nFybfs2OSl0HRBO8FTe7TMSlCWC1qzUsx
5SB2tAAGZhFB4Bot7vTQf2KC9GBhFM01fpkDpiaa8eiH43gXu8U2KNvrVsYfaqvKHIQwXSqLioE/
+C8BSOW6QgHcaozkRhru/Zy1eZiAUZ51mwfuzwk4ZruoNL6/cV8YmiwksgxF02buEUj2T9YU3cgb
TQIW5HiI02c1y/hMj5OFigjqKkx4zcjmvcfdTcsB3I0nFXRNcra+uUjn33+VUyTr5zexYLIK1VAV
63TSKUxLtodcK5wi/SV5NNt9lfq1VZMXYA6HvqxdwnfCua9tv//cr7sTVJM2wjrLtFXN/rxDv028
wlPqsYzigoBOH1I572TFzSa6usWPxqRbupf2Q9OI/3OF1bg+27Awzhuafro7FlUQjMNAvgRrAfwI
lNlsZZ/yMnz4/srOfo6uygoPmNlcn678tyszOcNporTgFVO7GV11JZGjEBTuhb2m/XXby/X89jkn
217SLkwX4UjmgKSoJUHmJ862RQUevUcWoGQ6fcXbOMiISQp75u38WQ/JDQ6PXD61hrYhvl5Mmist
WWjosRTNl5chOyHyQRK+cTrY/B7kgw4FW6EDuGk8aka66LHf53K6gh9K7Jgho+iF7tMIG1GF6915
CT4w1eWYH2pro6i85dgus4T8sE6nQ6e0VkbeEpFGIfGkfja+4TOX1h0HSjyTHfJIevl589bapKxb
ke9xIMYvBlDktbPmHE9ptXl9jV7NflYslBJgH0moqbt6nq2RISlHfIwb8sqeu8SUEa5C1zF6/eDl
/i8ZJt48culgW4ZNDXNUrGVpkKe0VMPxhkNzsXKpsGaCBnhrYrcJI8QDNlEtwTgeveDH9yNFObMw
saG0DCYDQiM06NN/jpU4HiWNY1rmhAlAANXv7to4PWidemeX4ifVCMKwh+iAnedRJOFNJXwdSFOH
1X+XBcZmSPU7zOtPBFKQTZffj1L8opjEoKhaXc6yWF2BLKewU5jAgb2HsiWJmfCX5gpT4qp35fey
wl9tRQdsbXSpdP8ha2mdwr2/0sTPuOvujFrsx7q5U2HKV6271ENySKRE7MvCXxA3cFXr/IWQDByN
NELC9bw0PCSqvsNLclDr9g7LnFe+h0O61jTlffCUlStZe3gw0Uwr1dcmVVZ5T+sx4La7Ll2sICCL
KlkU5Yi4As8CIdLyu6p30byymjvfVN4//15r7qqsOqC+nVcthAoVOV8di02vuY5BW7Ap5dcqbB23
Z05T9CdNTdf4LDZxkF6PvnrjGfoPL4IN4Zf30phd43aBueP7934XEWmUj7vah8njetJtnVbXemO9
w7Ommm+Xj+SWELXXCrxb6Q3WuOyWMyhjysVwdWGETHu+k0lLFdBSKT4ZqDKtk8nETaCWqiXw8xIM
WeaVw6aGXHplCuqQCcF3QSLeAwTsSDJK5CwQoGdR1dMEdbXOufBdpuX85LtoqqWDmxCwPMTpEYUq
S9t2eZI54ECQp28iSQomo1qysNHLNSZhqQjv5Ssp74gqrd+UTL6rSpQ1vm/ri6zN6SYSrLvu6v7C
IqZ8PXVonNBk01QVGyrm6dxeekMrkSKYEhRsUQ+WchupLI0XxOXe1u3LZ9LyoBNaauxUFpwtX+rW
TSO7Fxa1CY58eovg27KegZLn/6dnxXqI7M4dGvCy9j1EgGSF/y+RFp/cEEwdsz7sh20aI07UsjUQ
dILyJs+53gpkxXGIo9F8M5JtjJ2Asnx/A++P6AhXQv6EsUTVoytVoJx1S4KxTXLN25hrCWqS6TLY
Wno2Lt3GnGHZiP/vhxON85EGksGgtqGqJzNVFZGvRmZBCqG12deqoPVevsKgInOnPBZdeoybAemP
NgKLyV6/H3lfd9D6tJrChp8KTIZxss+M2hx3kxJiR7FpN+FXmvfDcKRatwQSv+vU5HaUEA99/6Fn
xhS7dnDXlsXGSJPNkyvOqyxrvLaJnSxC8omWMI+q19FsgH6EPwwXnXSKR65/TULrgIr6/fuP/9wC
/vm26bLGZauKrpimcbox84I4T/W4iJ3RqHV6i8Rb2CYpvBikKK3+CGPz0GIOoL1NulUqgbboqE4U
rT7rZfuxbLRjM/22HUSEPuPlz3ubikn2OgxkjV2D8duQJckbUl56Wl+nCb44hw427YbB15+mtN/2
P4VB3dpsEr44pntfww082u8hJnwQlBdOB+cGhkbRz+Q2sRMyTj7KRyo8hYhGThTBNbBweHjWKjHI
QEXnjWWME2UtHr9/MF83zFwexHQNyPk02Zxuu/QcsCahpiiB+OdF/poNyhEkw1zOlfvPWx65yUJX
rQvj8eu2Upc5kmvytFnng09eAqOiiFG7VuRITbMZ4tbR9ehHQOzo95ennLunhky5S7MhC6qnZVy2
XX0Q8G87XmocCFXJITNqU8GNpTJ7LiRtF+nqMpQJboMtoFfMsqWG06oZ1gGiQCBVBhy40XokQOHC
PHBmu8Q9IPBWYS2UyTk8eSV7Se3TMMT2W+IDGgP/TiMmOjDdXR0Qmdo+K26IyCeEEaVcGmrGtNKe
vo/T1GcZQMJYaU4+mwWkFlCOIkcYwCV0jH5UQGAtyFbGvJ516xqm2wyDJrgGSCSpRmgKeHtcdd4P
HxP8rGvdkZC+4PoTeGsrGAHJo7vSFLzHfRJBrGElINOB156CmaKWc5xxiELyJl26VXob65jI+4kg
8wkdI0sIAz1uEnxi8eRoO36yDCSipY0OeNHnHweIJ2AnAX3CRE6pFRxc173UlbEpiStEoSNPpnhv
6dvEh8M+BskR/KSuh/KtB+4nZa0DiEtcqUrxCuB5mU/HgAsDTv66aOq8woxo9mE2m52Tt1gOXc/E
rZlQRijhfZFhvGgGjfQ8eQOgnKkMnk0/ZsG68zeiQyGThdF4LWQkRp3/Lg+F+qOvpsU1RtiquRNG
tinYnCnDqzeyJRvin2BM00WX1j8w8SHPAwAqcrTYqclYNYJWmofY/8DLAlcaMMcbdnDrqRk+qjSz
nDgSOlDoFP2ZrW0yFZCT5tPcgbEG3yL2N+j88ZLEKA7adrLfuR+0024fq4JUe78T0kIucg5IknZr
GwFBIHQOtQZlapc3+LYlexeJN6ubWphh8+4Z8tw1UKOkrcN+a16YLxjrPjzX2/RohUjZIIpTyw7w
LFetdQ+t9aUM0SbE2mNVlkelad7ViTbIr9tAVRik/MOaXB/9jrC3rl2LvOY5+lvgCu3cC7pf166s
7UUoM5rCaFV1JcqJsoDsI6wD1G575mJcQQLZIk3Pa2eMJ3vcIL+k2fB2YSycGwrsm8h+sKbKwGmt
bABwHVe1ljh9mMW4l7QZLtTbxKv6VYl+gSg6cWh1CdZsM3FLsPYkyoUJ8Mz8Th+L4Bfec6b30/kP
KntRJOSOOyLj8XVx/mBaE/VIFNwbTj2OIElwpN2JFW7M9t/fAPXM4kkzS3DK1m2Znf/J6pJCzG3I
s0mdqIF1Sgayo5N6v7DgMcy1gi4AkZb1zjYI9o7GZeL6eNwqxyU1B09Dba/UNNy7TaGutWEiVbY4
LhLwcbKxbpvevcbUNYfrdQxs+LYaxTC2sYkDF/zCYnWmwMVMbRNYpLEjF/rpXRxDwMw+wWfO0Ekv
bogI1jcW5rBJSiSmBZQj1yCnMwUvhBPyHcvdQsurm+9v5tkVkxwRepJCJdTjZF5J9IITgZfFDkZt
dJLMZXKkHG2rvlCJOdNE4GKFSTGLnZpJAf/PHQ8WVi3NizR2Oo1OMoJju4HDw+arKtoN56IjIBNM
Hky4tWYc/EbdlW676+zx0hc58/rQdlPo/dp0NLj7f36RMZRhA8BbdpQKmE3DD/O+XFXea5QMT8bk
z66q+GdZGIRd/qgT++f//YZzF3R26Yxe+bTMztpmEqzIFmWI3PfpfpeIRpPSvbADU79Wvqhss92h
eUhPTj1dipnsU2XM2AaYEX1DQXjHLM5jJJcWMZ8K6BY2IqFWO0FrillXs3QRJzFrEY6pJdEAES4m
ygHOKDjHTj35QBePCSAs1SVBpEfzWynMoJf3Vue2EGTL6JTt6Mx+qbXaZmlPa0aEXLvZSF29kfL8
lVt5larqbpAvbuXO3idVA2AJy8b+0o6NuUmWSUnbGfofktLAOY9IZKUXAufVRi4XBz+b+KcOzamT
YNB1HDNNApRTVG3fDwxregNON088KJQbuqKROHSyeRWNCrXNKyIHcgDWO9I7bGguYGULULQBgk6c
j1ld3fgcEdjnH4RdrWT7men5mCCYyz56Dz9akLROxRkoZNcLP94nn4UfWqFgV+mNa0O410OtHu2e
CmXOYJC1/FWvowcSWu8SctxFL+9y0idmFXJovXwubWNReBKSeQ5B9J/YOIjjqBS3Ggi2XBD6rpof
QYaCxrcTbZGp5g5wwG2rwXXKrXLrNxrMGnmJbGfuWhYUY/MxDahdMexlZOS9DKtW3fkMh1lkBAC0
Xj5/bpnJ4vMu5wVlUj/7GcqXtspfAsxsEqJsi7YJ8x+G3dPzeulWU50wYbtalBvyIQ921G46lAvz
6YUouw7RHxHjhtKUVCV+mtzpUCjHsExfQ698a/xqPcr6UQo4OtYdE3ZRFncAdm5GvSRQjpJ2VPpv
4U9FwBFqfJRG5nCDbdPJAAxGEzzOis0p19Z8bxlcdm5UV62GmHmaizWL35KJtYAZl2PBa7EHZd5t
XdGktqQLy8C5U4Mi69SGoDawsp6e2GKr6cMAKpAj1cpM6dNbr3c3crggqfM+K4dXOUeA58YHQTzw
9+NePbMEKUyG00kYBYZ2eohXFd5qHSaDM7rKOwzGJzY4D5biLwqR3oX5S6NojuYMH+bkFjVQ4/lP
cmbtMld7tdv6Li2gZNo5rfx8Kj+vqh5VlOqmyynBeyaL+o5AwvWF73xm1qBQrZgc4jlkfamltSCU
+9LLSPINkala6bpoKNom3V0ZpesxJ9+8s5aaj+0S6fWQ8uUQh806ubmLazZslo8fzv8RW+Nb2OtP
iS2/jwAeQ/teSYbXqJIvFErOPl5FQWtAg5VCzenqq0siDEq7ykgJprBsdiVKwAevzreyHBw8TlBp
3C+G0FsNtnExLOzMaZnPntpJqmII5uo/V1ymvK6u9IKxRSLSlcpoVnp9x1tD3O3ckMI7cBkbf5Tf
81h+p/m0BMO4Sjt3b6jNHbyNWVTbeBMgymtyev39kzxXweLLsYkleRg1xmfM2m+VmMQtdVIkeJJj
nT3BEFwOo/EUGkyXnm/NKDrt5JSCsWcYe9MTG733Hi58gzObaZ4MWY+2SdXky2Y6t/SgTlJKxsXQ
3k3PpzOF41UkE9RPumjvZDl6yBJz10f2PsAkingrC7WnsBrfa8s7SKn+lJKcQYT2ZrCUC2/nmeVY
YZvNe6mzJn2R3LRAa9OR5hL2hoZiWfZhGMUx5vwDxKo42E16SeFxbrBoZOephqKyyz+diBgZbqZW
Y+pQ8luWHhYXjr0zcMrz3PTvQn/gP/YXXuczBwpEOLKhachKdFVMM9RvYyAfu74kSTudMASPxN3j
nTCJhbkm0PpSN8s697R//6zTVV4Ko1DXp+o3p+xZFbi4xhXwe5QtlOC1IHu0C2y0yrq28uViP+aZ
xbHS3tqD4KU153AojhOmO9GtpUeTvsyHtZzpj6RPJMhziByCoRaPq1zh3NxZ8rqS8iM+d59cDK2m
AwMaZmtt86Y8fuLM0V2TiszfifIPPVWcQWNfaLSwlMJxXfnKukitRZq1P4bg3VOthahS5LHWxgas
QB1VJai0zoaVXIhtXrZ7kUBykoZVOVZ7qSuOEVSuRsI/TiUhbq+TdlhrDdbTovkVhvWxrfiWXrrv
U7BEiTveGTHtT1WQU5ZBXrgKLLhUcU+A9E977UfUXDJdAHJy5SfyqZ6jynRKOITSoA1X0PFFP29l
kq80MFPLApPpJ7ZWcClLHekzFlt9YyL0s0KvWCY9xQg5ec3RW9IuqAi3q7ejN8QAjlPWEbMgnitj
BMIMWenaqEI684INbzD2bvqnq9DrUGPXHcBJ6G/dEJL60kS3TcImURM6tJ9YjvknAnIH0BoDQDH2
fm/5K3Bh+EBoS81IVnlyC8wTodBWKVlftpQfYGNivGPUj3Z6IL9gruXsxyy5X1cpS6EBCjICAtAS
CCaiD4Hnzwqqo+3aW8MuP9ogO3hlepCqGoGUi5BRh1ORvVW28qjGmJHTKHsI+zWA0pllwrCmG/ho
QTxzc8gNkMeF7/gG/1bkXssk1TXQQDTfWNZUdBgSvVkcxGBtbXPAGc6XnOYBkg9WiNZXWkSxx/V3
XdA8ZZbXz9NmWH0/XZ59fxTLUpgcNLRoJwdWs6iKejCZkNTKnZcmM7Lf3Qw5MTZI//TBXDSj2HKJ
F+bBc5sUih2cXlFIIUA8+VjDHwAjeQPWUHq6iiz2aZTQpEsvzERnlyODHeYkw0AbIE4+R0fxRyKF
SJ1uEE7TNTOD+KA2wYJPiTRDIwtJ1z+IUr0OyLoqlMs7hXMzPouqZXKPaa2cHhxFnhRJ3hm0CTFm
xQUy8gZTSyeZO/7z3mc4BiblLm+8ZfJf+AEydjinO7mEem7TUWhI2arr8iZSycmzza2bqLSlDQjo
LulSHTjcWaKkvIKV63hx+p559W3je6RgM/wGkqNhWoO0LrEdpbToPNJ/PKgASdfMh8w8ag1sx4jp
shmmxn8sXaklCGJ/mOyL8vCqpaOTjqRo+daVIqx94su4c97VKkJt10LVIKxvZmnBbZEfSjvDmKLj
BJLr8XV6mhm4P0ydxFbbofnAUSpKTEgsA0y88EB1bQuOm53Iiyt1qJGmNrzPvKEBx5wrXkChpg2v
bTapBJCEMFIoLVeJVc/VsPWoMsBmVeCCx26wIseHaBFcJ3Wcf+COhDYsA9zvW7I2UDt1nk5OSa0f
874rlgNGHiuvPZgtAuyCAlwGQYHVmptKxhkdl96s6THOt+HDGOUgdZLJ+YGRO3D5gIkV+v07eG69
NDWO6AIRK0N1ekd/Wy8DuTKSNGpTkKY0jtX7xIy3A5XTSCGD6v/1UadHtDYHIp7BcXV8CzxqCjQ8
pXEG+/Sqq6ULl3V2l2xyrkJshsaU49yf1yUXap4Vesl1RU7lE5HppQu/z5bTvj1UhmfFIzMQPAUM
8QuXeW7XQ5WGkhRbLc5hJ1tks0QrlMZMLz1aDmINkgQfW13vLV9slZzny6+/v7HnP9GgPTelFX+p
NkCcR7IGnNSZCuNTfxpU1KviDo9ZXH7UrCGg2hbff+Tn1HFS4aCsQ1Nq0keo1qmib6xyojqIRXHC
PvavdJJLW4TLOKgF6cFyORtr864CuEbAYxff2faxiECzlgN7hLKb+vcZ4Ij6ILFQVTjYMY8nNTvS
YFyJAb2SIWWgZIgTshJjG6FkpdDl4nQd12ZumVdjOa48N6+vLJv3rcNqSoAIDattCxx7zruyDQKg
cSgyqivFvStj+gs1oMdEaE6WqPe9KG5SKR1mLpVYXApzv/ZBhAspmquEolCb7UAJTEiJooKEhqqX
5L/sitNnekU4x3Nog5IxIF5+f1fPjlrGrEZ/F70JwvI/R23XuwQgTsX4rsg/4uFBgBCK3HENk3Kv
6ou6mYeYmMdLhcxzAwjIF4VMCrr6l5NB1UqDn6smlXE//whHHp8Yq9chrl+TSVjVl/kBmNfx+4s9
t/rTTsbGQuFG8L8/r1UWZYTLAJxpxBKSwaC6Eogvp6W/zIxNaCs/4qw4TvuT7z/33Iz32+eenp/D
UY/bzJATaAX9yo4ZY6Fd7TuVzlvWXuhviDMVaqLFTZSfHEuZFU5K5XVnk9JD0pqjpeFt39PVCPCi
eFRj1TKuyWbKfxkkNNJSHleD7AOosAHhUDdUeNCuW1kzo3I07z3OQJqZZv8j9LQDANo+caEW09HA
va28eyYGy0qHgOkazyHC54WqorXtydKsAIf6ITQsY7yvGzhFY3TH3AiQG5zc0k/X7GlhHWAhq0Aw
EMf4+OkYM236Y4IwgJnYRxkdtULivKHAtJ9x8qJgnLHXl9Ij2TkVPi/qzq6y8lqD4Mq6IiKTtFf0
kYvU6J7bUe9IduTYo9TGCg3n3jU98OwdRFuCiliCa8Ax0RUNSIqjWn+YWozTvpl22KPNjrivGBvk
pCw8v3/UvZFsu/oYZs2eDJd8YUXSto+MRQdTOpD8X9JYDgvDrzcER9d7o/SJgMPRTuz2hSXm3Esj
plR5Gg+8radK7TjOK8TUOXX1nNNVRvsRxkwt649GbmxRcTzW5A5emOnP9cuItueNmbThIOxOxhPn
S48wUiYIM7b2KikWaOldda5UVwV462CKfFOmvnoVCMd0Q3JKE3ffB2HoeGFyVzb0f3MVLUdCFI8a
/krd/AkTDYl17TjxYqItgG0gKFO3ERbeIm7x9SsGiJfv38Ez9h8d4xTiLZXphlrlyXV40hAjlI4B
mbnJElEk2AqZindfKns94aoI1ctnAU5daSBUIZJ8EjSFwG0xZFTIPdzFkqhXbcMsXKd3RGUiysS/
uCKKBHs9oQzk9MQPrbZ0TY1EiByMbS2RKhPLU967TJhz0PrO9xf1WV86WRPZ7RvKtJmyKf9MI+a3
vZQwBzupVS12ejVcFBTV4SPaxzqjn1+q/VIRbj7PEproiaocfaApnOFTPPsegT91Gq2CiGMAKFrb
ty/MQ+fUVTgxaB1NuwTrS2HW640xd1sm29z2d00Qv0pxcfAzaAeGDl2gJrioBM5fGf0RousPv6+v
DVpfs9bl5FlX1kO3TPz0o454UERPoF1NPgYiSKyOf6JJ7S1JVEj4dOnX5z399z9cltWn6/Itywle
9fz65Jf/uCaWLauyX/V/Tn/tf/7Yn3/pH8cs4X/f/pHVR7Z/TT6q0z/0xz/Lp//r281f69c/frFI
0dUMh+ajHG4/qiau/9stOv3J/+1v/tvH579yHPKPv//1+k5vGxoxtue3+q9//db6/e9/sRPXObf+
jx91+oR//fZ0CX//6/jRv1Zn/sbHa1X//S9JaH8z5EmR+bkB1rXJD9N9fP4W58C/4ctROfpy8MY1
yTBNs7L2+VTzb1MXldrp1ESWlUl5WGXN9Fuq8TdAxQZOLfx6SLJk86//vvqbf74D/3xs572zqHlP
Vkaq1+wbbXY5Ol+IQIPT5b+WkNVmmbzWw7J1CL26K1roCLWXIHixTLyrmkvtP0cN4U77kWGXNrD/
R2PRDvwRNc53msuezBD2klrJrWYkr2XlgcmQLWDe49KX2yPqG3TXwj/khn3X0fJka0HaIAV6F34o
KGv9PpLM7CqS1WpnaOVrKoPiZaNakI/XB+oPUyECJlA2SkjWbpO7Do3EpdVUjyO6L6iS6S7KUdC7
BXlFILSRRNlkAXYu9gBQDlKh3cSNWS3SaoRTHi2xDG/VBjqEN45Q599CIbylGSGe60oAfb46U6mW
zFmTZzDzIaZZa/C7gBkC4gztaFw1SvMAMno2KoCokNKv0CQfMfXBl7P0WdegBxuBFcMX6NWVjMc2
J7PddquXwiZmr9R3jYVguFf99VTJV660zmo3SrnJSEfaBHEBG6iT+AKq55FD66nXCXDsrQW75/NX
el+o158/U5CkrWNZhhypK/tx4D6nbOJWWeRpXMV/EXYeO64rWxL9IgJJT07lTcmUNxOiLL1NMmm+
vpd0Hm49nL6NnhRkKakkptk7IpYl0WCQgy810yGKFms9BRLtVNglvkZzCs9lra2Lsp9uppEBmrXQ
sPDtWpxDwH9LLyfv9Xq1K4P6TMZNKkDkmcYYLWM7th5cJY0dCAEoN7mKDqoMnsOg0E7CD6tVF8bE
TmrEGl3/NN6onejZ3CvzI/cHYo8nt6UAmDnTMSe3dI8lb11ZjNwgZoCbB3zLSYyPe25e9t4T1J+F
aZcmoF9Dj/ZV4Zrs22Futlrq3fSk5940WD8jbaj2thrcG78neTrjOIs4U9F5aNz4GJORno8gNWZt
1HXzBuHCOuuLsw9E5OCkY3cvxzhajyHrnc61aYU1tnWri6MiodHSm0ehlfwRbzCMg/vrFcMmCLUv
1dmlKaz3ifOoco+0RC1+EZmbQWkkwCh1ZPIyVZC2R2GjpJbmC6XS8SEw2ycVlOoj6UmqGSaLSFUn
0AkTKQYo9aKfDygF9iO/aRIctO+aANreG6qjqnVg9BlLTCHCYoeZw34wHPRUTtIeHUH+ddEY94NW
jl8egRQhmi9EPAUR05oTvZY9p/iFO5vShcdoAqy+T5M3PdBBi8OquydqtlqSzRCtJK0TQuQv+cVJ
G7JiUdHtFJAiH6ee/eZN4RZvcPChjHYeaMPJH9r+UYJ8ISdy0FaeNOULSIFlRo486uWB/isBBetB
s4OFD5DkCQmttULdb8Fw8cMnTEweaUChWF3v9XtjrXfozxPL9TZpBYbLlfozEf/lWVqUrQbAZlsv
AOZuS6m+COTWq+AunZhIL3zBLFf+UYIjnoW6AzNoiL2bSDfQGRayeqDsATiOl84kAdt1MilKvo3c
Ocp49A3rYFVZ+A5giA0zisdzqYvxEKVROzdyWv0eJ9u+rkx3N3hTw0DhD/clm5l7ZBUbqGzgDGWh
Vsnl9j5S05KFqL68PsKVDdAXJclZjfK5cvPxlgzw4da22v5QxPHu9ya+y3Qdingfs3qbyaGonkVl
Ep2CGnh5vTqOF381DUcjz8N9A+bp2dbTU1Cm8taeuvRxvDhP0/7Nqb0Jun1UPMgiO8aFDE/Xa0MI
ksCIshD1F7WScfAeGIHieZSP4c0IIvI5FyFiBdt+GIe+Oze2/2QLYtKFk92VukEsVVnQXZRklzuj
vRRJlh+sZsgOGsXr0uySlRcaJOxUgxnvA+PBMsx+V8aeuyrdwL6vLKfB/hjU3+CAujpRN6p2jQX4
M1i1WVoc2P03J74/OHZKRWt3DIoNnqqn0NLkvQZJbd8xXS7yIK5WblXFm8oxT6FQ8ZfH9tXLhPY5
rNDmbrFljM8a2eq7zs/E/Hp1UarIWjQX8VojLfcl41eVAYZ4JmqBdKTJVkBfcu+lZy8+F/y8SGms
zKXrhOULQSam27yIqQ8wTxCgolftD8gf5w7P96nqc/XkaKa2ErGebxsF6PHC+5hZoRbcFjpZyb40
0aS1iDg8VVvnZpTA5gWncF14hKL4OQnTXUPKCBWBJ7fkS6H2Ge+HuDgGZUXkxIQTLQrdcMdbTh5d
OwONm40vRuA3K90K4/tclN2tp4gVs0R0X/ewM+3AqTZUfrIbkOg3ae2ps5VWGqd50j03NlG+cVns
HK0jRU82REm6hdxWdRw/Gk0NaRxA0up6L+kabPtYEeTTNgxFF6Blbaaz7XS3ejh1+z+3Xa4WKimX
VS6egmpqD97lz/VSX/B+emVHZAOnaj+4htpfL6UZnvh0qqBCRMGwpKZFPlXB8CTYIFNZIk4oNoxq
kaQ521w/r89ASDduKn904vjXvgJSlGEjJES2ZBp0MvRFQbjSvUvkM/8Efj8eG3oMh/zwQV7Vr3RG
+i1Z+JsoE902L2OoQAkTe08YndG4wU1F5g7MruRo7Kq0Oedam9MpJnCvC1MY2c63PrEgIsSmXOdi
wsPOvnCvUpAKTizu+4B+kJ4E+mYyIVS4GO1WZVphT6tfoT6tYeUYy0Gl/cbumw8GYZKUwbmfwtGS
M6fsnms3TQ7KGt6t2p9bXdXNXZv5oUsd0ijG+5iC48pQMIopcvKyiMJdy2p3pvvpjsnDlNSMqClN
h4jw7Wa4pRCBta6pfwBQzTtsayh+CWqVrX7WWnDOpqG+CP7eErAPQNmFDNdqFOEhj9QbLwFTYFvy
hR0wGcqdzURKepzrDIRbxVUwi2AMVX71GcqLlTgonrTWpuFIjJhtArcPydOK/SezNj71nBA1Vxw1
EQzzznr1qmjd695tV9YZzb7+2+1cJENkCs3j2HkMO/mUujadxMBZ1x35G9X4nVa4T23aFthinqG0
fKrLVs+fwj1LDdfsoT2OYtEODbptqI8TAWv2SvRCLQMVvJU+Ua7FVxfTn05bAosaMORhRxqcaPR1
a1hE9GM4tLOLkigOP42UJrPI7Vvycts6+4yT5mWCFT5lal2MDRlMcU4ORrarMa3NJlt/Lltxj4Pi
ruygyAElsVzx00NA70eYGuaSQsCiArIbGNouVO0pmLRdM4LjoUU1sf6b1Bmm4txr6E4ZkXanTO09
7eWtCOlEp5QiNWcz4sdNGYlBLAwPGJ/DealVkggg/FlRRxiQQzJdOMxSld0Vbv9gxFO+mDw9WphJ
veDsJ1zBcz6dPibrz+CUbJJtbVClMKk/QTDgzDadmzo1F6GFesklCNpnrjd3cVWfanAdsyaSN6yf
UgQoaHECeEb6cDSK3scRgDehUSDcbWPmi6Bew2g7SWpaJsHhBYBrSFJcuiy7Y8EAk4cvdhcUx8xX
ry40mnIqPuEpV2upjQ+C83HRArbg32hucmO66ZGzzeyaE5G66pyNmDsv/PGs0z7h7QPDbT04RhVf
TxN10IHyfS6QUcM4b+ajWQHHaLD4DyPNLs+BihaKJ1GaR8jIeNt8M17WdvI61ZhNJKHVrfTgJsQJ
dFNjYCGnnmRuvsrLcRDsvEKqPZpdACHES4keib5ri3PE1OpPVRHoKztwT86jm/tvKIc/Eu+LGeAc
NA1vtYrtS/BaIb0fLx8/LMe4MVrK3qLIG9x2ZIhJgkvHDFOtNr4r03sadetbOf33CJ3Mqr6ltMQ8
L/Mb6wI2BS56gV58gki7bXtadaVdvUM7L28IImD6IipQMBepuCJrm98y8wCy7GFTRhH4X/Wi9+o5
7Ow76ThHr/JvM2M8lyU9gTEfXoXXHUqAWlat7VkakR/dRF+RbpJawg8wt8Zghi9hpbqEFkTlnJqU
gGjiZ0NSRDTc0W62KD15DoqUk7IBA55N9qWkyTWtP2t6ck4q680WMYZZNQd/S+YoXowV4oabUFqb
muwEimvYYBCWN/kZak+17rCDTiFZjk2en0KnY8iKVk2TRuTFwtKpIWJW3puVgmCtp+m783rojmm9
l85Ry5MlSKlgzqLBm02Tk27MPj7JzGjXGEzPHrHcdHHeAp+KqeaCSFB6Pc+kXBVDfOhqRTR2i7nZ
ielaWrXYjLW9lFr5XhZOt7XcQSeCSrOP7PfhplcN643SYLXE/lgncYZ99RAdrOQiP5DR2W2Ch7hs
ftJRmrNOkXxqZquA+JbP8C659zrz3vELQokpdkJTJXdOVtpCC/qdsiU8sMGUW9vnJ1X43bCZjOJk
1e2zHlnZTd8YEE/jMV2l/XJoFjVbuY2v9XCLEnGnZQ+xSWijYVcWgL2IYDp1YucHvX1kNAnVMC5q
P95hwPZXNPuCea0Se60NHgwUy3mKaHJhYilOF5zdSvl4hkQA2oZvba/xSSFYbRHDhMtKZCdN641F
bXunvvcgUIgcwrqfsGhp/EVF83jhMfQTuTi8OY3bbdknbu0oCoCUYx1o7PQ1TkqwTjm7+AJ1n97i
JqgyDImoRokMNC0Y8IRgZnpbv0gCh9rGW45s/O/TnOy7KXDeKSL2RH4y9r3ZmmFR77PgR5PFxGDX
k30DT4qGiHsboXxhW+uhRfXunJy7wsZ8QijOdNlkJK8COQhb7yTt4nYMGODdTBxkpykMuChIfHwj
TK9e7rc7ryGMsoDN8SgJmtCUDxfXj1/sLMtIBOgPfSF+otHMmMpicuFTMCN6bbGxDv2V7Kxq1zgK
ClkWATX/vX690fSd59SY3OX19j4vKhDm4/9+3PXuhMxqdmMEs12OB4GKD0ox4q9DXu8UAStCCwnz
9ZDXm/oa20dNZN4E4WkemGGxF+4ogYrA1ACuJU172zflMRkpJBX9d5SzmG1H8ULB40AonCYIT9eA
yMn2ZLXNFtG9pGGhZkXnvOCL+kir6dtNxu/apHHfjcFC+ubW7PvvKcWrX5bRA5PYPo/mRPoM8xYn
2uwSLzSbLOObmHv2lNGiqfRDOUKfVF8TgvRVljEL0Bm5qStnYcUFGInOFHP30pGQXoUCqmzbXXr5
o8b0P5emDPK36muXdqPboR4RWJC48/onatt8NfX2Y52Cn1ZG/J5HmbMTLbad3qrZrroIqLphPhit
T4S1jyjCCgUcwFzuaqPDF+F5ndxdr1fs8XdVt0nb7La0SV2XSV5TsCoBWlBNGv0o2qUOWHYThNZs
MvLnzJqi1eSaxa6eaN0VUfI2UW6f0QA29kKZ+p8/xj+XHOp/LKVCTmKMf3tPGel27GGNGMk9bj5C
lsyj5tpf6M1tU9y3RviU9eFepjlB4PrBt5tPpBmPbjxsIuLCjeGYO4s+JWDDFEtDK3aWToZhMh1M
vS9njmXckCCztGyorWCt41Kt46FmP4P1j00Pvw02KURyGPugJMFZVsYyxwA6d+NbVZlqN3bL1nGX
ra+91YQ5oLwrjvHgf1Uj2c0ymF2WCLbNchYYputnt51u792i2bX1LW6UQ1XUR9jAKx89oC60tzbo
F9T+WOLXtL0VcrnoTZ/EwazhLMgpVNToAqopTUuxQZy9wq8XEbZSI9jAtTr6g0FNkwy2KVtN0tqr
leegj0m16sYSyTof4FR0RGWPnnEyguSUhiBLhgRbfFP0a8WGegZVmo/p8gsu6uyh7ChclgCPLhDV
7GEcYfpZcMN1TZFVkbC/GHY+SZNu069E1n4EHtl2TRLYi7jKzkayxVynzyyz+kmrEaS7tvNGTxLV
3+3Q5cMQLdj8DH55rBj4kcBQIfHKrQGnFteKqrYITpaDR8p1293UefBYVo5YCMy9CVg5AnFOEEG9
dWO9jkFwr2XgoZiadmVy7mxS71tZEZpuE5FGFXs3de06L4goS2WCOg+iQUcWBMkj9HciKqxR/FBZ
a3SU2GFqdgEsOPjpS/Jqm/uJ5T4ywNaYN05ozqRFHpLN4G0psDpa/Upo4IM3LRFoNmT1yk+rdHet
ldYwxJLPBMTxgsItlcmxXxj9wUrJjsY4CPeXH2cRNuTIVJvWQVaQV1ZAwyT6QqfRHWOL1aOJezNl
Gss8/zlJbUCLXfeQxNBjnW6iRtS/1Miikjb77h35rFvjGvvbZ4uTDCZiWq5stP9gqfttPt1nRmMs
fNHBBSCT3xbao+em/sKC0R2NnYHe1t6LeJ1l8V3uilMIGLigy6FCfJ06smRLYhR47lzkkBFhqx30
ksy6S4oRNL2rH3vEp/OsBk3hKfun0eB96ZhX6uRU1hhS8+CQBfICtRlNaihHmanveopfw+Rs6vVz
VgIMKqo8ZzXpmKveYUQjrmQFJfyGENTwtavKT91Jt6bUbgarOwXhk8eJaCpWIR4m3coLbnV/gC7B
UsTR5X0txbMF8NEeivvQyBcy65mj0/0EV1427n2eNFurLd/TekxnglBI6NCIVNu0e40sP1pXk/UR
JDSzXY/orNwuH6Iovc+n6idioDCm+qeifSiC9pZe4SPCuptBIr0qi48pHj6ABr7pev5DEtKh7SpU
2u7beDE2TD57TLJZLBRaVUntX+llvup1hpWUAC90o8ZrYw3JxidZB/3mfVYjr7SWnF2PpehvM897
q0DiAURQikK+D6KSqhneHgyYj13eequQKPXislQNquKn1VrgGZ0+MwPzsWEK6EL9ZPkk2gqi6/Wx
WJWTuxppoc6SKTww9a2ott1mpNlp9qfBFFaRi8Mv+NXUjx2rN2csjuWErXsIbxM13TkWi7KJSvEl
S8yuF06fnq2LVCGOtdPQ5jtp07D1rUOsk1oZm+59DYoQisHWNnuSYmDcwGN77YV/F0UECXqxsXRZ
G4qQRKO+NlDBZnzcMiNcXaQJ9ZCRFXS2dEIWPFM53F7+xV1ekbLrQ5ZhRCCGeGW00afGvgzEfMky
h48QgVjUqSlL4sZHsC0y8R+NQT/0DlfwzS2bqWH0zCd7a2f52Ys/lbTHgxUD9rJt7SWLs1czhmgc
J/7CA0bZhESr9499Ueo8LT5dT6Q246df/bD4eITJWi7DIVskrWCP5p1rp8btPiJSSDXDmLtCZ//R
aLNRDM+uw4cyAtbs2sRm0aFhrTBzGzr7Iie9oT3GsUhEhuJKecjGUkG3C1Gx+AjAwOppdI57/SNz
kZHD4DyTIsZ5L/vlWFaclQb/wCahgn3ZbpcjGsoy1G+cSlAQTP0j3/5WoX+G60k5RBswIF2yhLuU
Dxh6Nja5Jp8TIthgwH60MV4PNlhpV38MIgocqv9hjfvUZfd2p8pVTDxW0Dsl2Cc+EnE744y2E/NK
7GmLbsBU39jjLmgsBoU0/bF7wqhq0LLpMN6FFa+fdapbVZ3FhGoYH7nn1BDsd8loBwe76x57dIC5
vMjkaz/btDJOZ1Lskb/j+HfYaPt9Nsu70abkyrpUUnzCqR0pnabbNJ8u8swoI0WGGR3jnKG/Tvp7
3idPJEdEszwFQ+RfRshavmqDendMkCBeHy2dXOk3XsY6NPMADfFTQe5U2i3jaLsYAuZWNeCLMAzC
+ye458w/cOxdfU7ba+V0Omo2G0AVBE99SYE7pNLmwdtoI30dR+HZ1VDexWN7Kb2m3q6NPGCDrj5L
4uiRyJKBEatZNWR2TEAXzb797GriVgdrGjnnQkAw/q00qJK25n1bD8+V6R9VSC8jq7UXKrY2bGH4
zWWxyTVKlE4UM88yocXx+BHjdgO3nM7Z5v1MzlTMGsWelT7fHNgkEWouE0HvJ0vq6/42iD8o27uc
QsRYw4QoTONVXqopTBtfgyeWVu7yxUVpupyQ9Ia6e4ftqFWryCifIkCKZcsbUJFwZ6qhqjz5HTLn
MrzRkLh3Pj9xvbx0N1VYLxCfrGtLIUPX/U+WN4/hxC5XThr4m0mxJhl/hqj9zBtr1cYua1c/Rrms
O2wgg5W4sI71tnvSffZPnTwNkAzTYO+G1JPGsj9psBkRutMIliiCsiZ9dCfQUdGCxVJnHV2nJtxa
GFRpydi5QZ3J9iEMoidREZ9f96G/pMOWUyB/R9RIMjk4NzdQh2Kw4oXlTfzjooHyGinsHt+S3bNP
pwe18+RFfjQ8iLQ6uCFjnl+yQUujceuSmYIYZq1H4bbNB4pY6tvDgkdf5TnVE2PW6/kj+Y5QX2ty
71WUrGyn2hapgJKuj8exlN+FVtsrTZorizq/Xj3pLX1pJyaim7C6jwpaZK6wcYi1Vq2hIZ+cHKFG
OnrfnfSo/9PXKyhXa9plBMgtWtD9kreWr9CHwxFQCKPTAo8DoHQW5f6zM/Afb0L1juafIGvC53Ro
o63ZkcUDRpeQ8Fs2tA9R0L8b6SUlvfWWZuG1yJ/M1yZ3SRVvuxBDaPMmM+pbetwRqThY6VLvJJMT
5DwahXYgqnnkMfKZWnrQKvBiQ2RRVE+WKd2UJZl6oAGisiLDyqeJ0zgsQTNvU02SNbo9LHKlyZXj
fPWWYAfjQvnoTLkIEDlCktH1hZLJV03LbN4XyQP2zHZmUAmYNwUcSETVDa+MEq5dKNpci0GTb3YQ
xYBqWRiLwFj6LgEkejM9hZoWMPYYhNB6BFYSiTwuOhLXO5eb7Nw4e11EWtGwC+m8LCiMcetw19rd
tMQdCHq33CtfbqoGCnfgeO1c15vFmBOrWxmaQqU63Y2A1hejDtASY327hGCcL/pYXEQFLCbt58A1
b60hzOZBTJXQ072F7xavJbHtfvfUJR3Eo9IfN5kKoNk1a71w65VldKxtH1yswUTdC8IIpuzI8LCK
aes7xyDjTKbzZG4SF/6HFlpiFZhIprqBSaZyGqgPqf5N1BPKeLTMEbHdaIQYssnKz7NtOo43US97
8JFTtswsZ9v7THFJ0WxZSyMYpdmT9NFBM+k2xNmwjVOfHl0mtiBBp83ksQwhVX3uGtN88GWw1rp0
YSdmvCokSwSrGVae6kommLaZJ9CqOem0l7JxSfsnH7sCO1eXe3D3w1yEFFTMxtOJ6EuMncpUS4T2
xFhU+pIIqfHDQDxxyIRa0D3LcArdxeEwzWsNKje8Zpq0nBihWJZErdwUQXwfdD0LD493NkZU7Qir
Q/OobeKIYG66k2DNujv2sZBmhb/UEzq1BOZnO1WU6yneSQP6YUFjoWKfPdO87K5Xof9MBhU1nLKy
tS+qc0sk0utMGXN9ZJqxfHkKDBJK8GXHa17vPUIwP9MVnmI3px1vVeXKVMWHSEAbSkwKU+Qyxmpm
uxypiFgh5MXCADgj7lBIb5ULK9luO2A8FlrrxGG9GRBhPudZFNvcT/Q/xcbuyCXso8Rb6sxRTikN
XN9klSMK2/X0I0NX/yi0UO67SjvVKRZw1330RrKggyBLTzC9bYCiFR8JZlUYbdmWXGwVFv0DyiFI
I7ZpbcyRHE3zROTnsSNFzI3J56VLJPC/501Kq4O8Wd1wFbNDHc9dhTmiS9kxNe60nNLo3vQKc16H
RbfO4krcelC6Z7ZmPhKrcaeitmPbEbHlVOZjHNSryZokdg5LbJVelfPG75cTNf+VAAmwCIrpnEFJ
RCy/5nd3MFPtiKgA5QdoCYOogu3IHg7xTlzv7El7B1zwCMKkF/tMe+otDG8l270+tB2C6Zh6xLfZ
K5LZZfaUEhR5qQXRcejewQ7vnAqFEPKGW0JykNGmfJOTCQIakaCztByN9qDZPyt8BMuhMPGqVqS5
20Cwx+oWGbsxiwg+X6Q58FKzdDzqSN4x8i21koLVnlEAAW0QgWqpuycjBxGUmVJa615j1EPrscLu
JdB+2vZBaBF5gA47kRYMuWPMUwN9JzuKYm41hJKjzD9eLOl9N2e6cDZunhvznOayNq8dJRetQSWb
6XavaNLNK6k+nNLSZjZW0oWpXhjbcQEX+L0lGaMJDHNIo8Jb5n53ADgWqEXfAKQgT4g9L+vftFNr
H2k3q8MldgC2VBTlIdUbC3qWxYI9nQ9WnoAEPWXEtjvK6orCNxgI5ucgGI9mkbnM2fl+qHS1Srta
zJGabCxX/oR6Qpkr/YE34i0qvhFPOebSqeNdhySGeWDlRtbHGPcnH1iGoSdL4PI8KlaPbZnck9tC
cAvs8mDqH0c+jaHatzF+b+22WmboUJaRgL/quMXKwuOxJC2In7rqL19TcteaubPO0f/oencOfLCT
fGts9/P71BraWTVF2VphpZu3ZUpmEV0e4ZQPQTCQSpC+drTfZzJlIPJrcveSaMNKWrgTeUyhot9d
lj80qp7IlmUo5/Wp2uLc6nDXDwc5esEqGCnX9SoX0MDhl6HxdEbTYOQ09uRbfgVOwYqWtT/rW+9B
OetImc6qxO0IE+bo+y1MtzjaIKzplgFF3HmPd3ftpfIrJf2czScr4Ey49W1XW3u8nIAp23RVu1qw
I7zrvgXKSFeFRiE8rSwKnmlMNSuKFXw3LTGnpZEsUlk185zJ06KiMY+H/A2bcrssL9OSFw2M+3DV
mMfnHdbFKldyqTFj2gP7ycqBy4pT85tWHIGXJsIrkldnijpdMfrZLtTNnTPQ2e5pdlHRJFdf8YPj
0IwMibTWzd5xayodln+PmNhGfCG/kHaxicowPhrO2K5H04TWJR2YO4a2LmMWm7r+NAntC5uytSOv
edsIP73zbrwHfQCqJkNk0mXiUO8M7x3z28kSeS6T6TbsalwjMSStaDjieOUUYccl0wa9nU3itkPW
q6gPAWB5oH7YTz2zEvPYC0GFOy18B1k+2yTOvDjSvmtM+6O005cw14O1lYxixaim3DubAuva9NNk
jzSqppPDgrMsWvvg5AyQKTErlJmahXBVCbLI2w7VcyonzKKVU8INqj9KqepdXpnzLujObQWND+WA
uSo7Cj5VAw29aatFGNrrqEUiOcoqXNY1uDktOwajlm51NY4n3U1usrBtdkHciK0ziROFA6rZybRu
SoggDMYCj+ymtdCox3Evli0V+jkWvnwe9pIFdi/J9k2CryinxTbU1TJx/LXmwKgO6C8tBHnGXT30
C4oj68EOjpoWMmeZ/AyIkzuOo3Ovkx9xZ2Xl1u8baz2E+n1ML2ozCFThYxvsStshhCAvdorG/o7s
gIPmGsFCDPqjToXQttS0SiGYzNMCawWJGu9JRdlxbKxsNWKCDm085KWu2LW001K3upbzvQKydalm
+yJ+0id4wyQzvsvM8tcRI03haDnSfCpkQdSucTXgQ8osNGtpBh6q8OUWHYhgKHnLkFTM877QVvTe
IWvHtIG4NDKHibOs85RdN1a1LntXdq2f9I48/fwjEHb6lBHiEWfmh505SNxzcsxxtlCVBrPsr7qo
v8v4KaCobZuFdt39asS2OF9t0z6TauovY4ekvQt5KSsNe10zL4uq+XLCnIWp70r2gdWpbw1mSqJU
ympaqjrcMk6xmyqi5z7RGH1NpH25DxftsuP8gkZSHPFSvlYl83JOuTrWyEzNJEwaftQbDNc7gTIJ
GDZr674kQ7lZ4uAETBVObyab4cGl7VolwMdLuhhx+xIYTbz00/ZVGg2MPUp4c1bI330D7zIFmIFr
qJULP6ZoVxcskLt+TJeuu8o1fq9T30lEt5KRq+HNGgUk0zhueP8JbQh3XzHYuCWhgqoWz4LV/cJV
6kGETTurL2Viq4yrRVe2D3nst4TnOyM1J9tc2MQ/QubkeUlKVINdiEUio8fCIETQKC20s4aJ6H/S
ipWIGPnQkgACNcf3ps1/2nSoEEq557K5UNN9GE8ZfYc5wpWnNGYJ2E/FU0f2LEX2blpkbnlU+BkX
vjHBk676B6HUtKkXub4AvsMtdSDxgtOi2ka47fmgpN35+ZBzltv57nqJegpizf//NoPdO7FA/zxw
vBzh9zAVS6G5U0ctPPakqOfXB14fU9UOQrvrder4HijDf14xSCvuul6Px4i7rk/4r4u/x/9zj81g
Y3jb//Nd/HmTf16R+U5Oy/++JbQAMbq11WV7pzH5fVw+zPXV/7yR66sZkVPmm98XrrSUJcT1oXXq
TOC9L8/6c/Drxd+jXC8JF4fKUvEj3frqLXSsbuflstwW+WBsW30AeunF1e56KUD78OfS723eNMWo
uv55TILIiqraP4+8XgovI/XvbRIC60C23OZ6+58jXO/98+Tf1/p93l+HsbWLrOdifdUd6ujLuNN1
1g3h6feN1IZGB+J6rP+6iD2jEcvfoxVNEa6MwX5M856tuUrJGvM6ceIsLHbXP8k4FfQf+PPXbb9X
r5fIqrtx08Jf/XX79fnX264H+b06sQpl71PA0by82O8dvy/2e9v1IRmFLCrwl0f/dazrbX8d5nrV
b2swb9KO5pfUg9/j/fm41+vXQxVdlUzzvw7z50H/dtjrc9LJ3/myq9ZO6bQ78imAh1rY3q9X3SCm
jXb589dVMbTk3P91dw/AYPIInLhUXETznyddn3n989dtoiRnwhwse/77Cn+9zO9z/3qpf3schibe
0++x0BfWu2Y3XW++PsGqenqAfx30v+7/60WuV/++W/PzajMm3fJf/wX/9r7+9TDXB/6+1+tjrrdF
KMiWvWt+d3FnzdH5IiPEQ4Vcom9pfei52bTnsO3j1Z/hojefNNhdwXSIjOrxOhqUlPB2UVKWW8tM
3YgZnOoDeJM01SgpsmVzTO0yiaVLTrj3FtfBmu5vsx+RIe3tyyWqdY3FFtuplgqq2prPfDRSSmfC
yx9E0IiNHyXrdFAPdRdTctQoabpFQRtRov7rnHCFveuELfNgT0wcQceaWeYjaRrqywqCRRqhJzAT
HKeAuy81wPoi1x0XwoNDXhgCMCv5E342POiVn66iGlEEoSqIixp7hvU6Xho5q6QwPeRlTQJyLErc
M/9D3XksR86kWfaJvAzCobYRCB1BkdTcwCihAQfgkE/fJ7J6pqZrMda9bLPfaPknGckgCPGJe89V
ydlFBXWJr3uY2u7YgpQ3pYkWgCW2EwZuhSCAUpgtOkG5uY7uVdMfJmMG2zAuxj3RRWR7jrwzl3Z1
8l4oTWhtNMm9Y0ehY/mkaaT6WomxAx8Ise05pmFNr0Kndwsey12z8xGbSGh2ucxjMLUg9F+ebFkc
KqUuqHQVSeryrRmbY10DhKGASjcOz3YqlHMSs5HKEsZudOzY36rDnPRnphL0GBljQGHAlYlxfxs2
W4BIy3Q7Nhw7R9v7yE+Sx5gd4qKscS0ivwsVjXnnz7f5MP12HgfGH4I3duqsR4fgHM95tk5x/UZV
ZhzhIU87dmdna4C2UdgZfUubvDTDbxZRQBoGFcG0OP6O8HlPwKHVFutv0fq7FP7NapSM07Gpyw21
8TO15LTtGqNeF7r79tK7MmZpjy6Q17qMkne2gINuiRhVyyiozItl7UX5ezcEyYb1Pb5AwYBA9Um7
9Rdz3ElNUjUajY0l+cFjdI373L+f0qDd+x1velrQfMZYAY5GxS9aAUjzgjU7SJu0Et9gbcC1pC06
+0T8amDSYTtBDFoIHnH1pUiWH1bYlMkd64FGvmvhRTe11X81pTWtLS6/NTJAABozUrkkgSIijUzS
T8GKy7vxCotZya4D0It8y5a52C05xklXzyxFSnaLKF9eojRHzA+WFM0alIASD7/P93JRkoWVxobZ
T8N8bHsHHZ3YAt2N7mdTr5bG/1RFBQDEiD/mQWy1L8R6NKnLTPvCPCE5JRVWriD5Flflaz0lzLWn
5TVoZgP1yd4UP15QIT5J7fSA1b9cAxu+X3Tkr+25CKNkeJxNH39acO5hOa1qweQ1H1o81vkXsU/9
dmkojBk8qq3wn5NrBe1kZYRLqupDOVTMQkR9honnr0c9MhQ3zdt4YjpRsn3tjQ+nIW4Y4/yw6duH
Lm+eENMXa7BlGzdQb6YebtihXYNk9LbQw3NtRPZadhmT8cggFTQf6DfMiazvuI6QT7HuyLxk70hB
2HZj/nEz+SwyhqLY1oqCHqkrGyOsMnWEkR9vDLPfmzaCy6KYX+Jg+IjiBsRYWn9ny+ti5SMyteTL
SMml76wnvyFtGPfBqUq1uR1Pgbk1wPh+6Kn3Q8ZV04wYL8O+uHIj67cq0FMb7ls2OjfoMl+GIjhL
iy8rzfECsLtc6UVmmwFJi1bdOUIfwmhq3uUJ4SbpUiX7+dMddkNUPOZV/272FXshPd/JTIRjj2cQ
5ju+doD2lmQR1gwVIqmeASsMSAA3EpNsjzou+xg4SPC6EMJgszioCQsWNq1mrekRE4Oa3cPvQ/qa
rbYAiaN71Ch6M0ZBtr6ukN2pDO2q50aAex4N3usY90VoBsVVGc84ouvKF0WAztrRc1hMeRrGpAaH
bmswkMFwa6Cy33SieHYz637AZLzqXgaXrW+TAontEESk1nctctyn1lfX2Ew5WlTuBjzA3itxzPSU
a2WUr1MTIY1fsNVK5vjVRKUwleg6x7l+IDf4pulmYivns+oZdHYMrKyRN5xY26DDemdoq71yf5lr
GuqWvdUqrV0Z2l5M3xpPh9rkoUASZ+6qLXoRxqPajdeZeWjZqnudh3moqG/KnMGW7R2axv3oUrWp
J3mX4AwPpVHsE9NrICZrHfZjhP7DH4+azXrsVjJseOqSK5Khax+HPHQFuxvEfaSjOxUoIFt8+Q0L
voi0HDu12QyMaJQ8d8fW+1Gay87TpSSIGnLhMl7ypHqqJmMrzWvofII8ZG6KtxRSYC3q18CosyMp
7Ym/clTzBw3wY+kUz/Oii1C23WPSLl/15L5YNboaRsOl22zdeLosfujlDFzNDikr6I1LrZDR1B2b
1JqljCu7Qx6hUEnd3ZgK3CUo1d7Y2r8HcfHoqv48uc4qM0YErgS5yOItnzgnMt1trZ7awB7OyYKI
aMbnZrQMtXJl3aWiDe2W6zNHTlvs6bpRHxbs+tLRRWJfk2EYO++zJo+6YyfoFUhCfVLRdcrGt8y/
Ri99spvpbWiWn4wl7RDbu2VID70sH9mvXsO66z8KV2mfkpo85CYf7ORBLghS6iUdNrlp92GJ4VUG
8Ufnd4e4x5bDdJNQ7RLph/Z+OtktoeYJC/wBCUMlWT8ZyC2EJFKlMqowunqEdHWfxwZdEsKIDaao
3eQGh7eyg+PSsNasJ9b0mNTAJc4Szk7Ks1lYp6bo6ZcjBO0wLPdXHXWjomqlvPyknS8DmnhujK89
b+pgqJcUPu6KDNvnoL1iJIA2tpGCe+Vx6GMC6ikTHGuns3E/1dG223eMkIlZIumTCco6xXK1GlkT
viczi8HeUzepf1Uv6G5jdLMbTsE5r+uHordRM1gVJhWu3tGPfopiOtb56KyrqX1BFXK2An3X+8Xa
68d7peN3qEysQQLGUNlYvHlAHdGH1APhlAy1iOOdVwvnRg6hB/s9ZUNrjlQ00wbWPIFy/U72M6AM
nMl1eYM3ALUNZiA8M1wu/YurGcsthU9MWlzfFhkDElw+HE2JntMu48faLX7U1bhS6gIkf9CTe04y
TJuwVUHQ4+FawGOA7ryKhxPSrWSFhvEdG0zILdfaumWz9brhYrfBRdeK/PUILX2R4vlitW4LdAVY
qEk7x/oVe4L4DIchPwlOk8dh9DwcBCR2lWFveXD18LAzZ2GzWj6gp1acc4iZ0FCvnK5N/+hhoyNX
P/KAo5K8D76Nqe/P5qzXna6dvR/pRyFnurmgf0fzC51LgLQY+/e2C7bx4LPVSGc+i2SuYEjTshUp
6roJkc1z8VCENWgCm5j1Gbs+BKkghkE4+Ad/KV48inrFE7wfFDpwauN55PKETV9l6Vnixxri8XYK
Mk6XJv1jcvsJu55rLYqIGMc7Eaf1r9eljMdN1uW5/RR1/g2Ck09zQpWytB2lNyahKPW3rHsvfdyc
XIrFmCHbEMQ3lCCrrHUuVgrz2a2efddWayc20Udb0xdTKZYt/jDd+AGPGncOc7//iAmmzTz3XsQZ
43G3QbrdcHWMIFiY3TpDybbJLUhlh9yzdgu5zeL0d9gGUp+c2mxX7N0FzNfxCWzNxrScicJK8Gz1
6IPd/g4bKstegtttZuPsXD8ZiVWwBGltmoUt5pIMO3S5NvlhoelXTyiIPumUm7WTN8heTTb+HieN
+LUi6yOt8wP8DtRl0ByVvCmVIddBgpi4KClEFydGcJf76wBTTrY4l7YPHkvR/7Dagdl4Tqdog+Q9
nHFKr7AabQC13WWDlIhImrepzY59tfxZbIYzg3pvpECtGiAaM+rkSUkko5OKnvwRAW1jxNSdmPLR
ymIA99FyGCAEEKewXln2A0CMtHI+sh601zDOaxlD7Zb2/GgZmJcyrsCEI5zLlNA5R/w4CErCQnsr
esTEJLvbnd6X6cje56nwuErLcmw2pclxkqO8iafyMmNlvjZJZL7N3aXLnRcBY4BAbT4Mw6vVnYS5
dY2JNYAjHmQtt4OkHeMmVWMM9PGBzs/+1bs7RsQ65dzYhH2yk+5tSOxPyxXzNrKGB2OONrM2s/Uc
F8BkWipCgoEyLF1zsKEwiblCcgoquP4pkr46t39t1hUrd+p/WGr/vW+u0sax1rNl3Keo64FlemEe
sLsXAWcJyVMf5Ij9pOyXsArWB9sa98NsAde2zD+NEyCdMgNExTbWubwmtdGxNmnqQN2z5H7ycxbj
1rw2EUV65uBTB2RqbQZIeBB3vGZmc2gjfRIIFJsa0V9XqKesqC6J4R6HtgkXAhjAgQfs4E0i4d3i
avnLwlXdLTeMAl6V/J6RJKlyyUIWVvjEuv7eq8Y3rxu/0pIoEJbarmW+o+90QmWPADiXhnBzgumw
4rIQ4ORR8mHIvfueZehqzsrLgGNJsKMkxSV4yxz0J+ifHiP9p5cGi1Ba91XVQqc3vIhIi+pSEF9B
QhaXbqw3pC9j1DC8W0XXMQCWCBO2AoEcn6xBPBkBUTmAY//gcBtC0Ab3ZRSwCM+iA63Wqx/88Zm1
IzIpvVXFHnmtdUaBTYHpeviSMqsOYacdkY2thrbfaXCmQuF6Lp4aHKAgwyNo6t26VYm9mTKTTmxA
8IbfoNoIy2XyfOxiTJdmh88vTpdN0OM9BTE7NsarKIqj3/YWWT/zrp6ibT0UmF4ar0dSpb+SK7nI
sQ/UF3jCKTBGSFdUlXRf462RH6iknQOREutkSAMUMoPLt3E31PsC30fwCsETDZ6ffc9e8gq8bTPP
GJLF0NvrLLAQXQG/k2mxIY60AEOyqgZQsR2uFkB5FH39a16xYY/YdoZQkpCYuS1amGDE7Whi4fT2
fBmYwJvZzZ+miae3UyNoVSMlx+DqNbx+tWIJUCESCo6y/laRB8oyUTc6JvUP+D2m1+mkcusTEMQ+
SrKepg09cqO/0nF+ylGxbQnEDcgVvD5EhEdvGHApjWN3UwGGLnCrzmmM1vMK24STthF1BDQy2kAv
U6sMk11YRMxC0vQblvvZ8NA00YI5tPWOWi1pt08muFc+dfaqra3v0cbUUTyZ7K53CN/ePdQs3jIx
PwnKQ24r8issZ+vVxXdWYPUdh3HbWMnNEiNUbfiw7q77e2O5bZNg791NPE25FG9wKn+kVrS1nOEX
JMtNFODzSrlHmV67KQfvOTCn09wKlBwNXXxtt7dDK9GVsf3z2F7lAXmx11F4ouZz4Rggp9Kq36YI
GF2WzSulxmeuUdQgpkLkMhIVRfghpKRgVS59HOZZcjAL4wkPqghTtn/P0kI7MjbRvU6+g+ml8e0X
9DOPXtlTbUJdAYTUrLsoSleIOlAkoaX06BYoeLk20ezWza5p3a39ZrgW/g/7eSp7wQFt/9QcPIaC
9r0oiCrX0n4d4H6Y8TiEC1otfjNBfMZC8Bgv7t686t4kAQKUwisqAJczi1+Hheas6e2SORyux8G6
C5L4Xv1w4yUUirdtn6dkuC8knZrbWuh2QIaiZXlN2s5azVZ9Q1T644ROYTsn6V3mDWcSEQShSsWN
ZA0b0gSeR2ze02w/mB9IqT88nMudwYmZO89e4j5YbhXiz78kwbLLNRaUYj52ZHwiIAoRjew723jt
tfMpPCQh/FwHTFVb3LgMYzKe/96S2ivDGqDk3+SNe+m4AQQyLdetNt+ia/NK5OV5AXPZmPU5t9yF
wV33pZrpqhV4LvoGLUOCXGsEqAPH+4qK5myhiumrOtgvBm4qhw1yHenPSg73KumJBCADym77B6+Q
J0QWHeB5TCwxUnufjSVvTIhQltkPBYDJUsbSK5nVX0mZ7DMnP7Z4i43c+U78ljlV26pQFma8ndKd
Naub3M2nddsUBzVM+EkMtWlq5yM3u2NrsYkNnHST5fhvM21/JhFwwtTZ8BZOfXLrQUPolvFcCeg3
uYt0g/DBaLT/RPBMrSj6XSrxaF09azh2HkX+PqBxcBZrLWIDWNZooe0sVWhr88vr9cEK0geIOPGh
rvJvHV0PdlK8z+bwQv4LtzAbpzEhjdCmx5s5Hy91lj5gofighPgwrjJnrx62jprfexWDrzR4kJNc
m6+TpZbrBYbnitr8OqmcdhO3zNCeGc0aqXVEtc40IXkPsARdd6rnsohPqKD/lP4oV54h3pZ4PBtN
cEyC6mJxCweKstMgjFlcW6hq9CYd09e0aOX6t3HUl2MXn5FSEQU88FHRrJCwcXNxccdEmD/c5rRU
4ybC9uoy0StyU53sonxADLmqPDQkFeqXecTClJjRS5ahinWId+ds9E7pIm3W1IjpSdDYAY8e18Za
L1O28rw03y6xdyrq6sOVzTvS8duhjPxNynnKFfKC28HbiD4MqvqS9n68swhH88Y+3niiWkPEvhFR
dazIUtw1jr1xekg/PPLIU4bJZnF1oaIc9s6Awvyqp558LHbXH0rZwZ/JY3gDpomunIqOs7i62MUz
BJkwKeq7NtGvCVF2q+spuMyNtaooj7axy4nCLP8Gu9+Oifhr5OkbJre3EMwNugRr5O5kbpxMnQpZ
PujEeisnV9LoJZS1I3FWwbJJpObBWKUPqBd4DhsMZRgeqz3d2IOey1elsy+638fR1/rg4QcBqxyF
EAReHXVuVfRGedAfkoQSJWJQfxaE14JHRoUzOzkoJmtP2iNjvWy2KRma+FzO4lx7StzQa75MJbPd
pSdXWkE6Q2kBDk4jxMFQw2RcFvm+ai9VTa5xwj8Aw0p80feu5n54lGnk76dF3Ci68kNc5gwx/fg4
pCNNo2i39tyJtcoQ3avZ2c1daR5FgZa5WZqYTYRHo+Ynxq6EPDnPQXNwhI8cfw588Pt2+UfMHZoa
yBy7v//7z7+Lyn3Gdcn6JvSKNEcLrCyeVdqhjS/JFkv8MK6mV1+mFxY//db18FQ1AXx0r8xxHHjv
LnNkEwP1yrN7sefn2S4mhWovIyZ9ZrmmtXleirbbDVTo7cgzbGgZQKb6QU31R69BQJHgiNuDSF5p
DsHOi349bwb2UrAaapgbL10zIJdERdDhTRH9rLEwUdq7o/mDG5iLhgq7jKJPO5Ngc1xG6FCVZIBF
PjGQYLUutyWfYKPxWrIlAtGmv/ci7ysJLMwvcpXN3ISjPjrYS3o2JBMrHVgvQX7TI0XAI3xprt8u
vW5gbNdsEIi+j4H/7EuIGH5FQtuCTH3Ozovh/inVrcrAMKCseahiHO4YmQ6tkow0vVs8jKvW87/b
yfF4GELycor77Lo6CETJ2HBqT9KIR1wQNldEUM2b3tDHfkD32MTNtKpnJGsI3bis7UM1yJ+AtN6t
AT8FnXiTJ0xCXSIDTE91nFk2yQczxjsQUrdtNrxOZUc5NGXYGu3yd0yX7qJzDaXUXJMfoZiDBTxg
ZyAsuKo2QWK8prN3CeJfVFDZyWivXgQaTpX6FbfH7KEcnyMbW8rgXxOSYuSxNdbvSdeohGuUGUFG
7+why4Mhs8tSw3zJyRHycw2kLmfEAg3K2ZnpSfZMX9xB3tBjP7pG+dKVfrERLQaDwQRBEQtYYb61
S69SuAxFJr9E8JaesZdMDhlSodNk7InxdynYlWBpVqI5LoRwTk6e71AG8SrrZLML2xq++7FgSCxH
RpXRwHJliHlVd2W86Wu0pLAhLFWFv85d19xEy/BoFsTbGHaDsxjSz8pmYOWo7zxr7tqgGvfFfHUX
FXhGLHnQpe6R7rCY6haGT56Xf/QM+Xja1AKzKROzok4O8TVqyqmtN8fF/8q0Mt7x1e2dUaJZGi3k
bdfVU/TeMGHBuCSoXfUZ4wCmQQyVcQFNj2LkPgLzAmSOYWdviGA33AziiqApe7UJKqel5mft4Q6j
f+gbJn7p0o/syzhhAjvOYXC0pF6ytpzavL9vSpZAnUMyizPWJ+byl9iBq9Azt5kK5MgjY01qKXXI
Biw0dFO7pJFgB/rUuGjW7jhKuYkRpozHJr1U0rgNFDEf0uib7TDXh6XJMGjkMMctAmOXmIdDHMvu
NDJvz30sDVk+PbsVPlBDP7E14/dfLcDmmMhGaZcdi5qxOn1rifHVPbX2sK0Mu12PTZWetcf+lLx4
olPtSZxazmIYYMACNXJPGojXICAZ2LnWn7V2TstwcHLupEVaP1fuYu/xnGXcwur5KLvrTqg1xKo3
S3xbXt5S1xbOCibksJEJp4UYpXVi31hqLjTaLNd5LgtsY55ZEQkg15UFJcIZSRiVXKKd8q+X5G0x
8S3ymUvYLlpnTVKLjYquOeOvfdEuxzYytQtlL0dDw2UfltNz6/ITNw7f0soxmE2xy22NlYzrDy9O
4JhIwcuzz1DyFNf3BiMUzigW3fxWNkneQXkEibCJ+N6mmrdkWuKruFZZHruejeujBM9iMoRp3FeG
IKLc6mW1Y1lMHEa1DZBhJgkU1r75IHBQ/ynBgg/Z/AKO4awGb4CakBFAj/kS1A4rogWAwJQufJH4
laXgCDjxp7LBKHt+f4zZoTI4DKygBWDB2NxV32DFOURzdjdcnboEfBAaNfh7fErDJm6UWmk0qKHV
NPu+OrUVZ7IT4ZriQoLMoi5y1txupso6eBbOTsoKh3NOKvN7ip0Pw/odpuW7r5r7gJBix2nuls41
jkTSMIeOPtDu8WppuRi6HyPIUuFEQO6moOJxxTjcjOyYXfxTWTIQtiDeglb6SBXaa4xBjqRACm9T
LP5Xkkt2Oqy91ihjqTUWapGZipW+dmfV3CvLac5DHtuHzI7mo4sVZ5XS+siqp5iN62krlNgVKn3Q
ojC2rX9nSUFhaMzPwwSgqjOYCk/tkx7YiLgjvru46sAAERPjTsXCu48vSaffCpcVmf1rDekdwaZE
F5LviXIDOrRFO9DjV1slgaBm37fE5t3GNa6E2mZtQK0yduh56+ENeASa7uiS9/mwkv336DPQVxkj
+CEWj5qhQG0VwQpUt8vww36ChMu0tdDlBi3Ih6B1bxNvhhyWSvDs2b2QCgiNA93GI+hnVQfMr82B
ng9qHMN/Vf0Y9vipB4OKxR33JveeXV7VsD6J60X/ymsxlwifztjy2j/8RBlnFb6iVjnFLrHBeC5N
mItsXxqwhdrIvmu6IDvW6JLXdgMfCS/grIIT51G1Nhu8NokexxuFNUu2CFkm0FlJTx56fcsTNqMK
JvZC1SlM1AodiNrOWd2dcZYx9Q8ydWcs6jvr0ILoJHuwjCBaJw2j16R2IPQ1DE4w0PW3lbtOS/HF
rH18F/Ge7SsydiFvho412zJVX+CfzRtP0hq13U1zdeZkpgG9H6rdLdD37tZh+laKwDv+/St8Kl+D
w+RB5S4/bec/Ai6Y9iUCcSDexOxhadz6IoAs2A5zqBruw5EiyK9PM84D46VTCXl9luWtY3vvE/oV
yiV4idMEqEzLTLvuynHTRjQy5bhQC63aqW4OzdQ9Dp5adhYGpA2ZcDdTLmN2x2znYIE0Oy4eXMQ+
FiXt4/012cRRwnGPdVHZ03nl9cZuu/5mUP6fouKAVgt+VWW2NzrQitBHkJS8HgG80Kw3mjG7baOZ
IT9jRhyFn2NvwiT1WMtnvflsu42HuuNdNVW0SyYM1jXosta7LdmIhVjYkROjnI+U2A6sWM1CdGEN
tCzDtBW5A9bw+pi3/bQtywZ4WHQDlOwSu/QqtGXoYBW8WJEzjzHRQwdKUeRMZE4CYkC7eWfa7X3T
54xhXEgcM/tPyXMpLjSdAN7MaLjLIlzjqWMPoa7KeCsK8G+N6f96zoD3UD9PGqWZBHq99mYUtt3M
/dlevuXk71sbOmv267mcoEtZfDUTJA3D09R+AtV/Ncen0VZPbY6YQnNyWd3jlHenoEXhg09zg878
yczhGniB/JJDi0/eNkHLkYS4jizvbMVqVbB/2QyxewiQ/BxVNj2ZCxa+WAm27TUHwJPfcAN2fSLI
poLoO0V+Fo5Z8Qghgr2ph5MfGTkavPl2sNkeODJ6S+5QoHBXWUfjsuktHYqhvQAeK3bIMg7zEN2q
jgWxxywiNyekOh7/Jjaol7JyftpluhAVdkuVGiZRcsKQXK04OwWCoG6bS3xa+bU6Y49y62YJlu68
w7A52PvG0QcTYhJJNg9iXsxLjxbIUg6PgXQPl8KheLd/rNwGZwwrQtTEnfZLzsOA42Y167JB9EQQ
60mzS2Pm9mFJrc/oP7nb+/NWaB2EHRzlQCacLel9UcPli7nX1yTpSvPgDgWPcgDJm8JU74WbYq2b
sCtZ4id2+o9c5p8aojJnv7UbG34vMh3X+KDyrbt04GoZQmZZuREiY4Nm4+ezSD5aS1xsTBjY2Doc
5gHNMsIn7rDHTGdP/P7/eJ8tfskwZl7AmJahfxcY+A5pq5z4Z+qmP53l/ahCv/hz98AWAgppJmIO
umbvjLusiWgHpHlV77BHFXiuXQKg10YS+Ku+XBpafoOtsxfZJ9WYn2Y0glmq0Ildt1mVjhG+FD6w
sEodhsk9De2RXLKdxxVExDLMkZrrTLzaffrbWjixYVlPuxpQ8xjhnm9/Kq97CVTMNLqqbwkfMyOe
nNzTC/h1+1IOlwmgBN7ZkeXJpvdTJHWGVNuYQrVRXrFxrjYXbj7fnvXDQtPfJEtwmZCkhZUpv4oy
vscsnBxhCB1Bu/81lF8UgDAK9/LsAgrMq6bc6dkxNsjmHKoLiI2VuzPHKT53WjXbuGv+4APbGE7N
5Z/LY0tTGutGYJQHPVAGjeYOj5Es+0kgrmFa0Ae7Ijw2AqcoXaY4lLc0YW68gdGPBYLkFyYb66mr
rs/B1NxMXvWYqPbO7u1wAurA20jDER9t6DMtX7fM/FyAuauGdfk6nWHoeXZ+zggli2HdEken2FhN
LDGmMmNYVewaLQCUqFu9GCbU5mGLawK8Wk5Rprp9XYH66JkJpxXkHT1VGz9ZrtFaxjpKmmpjKH2M
/ewQxQZCdRRHJgDGDfyal5RmsZjwuwwdJYCO4cBR9AOA+I5Z6DUZYIUgFmkoZuvD1c2tNPS+DIp5
o03q3ULjDqGuFgRv1rC2xzsd259KnmKbu+aUjh7rsN8AjUMtHYiVQ/DjzfqD4Zds/Gc2KLupitmV
5CebpjSJKSOm2Lr1MjD8I5LqsUftYR5UXJRbk/GAW7p3k4UZjvFUu1ONcYQrA9qstV66Cd5Nw8DU
KcGs6CFbB5V7Uy32Q2RnfyT3lK3v9buc9JxAmceIJ7n0s3VfsyBzQSZlGdNILHAEjK6sZrJDZJT8
nx9T7Ch0MR08Y0OXh7QGVT2YW09rqhKGjUE1IQEQxVlO7XeUDd85gRRRtqzM5k/R9D0XzYwVpn5F
d/+dTs5PP9SbCNK5bRDKboiJfdkMyLCha3eTT0ayLOwxkDE8E7d2vTwmjvecedPesOwDpswmFNo6
p6O44mXR6PQ8EJ0Or+35Fy31pjEUD4yOSOJAbp2GJ6wxfiJZvyvyT2lfAQf5gaHuPZYwi99f/bJE
QdiCPsDqZD4FdYsaKXhLeqTtbDrPAkwCocCAAuNyOjul/4DXigF36T8Z7XDuo/qf0ZL/o9QDwgz4
79+jCv5LAMJ/Lxjhf1HqgSXJPPr/pR7c5sUHmjEC/37+pihcoxL+80X/J/hA/kPyvGcxbJsEELOf
/n+CD+x/GIbrEohnGZZJlMG/gg+862c803OxzjPHcv8VfGDb/3BNx3GQIlPj8Vr/fxJ8YJnGv+Ue
8Rc2+SBBYPI2SHr695SQdsj9amKsdhTpdVY9A4CY1ZHRCQIUOBRju6wVU1HuyZMV9uIh9xEC1r05
hQmp7uxxx9NMPMO6wmiNPBIoXKOvNFwpD0EkEORK0G5SHqs2bm0KlUMyVumpt3fqOhmyIfWux1Z/
Toga6GNpL8t0WUNfDOVsojJH/S3J7jkudhkcYY4O1AloQQnn8Y6K7l85DEJZlcIEMwR79W7yjn//
9K8PQkKeS6fjDFbB8QKx//spKzY7ICTXFzUjLC0Yg90WkeIzd1LIxjie//kB058FRyYqw9zx7Ctj
0uJrS4RnS4eX/P9+8d9P/P2QXr/k75/+/it//zRXHXs3p0KZy2KrbH+TblzWwi8xwBhFefr7Aalq
eWpBMu6dzNq4s2XhzBDW8Z9/0nVYouZfzws0cYgn+hBhjcmWpTjBVGSSRF4YbtgUmnh0Bg1yBU64
7sqnszz960NmDiAjXGQqcx5l1/HO4ITIrnnAOZaCrp6eG5JZNh1QO2dE2WZlOzIvUemAF7VG/wsf
eYHudhk3rlG8FtTMiADUu4/7cYXI9z4aM1yeCalP3KkxpUL+hN0B2NsXb+iLWUgMxXZAW4xSYlr2
tVuebZ7Pq7HtvVBeAx1ibZmXaZwRlaHR57DRCGyzNtsbyZwfhE9/Y3Uxcs3e5GY4/9qVWV2GoCAt
cikvwOb3vSdPbWb35wh4Xqatz3hEX51OmHYrw7AujeB/zVZH4TVJ4aJahOmCSd0K4OsDLKNwysmd
REcSbFqnQ+ApnORiDS1np4Z7N4J32o/S3tNGlzcyCXDwle2ws8cYHaqZ01Q67TjvoMLuJjyarAWZ
mFolqzkvkmfKw1U9Tt3Jp+Q8k8/r7oC3PP/9XKBGjh5o2BIFDIkEfIFLgtbBasXO5Ee/zP5sX8zr
u9Zd8jwIi9RiFop/P7dcv8BNy1skRl6YGMuTG2ftTkuNciuvlnM78mONbsrxoIkPLPHlLTq+boDM
42gu2c6Z+4vbt1zznczrY5bZ3rZzu//yd2P71ib5TarjZV3kSXkS/8HemSw3rm3b9Vcct208Y6NG
hK8brElRSkmpLJQdhJSZQl3X+HqPBZ17dO4Jv4hnt91IBEAxKZEENvZea84xDR/QKx0Sowi7C/U/
bET8cozysrs++LEpInpeqFVptiJcsH1cacriNyfdfLMeGVNTXVKdMLxpcYHaGSESWgpHdfOAwuoL
Za6QEYoqICW9KSybiz1xsdSmc5+Fiht4T3AI/NNDGg53ZupPl54W+8bvGotyVkytH7GuOnvTfRrB
yaHCYuwHL/8B9Ta/jMY8nErfwcQJoYMvCR/N+27lwsZXaXnSgwqzwk8m48PF6qfxYshmzF4sm2/O
803MJsbUAb7ATdUMHYqwbDqtD/kN5halrGHfmKrZMyQgAdAgYMfVEO0AhFG4KmGCNzXwS7HdN5fU
SJpL5iQ/sdoMe5w89SWRzRz3f+ytj03eAJEvgweumIK0gQeGWzmnvHPIABhoylkVGQtu4L8ggUQg
HzL3XP+kJQ9fVNwwOV4/yZ7+aulNGjUnPtiCoNDYnMbT7Lv1zpB5Pbexhuo2Mq6JE3tbZ5Gx1bsy
o3kBx9fVBsYGHN5I7zEDXTq9ds5OcLBiY7m0eqFfusQkey6G5GiHp7iojxmaUryxznwYku6LucyM
xp43HYyyeHICPvR4qLtNzkoLBp6iWzzrdD9KKAxOZ/owaRymhrPps6inBxsW13aoo4MdgzQxB/8c
21tE9fZJQ7yGsLK4gK3lVrHu9uLAa2Wz7o21tzG9GA5GCZcIxxOGy/UEWE2g6x7d7sdO76tDoHBv
xx7IUceOuV35Jcr8oJebVxYQFRMkwopHLB8n3XjRmnS8WIUF2BndO3JJc74Yg/HTcF2drm5gHcyl
fXCB5XAnas1TT+Gsfbbb3xTiAaTm5EZT2+EuCmsNz/Wl8GlKTyqiG+w5b7GXNPv1mcANWdlU1N/X
ZwPKofoSlAg2cau5eVKdvNGITzY+C4wZdSH80Hx04cmgh/EQou60xSLI+XGsp+H8t/e+Hg6xjhEt
pXgzU1t4/xiQH28xbC2n9UNZN5p8HPbkXGFlv46FQriROObFGsxib1cG5ITF1y8G5LpNUkcouDk7
UjlBU7vcLfOCRMgA2BXUS7KJtMG/LHeTa5YnB1UhyWR4W4vmOtpleswMtL49xdh97ydqR24LjUJx
vyL4cGOXa0Q100XXD1gi4svsMwvQh+gzaFrt0Oc4sv1kBJc8wbTV0awhCuUDlw29QAawstARHEAP
3/tbqMwV4Wgg17g4LjmLiSSNg1PmcC+oEHFUBi5bJ67+ulkfa5f+QSzcWHQY7NaN+efeegjtpbrk
scaEPnRZZJTowjjNTuvVH+qK0WDdXTeeb/u0W11CRq3umoSJt6l0dNLOBPh63XSqb49kWL+PQeiS
bh2KppuiQGkIvu2TVjmEsFj6j/X3ruPtx5/xcbiAIDgWDihG22NCiOwt6Lzzu2l5qAlBWrzsW2tj
hSOoXL+sG0wg1q7N+URKPbSu2CWoxHf2W878az9FWnRDhX23FNV0MoonLXAA+xVyZka09EsK6Mt2
vTb91SNLHgq2IELQaJDi+x6DGm8LDoQhUgdjDJ8zIPkJ/zH26vHQusD5trWZ3vRlmwIAwOtrZF4B
Zkoq3uuuJcfrTz5+rAj963vz/PGz9anrE5LAqs7u8MPMdD6BMbFP2D6265EnH0rSZ/Xl4/B9zxR8
6MjQXjuh2q+PkUJVMmLJf6mk6XiT1OXRKghwMHnHhVFMF4tE9ys4vOVq9/55qDTvGJKHs4+bAn0q
MgPQSmgNJElM+f7DTIX7koVGeVn3Etkr4gbl2rq7PvjxnP/TY247jUhpwxR3O6/1sckLtzmx9KVx
8q/H//b/1x84S/DH/+qnWttqGsX49dKrqhygzbqLcq1AFzkZMmHPMRsxoPekHtcBZprJBN71cQv9
OFz3iOlEyb7+eD1eb7MfhzktBtqg84XGLZA4mJ8Q37jlwG2C4z0I73s9HuU6si1vN+QtxMZI+c1l
3eBQRI/hdT1Nrxr5l4m9Zd1MJJKB8xwYlxzSryoF149CLpJYwEDQmJGKwOMpg/YUE/hERFYLD+QE
6V8QS0LxWncnX26FmaZKKPH//qO/PAsQCwSSCfnx+7MKWslY+JfVzQ/8A6qp3LTWvXXTr3iBdZeG
BFyAdZdVC7SAdXeRC0WtNIF1dzYndJ4fr2KIibxypyGjbxnhXV05CTSGGNffX/yvj3y8ZBAzPVpf
cX1sEiACTrj14b89K1qhCutP3nfX3/7+h6xPXY/jlcqwHr//xo+X0gXlQFYnVAeUKAwQ8kGsv/tv
f8X7n/3x449X/y88VuY3iVtTMDmwEDovwTy3rEfj0Noazq7et5W5nPRxfpoKawLoCaR/UvUd/SSs
QgLDGKBiJILHKIWTIcAMW9AZhUA0FDSNVrAaLIXfmKK/oGWu94ugN2qBcJQGT1cC5sgNEB0xrI5J
oB294DsgcJDk188oEUF7tAL5yFbcB9wPUwAglYddeBEoiDMMT7hMxl0PLwQK1rIhfAFkGQguiCI4
0JpNYgAZIbEaCgeaD1Rs7SETFInjHjpBk9TMT7dTlzRcC4BLEkGYDAIzqaCaBGixuXxRDpFe+Gx0
U7x3nO9eglfAFSjKDB3FgpIyT+qHSYTnZqD/g1fUqMGpLAJWcXvnknO5nOiJX1braNZaN6XgWEy4
LJEAWqLo1zi/ZlBbEsG3DAJyCTER0ZzEVW5GZ6tmQVqUAA1NEENQYFQVdnxVFIfbsP8Fm4ekBN8+
GgEViQSKTIjyErMpXBn4MraGP1cKGPnMvZX/uunT+TFFA25im20obLcCq7Gg1hCB9JpCsUHXk34d
8lcdyVEvmBui8l7yhrlu3aQ7E817PYPEKQWOw16zJTuPFYcFOid0fiyC0rEEqlMKXgd8dUgDGuQO
q+zj1ADhyQXHQ/Nj2wigx4fUowuyZ2rCry3+nJsUPz3up77bVYL4KWD9aBZl3Qn6zyQYoFiAQErI
QJzpl4Q7NaIG7Mx6FNPlhJgrQKHK0G4Xhwlozmy1EOjQBH1oFAxRJECiETKRNyJSNmEVRXltPcaW
99mrsjs63KzeRWvdqfATWS1HcK/jboF95FPOoNcADikWLtIIICmElFQIMgll7ZV/9ZYo7XzbClgp
EsQSfZt2uwh2KWZutakBMQmQSXS1Ni4fX1BN2Auaiw69SReMky9ApxwVcQXhaWo5X5UKyq1VOccB
Y44qs3ZvjTMnZ7+Yh8lwO8xpIzR4iqmhVV/arntFv1pdPMgo57H6plkewyroqcwEQpVAo7IFSwXt
wr71BFWFYLXeGIKvsgxAVjVEK9FggrfSMkBXBcSr2rRf7damcA0Kq4KJVTFEbWdoIxua9dA4p6U5
Gss43JJDicl/Ru3FKtIySgJ2BgK3CNgKgma6o8FtYbLbjql6cMq+vZ+LN31BbTu3zg0jK/g/cF7u
k3utBfDVQPrCwGpRwNJ+LTDAaCgcsig6+ZVPw5e48G2OdPOILBhLkEDECmhigWDF4BN9tgU0Vt/0
gh2zBL5YA1uBAUYDvtQyOj5IBUOi4BC05EzzvP2oVckmHwI0T0i+x6D/zSQ32VgTEIeAwanMQaGh
H3lXhOVQ0nLBpZV2clcjpNk7YfqjBMGyDfxp10YZmDHBrbkCXuuo+xiCYoMA8S0PaAk0tDhpg55o
LnyuVnwbHLfIBejWQXYjfah+0CZgb4lg35BP/sIx0x4DxqitPuf9Pu5Y41oTq+gOrwL8uHAAJNdj
YYUrNwpgDi9at/NgzsWOcWPPqJKMMX5Z8I5aCDbp0oYRNE0VHAqEN/Cdvppo/JDeg7WbBz5o4+sw
ZG9V3CImp+l9QjRW2Bqnb/VCmYL3hJmU3l767KMMWGDoKYHptVD1esHrlQLaSwS5F1nA93IofCTq
QfIAy5e511YwfW2ZPQ6zAjdoOdZ+DLts31VxiWvD3FVJBehPLdU+nl76cPxBoKOYC790YXahfoU4
qc0++zADNYEH5ka6n9roZiaFsjCcV/z5ncAGaeVe/AH8YA2HsHRHbzcRvxVVOhyB4c1TxSmNBvRu
vou4a+H0iwV41VbLnZIPCMFDeshCNJ2Tj3FAgIiaAo3YCySxMsEl+gJOnCAoVuPeywAqJpAVR0Es
9jXWwZClp8etiv60399mgmQ0fQC/VWxBXIfXOBe0ypOYBABAjnYJ0rGE7di3QB51aI+tYB/jSLW7
diCm8cdAs2QbVKl7og4FfX3bOvCUwzbeB3pIVsBMdP2MZ7DDju8LbnKBO2nZt4skkAuOMhIwpQWh
EkgKQOLZOzQjOG/Hce4UNMtGsJahAC5TSJfUmwHbYFpiiYYctBcgZgwZs87Uibtwvfc7vIkuxm4j
Wb6VUVLRqBMhtGPAwmXSuBmRLxKZmD44MU6ylhq7GeFsEURnwjfSwuykbz0xZzR+GyV5T5ShEMWN
u8maGQq/oha/aV+qKPmCt/kF11h9kYCHrRJMKMvVO/LlkNSH0SdzULdWpIojwtO8UPc4N7td4ZN8
hz94v/gIQMMuVOdZ0KQRjFKilb50Ai3tI+7LFBAeLXimroBNU0GcVgI7bYrEpMyjPVolFPscmPUw
VPSyO0nILJHcTuhNjcjXEVO295K7ZwhadYKxGsNanUqdYjVfWQ6FdRYcayBgViWE1gJUaynQVgt6
a0CXUGCuzPwgfcB3JWTwBk/xvRvX7U05WK/EetGNIyQYstuWhGxjD4YK7jjYWKcHIBsoULJxF/xU
0fREEoKzpdmPmjJoSN9B30Fdss13fs0MdjAelW1ebGi1C9RaQ/C1egTItmpB2ipUAfAtXrNyJOOi
bkZE48DxxRdmQsSlsRhTRGUKSKLDJ12wuRP4wsF0j4mHjI5w4d+sOajiW2Hvf2u04pEePBBdK57F
KXJP+BBd3SOZvdnFWKG9OgLI1DAPVT/CkqUgSBjEocEbVQnydxT470R0DjLb+YnF3meYmOl1pLk9
ZjhXtGJiNPdvI1mGLPmjzapzl0IZJltruZ3N6kEhA77RumFTFdpNm2B4Vg0JirprpPDk6+rBHxpq
zZCLkTiPpIhBM27AGlMSj4RyXDQuK0Xtu+ZSgWtZe+EiJZijTL0D1abiPoyJtJvjAypk/wfDUb0x
mcwfAFP4+6yf1N1AX7nR9YvvcwePVThxpyXit89iOjDj3hUTXmnMj5U1T/euqed7XYNOTQ0cP3tc
WTQDyuZkOQkJWf3JQF4dFnl5M7cpYh8kqECT3J3eFz/LxPqFkxdivNtrBzB0VI0zffo0TrDGx6eC
KSEawcrZO1l/rkY9IicbDLTJ0MCA6OsP6JGvEbjgT5Chz45FbTcb/T3TJEQ7xErSTyZkzm7vUitq
WHtN+N0HCpS+i9pO09v4OHTxLomt5jyqJjmaEKO3HVrDozvtnIyub2fEAE/p3HDveO2dHCdGxqiM
wsjb2W1wTYjVYaIVvcXtbVKoQ879lWlkcLLz6tF0PhOZrp7I7IP/O7YH38PPZqLDrOvndqBw3neG
mM/wocPqzmF2V7C7KeA9KA+zM8HKHck0yOYmQX3rML9L/C7bKce+pQsPPEJapBAnbBLSmDIg9Siw
NrYLBd6aHnuBimslJnh3uriCG7fgjnc0OrcdJHJbkOSDwMmznoe0ALUTAvavniDMF1jmo0DNLcGb
Q/D40QvwHENdt3MrwsQJBAMYsslJcdhCUyU9vMue5hxkiBvnv8zCJQw1dzGVKRhHKgYDU9YGZbvf
RpR3h5o8r12X9pd49k+lQNobwbWnAm5XgnBPXGDuGVR3VjkI7kjlpbd4mzn85oxsQOJ9gMOP5icd
fwyzrnRfxRhwU/HSJHH/o2fs3yK0QYKdOs9Nl/QMeB4wOsvlYupfnKl7Snv/wcIpM9ULNQYFrD4g
+KPFrWrO08tMwje3af/bkAMn1l3yuqoabsKCWDQRDL6Ch08h7cb1TGQMgspvKQDlnn9OG03epbEJ
oeoT9efC2B9bYPsg3eP41RYE/9AgNbKNr2MyvjULdyV7ssF/DL+tGWWjYPwtpzrznbFsszCtQOk5
kBUH+ob7x5z739JFHStSAZB4fTFICShD68i0/iWQ+ABMCuKNcB71FiczCQMpWlEn07oLgPljUdrz
rlgOdgq5x5Z4Avgp+AjM6bYMyToOAhQ57oshkQbVSLgBsKpwE0vgQSjRB9TJ1LXXiUNwnHq66aw7
WkPhzlkjE5b8i46Zsl8AdfCVmbs5mz+xdqESZGs3MC46RmGJYdC7/usiwQysUrBfDrgB+MiqOUC7
TIrDTJoDfds3rHzyIwqPocGp7VhfGCV+1TTPDhWZEErCITDfY3KXwIgAXwv35/A6EGi3+KG3S+is
I1GiteDbA6bZ+qtD2PJhh/DLe+TqwaeQskoJgDyQWJGTXKEvEQSs3H4Ge9JKtEWREnLhx69ug4EB
Fey+lRiMSQIx4oFojGJB5qMoJrZN+RZJfEZEjkaEHVUVBGsQO3gOAvkD9KE4qajpSdnapqRx9BLL
wc31jjnCN5O8jobcDvRSD56KP+H/ROOewERK8vGnifOyJvOjYSFf94SAECr8JXRRmlYlIfcSFBJJ
ZAhEG1bIpIj4RqmOuBmZ90nESC9hIwMRzczALSrMjGqzMrYisTIzhLFKwkp6iS3ho6CkR5LJWGJc
Rt9J31TMZ/pc9pvYs9Q1pcIQ27DCMnd8Mev22UOdni/ORI8MV3c2kqCiXiJDPYeInDddi7m4mLk7
d9Y2lvAVjIkgZGiUTM6tgfvlpoq5K1tEMiOnWGj331B9Anlcg0XJWuJdBnJeLPJeYgl+acZL5hEE
M5AIg4in2QAH7zFGU8pLuSPPlXtQnY6GjUQZROk0JpE7BS7wydaMwn2E6Q5YwIiBW0Jp8k5RSSTB
NtPK8tDbj1OpfenHN1/ibBz1ZZR4Gwla0myCnYi9ccwhZ87nnoKM1SJ9InxcjACuxOU0WRJvaX6d
o8q9syVSB9+KuhaIwVyJ26nJ3UklgGeSKB5FJo+mk5uQe+19pNEUhKrO8JBg8AWi3OuvSoJ9sNsT
aaUY+fibI9Mr9zU9c8V0tPH1W1mjbgLaakoCgxyJDkL6+62XMCGHVKFE4oUAMjP9lsihyruPJYJI
G7Nd74fVXi3+l7Rt3rq8fBNNiQ1niUQCtWGlEvAdt3X8NcLJtTPIO0rxllnkH5kxQUh9SySSG/+0
SEiyJSqpltCknHnnQLAXWjDzVm8BBUnA0uQgbx7wJ6qvOdy/SYKYAolkUpLNNITxoU5PE6t78hGr
J26at2a1PLh4kbf53pTvSaWJvx0H0r0gjcTboQbYtoScLXqExtMlKApexkZAMyYJUiVB9gds5DvT
OVcJEVMRWVMRBeiNZ92mNhKDDNdmHEb31OPGjU1OlUtelYHMom7HJ2dOnuJheZym+CGM53Pc4YVu
80PT3NmkX5W8hWAIt279s4pYbIzafWsvnF7EkcWYJQtStGRhupCqxYXLhJacLTMNXwxytxaEecBr
wBIm9VsSkZBjsUoYJKzLJoYNaF5l67eDhHk1MTi7UgK+JGjJWoYHg2/LJAGMaA09sj7Dc32qJSBM
PdNUMMl24oSEhpIM+aHLOWNgIOImQ5nckTUW682PhewxSDuUENStTiZZ3/o/zL5/LYrXUSLLgKVd
czLMaCM91OCRc6d4M/hjyf14C8k8y+zyqRjMBb8tUcFEhrz6nM9Hop2fC4lMWyQ8LalntNvkqWVJ
c24a93OB19uzMgoF09maix2hS59t8tgactlc8tnwUR6iiVZxSXKbN5HuhY6DLLf0wQ+/jkigDZLe
oi4BVJf9rHS6So2r3WRaf0AyQqgT1r5DM9Q5ej6/2hmq/qbF99USP6dd+zsP7/D5IGWqKmh+nXdb
GkjjsWIHZNLVmnnrklFnq7zdhpYUqwzzbhiMcguBmCoSM20S7jqS7oLum0nuXRR+b6ZQO+fd/IAt
mkFQR4EWPy7xcVWp/X9B39Nc/f7nP14AyRW7uO2a+Gf3b9o8gmrQv/2P//U/ES6Gv8vdS/fyh3Tv
7iXnf979fm1e2vTfBX3v/+lfgj77P0yFQcy2fNvB3imvN/5uu3/+Q1O69R84vWzHdD3lmp7h/Sno
s0TqZxqe7hA/i9LP5EeoFLron/+w9P8bAR/BI38T8OmeZeu2skzf1U3H5k/7x3+rfr48xkXY/vMf
6r9n+H4h5UTDFUdqNxHRXgdYnKVn8tFSWQ//Hx8LRRnje1iXoU3wqv/pyzRWpB1KXDhIbXA8J4f1
9793d9b/BASIjAQcSnOVg8bJHoIMt2PmL6S8GeOxJtky7cbmKRq/ll5pnAsc9nuqeSRiKPWca8aZ
bhU1IjtDwVs03/KLBVk9qVCIWC99rxVkN2xo9BOm5FB70hlAMb4tx9GvnsCjfq/orxCKDQyc8gZZ
NNu8rft7u0JR1ogLgII1kXHFcJslw1c0Bucsa5xbP8HU0TFnulSjezbMRjtEAXQhWtx71QQsl2ZM
MGH+1fWdlxFmBgubCdaAU2yrGZWirbNWSg3tOXdYh+Sdr87gcLGcm79wHW7ykXIiv2fTmwZaxwnr
P/WrW1/zGCdKS+wGbv9JL4Ph0MULRM8lEuMeIDbV2jtyvxKv3yYpFNiuKr4aSXhqHZusbW14A8pK
ZPVYfE516hZ97/ewW5Bt25QiPQwfFUgAVOHJ3vUuFPSMXWmOWOAL8IXqBJYMiBINrbG4KwDdbPxp
2hfxlGE5pLg8+ofBQ2piCfwDYdbVtb2vfkhFkEpZvR+ap4IorC70dVipenc7xzrBV2UGe6COjn13
WHKYC43JKihRn6ma2gfLItrezR+Wynse0PhvLS2lOx4CBGt6Ym2ovRJhPrTnKdVuvUSo/XBXAI78
HOJ63o8T50GsrB8JZGNSCvCAZs5XfQRtg47DYeJJx6yH6LaJCHZl3bfTmAXQO76DZ0yte2JGby35
Jq38ZYtzIE1C6jnFnhr8y+Ao3nwFajKgX9RUKAeV/rMchmKX2C+aG9FV02Fn0BMBm5vWV28QZCQX
JLOLBi1AlvLtESZb5T5xrF4CI0XREqRL/glXGj0yu79xRaCfd+a5j0kjRo5IFqODSRa4wak38Ej0
AxgctG1nJzf3bZ3vrbom3XthZgnBdRMSJ2xkWNFNe+YSmJpLVSOgcFygtTOcN4T1LL9yB/ShjqMt
J+dOrFon5ST9lj812qnafcVN+xrV/a6k67YZLPdRYl91XZuJuT33hVRMbCZzGtQcF4kMvDgb6/d8
9Uf7zJrmVzLAOTO7B9Q+kEWSEi1l5j0oIAtGmP1IgdPqanpdsuE5murmZAtKrOqKF6+aExh5FgRT
84tXBfa2H/muNIME+QSKlv86qYpYEx9J62z5fGlkdQ3FrV+P06nrAdqIYhJ/sH4spqC66YL4zUnz
R4ZHWa4lx7IPS8Ag/lZzUB6OJAVuxr3Vm09GUT01aRGcsOBsU1F1vW9cDDy59Q3LRk8hx7hPGuch
7TR/l2DgYD4Ac0P1nn5xjGMSMCtwU+rdlm9slKPfLDGUuya0LhMlHqZNU7prCs8m2vs2MdOnLu9/
JlxdFnnwDACmrR41FkEmdssckd0NdndoCN/shVod9VTERjX9irnNblgaNLv4EjLZO9jmiH84Gedr
sgBJZkQhv9m6NXNiXmIKqYaBf7e2KPdO93VGsd0NW5dAJQisbvpl1vD5hm5l7mLfvg1d75V++Hht
bEGbobYNWvRZjvdYxljSwswAxFq7CNZY1duUR+LJQ4qDlIgV4rzX7IBLbGnnh5gAok9BbSMMpC1b
F1vHSJ4tf5BsFzBLkJ83Okt9BJ/2NoLIvslJC2q9haLu8rvKberpPdnp2HX2hmWRQkssZX/bzPuk
buiGQM7bsZQHxZXb96w38QW7wOEUjquxZz2f2vmdCYhROf22nj2wYH1DDWjRXnsLIMdSsTY1LHo5
WRDHTMv7mIa6f18E8Ai0EKf70mw6E6ONa2G812bWvBMIgaFHKBcBelyibmf2lrmdkwC+NxwFjP2w
omjTp8kvI9fPgY17aTGirXKgxPSl9rseh+8MSDyawC7s1bWMYHSRDsnN4NqEaEuwOoNmsaT1nHX7
sLz6yVzumvEtNpCsFnnzGxYwOOEAXLHRvc0Im9HMRU8JAdSnoa93pQqXQ+d0b8kEWU3zPIyhrnWN
7ep7gVs9pRbPbS/ud3AVOMuhau1hhL8tXW4SmQ5vJB3Cc9sNpyS3qSRD5FCwhhi47E+6C8vBRFhC
UmdU3kaUK8fJeGwI3OvCEVbLMBfXITh0YYhY28iIg7RQKabmcOwKkBNJPN97QfGl1rELBYnPtZPA
LF+AEs6guDcO65p5DG47iV73Ki7kcQezbNoDEHUJf/rtx0W7o6rB3MGgGbRYNz6FIvit03M3pvox
aMyXAKanRSYtLYP+rfJz4BtWfAXNvlyXNn6Y868gcwiezO5di0WAi3d7n87Om51N7sEzKXYMxgAM
W6q0tvvISx7xnDLojXpyH+vScjDCazrW2nXooxu98llz58DHrHTCzG4ceTIgu7qeb7zucURsgLW3
2Q0k12zzzBeCOlL2mtBwsMQQr2dftEXqdz34e9+i4DU61fe8xgI1JMWbDxSkHbGxo91GfWLXxHB1
4Wlo2xl53YDlgtaH3lBft5qBIjwl+y3SXyKtVLbz6pbQGga2MI9v4rDUDpidCUYQaH7kUyQe7plH
YqGbohjbdTSzZsxw2sfjCTPxS9Cx9IAK7B5AoP4OL2iY3FNb4AcpF+3ZSBJyj1q3v2Gu4OBKtIgI
aOhnVsrsdjXpfojC61eVyRTP6whaI1dY0/ObsvU+zeL7o3Tn7yj57l30nPhILcLBKUHNIURDc8qP
c0fjp+XLgqwKYMQjsVsn05ruOSYFPj/gml79u+8ZMEyzBGlM+teOsQxZxayiu9qmgo1IYCKuBgcv
qKfytmP9rlhRbnrqFlt9IplsMHN8bxj8prhnLELqE/8q+CbrBXOnNecj/I6YRWAm3c4Ja/ToNuaB
FFxAe5rBZaQZ+7kGBDRSh9lWoYtbLUVGwO/1MXJTuG7rg67TF23HIgNjAVjdnvQHUlOrjUVkzaFx
VHMckuixqJr0Cq8SC23LhIGyyy3nAHOQjLqHjkQnlFpcMfxy2/TXkuivkiseRFO2pe8tNar+Rx0t
Hul1nn1pEjCrM/d3sAvzF1JMk5NDCswtBv0nmsbVDgsyqXmKnAyiGCZ/r3WQzxnUW7DMbJo5wrFq
4O6Iy5vC7H8aXWh/8qEC5mjbj06lPeW5Vz3YZAcE9hmmNSU98lcOoe/d1mWMtkNxI6dzRFvMK3S+
7rC/tu50cBKKVjU5BDvi21liz8s2ysb8E8Kn8Wi7FE7mMQLcRh3hEC7a8KRN9ieQNndpFoUnZVqI
75HLbArua3pAvnJEHbgLuvgugfNNOcwAr6NF+He1fNjqleLiLamwYd4ELuYgl06KChUrGt2rDn3j
MKT1b/QVNY0ws75Z9wCSfTJtXZ0NDZkiXXJzAwN4ZrZgm9uwHL9pc67R1J6vlt3bd4QMZFs77sgD
mfvzKGoPiA3FETydtmeSfkciFxooT6btGI82rByrk1EiOtDC4HZW/bRLhgrbsZ1sEnSCJ24U16Z1
u5ssmONTGywPczIEpymlfjLq7mVyKQqmtBUuHQIV0IsF1WMLLG1S619zz7xPFGYnaMPUAsOIXrS7
nyEmDbNukpk5Jbd14N3mDCQ9NLy2XPT7CQG2qebo2pvOcxcD+tMJ6DilU/lUt4t3k1f1Z5vKx6IX
7snIH1vdW+4X1Cr7egGr7BUEAfh+WRxjw3HARAXuYfQWWLaO9lnP6QAFrCwOBZGBRqarbx1uC2Zu
m2bIx7vRwI1cjNcwQN6/eExOy6JmniCbZYz+2PztMS/NfsYhM45Ad4dL5Q3cFsM+QJmw6uzXR/XK
3eUl41lVIa1dRdF6ViAO+zge8jg+O4asHwyg3kM+A6Qswjf0fSzXVgH9uilX+b05GDdhbb7EnUlK
PVJ+CLLiz/D9XHZ1VKXvx10N0thc9k471xfYQXXGCgkDSGxHOwAd9WX9wbqJkbBSn+xPvQVk8YaB
3Mb3RSzmBAmCOGgUvTnZUciGZHfIQ2GgtN8iG2POKlb+2Iyi1F0PZ017qC2bqEOQbQRgUJ9fhbrr
a6wbnYGdBYh7/Hjo/Rc04k4ZIg1YI9Lp9dUCTadOu+5+PAhe8VQaBISvSu1Vmc1cKyBCULSnjR8u
ZwrTeZlxNayumncHzbq72gPqNJ5owmifViU9Cw/sB107OWAAEdGJb8bvsds1ESAbdJUKUUqNsago
xFNUi3elDOyesnfUo+f7l6BXk0/JAeltR8Y+RfROeoQPWwIDzYeVhvbmovYxxGfu2hAVkeyvWvx1
D0PigHx3cr/3jODvyu1Vs11WPQrGmfjdMBCrk5hvVt8NZCC+4PUYgxalVkJcT6Zm0tvAP9PVdnNZ
96wm7U+22+96NTaXVjbrXtZ01r4zhG7PUwPCJLo8usRi+1hPvnUv9mLeNxjumTT3LN2uZ1vIXEeh
CuLd8yXJiVjRnsSwvo/lHXdyqvW+PVUnspGPUQIEEBd7fVk39kCebmVV9YXCLILAEKmIPLQsSJ9p
F7MGLr7Yq5lnFVF7IvVWIq9eDwurImjB7H+RCdkhUaKc25khc1g5MxM6Zv/aleM5SmKQy1DqVpcN
xnVOiw/XzYcJByIGYIsG7NoVIAJGalmI6Ut/ZRFHmqg4bjSWDPsoyL8Tn4HsqZF3sL6h9b3QlS5V
eqnNhObJXERIwFc1OMMESn2jKI4OYtTV3eFqbguH08+ak0eEJVjeR9saFWk0M/7VpOw61gFsUi6U
XVMmsGxXHbZsuKZRU8re7HS8l4/j9UF9fRD197j3Z9bIf/4/R5fW63rc9UbefF93P/73ghDs3Oq/
J7h8EvGMV+B916JXxSjeMzeRB3E/EHHYxIzzH88cWowIyMA4BWWzPnGYuA9TvZm3oc4pYWACqmwn
P61Hus9Js+75ZvO97jt3vx412HvVXg9R3o5LBVVag/EAQt4g9Jfxbn2OLXt/O3SQGwErcY8jAAw8
YH++PCGmAEisCnm5fLbrx4pWob2sh+sGGTKUvT83f3tKVC72aSgY0TFF48KQjVmqQN9rYUM6MAVP
ltlW/gnRldiiEPPrYcg5iEys5Ok9Z+a6S2P3FhGcc/Cn+3K2h7O3urZWpx90pOLirbuUcUFz19wT
uvJBW7/NXr7Ev+yuWnQPJaAbRzCz10GSWzhDZekX1imFUZ6uzhBn8PaVpuOpwj/y8eevh7E8Y91b
N1FVPy9jj35MZKtYdBjyGbw4h/88DsaZwJVeO76/HXl7617B+DmBwcbChHDDsPX+/Q2vPySUAKcs
NShkIjMrvJnan4wvXEDoVtbdSTNBNrlet81k8CXyiGtA9tbDKWxYgeZx0l863PCIBc+DRbbbujG5
6zM2yfGotDt4SH8/CeV0dAigfT8nbepvBzVa9385v9ddTD7OJh0dqCdyksMXx9yl1M1fnree2Xqn
7pStofn9OPnX53z8jlpVYiqCKbQ+FkfivSkAY+2RN//xB67/pXUwQm0nx63+N3tnttw20mXrJ0IF
gMR4S4KTSEqyJMuybhAeE0jMYwJ4+v5A/+e3q6JPd/RFX5yIE1ElkxJJUSSYyL33Wt8CrEieDZGZ
GIXUv0MCk/XSP64iKSrvRFb52/8/kbkhEf67iYzlWPZ/NZG5pmX5o6v6v49kft3rXyOZIPzLCQTD
fGYywvIcE1rCv0Yyof+XLQLwA4Fn0kNzPX5XSTrTOncJ/xIMYlwfRj97vBWk8O+RjPiL/BbhhhYq
VBcVh/s/GdHwa5jAVPksq3IFQrhmaPmEC/iBD07CAvVg/n1Cw7EcFr1TmmdCPCp6qxhwEOmcEU3C
IZy7oI/PXt2LH+QzozSqAz9fJxLxkPgvjbIL+dO3aPR9NznrGR+d2IPTouu2J198Jmb4y+KL0fg+
qoATqFpYmxf8pAxC6hGlA25a4A7IcHxDRejd8u65df3Zjky3615Tm2b/TgEpG460z5mUE0FnoTvG
3hx/g882SZrotrTPdTLmDxkGc9T/2khoDlQGnAfHRKV1GcIQkSAwyBR2VpDM9QOf+FgcvDwgrsYe
RhJW+EtkijQvL99NWAAGEGYJU42cINKcQ88NQXaV0knNA2Ii64c9g9nadp0xT9spkUW9SZoJABe8
iKHbeunQeZc5B5aXPAylY0/GDpVY2GF8HBDtd6dEuiD2C5WD/vlSjH2fnBJa8WpjdsSGE4OYZepE
vanbQ5w4T472yo0SCy2oqvKtfitmMKb7lhH5V7tjXQYiF+bJtZcUDiQU++jEj6aDQOFQLMkEWNL1
wvhzWSAv2dPpwXLeuaKgS5ha812oJ6GgLBQuYj/Pn8NHuhe+/kgLpRHP0wKr+5tyKuebDHX+zVym
pWPujTUnUm1bp/vedag/0Ub2716SDfTXQx3fF6uS12bw/1JauLpSyy2JxFYg0WErmdCw+bWwKhzb
+VCiOKTZbzbVqvcA6L3tmtj/SEJQrCnOwFh+CAc7h6ZoKKWItwB/dNcSjEVgM2FB2RBZnU2nx1l6
r35cpo5mUgqWgslM09VehKh+IHmiU9W8T4aENjABp2P5GOaNEfx0qaM7IjcWnZEQ2We0zooKgzUW
3dancBtTSUMAD4NAlmR7Jjyuul6CmsT68ebs6IhjGG3fCRDW6sYlqCs3XApAEhTuZT3MNuzOriDo
x/Y6876uR+tZORiNqdRd3VwJIZTyakxy8l9R7of2cW5I8QE45K74nUF6EMrQMLDNTzTuoE7fe3qY
dvbcqJ2HK/UOy7PxVjvF/Dz6QjxZbSdpn+Iu7zJHP5r+LC98AhS0JtfFnWTSPp56BF+EPWQvRttp
RL52cnAxHnxtRk8eJsN2z4UZ1Ed6PlTQQVEe7Hrqdz7gxt0SeIjFKblbLEm9oDa0mit+JwrTshQP
jMUM6n7Ed8wNwZylQXUu/IaQqMTMDmGMLBM+iHcHjZQmnCv1s0cPKWp7l/w0ZamjZNZ4MmPpvppz
E5MVF6Yu6Hjxwyn0/GXo8vae+aHzoSLm7IMeQcSXtM8+0IPCOGZ30PqSsftATNfwdQTDhnYiFc+o
muiqZ2RLX4N84oZ5g7Fh0tZbwVb3KIhcO3kzH5V8QNRM2YUpLFBMAoqA2UuXyuxohLT5W8OTF6L+
0gCnkKWeclbIBzrn5Xs5EabXoC169LzWPwytine+6/d7EFvBbiFJ7diBPzviwyo/hILVJfX79io4
FA+j0S17Z8ncx9GJjS92Ok88VFW/jmndPwYDiRhtSfBMjsLlYVEyP9GvIvM9WSkVbuo8mu6Ke3QT
p7jPAgNRPyD4nwVexed2KBCeTQHCJc/i7LQZzMI+Od1ifIIM311p1eTdVhMNjxksyerHROQ+Suu4
2M/zhJdBFH4kRTiSUFGHO1UR9rey9rqdMEGJ2IqP+WD109PiNSDAYR1uPR3P8Ajnej7G0oZRizb5
kNEA2gUdckCroArC4uP7iBCX8ttg2YojxGS5NYfkeUQWe99OiJcJTwV8xftztNPaPcVFNp3sujf2
TqaMPUEr4q5JremY5UBaA3aGV0PZBFnXc3kIeolHvwj9iAxy/1urIV1lSwPCG9vUnmQsY+fboqYi
qDw8c7TmA99r74O2B/Y81wnpUvl8TQZaObZtqn2zTBPRZobahVWBJj8oepajnCnfRJ8Y+eR0cFLH
v+bFDPy7G9RhIojhDK2yAaSNEBbr1fQhLsz2nteAOD9RKjJqdVUdQhOBsapBYuh5sXchBL/D3DYh
fful3pvIcCOEocnekFZ5auxqJh0v7u/9mcA1N2fUAuqIGN4c9HfPugktw4f6j94bu88YXweLbuIs
fHvLCSGgO07Hy5FLDDsPGGoMfPDaz639PZcalZfCd1yvXO4yqIoDaJgUthIsR6NYSOML9HQystTZ
qWUAhUZncif8gXd8nsdTAiv3WBIdshdCWLTVffNUDCr85PuF9zFrA/vBiGkzcMKkEgtVvi/63qFD
wECcjzeLaE+0R96vHmA3mfcNQpWfiWPKM8YAaK+L0T4FAcNj00XTqXSHkGO0gLkWi4iyBYlEMYMU
KgCy3hFegpGOUd1DYOQ1OQbFeG+xchyWGGdo7nvxdplGifMJmnSZMs0rqOYRoiXM1SuR0hOTuGCR
sZBl2NXdtQ7zNCrWtD6y8zCOENscwVrjcBhwDZAPpxc8y16+nnDNXeNjLis8uG2u5S0njNQx8UQW
GnGcaZGPaAN5O5+MwiG/RhVtF01lyDGconLtFfIJryQvqVbmcEg0oQIqRYoyc76L4DS71NbQ4DQa
WfIuiSPN1AI8gbgdtVMjbey6NfNLOg/DEyBJDAHFUh4Xq/JO/Zz2e8OdeNsbshBlyzLTCZhTfti5
OxeH2C4tycNbMm8kMxa33peqrYFfmqODenrCRJ9PA4w+o6mTD6OX1ycUolT85Pm2n+oB+7+gMCdd
Rekcx6lDbqOSWtt7CBpdfJ1SpyesKpX5sE8sL2CWa016uQS8SPh8G/ygL5OzQM9jf4ktyGlrfeWk
nlMBIkiozp6DqnpTNPaQ7pUTWshzy5ZgGWIIWzmAX7kMfuB8lcuInraM/leqoP+XEHKWa/439Q07
Qv6r6/RvSrVf9/s/FU7wF+IyywqE45PqE/4hOgutvzzUaMKyqTr+VdoIF7WZKdAMu/x24G7+v0sb
Yf5l+aEPIsJmiuPRLfmflDY2Ucd/r21Qwbmw43hmniDEznT5Y/9Un6W4stys7rJTPgKADXX/Pjje
PfVOCGZ7iu8CPkehgQirmLKAT1l5ktOM4bNPzGNr2yvzGSG3P+MYE/05DJeHMO6rk2fUX6C2Z4DO
hh/TmiNWyQWIcEETH7/Lz7GyYf1QaHC+rrZUEmhkibHGbkRa3HzAkz3sQMfcC/WGupw2MOFibFuD
iKFpftBM2hnyw0qF4j258uzQJT27jwP52TsT0HHRQJGchsaHQg0uFB1vMnyTiUi2feA8e+U0bunA
YQVHuErGJEiwlYBDmXGYhpotmNkmgJRS4+hZVfigCOBmpFCWe8WAKzTi/D4z3OyRMzDZNcvYHVLE
vaxw5nxnFfKb0VrhnYMS6KXvRXrklPM5ESq9BzOU3GPLS6MezTbWG8aSbPeRUY0jMX1pcXIK4aQ0
GWt715JCtEOzSp6EL00GOt0QtYj4DnTDGQ6KhCzKIcPEmPdXOyPTLwR76mYjaB/aolVWH4o41Y9k
Yz8HHqGYtsqy58D8Oo3VaUzK8UerGPN18Wft4H0uwgXVgRUPh1k1VtSQ0gkYaa8ZI28QijCZ9uzX
Mg6AcGFds+AqH8Ku5YGIXWowim3Rt8VoqcZzoPX0uPi8oTSBZrLayOVbmpmgLHierEebquWBRWCI
XVq1XwSip9ut5z65dwELnaf0qYhh4sUOTMPawE3NAypG63juwizSBBpEc6jQT9dGeEStdUdKWHsI
BH+kCWNlzr0E642Ue92n38YEMXG/fjET/a8vXZJmf1y9/fR2u9tN/rOrtx/EwCMOE3l6t2uokNxt
MXKmaNWAmvsfv+P2ePXtJ7eLC3PyfSPx3fz9aTgq6AE+DZ8a0RV3v5/F76dCBxTWad+wY1nv+n99
erf73n7qZMLaBURis13lHr9/cLsqmZ1Wv37yx/P7dUtjeXU9wuKkzObNHzf84+LvJ7F0bBuIh4PO
WEAKCCrzcvvSWdCs4fv3bHM532iZQcQfEQ2Ma4+Y8AWqBzm9lJCFszH74wvBu9kFDBDfI2lyK3Nc
ezThmfFrx9oLMo0a/fl2n9t3hwABHDJeXAXotFzdfeKsjgXCxlYYCYVrfibR2KDygo68g+AfUEEX
xiXutXG5XRJJQd0RmyiGaJqec8xwmun/qVUM0HsSjCAnwsK0jh4bqAslpyDOiC8oa+wLGgHJ/piU
h/wTvjoBB4If2b1NU7sbL7FvzOfScHmpacDsx1o7Fyk953K71OeQMrp5fgqBAXfU9rHBgbXYyr3I
Eh9fbPIa/v6enww7MdDyn9ZbzG38rQ3JFsozcUy19s51UXrnRNeYIZKs2jvr675MiWCaXwftJUEj
FKLnVW0MBh7DB2G95uV2q9sX08utX1dFkEBN19kbgYwVi2f+BWpTcUDygS83nMu7BdSWDcMKPzf/
E95yLAAv9JYU+9gpv5E/jb6fjFICRqz6WvjZa1n33qFtdLHvGjoHc1XYO3MwNaqVarr4nj9dZtjh
ENuqF9LBpwte7ukCFLDb1FYb7tz1Fnb7SB0rzgUr/Z12k/vkMSW9LzJiMtPNsXJPUwoEg7HRRa1f
RjIWVoEVYhHUU7kgDbsTxL2QBrsbU7aj3ppEIcp3D2Twha2+qeHztx2TV1AgC1hKa7mYcbtcOlXg
z67ju2ThW7fvL1o2jNkDtb9dVeuRf7v0tXGYRwYVna2TNoJkT83POoUw+lKGGjdOVtsPpLuMp7ov
vK0ZtHsrhVQ0khBwYTSZXxBOqCPTmtLtn2nLw2ornMs8Lbi9C01UEu2byA0zgZgVy48wpHuohft6
O7BaYaDSSPJi00IGvzZOVVyXbuw2oCywhq1XHaPr9rNDo3EEvnDtw5bECB/hIj2OrdfFePmU/AAm
4LEd0LFVfhBHVYbVhMhIemqqzk/opMjQMDpcPhiYHny3OFRC5J9So8yPIlYPtpdYx18MrttM5Tbw
/j1+nmNFcGerxz1qFuqA36PH2xT8NoT89c3f128T7H9OJn//+HYfm7eHaB4MISskDJEdiQdpiqTh
NtVcv9zu8MdD/7pYFjlxLHayr34/k9vvu92cBB3mT62OVzJM2iCQ+Pd49I/bt2VnreEiklHdSnu7
aQluX4J1uPv76i8C3N+/d/vpMDrodojIof60DSSOTL+9fSn9ezE0O2NG7lfFig+c95Uu69c+Xr2N
RfPVW/x3cP7jdVCqj7IxBVWxvBHmwoCXHkg+eXyAHGgubAQhICkQIrY1Hts486N6IhJjtbMYhPTs
piWt912eAyuorU90clBXoHUjWd1ZECfbuNm3rl8/jV55TMr5qbc0YC2N10kaCUy6nTVkDoxdgR6z
spDCjig6pIcQSRYWpA4QtD2I0lORuxc3jfsj812yOKrIsu5C1UGnoZl6yuGim87oRV3Pw1eei/AG
RI0r7TddIkam+vRJS9oVbWFefbsJt03fvViADsr4E5F402ZVBx+9ilakdpqJjkaAvgheCfFeSE6N
96Iu0NKnQPgk8RFNkqHwwuITkdqbRsGYDoyvOdWyEK6IU8rJigRXZZ6MFh44YJaQPMURFtDapiXF
9ZT1pDSYmoZq3EynJBWkrKZJDkOJClpIZbORFKfEhTyIkH7aWQ1A2mpBdxBgwN804dRghdGfcosd
WJy7E8HdPpmg86lNO3XEnQgZgJiOjXKJJdJJwosArrRGR58hXxvIBN1k4nvqVoA4zWeE7sREOPV1
NgQtlaJ782QXR14MtjTFe5XNYXiHP7E9oVqDD2oYCKrH7KW2fRr1i6r3/eK9Ux7Kc2K2HYkKUBuC
2CNrbSguZda+l6/AA7xogbSujQp2jTm8dV6cReHkf9W+2e7sqY4yzD2HGuMn1i8SNzVZw7Y22FRM
8uCbGUz/rn6nbZRE4dUP9GNNK3sXD2F+smZ7S6f5ONJt3ubKdbZB/2lZ4h/JQFRs1TURKQsETQ7k
cRA/xSsmrsDYp415hqWRX3sOxz4N4aLgiuZprvJOSaaVC6StMtuPaP2TkL54T1g6jVni0wfzPANw
1eWXqozTqDOrY+uOW6zcPTpe70JjObmWdBNpb3J280g+LjG1gGzBGd2GZ5GOJ2DfC5kl4n0i1fmD
R78cyG57TTXHUuDF9A9AMrk9B2hQmw+tMT4Xw50/MnDBp8T2eVljQWKs/J6zrsnhxzAxhh0OPner
1jSfWEBsIjoDRnlLewc6c6IKIypZdKJMTihbgVsrkE6Jy79hsEfu+hE/wKujWj5SMZqx1hTHQdvH
ZPDSO7+i7VH6VzmXTQTNsyVRaldZFdwOnqM7ohhFS2YFxJsXUiFyEvpoZbtBrIaZHCCfMI8kQ8+v
odt/9ET6ZfLWwPM8k3R1bHHIh3vifbyN0bOsuGnGDiQgJNrDao6n1vXhQoQfp068qqwjCbPOw50E
nHsg2wag0CZcynbLLuzgEqa3jQtqQGYAzlllD54FSatJkmCLrBfvamlsJ2dEbJ0qPpbyLR5y86S7
6U0zLdkFur9PUj+4DFP9GVrZg2ti5u7z1S2he/voTaHxZUI2vC/T1S2r7KiYed6q7gTeymLVTWq6
7kjHXZm9urlP2FdSpVu7Ju3FDnl9hnnezYKEZ/QoDI9MHLppIO1dGXfXdYtD23DruTnGG5/g16rv
vLvUg1chJR0dc16ioQb05UZpzLKfAU+z+soAUiefYsjp5wqIWZ1DaksMxuu0cszIs3ziPGTwaLCT
ZzSObuJLIIHaeUYQHl3WENq8qKfLENmzyVa+tJnJx214CsyfduzHx9QvYERI/DNO1vC3D+rBGnvQ
wqiisWcfyg6f0eyjTzR4N5SrYSak9XfpXlT/NRBM5EE2ZRF+oncqViZBI/GwYIdALCU4hNnaxcel
DgmEiCuOYDFeWx/dJ+OCyHCIDDY6Ewz2gE809MZTH6Kw1Jl+Shb/czkS8caoP9iA50BrtOok+ka9
WWVLnHNMDjj7p0XipWfcmOwMpy9Y2HNoVbTPXTKZ9qPhfJfDHbKn+LnjRd/IR8yq8TmeJUwh6fxM
aGFs7D4djgLrjE48UPSTRqP9WbTYUmFz3TPHebeNVt3NFiYT8CJx3nxu4YRsnL4HJiUH6CEuZ0Bn
tKNkLUcTWwNUIPZtydOX1ocpwebhUYyaTr5ZfIstzoChwOfckqzVuIU6auwFVRDsfOV+kKFxEqT5
ODkTzXnEvxOCmxhmeABF56DsKxmMgZsSQYF1I3ii+3mV5hP6/asZTTkeKwNGOVDBc5mznJjOZ4mS
X7u8DZ4FQ4vgd5XLV3cZPaCwmoFK+VRTeYLbgL/p1lUEIGuLFWSvQFxvtR8rCNdYiwtAZ9UYHrGr
DZsw+WarqooGR5Na3qTn2McgYnakH8JmazKxJWb3sUO/Phg431sVkJozW/X+sQ4qhhuN91wG5oes
5ONnJCRrZWX3PS/lUae5c+gn9xv2OBN80Y+gGI9DJ8OnCU39ZqEa8iZwq42FB3p8axUbi2B+1LZk
5w8Euxw4vMBojpuCyJOIEqciJsuuicqpUkIi7baIljr9oRvns9fTN2ERmbaqjrMdI3uXI2XNTshW
2SZvouEfwwDmCSfGMvLWxKLarb70RTDhjhvSbaWSz37qfoGCEmPUorFlC8JpSpo28mNdLN+TBXQE
aJ0BkFnwtni1dawS4xjby0NV8b4mcg1FqgiUdad3Mq/wFQazOnb9Gt71lDagW2T5zSuXCPRM0NQ8
qnGEHvDeA96PXPyPuMyru1S192OgCNVOxoV0ARAmzUoJQaILmCSr3kt6NKWZPc26hFJQK7BKdTSP
M1D5ucU0IuVHRnhIP9ctl50FCAJwMB8sRXWar7Xv4oYkhpPf4Dfy4FjBvtTulVEXU/7GQGfgkrQE
6mMPCWwfZviASrMFp52l4FLgaJXM0UfCbcVkdtu8r8MH+PebLnfFefSzY8qMb+voMN40LRaCaSQ3
pWtjxs7Tw6x/uqJv9xNYpK3uM2cNrFO7okggGEiHzrfzXA7m65xg9QgSSng1XAkbFQTl3LnC1Kf3
LAN+EBJIib/IITYyONuTLs+T7WJYcZo3pJJMI1z/h9FXP6TNshmviuI6IbIq6SoFLciu9nl8X4WO
fpgLWh0GuXWAOqk+kyA9OcHJqYPgGMiMbUQAU5oNb39pP6huMYmPA2mdB9WCWsC572GDb/wGsA7x
id6Z8cDHozCrdwx5RKiKk6HxqTgQh80inLZFu5bsvnuoaHWA0snrLefJmP11fGSQLh+0YKJTQ00r
Wu85HZyfOJdgeKVAQex+xjhbkosWKrO7sK+rMouwcbEd4gkcjt+6e9X4Ablmod5vUmdaroMUSHNB
haROR9+BP31W00EP/qcsRtmR2cUYDUvHflpcLJIaisB177Ba4apEJH4KLHE1DfmxrLDPugtGYDj1
SeR7xWfDnZ97pMacaRtw6WH7mWa4dyJ1XfWMKe1vA52ZyLWX9ETg6KueGyI05jCyWgHk0XzI0RJt
QOtx1h3OoRo4KRoSHUdNJuAIotFo2ViDm9uJurnYDEwGFVdkSYbRPHlAoyrYbW6G/2RsHkc7eTJJ
n4sCZXO6gvRjygvSR6IAoHxvuwkwms0MqrANvAjhsNqCCYskZ47XJJw2tEo/dXG3s3q9vhVUOLHr
3fsYdrfYVYmqQ5myMCvOpPuI2OnsFv3VSng6bKrIB0yBkccPduKgdOiDTzMyDFLLutc61E9Z7bw2
YmDH24djVBrZU24NiGZqJLP5zko188v3nLk9IMB8jMjPPVQoVmhtHOZJP4HvDI61kVzNoPHPjB69
aIPeQRG5cpgze2+KrgT4a+s9ETLDxmthclijuh+G8j7vcAavq0Vdg0aSIiYYgy5/grHRfgslFlUU
CcmuFvb9VMLJGJMMGHyFnj007O+1Z/hniiBc0zT/65Zd8uISblqf2omH85P6zPgyOBZx7YE9Cl9H
etefIJqjjyUmBirYpqS1/l3kz0OTzbTkJWHwQfaU2nW6m1s/2BWcHKJa/ijAql0aSQ5vSWaxqqfI
9CGqBnVA8dXm6U4jcuZdLAscw+lxAmljeCCa6CbSwuqPAX3yHVWPt83YEzsFGVqNF/a7YaqOMaDL
jcfSETdjth0TGzJu/CB9mCAqGAmbLxivT/rFVuNjG3TBNp4NDMqhAZJEdpFnMiTPIMYih8EPz+6o
P2lVHJcEP1mF8QnVQsGp1b4suedvjI6o7bnDmB5r22WbT4tUBot/oKw8Ob38GZtjTsCCH7GSp0zC
B2a6PtsNwifvSOSCDOKxBuM9AVw0ZBOZ4j05fRCGVdfZd11C0VMo2zoXY3ti1sCYwkQ/Jn1DbPph
38zqxfJIMCWV7QllpdzJUetNN3j04iy0WjxXGGRl1MWc3gf/jqz5cu8TqrYHDSY3OQeURSa8bxPO
JkN33gEFKHazxm7d1iTzMW8kLAvdycDZsslzCKuW+8M37fRcg+jA1BQgI+Jk5yj0Ru57n1esH/lI
iUF2bOr7X2ZZ59sgH9gH+/o4tDOZkx1NmE452xmljunk4ZZXjNJGeIRA6yO5ei9tXBqRhdUTJY9p
QwdmVG8Wn6Wc2KqUwSvQnIHXGKi5De8JDBjFMx6vu2yom4Pskg+1tZzYvzE8MhkTL827oGVtda9t
3uDVG7rquqTGzFv0ls0Y72RrfAVRxiZ7EpfOavCgLFu/lvugaPwnI3fJqkjcu76catqAc0wbgtTx
Rb6CYC+iIpkyxknAomyhSdUFI5OY6nVp7qXq5bVNyuoxxY23X9ib78r2tRR0DaqFRo5v5DCTmr2b
m5w/JrLqskIF0KnN+DDq4kXIeNiBha42tll+6gQ94GWyCT1evlMKLq5t7vDTXOs5/5DwjtHjBi+Z
PgrNFhoC3Dab4CwOoQcGTf3MJudhLMaX1oDn4HuMPKy+XiI+lbAe5bgTX7oY45/ReFikEAREC7Q8
THjpS05ldrKc8GlY7LvSnw5pYEPmjHFz29gRApNaNX2laVTsGU6+0hWFSOD0T/36IaUfGc3UiwTh
OXe6l+kZGVn2dRnb9VDDOmzpmTGdiMN9msOFGwyEc4mDNms5BgjagNX68x6wJ1mnjFQPJtplrZxX
7UmXI7SjKkuWnwvatl1voLJoAnPbfCMm+SAS/RyMSMnk9N1dhumQzMZdGzRv8YRmpqywoSWCcPou
Dn8WA964unHfFwFLlNMmsK+8m7dMWR44LPpdMZfOBjME9NBCJltMWZgiZwNBEqG/YfM17+SlDeoX
MZrpPo27aTNg72u77INpOi86nzi8uq6gZ+9/auyMISSSCGBKO9+U1MDLV8upVlRde05ayECLS6ko
W8fexESt5KAWL3OC28YCDKR19VBziPC5xtaaa5nQPc7fWiHqXYIBdMvJtsMoixKeHotBgmVIvORQ
mzi+4zvpzyfR+mytQZ5K5zsinZc2Hx4gnhJGmE1fyqDGUj+Dj/AElvme3CE+oIbs8qNRPI/dV9Uk
+twI8V705a6emL1aKVGlwuzMkzd9Z4+pnn2PaaM7jOclqAB8on7n5aYo17sxUbvMdSnaUgQ1ki4Y
9tWxW6eiP5YRMJvnuPc2Sd6Axzo6L+WjHTJ4ThxjjpIWCJvFio3hLLgPMSAcXcWfn5vieyYR5Fht
/r0nJ+uIvjeOgMQwZBxAz0GHBOPF4rmZDOzpOQtaZPQGfUlZ4kqviv0ap2J6c3tCCMIIVQeHOpAH
PkAbS+nhDlVMejKSch+kGK/AAXFoNPPHue9wvNtWvp/b4NSnjSJfhRTlwmEGVQXNIRl4xpW7uJux
tNKLY1xJamGq0hYPjuouc0nzEOp/BUPQSe5QEHM4ik9VrEGMly7zB7RaKdtXN2c8PpCh1hv60Ugt
+MeCHUnZZ0hGybXVum13g+4HjMnGvgHTvIFV0x8qK3zsc/Oz55qw7pNqP45VSPbVR2D2UDm7tTxS
wUQg1xCxPh0KsyTNcrgu5skmyOpBN+H9NNcxbUHjvcfBcB3pFBzmAFGtyLur4SVyCyy92c2uN+4x
VeJpLe/H8jtcXggF+oRQsedvgr4wDjanE+dbCh+WeJVnkT/qgWQB6C3sZ2PZ72rD98m8d+Jt45JX
TRSOYxhPAZD0zqEORdjEJrCIaALRNzcfA7qlh9Ig2B6BKZv6XFxTx3vx/fbgkilxaGcgDfW4+Nsm
zc3jkNAbmC4eYTyABAi5EbX1AUbm2VWIbYifGU9pPl1tEIwADmg9uikEYxOUoTGyRQeKJ9Lyw5LZ
sCPhEUKhqeYJiZ1TUYemdKG1m9Mk+NomoXxibf7pJ1iG6ZwmuJJtGNYUSrvWOqVIyx/TorpUlg1q
R5aXcpB3XWwUJ2vJ2qMtxkcm/9DBFeJppSx2DTEJMHNOo3psMj6LZXg1p/FTgiNvt/QZL3BGauvY
Tx6d9OSVnYiIbA5q2zSJ5c7T09LRUp2N99jv9nHnjG/+7B0Mc9SPINJBcHuoDWezmreIxXCLtgSC
ViSl3mmDKAbGA8OBs/gqn5q+IAR8ZyBx7M1k5Pjo0Ds4EPc8++JCZtvIufo4rJ6N/hbqtJp23Fvc
0+/rt0s49f68ze0uwc2XdjP63K7fLv2+3+17KVNsvPgpjNObB+wWV1MsqOyMwH7+42F+/db/9CGD
XJQbc+7s6NeNbr+HsyFD6N+//Nc9fVWeiTFX7NI0NSWmXKIaYV3/4/n9epyyty6YrsL9Hw/btsOZ
mik9/PORb9d/3fD2l3SBi7EnJutgffUSWk+rW4uLv+64vpC/X7jb95KCmAi/xPR5u/r7FcWChBVY
WOe0NT7Go0uzIaRXmSqymrFIRonpVRHimpbm3YgLPzeoXEbOmJMNUNsBMdvbFmrPkaKYPfOHe0+Q
Ak6CTEiEgjp4pmMRoEUnbF6Gj6QubEj3ixxLAvRky5pUgCU4xeqd8maWeYyAOmR8b/cbIwb4M80o
lOEFfgzJIpgFehYXffGIiBmjursgOHWH7B7XPiOTlaU+Gz6x2PJilfN5bNS3dYTRzsa6V6iv2Hy/
ZB38wKFxL9p2DiFakg1bDN/dG6VxD4WF9X4BGytQ6EEt7xXuhXCji/jRFCyoa/wIvgFIDrGWm2Cp
/S0f2HIJHzzJElmO5GZV7rlR4V3bJMUuFUSuERY4MIsHGZUg9iPG0POQUNeFfdZ98XVpeXkrRlyi
Xg19MJ5C0X3sS4iGMmNc45cwckQ+Ec0ZHo06ONBIszaJN38R9PJmbbyh0zG20p4uSHO2gp7tZgzM
1eROti/CeACgYu9282dkOVQO/R5dokTgpSBXdTF4HVi3plO/Frn3vdJiisZm/g6DD6x2BjMFYMNI
sATnQAtwODTHt0TaL1XO9rZmJYvGsSaT5tMAsxoTBOEG1qoNTretkbpHWPIxWRgq3AQtA3SVLjW6
o+BAvC6Pl53jOLWIzaUz4Igyh0zOajrmlBuDb1mn/2DvTJYjR9Ik/Sr1AkgBDJvh6ht8JekLGQxe
IMFYsK+G/en7Q2TVSGXNSPb0vQ8VEpJksJzuAMzsV9VPW9A8SzHaez1QR+Ra6YMup73mgIlC7Pk6
Z3BeC3qK8Q9/Tpuwyz4nFrWthsVj1wIuMWJnOLuN2MSWfa8ZcdbQYnfCRZXH/fnEY2zrjZgX7FbT
1kBUePG1R4A1uFYKmBEWuBIuv/MGj2o9ymIpTM3qXTvt+Coyk9fMNF2XlEl7b6RHjnbafsvH+GWe
UC2tqPtK7baD1xVkcdBCSPjteXIqV63+LV318mcq6R9Fl7+UcdECiBOLYe/fwkrouI6wTXOB1LFV
wtf3V0NfFGAAjTuGU9OE6JL3mnd0U5SF2MheMh13R2wFD7uqza2WAwwGHxHsqGV1/Jz47VozD1jw
fTQUg1xF2J2MXPOu1ginM3Lz55QLoXTVnUdB+N+88N8pqv984Y7O5UBdqOkw9//rC59jmN4TM9oD
QjA1oY6NXYNxHgAHlLMO1vlGJXSlxVn0bCcRbXAm+LK/f/OW6Np/vnnMPxzTWKyQkl3eX19DXMeJ
M0Z5fMCsMT1XmTikQOQP7PwMKhtcbV+C+N4FnA40GKZxBzzqeY6K6uvfvw7zPxJny4eIVdTyCNfp
WHudxbX5b0zAtJwmMudueOiqgESObKxD1yLP6zwEB5W893NY+mXmPAwZ1heZYvGPGbb0lXWoAqVd
eq+tz2zowQnL4RJimGG9yljRjQhmVshjGkeocaE3/RRYNsnZAf+2Rh9u5aKHNxqadEET4rYkfOXI
vt+PZe2nXumef/8RL39rs/n973/t/8e1u0TsLMN1DalL110+nn/7tTu9lVHbg6x2DJGvB1WVW2Bw
09YI3V1lC3BTc3Ne6r6sqZ/3tqgOOZjipySb2baP5yIP+32uD9besPP+EFjwyfuQWEdTBT2c0kjA
YRvuFGybu9+v/H+BnP9d/NM0DMzJfwfkHP5x/Nmon9Nf3NF//rN/uqNd8w9Px8uMVop6/Tuu+a/8
p2v/gT/ZsiR0Z4P78f9YpC3jD54RriuF7QnXNRdq5j+BnKb8Y3FG65yfBdsJ3XD+JxZpg+n5fz4U
dJvZmjTw7/FFrsy/XpWiborc7GzCSSNtCowCMNyjk4YefHvyfcNahUx2C/zPW4hSD61xgo0WU8aj
8nbTpUH9CL321oU1x+Y2Sc+FGqp1PLTYwZoM/phU3jrJymSnSC2sZLeIbiNqZaw/NSXsd2OaGUva
DoM8fNq151S++Z4MeXPyVEmLFZQR/ljW5Ba4r9V5+cYUE5pfbE73+ltgJJ+NLJOrsqiWsZT7VOTz
cC6b9E2U2CwHzatPmcK+q7Ab47jQAGQOmuUjOrzIom2fgCE+ZEUDhY3VGX2I6TCrrabriP9UShGP
jddIqr94gm/wA3U1rANRET11GKu0Fs2gnKmVH475cx97wYPA53fkjo+aJ7hf6rJ/IVu2AQNaHjjQ
y5XGFAOeAOtWYa6YGSbrS8NgiNa15JKwlcChQR5Ewr+BpcMJfCqB7sIzfiSz4WJ0Y8prmw3SbD1v
IAfmfhMOr1PXLB17PnQyonoDP7lyaE+CsVVspnhCiS0pwdTC97CCXqEa70E2T8CafJR1wrxliM95
BG6DOaBWRDEkpWaXd9ZyQjQ8CmzmlmgJK6vBkv67VqvoEL4NXIxao1MABLWph/KxLXgTN01v0a0Q
FlSWKvFhxQUTOMaxHRog+xz+UgNsV23bMQJVyI30VrtjvnOX/UIWpKfMBPbjdYWPOaIc2vJWogmv
4CaZa9UwK+xDsC+5PsFm418M+L+3IA4hLyYGXcoJ/y1HeNi0tnpp22mvC96OhjoqzqoM0XqLEV7z
pmsjH0p0mFpe529U1+hZ+7mj6jrCaWrP2VaCLFnNuPXv7VIBHgcXY3ads0zb8zCQQ7YmMWwYBocr
0+jpsaNIV6SQ64ADInLz9vb5K8ajm9c0zi6ZMLvH6XGSjNbgxnBAHbg1cDr5sWGe0ZA4R4M2mmva
MVCfovlNjFxqFKr5XMOUDmciWNNU0c7y2OYJHL65PjDLWycj28zQy+cd6LipABRCTgN4IEyzjUsH
jzOYGrUn6XuBPmtJ9wTh6ncSCWweriwbE/wwGvisPBg79RBzzffDp+O8V4nR3zvti42zbflQ5yOj
Fj5UR/MTxO/zSN04FrTonQ427UjyB4T9FDoHy0RdRFyE7CLKt9qlGStUAHQYWrHU8hE4dWEfSqO5
E8RuzzLQacsCA25g4b2KpbmkYeTi5O21bDq2a4JJ1Wgpghh5O1+yLJUcCvRN02gVdD36BagFMOI0
9UvWPhIEDnoVFw8E0p5ogyZoTmny6rwgXKIeZ01mjt6ayo54C5kTP5+3BzG3caT4MFr72kC63cZN
dp+GOTzzUtx1+AJYi2C8LNRdmpT3Tg2oLrfP8HTh3ZF8pBtddT+dEok3wZtOGItva8Vg71IN21JA
/cmMvpKFGa7DEctpkEX4eWKPx6IyV7jwCh9OzBWeF+3VBRxQKtk+cc86hNqSH2WYUmIS1o9UBRmy
XNauZ52PN2kGgpYzQgL0NZv90KjtyGL3GvUz1i80+JjtXPYEhGDeU4OIvxlRxgYtc2ZCZ7IfIusq
3f6eZTjFKJ/DbN5Q05yV8k1D6yXqa8z4GRijaT9TPX0Fyio3htYfTNIkq0gpBu2ujw34pyyLfRUU
9kno2lZG8ae2CFT4dfcttmAEUba5okw/G6VxDiO90Md4x1yN0GmLBdGmCHzdiPS5bGtsNVHAfTrm
JaNSuQPIdMoaN986yzeNITr+WBQUawGHlHVGtNQ2NpxZpo3NAHyLw1itig9hChwfUccWe6KmD9fv
Q3aUfwwmNFiTS6Eot9qhCDyKwvHjMG2su0tqeE+IGwirQ5BsrLIKdl3h0hMSD8hhpVJ0eoc/Ew3k
bbc8VOMfYdRfwqruqZjlWAiNcKskgLNCy7FoAgJYqRHrR7+kT0OMGZZWBOuiDJ9S3YQtWdiUn8Ty
V+xq4uyUovfnwvmqKt0512Tad1kO0W80Ax1iau2bVq62TW5y9F8s7UEMbLkze3KUoq1fxBSvOfBr
+7CprqlrVc9ur8XnIgv9SOVYcwRWNLb515ED7GHgi2e218fcaNJro6hTS1hVtFKrfSvUgithTCbJ
SX2y3ZhqpVj+gMRyDDURXAizjPAnxa9Z4NcPcArtCoGNRNCBdalVAeMh5dHUcnsWggZmhggUu8nu
pMrxq870gKmyvVwGuOtbfT3iAMx7Uv/Wsm51stjhmH2yJtQFAhgaIEOede5R07CiRqXzFDkdTkEk
rFUQfbLaY2BdftyY9/ex+dYzQ4bNODOz6EfKa/Q63XXNSPFoGd88hoLHsLt0U8gs1MOCrlEnouoG
dynQWwzO2rD+fTPOTO4hD3BcILo5ltG4sWW4rVJr3lv9iGmMEitnNL5mIvQgSXgkn0bkmOZNKAo+
Bk+Hahzm67LhUQOwCHRYTEo0Hp+AH8x7ArzfMR8SwZjoHAK0EKyKQeEXs/Dm8H7Sz57oe7OPb60m
ad7o7u7o+paTiXU70DjNEevbLOSDZQg5vV2A3fQZbboOrVtaFG0ROUZGr7VuUxeDIHdt/GJhJsQ3
PSXdBDrC6Z4I2+8nhegWty1Y4Lz5aproui5P2zSoEPzSaWfJpl/Pk/GZB+mXktDeOWBbuCxlZlS0
R4E5TluMcPZQuxi11No1MgY5uvAL0wmORsQQeGiLTTB5cGxiYJ/JVxXrKInJaOygnD88Sz2ZU4we
D6trbfHmrtMFYz2XCBtZZX2ptD5Z4cW1gW7Z+KGWuD25+dKwwbSJox6hOvGQY2+iLY/OJQsjui3R
VLJ92E2Z6k36wveM14kTYpsHXkSeweED7YZxrVMOsrWkNxxYFBs6luLyuVECgxA2jdsk2+9yJlPH
EevFsJNdwyn9lhf3kqHxyhGxOqW4F04DfDOvs88la3PO2ngrZpO3KG29Pakd0w+hAOiMhiiVp5/B
qjvIYDNP1JB2CNrZhRMMj0aaHoA480cSFPM9JWZBB/S9G6EdhT3KN39gw3idRsiNAxmchwWae82C
25Oyr7Mt04cZNGWg+1VD6jDGqGnjsbq3FrwBTWOhLy0g6o5t8Ayk3L6qC/MQwIQgtKKzaNvBgyWx
fAKwqO9CKkm2kT26eEiEe8B7hV6d4LQv5tY9mIGwAeLOX3GteVvmj2T5usG4sVdeeXluP3R7sh9B
mu6oTlTXP/+TFzEXpN/1NE1QSqPWeuDsZU9Wlz32MfqF1VATfNe0CbhdJ3bU/Y2vhsbta2RBwuiY
XyEare/2hLIW0XjsiFbjt/iuKqLTYhQFLuYqWIWVQxgxF0csYMlSWZ6qY4zlmtuVQpFBT8G7YsFE
MEDdOUi3nLcan9vqXMtI3gyDOCX2g9csy1zk12ZaI4dQ4mpdmbk+uzAn1iTRj9XQ4LEJDYD2wJWx
dFN/7NlYDuDWOGPs4nU9OFR2boeOqerMpGMTFPFbFk7N3hIDljitjjBxsEIPQ2aA3TW+DES1rGio
fYbR+JS68t2h73erLW7/qBf7VviYhyL0z5FmMCwy3qnIa39k1ToYXvE6rLTRT7EFhVW0tykZzZn7
0Y9Df2nRiO6JA8e1CLtdbsAtqbG5bToWO2TGFXGffkuVmruLaDpCgx1RH3v3wQCC9CgclPXcMiOh
lXYHmG461sL4hDLTb3IC3avcVDjQHevUcd+0gI9XIda4HUKVBealhug8zXPyTp84G8Syw2NTtfU2
jHWNfhwJt5kq4QTOGs2y/Y/kQzlzfmUvAhCAi1mmDQLKw7E9dXJdO9m0yw6l16pzI1xidl79XM8g
AiP7k815CwQGqL8zdsfUGz5VWplXHjenpmbOn4rBXDvYpFeeETZnTlMjMHT2PcLc95pooc9zrnTT
X3kE8nN0uAWcOr3rCZQge4LI1mLs92wOx6b8ia/9oeucJnM1ErKoq73U5E7Lh+uIIXY/ormMTLjj
iPib9R7agM/DWPm9wwy8xbhokOZFYtXVxi6Sux0Z77LiE8nTlF5OANGmDBmm9uGlAFTAX7J7UPZn
rQk+wK9QxDeqe18EzQZm2o+QdZc2CrluKWtfw3l8lzUHVIpcwu08wh5WNDXSCO9+UB3PKXYU3QG8
5Ux4BlqJhjrqZflAEgHDYuxwitAzEnQEDSt+uxAwNHi+M+N86ho096AkVauheQN2uSyD1LINlPzi
kfxVheVOqLn365hEfp1hu41+uO5g+1hgQC9LMe4Tx+r3Lq94Q+ifKCDJFWoFCn21HmkghnPB8bZE
7iSqSBq5C17TULrrPm0OI+I/J6jBOzUj1owuwgLLIvHoZ+kHuglaGh/EPujzzVBRyeqFFe63vH0e
Susr5TaYNyLxRMWwu0/L8HmC0nNQqr0E9GijU9CEBa+gWrcek+Bhdp5rujq4UMpvbA++p0sHpcH5
wSP/OJbz3p2rk+6qR5jGOC1i2RDIoXYjo1F2HdoGt7ylvdlLE+/AzbXCwMAkX0Ss+DlCjtU47Fro
4EtSg4ckVcaLkQDPdxWnvpFSHAx0KUeDad3LLMSF9A4Q5ubTYaB/Yt5+MWvMjAnFYZToRk+FQFRi
d1gfvJjnQ1fP8tAN8HsZLYFkD9hSy5rxrmCXl7YXHGOXiPXowBUZcIUyKtVAhhDuP3RGIFeFAfQf
ZjX3aOe9Uu4CctDWfhZJ9TlrY3rgAezgdh8wHvTswggiY4VKejh8nv6w6+8MdBPCBl2xz6nDdmYM
qVrFi9OhXJbKgSvdwanlIENXLDfTrH8VBZny0aP+2R5MQf0ySzk6DCtzYJmnwlIvocAVUTfZV2px
KS4h1tVQW0aCScjbBG5rb+luuc2WGNNSTRWBssExFpirfl58xxb7bErpjyNpg5pqtEmdspRHObsw
Q2dMSIewoLigH6CEE5V0M+X5s0drWpFQSF4q40KQwLg+qWnEO9C8sXL96uH8r7zUu9YmmEFYHSu4
hOUmCJHxzYE5FULKXpWeuW2HHKiybt3zJsA0iCzsz3qETWv8kkW67nft6BsGE7SmLdgwzD8tQe4j
duIP0MnEbAuP+e70rW9R6PEXVptrUgYfFH1C/y7w5JkZhwlbYUc3Z+t7zzkcYlCzNZ1KUZf1aRkA
ToUctU2nsUWT5ZhtTUhgc8vWkKPfFowwlrjuGQjsvW3AbGRLtdZvXLal8PgYNlQtHOcUuYTo5slb
rDjLdGwNVl2RBshBeLxL92MmH/U1XTKg9joom2iTOUuXivY9ahlLqfDDMPkB2I0L7Alk4waq0z1z
fnGLXhI2wgmPfRLF3OFwECbzDscBxxLGWdtm8rbFaFtLAlTRKsymyYRUM4xgBMIs+QSN5S3g7ZDN
THIqHAAPOZjeZb7GGK0KHpM9Y62L8y+/T3FJ3cmNZj4FLGb+HFKhYRPqtniffx8lJGJhmLFjjOrX
ttHH3Vi6HsXXIzHZ6yAY21CHoa1VRuCCFpBcgcANE8yE7CYa32qdVbXs+yu4LP5cByeOZ/YuaLl9
MRCbywxNnxvkK0Y1uVtA2dIpyCXuMWxVjVXAgRxD24H1mWiQE9pBP1KY3K8LgWVd5gc3u2uG/Q4L
HRuGy5G4qPFpOGITLqPKqUfkHIGM7ufcuXttCuAUq+sqzEgXhFb9mCS6SJfkL8FEfDfDBsH1vbTD
VMFzxsHp0pfwk8Ig/D7AwjrCQbpb3ZSdYOtfW1RGlHEBBpyISMvBG68al1sxMnTxaOC80d7xpSOo
wIx8wntLMzaAhRO5gghjYz3sOqM7BgHuxyhHe7aq8R4Dhx+4RlQCXJfA1oqCX/v0vwrG/xfAEhnB
+FsFY8FN/mP9rSmzuPgrxfLPf/ovFcP+AxKlA8TOsV0hnEU7/CfFUlp/mGIBW+qG5SzCLHLev1Av
zh+2lAaSJ15HwT/jX/1LxzD/4FsN6Qm2xbrh2eb/RMcAKPN/iZuGJYC8oGoKaYCXMf+qY7hw53ME
B0Igum35zli92nIi+Z70pMlFd01MN7qGyXAsuO18vQ0NfE66eUONJpWXzx12HGIIQ+HcKq2m+1WJ
YhezQJ0XHBi8Yct+6YkqhhUFFV24I12W3EtysysMtflZdVX1xWwunpHSFqnPH0FH8yMRhPpJtEV1
Smd6K8NETasWl9q19mZGkHaQ313whWnohOvJCMybFFDeMJmIk13G3snp8TMbZG03IuIRUo15sion
NX5vPe0SSUPjlTvZyYKguJ/HIPd7Yxre9abZBNx3X2NZrbS6tbcY11s/yZ3yyzRRAlhHeLropj0S
Lupex4kjQ6RN1aVr5/ZV5ayhJedCWJ+Y2umkiF6LMKPGNvMz2NcnNZZP03yl1c069LL+5rl0zsNf
8Y16ZBYV2/KcEHTyG6qth2FblVBx8Wp88ViYMdhG+Hjz/uzl516m04l0+ibgzXrTW7oXKsc8JN78
KJcSKc1ms+o41k9tkNuy5P9OVzNdK3PNNiaj07pm+BFx1qGK7QZs09u64j4AOotD6zeiQe00S5W+
Vp4T1Xlv+im56uzfX8JupPEmH3b5SLXIlJPZn5qu3DNKHIClqQEBzDMYVo+98WKN/Q3IlPEEy4wG
8zyLfI9fQTjQMjJoj2m9JdFYrFko8v3USgzqbgw/wGqSt4Blxorn4kWTMHes2ij3lfWD+6jep0lu
7XGb6c+IRtmGyfVDpYyot67aQutTz1LkYu2Ctjp4zD1XjS1GvxLtuLP5cHatR6Jen/qdA87nkI0U
f4dJqrG9nDJSjXXH3JWKbg2S2skYtF+l0j8rqvj2U1ibV107hn1gMiIpvLPdedWBYlYIywFbrpZc
+BGDMWHHuM6WZVnbaRTj+K0j6XXrPfPFrAq58nqaIwnufjSmnp6r5Q93bk8BMX0i9B3b4zTjusdx
AwLkyPwI3rV3w+crLhLT0wW1NN+oDE5RbCX3lCBtzJV1lAEj5iGZjpJ6gZcYn65TS+c6mhOI0Iht
kUMz67rJaRPmZWRbT49ZrGuFC42R4UtCU/Mmxy95ZO3k42eop5WxSzkys7C2nN6KSWibnrd87cZz
TTfW8pkO7N2ChM713CTONeHYdDsy/xBkVo9hLHCqNdGnGbTZoalpBLPBLgJfzzYkruWytfYZrDf7
ab4xnDvVdeW+uHpOttFYfv0J0gB9z81+1JDsWku2PuM5D2snHexl4VgbZRComzDQneIh/ULBafNC
kfXdCdNjHJjmRYTyLdIC2giHCB1zxnfvhOV7TtOx26hiXfAEvnDvfLHxkfPk4mRrZPMVT/x0QPzl
4o7ZFAVw1cD/R1uc9xnTrwCzFsP5TUIZK5s5PMb6lJEFylJuNIvHRAORd4NFWzyZcVzTDBah+xQf
lsWungrE5EiIQI2vGEy3dCt39IvCop8aHL94b7eabrZHcmSM5T1EtbFgIE3/Dn4Xfa2Gscd95L1L
r42Zebv4Oe38qxEA5HDgE9ZSK8lRmKtJd3ddbVaXkDPik0PL362KjXyduVV0dqeZrDSmirVF5eWa
aTp5Oy3vnlucUFcr1Z9FTSZaDu51nlNt3ZTLVDh0+qeaUF5Oluhz6KNtDV8lrJK3cOBELPNKbotN
2SfJYcL8RINXGh9611U4iNkEEoKO/TjCexELYCZJpX3aSTnck0A8lxmVaZHZXRzdWUTvptyyDpVn
p2HuMnVf9Iknv/FTdyPxDNck30Y6Krjy6FcppKtBD+g7hDyCJWEHEj0mVXNkFrm2avcbJzXvzQym
4IlU/7FJzWEzgsclD6ZRQZ/k+HepoMSranucdBIoEjqgKohFH8SbrWfX1F6XmhXydN1r6W6ZcFom
FdzUGxsYr+kk/5XQCbfTdJIFqSqjs13ULB5UqexJXk6nWqbvWWzcw3jUICZEmz7N0kczfa/64LmL
hHxFWX/P3e5UVW6ygSAYHZm3KNAa2JuFzVub5y4r7Vw3kNjzYzgxZp6H6QOQ7Mfk8J096UdG9bV3
gI4MwCIExVLGLdw2rvhNG3jNdYkRW+aPsIy8tzqs7f2shy8UwFXrLpXRPSEMBso0vo0wGPyi4X9F
ol3yyNzkqCgbo/L6k6VEtI/r4j2I6Jce0rw8VinJs17OuT9CqPH7oIJkCibJdzDVKAJfD2rEzXWh
8tH/zUyTZr/XMXDsXKLQa7u3dQi7FfF3rZW+nInvImjTNEJ50EZSSYYuWoRPeBEIXJXOhzB00JWO
eEVFHjnHGy8z6Yl1Yzn2jZOqBTJx5yBDHFuqetedLWyflZo5cUa/H1PSX2KavuVdatA3fqJc3Xub
suHGxujbXETFup6Ut7VS9Rr2FGqvWr1T55nOviqV3yJrouleG94rddQMmoedGgoo1oj0Iizj9OdC
4k7JIZKSVTFxCYjXDTQ8xZrYdYwgM5rDN2kDtySyVE6aNaOQWnwTtW5f00E3Dplem2eRmiAaa1bq
yEJPs1Qh903b6bjVo/JRxskMVphlvRPLQahkKpoxRTw1uCAOHEcp5Einox5kcs/tviqC4buT3TL6
vk/1SMCmNWSygqhg3NIs3LhtD6eiLv1+aLyjsmkwcU0o35Z+w+AxqoqQgBEfm6ksD1VKSRG1dyea
IOedETlUjQH4vCovOHk8gM4MDbo1SNXUVw0Y776Ijk5N6VdSMZVzs+xnPdfsCrBJrLvhWlNUua1C
Nd5CncOz0uxHY7SrrHXA/HOk3wGi9TW3bM958pGZVKTLdvrR6DYNcbAEt1FLGjeWyQVCDfZi1VS8
njTEQKADLuplFtDdtpSNhfkHSCi5EzpUiIFsjIOL/YloULUuqwZqzTTqOz5pcujhV0lqj0dj2UHp
bbXwMMyJQYcRkLJSds+907F5TIYzJ0AGZgOnZtXYhI5ljQ5KjPTs2OVPRLNgV6LSkGYkfWFZxUEN
snkxNe3LUEbNyarvrauV98T/vY1ICQmuZ+OW5IWx02v8+Fhii/e+3jLxDYktIaCk392EbYclFGOW
yr0AzgeoE1aNH820yLne18K+aRF5ZAY/32wmXfBU96Q+mWMYiboawgFd3bonmWU7xi7YypHZraw4
Zf30y2Q2cgYeRJt3OLMouLGJxN6GK/IC6ak1qk0XBxMmXdoX2iZpX5BTx9EaCAgm3Qt71vyc8y6u
HXecCWqF2T6CLr7WNbJwvRkaO7ixb7lQmF7SWd/n5FfWwkV3H3u9PaV2tu5N2BlWVob08Uyvlupi
3xTBgxhvDCgRs7udDM8RezcMVfOhqDowtC33fLv0QQjtkXRHEcjmHSoQP2FT9Un9XFnF1gyHq4e8
ekiro9EldI3RW7XxjEk/2uJYLjvsOnFwpg8dQ+WGoFLg9OMtx+scYSxOO7s6yD5n7azmW2pg8o+j
6VLGDX70kcKREFOOGRsHxGrzoNG75uGL3Jgam/BmKNW2V6m+i7LiR1Gw5AaaGZ/TYkI5nCrQEK1L
AFz2DC1HZ/Y5dTGm0OCR1ZHm7ujOpGRxWVFU2n/Jm8Q6/N4M8XopKR6XdEZ1V3EHuT/oxDPVbBjO
Z+/spmQ2MWnFfiMq5E8GZ7ERA2KOsmuaW8mFrx8zRxobJy0z6Ah4KmN7brYML0mXWxMBx2VTRsBy
PCfUbPCWiHpVtYl30of8gx4dUGJgvc51l9SHvtCLjastY1bGTQVnoq3nTtVWOpT3AjE1990ICtRZ
CglqhF2qhu07IW7mmyWzKZ3VcmuDLxZroxxupjcZT43L6Wn5YtzLiJcFQzOvJr8I0Ko9O78BxeDe
5XGMmaUlW0sZ5dRX0DPYbO86uyAqKuqMXaV30Ew2vl3Mnlpr6AwlJIN0xFVZa4SOIlPsSUVcCg+3
Hj+Zybreb+UkaZzuPnpIIL7NOWDl2PoWZeeXS6R4ozzW1KxNv1tYlnHsVP3KrSpuFWav68LCph4q
c94MM6Ajz2O8zXLfr2stP2ZefxAh7T2xasVTWRmoOpC6A6ql0F1ZMetNFibvCXGQbaBkxhLLY4CP
bquyt8Sp52c1C3uDjak50OmwnqMw4QQ1DHunMSBwivDJG4riAYbz3YN/SSGltw/ZMKLx8awPqPk8
WeN4z3Wn98tWl34WmETZ2K60IwcWPatcYn3xY1Y0ZFIuSUrMdWryngTd3XvlgDUV1cxTNO0wnTUO
uDgnaHxXA8SeJdMXUlu0LrconhnC8sZbLsuGPl5jMPsj+gy50upLjBLA5QfsRBZmfAIZ+lXlFHT1
1lSemM46O6lGdOs54APFe9V50lr1nkPdFKSBXS+dC+5CMkDDwhgNSneXOUl4tMb0hGeiPhi1/cNA
fN+OAY6RMqQAoogxd4zU0bGuKhPQxQKgVZvfB+5YgvcI2vyOL553vDd+lexfthQ4AjsI+++TTXQh
oyfbplzm3HL4hAFh8cvltdxDTPLO+sCtFoO7Wg2ThsxXu/qmSrHupSnD2TLKzd0k0HmiRu6Vqoq9
ZXgRCHsdOaUSbOwMB/tMXF40yzw6LrsVK0ZINiwYXitlf48xaQVUPGzFECLzBm2zd3zPULhTUpb7
luc2jMX6m2NP39WMPAVbFiSDd6l6ZNuyINpVB9qhGlO1R/8xN51rjjdDjA6f4UTnaKU4lrc8hCvi
cIWYwU0H/QcnV76BvpAjyM4veJ2cQyXs9qUpX4p48FnF2+eA9ci3GOVs6or3haGVD1YXT5h3nofe
XbfI6CvbBiCkNyn8aob/QM3mnyAxjM1YgyQbKw5hySTPGXi7h0NXxDmWM0wrt6Kqm7Mpq0dxi4Lm
YNqifYaDV0I7J6HpSMhiMleHpngaQeufxeBmhxi4Ei2wZDDYoiu5orkaLAO+4GVSG4O+peVUs7KR
nXqO9cOmJVzHQA/EYUNFW/AWGcrv9CrdhYlHOYbJbqcsFOo0dbNe7sdplT5xImh9iGSCvgrqTqlx
Q/uaJHZBU9BptyyBYyN0wI3Jq9O0I4Z71rkp3c9Tgx2unU55Rl1qEqiHg4FUmS00BM++cO7wE0Tg
l3bUb9SBL/Oct3Rk06U7EoEppBxTtjkP1Yg2WC9Ja2Kdq8oIiBJ28ezXtOdtS4XfKm4ESiHHzLyI
hoM2y6uRK+OllB89sB4Ym+VLZeQ7Q7Xetpxze6OxHBwMTKNNZ52suQAqU0zgrYQz7uhN5/luaR63
cXyYjEvHcfiCmvietZp6q+XMwKD4JB4T360sfg+SPj+FQfTxe8VKwE4GwJa2qDTFjqbZ155BzGw4
DcUSPF/MxrykYtZXUdf2Pg85HG/Nii371Qzb7C0yzWiDwDiYHr9bMyGlhFSzxL14Rh3EcQSb0i+5
yNvdoNOD55RqL+FaP2ZEcQ4i+t7TuKhZq58wcXlbnFg6p2YrPnjJ0BLodutDPPnuyH4vHIxpPwTY
OvALUlKRCGZNRviLsPL0kmXOXjc1dRvZAgqm9XZXfU2QYiTVBgwpUrL9Y8ZsyipPyNK/EqvRL0jr
W3vhoFqMeA+JQeDbI7Tmt0qPnpyt5XXyUJOhUQ4V6UHto56jrMZzeopHbL+oEu0uHGv3UpSltscH
di+9gdffpPqhz5v/Yu9MlhtH0mz9Ktd6jzI44IADi7vhTFAUKWrWBhYKRWCeZzx9f1D27arKKqu6
ve9F0iIiQwqJIt3/4Zzv4HQw830fQoeLk8VONIXRmUQHY1+mCXsVBC9rd5Tys+uDVYUFxBqaNwGh
U+Jqblec5BcU5eEhjX1K/EZtnELDBlp8OSPA67Ga1nXTOnj73HcSClqAQ1WJFIhRQMDtdm0ycdPn
BAxFRzdDZTNcqw9HzgUqmbra1CZpk75f3GWZZt3CMNyQkPAa9q35QeiK72vdKTItz0XRdbQNNitE
rAI6doeL3cgjg1z2QShCD2nEOc8tjncXKD+6DcJ2Y2xYZaT6e1RcxzgdmOaaTgL3p9q7c07ctFWO
BJLymi2WYa05NDecbgwzkaxT04YKupORrwuZL5HR+UuTPIyYjBil2D8NMxwQfKv8ImXBNHJ4IsJE
XeRwDJihQ/tN14YY/IPVjNm6YftN8Y1Ub7Y11HPZiH7Xcfw9g3OmWLniH4nTzht95HHBAJFDCwLt
EGnU1jlauh1LQGdd9mBcDNJsdqg5MbwuE4ueLTDqcgU/ISrkCsfUIt/Wsl1V18mujAp3r3irzwWz
cpWFV/b5t8KkG0dOct+NXf8y4T07cj/fD9L52VuF+5jEwn3EiAziktmEI6+DrZE+KTR3GTljNMhs
PE1oqzRCWx9DC3slxd0ZUvNrk9L2clxGSIwr94H5yLqA487+acxQloF6CgLWvcVkHvJk2GgsCECk
TcFKWzLXI0ArzmC8E3rFvBDDGxTZ6NUmNReRyktl/ex7xEPfCm724r/tBCekWMYf0Ou+8nB0j8pO
Kq8oq3vbHihskWs+xGPxaCOq2lN9jcd0kveUOsEx0JPw4JIijGS5aO78FN9eWiBp9SvDPqJWcaGP
CM8iypNZMJm1fh/XB+S0IOJy6iPuithgF9HkzWdfQoodSnbq/SSuYwaPgoyYH46GAWBOAsJxC48b
Z6Ic5kj+Jsy2o5oOaW2sk5T7yLYZKgRq2McgW5VeNR6x3shIzVUTMzZO0ps2L3I3dyRVlgf9a4Qm
22TJBM6JfEuSex/J1up2re9/aBVxWLLgmOzQBFPcI6REDrHDRPmoQcn3nC48TBm4irqCLtf0+oUK
xNwNS46faiRJLZ1WL+FbBSInJDrtktbdoNck6xCbbkyWy2x3F0K82+MYOjsrdkE7QJ4fzWLw8P0N
3tgy3eZpY3aLK1bV4ZW2YlNXyDXMTN6jUbV2emzfw4xJyNCuHiSJWicaO+i3GeHu319n0tsz369F
j522RKibPP9u8ay64hyDuiLPwt5g+CCfBuYacmMSoAUg002gQ+r/+R2Cai9BvIT4DftswvxSzQ0O
DB4CynVi/PTjVDEcHIak2WbBFtmUv2Pr/1qAcyiLAugddI2sIQwxRwzimVb6WxUdZu2ga2iLHcWc
Jm83YQuRNJkIXRmrnwA3uEWBtGrJXVy777P/9h1+a8xKHgrMNoAvGu87gxRMOjKMkDi272RVXXOg
LWdjB8YPCPH3AyPfduWyf9lo7gRoyioS7JX93TcKeBoBjRfh8NmGbr0LjORRUQfBj8JsME3LXkIW
R6k76wDMFk1DT0coBD/pPLnlYMAX3Iq1QS66sslGZToIpoHXuzdn2d3kjOaeUtckwtbLp21Ck7Ua
DYJNI/JgsTi7n4givwo579tSPeGD/+WjwtWLPmB5wyKDW9LmtXKctLDxBFEJO9Q5L98BzQaQ0hUc
uQ8rZEhZusB7+3SPeeTajA6sahzvs4MRnB225k1YX1d+MDaM3fhBVPkzym656XQdUIEtO88Zr7xy
uQIL6/wdKGtLAOKy8U/FwFZcxOW8Zz7BiycIXnrZG8+4bbA9J+pgcQgcVaW6XVAW/m4up2dgDubm
e0cyN0V9MvPl37q/E9CL7jWnS95RqW1ijerDUg0yRWE9hdoI0QiFj6fn04sxjPZWjxAGjg70WYBH
+0RDkA+IX75NtgE5VPcC4cuNmTDlZmIFiqJkfUIvg1hPhkTOIxcItsIasy2UbNBqzOmX1OFheZga
rEO0mrc/XpeQ5zlBTZeEOvtZRv25npAVul9W+1JH4U2bSI+Zu+oHBNmByYULhTi3L06GgmTukt+j
Pm2k204bW8OTq5GluDLg0jEW1laIt9DdJH7LXkeahzJXhqfxwaGBZEc2/IztvIXuFLrQPQuKIl6U
aI6YIe7sjr79J2WKa5tbcvkEqGB5N6TyxsRxnXbEgpKo98Mxyg896nnz5qc+oQC2H8fmOgfjB9kz
HAWqpMEZ+jctL1+bn054n5E1jWj9Tm+IEeq7pak2nmu9eZQEnmkAAfypv5VOR5DcuAm5EuB6YsXu
uo0uunpVZS45SeHW15znkL/qqVBsBzNODtaSszr65XAYZm2djfdBVZlHthudl4UGTzGx3wzpMDnv
OyremQlZBWUlZ6LNknltt1Gzcu6GlnawElO1sqbiwUlQxRtskiDSGAQY0LCS05HswjkImN2FCdP3
4JYYFdOIXEAEbRKC11YGXrB+ih4Dxk+UL3AwXK6dAPvPJjR7VscIMJeRhk68bb5Cq5UhDh6/4gVS
jkckbDdOjZ2clSnfPdDcciJauJ7lIawtdx/QEAm7HQ7mhEk+DOThO9r5OwRcj6XXVeXIFM0gswhM
JBTQnY1u5NADe0QLXNEmme5XFmrN1giAe6wyAzS/YvTFfGCtwUs7zC7QBVu9URAHm9GvLt8B0h2Y
NSpsC41MHeiLJavxiLl/ZzNBixGjBbKmgPeGr8cndijBtil0ouuzQXpuWWW7edLvSH8kYTYTzPA6
fR+YhTdboe9lFWX1CNZwZY/jaybcnoCQ6aVcPswPGi68ip9Ooz1QIYAySv2Lzvnzfd19P5TL2S6B
nmxjy7lWegjjMeT7g9eCXpKUaTT8j5UF3D/wTQriIhQbTG5bzrqKXsWgL0x7r2BDvXy1lc/zHgbz
wl3LLqgWqnUGYmVVdAFsCT6FG3il7C5lOyd7O+GNjl/7hzOUCHbZo7V5TdO83NLLV/79K3jdPXTf
lUIIu8bf9cYCE2VSnr2MDwvqwOaJLcum2sGUW5I6wfMEDnigvAGzWa9LCXQhUzfuK7Ji2urmFrHc
0ZTOnqV3LAEESNE5U2d3BF7Yx/2robIfXQDhNEJ8tNZSyt/MMCQdsvnpLtWJhaqM49nMWao50t1o
lKdeUghCFVWfH2u0YtIQ5r4Tw4tlcWdwnOM48BPm8W4C3jGVpHMiFNwSbxWvrXRJ2nJ9rq4U1w/J
Pa6XCuN3JS1k88wxx9ncf9/bDLC6o9b8MHXtCXDwBatKsHVM/0SEwaES8tagw9kryPAg3JKZadlC
KumnC6mG4x6V+6jbLCdLe4/o8mXq44CXd32ftOPJZCJ0knoIjLmWN7POwPWjdqfYHe/4SbYIAYan
oB8uVLYPdGvOxrFgH2Wura2xYP62BAcEvTI4bGihak5fHd5JVYc62O+n8yDLQ/ua6J0BE4fEm3ww
+ckFfb6V+i+U+VRPBQhdTjp/H/UM8wbwwzUt4Coh++vCRLT2I1qWxoEDC57HTUtQT924T1PUYGoZ
zJmqCHbJUxVjpcvD8IFzAs5kyhjDYrPtMNkuBSejwIHbLa4b0isBqEDyZHgLMSKD2aPZ2r42K39v
JWC3AoHOnomdXBvosLvM0o+605Ar0DAuyJz3KAW1oAuKGDVdelYipzrCn5GjuOmi4dIGiAAoTNK6
++HH+afOj3hlOxNpPqLDLFOzfx766iO3jY+Fhmi21kkvTQjh8WcukLAUE1gSsn6G42gli2JENGA3
bb67NASpcSuM4UjHI7glgZbr/U5GprHlfsw3bjJqXAYKy9hsvriDnA6i+9KFdiBfxj+aJVqYKl3n
LtLLOObJa1VS7wW2oBXIyifFwvbQTN0h6X3hDdYvv4BcHsrgaNFLrmsbg6Bb/CYgNn1zod0C31uA
U8mHuyevPViTGZAesOLK3Wxav9yysYnZxQfaooz1M/8UhQtYch4hckfl0cS8t+UbCHa6zYBMwv1j
uGxsWIAmi14azPYIOdOX9gsvAjKjGAiFS8pTtwgDAgjEy2bed7NLNKTBwWhveo90R4P+PIFVaQDD
8qZa53rww6RgXdYpP22EtRud3wwx1NEomPZp63Dg+mBDEx0/rQZ3nNf90bXsgQ2RIIRuGgImTY81
nOIjEqxpjZKhuUeZfA3AO5WJgUBZfDG+t65OpzJaqXM7C/jsQYlMm3CJqIPmz0rtImiwrcwmqCEI
8GX2EB2LEsauRHTRHctU//JrAG2BOUIccV00SXqBF9XK9z6DIU4rqhQ9Jibo7KByBEfXb9U8ncax
Xsy5E6ZpEklG/FwHUyIbMyRcHOiOeMzI/G4t1QK7Ur/6M9HpEfO/OsOTNUkp1oUdsyyfN+NWZ4FG
5o38MOonU5k1gm80CtEIQZL9FcqfhYioNzamMoZchYnMJckfEFc4O5UQhDhmSBgyhzx4jeso2TJ8
pIOCB4jbe6SN71g6ttPAvhFbSZLL06gv3RoKHRTYsYK7BhX0TZGykdmdu+IUVBVGLWrqkK7DwNNq
cmhokmVTk2Sf7gDJVl++MKt0s1U1TXdG7stD1FQVXiXjy2EeXOkn0gnzLbllT2lZidNUWGuz0ujv
+gQbgkaRzDUHCm+DHKzGBokZLa47ggKqG10el7Sekn8YzVshcY9FHTDLFB1Q3YitpZGTlg05UMHs
IWNQsCHZ4BNc8OPcYnJjzL8py/joX2zHzBiasjZi7ggEtTvq+AMdOdZe0Rhbe9KTQwvmCKWMsYv9
ge2hhfJfms0O7hC7TjHctDqAosiro0wsj8Vouq78ch9LTex9kR+tEcszOssEaKkBaLMRP1n9In0u
0eE3Mc7Z2RivehwjIr/R4dSeFc1rNCbRTjrzRxXhIC78ipiReHyzi3NAXBn7G/mZDoj1HXIqdl3E
+zwr+nfEP9myo/NXceqeWARr+xTGpMOH7FJnvGEa7qj0RmRIy2cZoFjtKgJ+K+Bn67ZIiSNxwFtp
5YOd5dcYgq/H/sbeSH/6XejheDBz+4zDGJ9nxzqCXhVAQ8jFmxRyZwThJRkIX/ZbeeiQ52VpTwaU
A/9N9iBweLWWVTlsdK1g0czeYhOAfyUxbl6VQ7YNtOC9Nh7yNp8hj6OljrZyoLQeYAvuorgo143i
LrIynVmvwgs96u4dujFzw0583GaYU/rcfstJSV0TyorQZXwMspjm3jJQSTcR291seTU0ii087kpC
KsjDacnZ0+OnzhavDusjTE7MV5CJOoIYEj9+TtEh7pBo0Kbz+kBEZjYPZuiEJ9ZU54FsKLwvNshw
ELWkY7yGbuFvulbt4gBSqy1rkgKt8LBM8YlLQBgDnxpoFzIKrd7MxNTB9xrgMMmQSAq9v1ZlevHV
2OyE4GXjyNpH3FeBM8wiL6uH8L4up/f4fuzkTzPl7TqV+XMJX2ql9+5HhGlzF7oV6PgUw8ZMRh3H
5glejNjmfct7AjVYj8o8wpRoxtgjTi2r+MjgXnZZhVHPRy/wOQDmmwZ56wFzTt1qvSFf3okjNTRn
H3ThKGCKVOGlaU+l/Qz+pl38HqWnaMf/ePjjtxhEV/ZEuJUVlYWnTRV+EiTow3cUkbkMFr4fxH//
6v/3z7KYvXNL4zm7AJVDh8Etjqnc62NdEZRFnznZndg5tfOo0xImBeyhrm4hCMBtIF9o8L5/Ff73
r75/+8/+7Puv/PUj/tlfkXKkWYgsuJNSkMQYVQbukDq8EKbgbIMlDUcvWpR5kz9vNBgiSUiWbB7W
z3JY4h2C+hIR+rr17UStZOWcyBdhOmLr+U4iR4bpIL8kuBFyIoENgDYDfeE5Rs9AcGLt2rVMC4c+
vuOVt+eINXbjRE3SueF4GTQsf2EmN7lFSjOKUjaVjDmwj3A3ddEp4P9PIbpjdCzrbj4wbPM/PgQm
w7NMf3NmQlzXOea6Bni3XbV7S7rDyhA/gph03MmHuJYPTJFI8m47E7YEPSHDd+EVvvHucHQcfXuT
j+ZHafjXKfDVXtHCL0tsrRs+jdIWwGFacC8sQW3FXGgiCywJL7Ubm8wMcb/3PYoiwya2aakobV97
6bLfeuNmj4N4b8X0i+FquIEE+xxUeDESc9qbTVt6RZLEK3DY3WquDbmunX1SdhJCAp39MBZf0MzO
1C5cg3rzgh6aufTMUTA56T3lwtahI1qFQkGHEB0pjmun126oiEjgNKznobZxlIOzDgUhAYYR/WwY
UKziKcI+4vbZwaidp1wjrK4dcE6JDhs3/fLFnLN3pxsex4zCQbciKp7MTdH04J2UQXByQBjso3m2
PNOsLK/vHAs8ufOUwnig5qWjG7MRFkOisHuNk7Mb6/oekKvmVa7q1n5nDyyGvyqLN25b8QmLxtS8
YowZZD0ETGAr1danYrwY7KpXHJoYh1Iumk2UJSFuGiii4Zg9zFP3GLpOw3rd6IGBKELAxag8O8NE
4kxZtW2sXB6BvyJ/Z5w6uOkey5TNV8csPctI1Kx1DhTXOBJFnp4mt9i2yZL6tvR4fVESd9y3SyYx
Wgm34LkQAdhAqeZXGsXV3LpiG7hDCGSi9soyQfM9isP39y/qi4kxbqOPYBL83DPmyabzzl5Vklyt
0bzGA7q38AVGeXJydGLZfNaL6PCtG45UxACMn74/kWtBgOV70gZGzqGt7VpmBn1Y2wd0G1BhZ2ax
WAxhskyOD3TS2GejOxyqEIQYyTV709InllZEymbFKYksfFn3cR574Iv4d3tm+tNKBcpea5ZP5IS2
RLemOJaYFDaJu6PIewfAdOkkBqHMGfr1VFK+pQlu3+jsWOKVCJF8bbr+j6YUd2ZsY6tU73Oevo11
j6YR0Lsa/HfTD3222HH32JNSouM087qQGAyLlZk0JZLntGJU5L+JqtN3yiRuuoqm9wRAPht/5lF9
DHjWX4IGHD3UHwur+qVnal+HSXzrEDKsdNw+JDzvh0RGt3xJSe3m9EU5yj1rKfU67cNWsZFiNe3E
lyyJD7rmE2BOtMQ5bm33OOaRTiSi15XkRhaEFB26qGbjCFbFx+iAxju8iE7Qzvywl8TMfP4BcBIS
hLqNjHICNo4loo5dM4UP6dJFEfMHX2RGt+CweWDvGBMIMzw5KXOOtIthVy5bB1jLnzHuA9RcXb4V
Tjp5xvLyay1G9W7D045xGQhu051CAwgQwRdyrVORrn3qjL2fN/dhYLO3KuPXuASC4A5xvsFNUUFW
abnFsimYOf0Mzj9h498M0AF3NlsHgrZTzCtroAIwNmMr4Pjnlg374b13o9Ezu3H448EtZyb+BnOD
MqrPuQA/KthEOCaioLQ65ukce35rEN6glw+9sI7tstD4fuhKBCqWrunoBv2XMRkJqHLqEuRnRMBm
P35leqHWjovUGcr+iZKpwLDfginYSCPAS02hiHNiWPUMrD270xk7LQ9zgafWatksfvNUhRG9zCV/
N2vwlcW20Z0MkBNzVn8ZEQTv7w9EAUBjtZxpcAl+Ax9r10MkXyTWdQD4LLQrk51nX58d9E3vZckG
r0Rolvvja71ssAuHVHh9SL6QS4XHfokV6xvU76qTXhpEeGvlJpv96IrIuF2PmhzoLohRGRq74dYc
2QPoUBBA9nQbxnHhadZ+T8zr6STkyW4i++K2rLTzWdS/HLhV69QC7iUHwa1ivg0go/cgjgnXGJzo
ksjqjvk5GVcMm6jLiLvgq6/dvLj5yvqE4POIe29+14ri5Kph/JWZ0dm9DtYcvtcZO+1ZI0EPOQDq
ZCfG8R0UL0YIKnu2hl0fM8GfsAzMIUtU1yijN6Mjq2mw6q+peVW4/ADAXoNW2nRLg7WRufnbV4hR
Y8hgq7h24q3fG/SGOYItSKnaRoSg2M3I/5XMEh11O5P2hgwwKOb8PCkkorWY3Ue1SMDdonY+xHBs
y+ba6tbNriLMkHWQYPN2FtD/MzMqFlfp4hYAMYUy7ocVX+UYhU95LRijR2R7sdTnncHJpqr4h5HW
wcnyUVMSEN3tqLLLIxGHOiVX8VigkSt9vUFf3Oi0s9VtQDYqXbP/6bTOwFXi1k9lWHoxlS3I7Js9
de2dL+ZtNYnciyNBBECIsGsiNwgHjMAUxc/RDlV5DDCt98b0yzXTuzyAwp8MJMfA+HJqJN807/Yu
Gnii3M60Lp0DdpWjsAOrUsePeL7oc/E0/bKCg5gh/MxUuBsVzN0pCC0cM5241hZS7bFmrahs+87o
iv1UDNW5D/Gwdlgc94kRMgJm3HZ2bP2hRS6NfLnJz+R5sV2NGab2tQ6/KO3Ee0MozC5KDOWpZU3x
/ZDRE3rJ6xC25Tkn1uWc1ZG9dUqmq3/8lkH+HmcoUApqlUnOw9Vpw7dwwuOVOWx4utK4xY5vbUgx
Qk9VReU21arFJuJq6yRs16TuKs47knKssa1BrdjtsVXNm1JzchdYy3NeMrmRiZB3VaI9W53hbpkD
5Ns2/C2UvVyR0wvroJ4eFYJRL1FLW6yDYeBp/HhQOTZlgsg1nQnqsHxybIKdmQ5eFE7J1Xkc7AQJ
kUWSiVN0CCTcMV3Xudg2AIKhI2WUxIZkllRimiFgqTnAcXW2jg/W+G98jv8EJWstYMO/I7IKaeFn
NLANGgrz4J8opF3op1HZEtZhGwSeOHNjnPtW9yKjdR94ugi+SyIPLHDerpjbbG2JZ9zR2fzPOaYU
SinE7OkUpSha4pe+cShws9TwooRgdeQrWbZ2bGzRQ2n+lxXKTENjXdQq3QRlQ2BQRPwaJTyKAVCn
berCEHQ7cTITdPgg0HUGCTpArhZti1H672luDucGRtvR6MxL6QPm/+uDk+XNIQ26p0BU7LUkdVKP
Ak6fFMGNc0eWdamLW6cIePrXT6P8B5irkI4p2HdJ5QDKMBa+5N9QTYmXE+wY2gC0n/oq+0C8d3Xc
E/MJzhbTjc2Eo4/e5rdyatD8qNTcMMY3b6gdiVVIU1IQZGre2L82FyXnHZoFDCwyw/7CsPuRNy5m
nA7UxtRox8QlCIuR3HVMiADiuW+2hW3/TEUN4kVE4cMSA4/kgiyhOkVTNM7Zi4jGfCMLiAQc0WqN
/NO/V6I7OmDBTkhCr62BT0821RGPOloAZjEvDlko/wa+a2K7/fPLzTUdSkDDxiar/kx/zU3ArCG6
gAOQlA0hPv3WhhpZDgXfbmxMlJJWvEZx1J56HSlr2C95Ovp+MDt4vXK693OXBHI2FAp6/+HbwBZb
bXWwAhA8GfvG9ZdVZsHF2VbjPD1DZ74f9Wzc+AlaRs0nqiqO+0dtkCc0PP/6NcC/+0+/OZtv0EYu
LOSfIKI5aJwuB9t7AEyWHpGXMj7dDYUZfYQlmDoZFBVvJX4QbK/kjgSLcVVqkfbpgMAg6o0iuE7L
g4ytdJs7LFvZn/awsTr9uXatYaPqjFE3L6tVM0PEZHTVXAJTpX/zq4TUbGWY7f3UkVGiGUn7s+eI
tPUpf7Vbv945e8Q/o4crV9zPRZNvgkBX736ZHTPJNi4f9Re9jd8juPnPVDfdPsUBc5CqM24pQvAV
WiSEmMMEEjnQXpn62I9YJaAgxJHc1vQcIDZJ06rYmxymlAgwc8M7R5yM8FqT4k7+mHAeufQ8pOVk
lVRpeFcCn7+nmeVA8PFS1jFc1KbKX/vG7n/1LLt82X4U3TShcUcKali3tkfHkCirWgmrlY8ls/x9
CaTHc2iooc9hJM1IrqNK6u23aiwuop6tXxytB6af/sm2Rwy1kQ+lp3OCp9gnGbkThHxhs8NxoWUH
TJcR9wQzyHDHvV0Db8CiMuyauWzesb0hHG+OvHfx7w5ue2fEuFxkz3U01OVbrmz4T4gU0GJJLw6t
7NACUNpbEMqJUzXgKRWtuU0pM4gNE/9jrLSwlOI/EzKursSf32EseCLNxJN7cBmYHnSkyyajzbPq
X9PeuEYK/LkManvLMNE4pSIpGPklwQEJPR2/A+2wXnaOkW58ZhZzXsnubq909uT6RExJNk2b2cXe
YTQ4BbpFVT+3zkq1hNeAaNxaTe1szcJlfu+H7wjbEG0wHV3LbD7rLX8zdQbrkLGr/NdvvsVe/6eD
BTUFrreFqW0K/Zv6/TcHsGZV2twZKjzMqrhEyWRcIAFCpyVs+j6wuhMcdNCwQf5UGC4y+V7vnuho
LtoA9maqm+7aSDyWQIPY/ljBWfOJP2ZYaSKTwbNc9qi/g6xHObgIIefxh8D9tzI1HIBBHD/zJioh
7K/0pG6IQwg9o7AOjKOTXTr67KdVZW1SI7N2lbVv2H9tZtZZ/+YpEPY/XkIQCSRhDfg9mD4CRf67
S0j1eokjGKBWb5Q9aJ/AOXcEJ4rMeLNV2z7MgR16VRD9VBLthozKV2ium1oF4w7WMgO5zC3f0+TS
9uIxnRJUzJlhPmUKBFNFhoLDJXKyqrp/daN3H5nCtR/6z2rU9YNRTfjcNKm/mLHaoEjhndaQ8zNO
0PJN0IE+a+ywSF9yFm+XOapftaCN1pGfkF6n1d2jq+Bh5OVTx0RoU2XjgpYsrmmpD5eaFfLdGEwf
jt70yEyzXVNOqMMt+6WZYuvSGlJeOC/fUhkRm2sIXqZt1N7QD5l3sAbujQqSbBtk2EMG7dzhKlrP
gbQgL87lpWFVs2kn4/ytLeHMPjZA0Ve9PjrIQ6r5Vlri5nRlceqq+maaLcBXBFG3jGawdGcUx+gl
iRUbThrhXszr8mjvdBZuCnhM3eyeWr1iVTDoEUee82CRoL7XbHiPYRvI7aAhSMWmGJQSBboqnTvD
IjrcQou3HZGW7Zh/fKnJ1be4qSGDgYJZD13qX9NMXJg4kATfp/W2dFASN3lQbyPa960usgrsjkJ8
J7RkFxEodSUf7oDkFPleRF/uzwy7LQFBGGQMkfM5Tb+tMTS3QsffikoY8FuIo0lfKK6o/8g3InsW
43PzaYmSydc8IeWa+3ddmc1+DhGh4Iyk9uswOJY5JIU+pm+o5/B3lRpXdJtngWTrMgDZJmseASnC
nFVF23UlXcrd2soyt+PEwCWaRMJqHYhzplBbTBEsJbstHtJwBFtn85Ghb1Orz84LSrGVqej7UJja
d1k3seApfe35X58swnD/8WhRQMFt4UghbVf+qUQOoe/Bjlbanm3quF5MhBeob/4aRTfUr1l+QeIP
b3kZE2VGCNG2VDL3hlB89LkKoCcwuNOARZ4L1x2vjWaEx87lWstC98lynehQgywgim8QB9O0X4GA
rYGVZWersJoLgEWke1XfQJpM23vX19au5RQ0eFeitcLrsu57oCDFWwH1fBvlqH5J9WJkZRAq28Mf
z9qejwsYpwBkTrmFzORsF4gfemvoNgNW6bMlM9bmhYBh5xY/WJszqXaKM4lIJep+Xo+RJdS9kbak
6dkR0epQ/4jrxLqdTe1rNhjqOpAGa+I2W3x6uyz0AAU3P9XUHCMX9a3QrobxyfiiP2gF23I46DNF
xL2iwuUmGYYD8BD0JzbJBxzIW7C4DUpJIjfJJJsPph1c2zxGckMLxmpuOsK9sDbfPnhLnUybsV7q
l/MhY2IDgm9wX7DRnpOpgk4hH/IZzRWFt+mFlosdsFXVAft8iDMBKpXEhr2aoUBekpzSHGESGQPD
WmglxQZGrxpCFjKPQp3sPNB3yNgXUduihEBcjd7Feopx3jD5ItKs99FixglgNNdJqvsIPcgMtoI0
Bsx4qCTjIM5+ugnCADeGNVr7xolwknnz/Yr936CCfxdUAPTG/Js39+ZH++P//PoGBN3/yH793/+4
/srzZkr7H3n095CfPz7w/0F+5F9sTEQSK5owdQf+7V8hP/pfgNaJxWNk2MB6lirjvyA/0vgLf2Q7
um6QLLJkHPwV8uP+hYIMbJAAAuTawIH+J5Af2gzSF/6u1nEUE2pTCd2QSgibz/d393wKaRIPpT4d
xrR8HOJh3vpZ/CinqWBuvEbG4u4CTVzyVKeT1G3GSYZsdouWHKm9xdBRpbcSGUhDjzC3A6lI7P63
NgKUbWbT2qsRdred9uMdOTAPg2ugu9bacjOGFM5OKNfhXdbbCDL8jPFnx39mgHsYI9rIAmnnitfc
R+8CmRmBtZyWz5UgHTA1zpCw9eR9lVr+tfiM6z461kmxrN3kah5cpvdMlrcyXTCVuYw3TQWZg8Qp
Zz9xqK6bJHhlrCVWqWZ1HratiDW1HZ+6pn2Ow1sU1+V+cvt92Mb9ITDUe+h36IXahhzW4DdD0X1j
Cn8b4opNp5IdeUFsemIgQtLS1GMZTNbwYknIenJUKhspA7luAEFynwjUKDeQWUEr9jtBERxC/4Oe
nxyVUX+C7v3N3BIgCIQJW+H2nmO9J6CL3WSfOsesD+Umso2z8lPiqjlDjpHkhDLPw9iC8UGylId9
hJTHZU+F5Ij0deUcRyZpazKKq+OMAGVbu0l0P4UTGgbX9Qq7P6M7bU/C/mzCJrkze+iamqnOtkqz
9QjsZ1uzI9rXKdhXCL/Gph+h0JvfVT1GMwVSmuUKwa0uHdW6XwiNcmE1mnH0Kg0WJQQ+EAwP020V
lWGzwV6G101hdQP72NcDx1zpHEIIFg5iKF1rf/qAIuuFGDmCjuwWhqS10CTVwpXUFsJk27TneWFO
4g6/WAuFUi08ShelzAigUi2kSh9k5biwKzVqrCXV8wBE5T/ZO4/lyJEsi/5KW+9RBi0WswktqGWS
GxhVQmuNr5/jHlUV2ZzqGut9b0AAIRlQjvfuPTfFhOtu8fBND9SxKa8Bv4wFBXMSPMwBMCbDXYdG
n/9INwqtr6BnNiYczQmg5gbthIqAJ6RFK3ibIL9RKwkGZ+ZC4+wEl9MVhM4q/KwBdtaC3JlR2d9q
TraxcuWrQkRFYipSijrgIUH+hNUfChJoDBK0FmzQXFBC/WEsUYhBJucl1RL0HKIvwRV1BGHUBjWK
g2teD4I+OpegneLeeW0FmVQVjFL4NahqqzZYzq36Y0TwvOx1nSboWF2qTvU5CNppDPbUs+GfBo3/
minDBcGM90gZ2OPy6NIUzNSBynguKKoqt4krrTdwEaf3jSCtYlueV11T74lW5F/FDLQtJvuyeIuE
ZK0XvNZJv2fkle2CfIA24m5UrcIfq0N4nbJgm0b+QwAL342QuyQjwhYDMKwGKcQBFIscqVpnLWHw
pZb/zHCWzA14kHAmc9qj6E2HYuMK8qwlGLRuTSRp3nDemvLmyJc1bvmV3yMQZeQ7a0vGkmCsdee9
csgREZxbw/Meaq2+aAQBl4FjzEAga49t8oho9WIAlmsKam4r+LnJqwZMNxFU3XmErzuh3Q8FcXdA
GYJ4GSZDLHi8syDz+pVmQS3FDLUMBbmXsSyQXmC+GVBf30WxSyMH+ycJF6upMt/hXeJ8qUK6AX21
HRw8sgh80o2lew+5rQrXagQTPoFDpJqoGEYirhKGvVEF+KSLQAcyCseLIcIWgv6KCj7tcYuTEUVG
7DbRrqE3huQPHRpY41RvPJgg1bb0jgneuJAeEk6fkIbmlvquvqP6sor8mEGZW/2w3AERUmqAR2b4
Wamkhqb099upi7jLncLdYNDGtzQSb7oxeeojomGGBg6qnccDoAPUKLmzHFureZpNTnRD+9BaNr2a
wRWNAU4XcxaStweYxTaya6rVt06vU+wa6GAFJTWOeHosU8alEab8ux9zariYFHDlAGWd+hbyM0Qm
ADV06zE2T3Czlq56MOJUvcjxZ+Oexu8TX3Gf4QNcCYrLxI7sVWt9VOJ0Te9i5U0ZruHM+VA8a4fY
1t8qesb+W6uoS1ssPBTuMT8MBwVw3OxYn6bwOFoObVo/Vta1Qz3JnqEHFNE7t4pwXaL8uV23EbE3
sZNjcNYQx2k1zB0Mtf7O6dR3tY/gnEGAUmazQSiHTr7A0Y5qjvhX0hSsGOub3q6MwPhZ2Tmpx5ww
iMlA6FVHYEHaeEPhAKyLRbcbAcClPyd3OvH1HO142fzauDf0iAE5Ip6pAl+mEHe3YCCy7VXbXIjc
5bKhq0t0zsaagGqh0SsqjLRlxqgaw946bq/a3r+tan9jZjoDdo+dCCU1VbkX3F01+XZTuAlCwgMU
vd+36jAdQp0cFsu2F0OKKqhA8EIHZt5YrTIiJev3M6FJG9IKuRSnZJr7K5f5ZUQS6yKwiy1dnQKQ
bXBLP22f6+HaDInwSOd9EbPLTXkH5tKPXnvVsi4DVIxxh6QZUVC+rLHVLaqRfqtnXGUYGJQmmZeI
1gmc8VCte6IX5g3Dh0uyo1Cq6LH/FkzOozfRfzeqeh1YGUY7YGRJNX0kihusWnC+bJ5hS/7bqg2S
j8Fz9h0w0WVlPUeT+2HB3Fx19VPjIndN2hvNHJ6Dfp5WcdVcK/EFJwUf5zd37naM4AwEOPSkJd1O
xRRJCbZxWQWJvUcgmyFaJ+SCcwF9n5CafDutW5+yNaONbVr6+6jfWzgsF4EykMszNe8j5FLqbIrg
QqGEudDKiuGIGWw6PcbD1hrXRd8/JVPWLwCGXgYtO1drGJcFFpFtPOb04WN9HxTFc91RD6g5u5Ho
4GDUaB49D6+YMSWf+lihf1HojuT94xzjoojRLXHf2K6G0dGPQTtt2bnJJ6FxWpXQDYeO8QoF2DJN
7/II0GFVfSq9vUmyfIT8YIuWDKkA7gOJC4g/UEH46oRsH/2IQZNuYSb1hgwE7Ovr0qixfNPZWnQ2
9W8M5AfVzR9pSg4GhH56f8WgZQc5GVorA26SFeskabngDorNsVmlex8F4QF+y68Tuc4e/eH0ADsA
Q05AJJzA8SlJs5KcQOEsDzUu+z38hqlpi4P03ESOhTxPLnNwpntKRIusypqDr6h46XqbGnBJBDDy
/Wkfl/dZ0pnIvsnVyYV5qwnK3yeJMBrKRfmAVQ7Q4cQ/orQ6may+luUHTyjupJ+QXKU92rcGvSvr
XTGRc3Iin9F01QdOHtr14kG5Ss7J9zi95/ntNMJlmmM5JSUao/c5to1D0UMjU729DZt7WyoJHegc
fHDmR+ZBPgHJNU4e1987SNQSsk34bu6cM3v6CLFM8GoH6p0Q0UQoBmsMhoc6E7ViOStXniff1sl3
/LbOj0ByNHhBv60/L7p+BEcxRmhSFJzIw1BB7Gri45FmniABAFDaA0nkctl0rKe0hCIziC163qyx
0FumUnopN3OK7mtmtM+TUD88ZUlKHKlcpzpBsWuwwZxfLOe+vWEt7H62E1LOELrN80QVFl7p45Xr
ogZuI13MaSG/gnwrWhLsY/INT7OBbz/roM4obYmkXpFILOeSeeKnTVv0YmgDPnuR3uulGJZm0tvR
kuQOnX3LykAgpHt8ojQJnRiJ42mzBUHFq0/z8rePbc7mhdX6KzUf+Qat2HylEKnLOVtITOVkaC+T
MhPh3SZMAXWs+Y/kbFDZ/IyYICmjJ/xbMELEYSQnjhOzFUpxROXIX1ZuxE0NDDmsiUA3+YU4iCb0
Cge5KOdUsWj2caUi7WTW66lw6SSk+TRHdkZZvCie2x2LCJYBIoLdlDQQtQSBTSlrIkwOaCqACLXT
a4PLJZnm8U5rLsypTu7cyNpatf+j9uv04ChDtK4YSm+Stqo3pePH60iIcs3yIS8MYqfc7DY3ymBp
wandhsXE5RLtpDhfcjNnRxPIDDHy0BW6IlZK4asTdUk3jQHegQ/QkG/2pGMBwMJBMCMtsGL1qiI5
dUXynrskQi7ea3QaEUkpexd0BxSBJjkOHZozrfezK10vuELaM2MXh1vr0rAT7FdErVpBeY2oakVb
Qz92Y//S6zm69jJFBRrUzTpOdZoPARF59pD/5Ah/MLnQI7fhvgw8R7jrVBXOLAlMq3TARdmiXAFF
Ad/JDrDzTualh70MqSG4/qCPrqgRUp6ua4SyoV1ku0Qnx2GOudUsxe6XibPyIPY50NlcWuTseeW3
58hHvcj//SXyeTDtX6Belsva8C7lY2ll25xlxNPm3u3AqFEKLtjTZhcfpyYmcvE04bZk6aUkfMEt
QfjC7cy8TOfK3ofq1gZ4wyChg21jcxhiPbsZ1bnfyDdq6Lqd3rJO1PKQ1PO4t8E+iveXj/l5Xq16
JRGGZdZV4hZfneyjfLATrz6/xXkRVMy0oIkEnjUSltnED+lpBs06EaLsklAq1onZ8yRF1rQd7AGM
BXpQ08pp88v93+04RnDoiVtQYDli3fmB86Jde/hp6jwoCZB2Tk+Rj+JBf9ObWOVE8sdLy6Y0lxrj
vEUpfi/5u8SlgyvFN49lhAxsQQf+AoEsVhexCeR2sN2IB+T2CrLCm5ZyVheXHtWwnsHGEH+pKsTG
iMnUFcZBD0NSZ+sZF5TnoOAXUtcaJdNhiEt95zJwkhp2xuUF/gxONRj3fp87r8No6C71QSciDnf9
KtD4N3Jx+aWBKv7lpD5WDq2YtT/fFlkUAbpB6B0xiBymS12cifWe/1LOQcjEB6UMu8DQq4NpQxOz
en3HjWuwrjk0FtzkYLaU32WWJ8RCfDf5ZeqBRkuRq+FKfjqgEGtTlMaVQTz6IU6VBkDc6xQPHa49
VKwlEU5SPq/bUb0xXfeWtO3i0MjrY5wE7VEujylhGFBfvHgdjwGCjCUUbUQU8wQfoB73bvIlw9nl
JG49M9vJ7HY1U+rmGMRTsfXU9DCIq4ScNDSi6Bryc0sHgHydfKCzUKWKVCauALGcdkmNoYGO6uKX
Z4k3On+i/Cz58n+7zm1C3vH8DnJOvu687rx4fpvz1zuviysOVj+gZtY4iErO7yyf7GQDQ4/Tdz+/
JkxdWreavj6vOj1FoUDOOZJGhtR1IsDuD+hr7E1ZJ9d6yvFeTE607rj0covPoayIvY/iVVjsTGEX
lyuLeXwc2jakfB/baNqInxCGjCKAHmHWhrZQ5S4j91y5n5wno+Ne4efTN/UcI5oeQKjH9cEFpnUA
uTrBA3BQNuYZDdK8UBBUi+twiTWM+3/xfeSXUOv+ftDtnJDECQexke1syZfIS0A9bgkpMIPMyb9Q
1G17MLIq2oc4L50leoV4j02+PdAYu9GwHdF6n7kp0JL2IN+Dq/jMoGO22m2tpZyXwn4btdlPiPfV
Sb3z38bC/9dYMGwh6PqbBGQ2S/iP1VtStP/aWDi98PfGgkcOgA3n39EJi7EsWol/NhY01fxNNW2X
jGTLdfhD6/6PxoL3m6qq8MtNJMKqpTq0H39PDzCt33Bwq4bDy1CdITn6jxoLjvGvjQWTZCDTcCCb
8Q0t0f0Q6QK/iChoidA84BbxwljIQ0tOoPsYyDmMmf6nQwaUOKjkQdZLksR5Wa5sVZJYegAUK3mS
nGrYHEurPvSZqe2BIoizVy2ap8NkUObpxnkNT4YbJ0q/3HiQcrkZQwUnOGMSORkGl0JkZPTeHr2r
tEExPKryXSRQCnLZ0v2jMVbhtguyYF+hJQTTcJf3GLXmMHsix/M1nIw7NUjVXd5fkcA844OP8DAi
HPf7a+pE4yqPsdyBAX5sgvkhU4eOdNtsr5ANQ9Ud9gr3XJuYsAHEsDA1AtO9HcCJm35Iv2SGl54g
EagI7yNzoOgQPJi7VtOyVUC8yJIrWo/DrPow6H5SgXZuGAf+ACZ911TB7aS2z6lFcqBuIU0w0ngN
hJkzVMZtoxJRjrIt/6LKG8h0kfeTyL6szgSkAWF3G+EhzMv2EtT4ys2GS7MlA1KZrecqm66xY99q
qM8sUpAZJDIU5nST6z4pCeqdjdlw40LG9Cza6CYZvmNABtUI/128YRs2zwgdIC5gcx5zDKuUwxfJ
IAhnIrsyi0qgVRZ8PJLrKDfndwXmRfJuiIfibsSMjYuwzV9LYWTEHpctE5vOh6HNxzCqX0rXfQC7
e8/45cZtqOeEGvUYSnPBEBP9aBMg4fO70yR1qltdoeyCJzMxCWEcy+NA+5kxcvVZtfh5CyP/pEoy
Frik09lfQ6NEwzh8DAMsEoNsokxQZxJSePM1KAySXCzoRxEFknJjqJGob/iLxLH3tYrittFCnFW5
5a8Ls/qp0/LDmDLP27DDEBXceo5+nbbal5WytdLyIesZvLT5BKgmtH4yIlwCQjjGbUCR0WlR/Q+c
22f+aShnKw+11WJyOna8OnyNhgofjFNMm1pvjY1TUBdOycwcvPeSOxESN+vrPP8xqAYYAUwQS+KL
cABZxb32jFy6wmif0Vwy7Y3a+xfG6G3E/lSqxY60bSxNEynSahNytUhvonSfD8o1OnjMCCBYHPta
7+GKG7OFFiqiDoYgHffN9Dlr41VqM8IL2hhxOKlMbQKnqcNn0GvZbT1OgDzV5In7s2eaVVdtB1ih
oxiE6syi6UBBXSn1T7NVbxQ4Va2GqyZhIF+68c4iUhhGfUg+pYMDsSSbZLA/u6IBq5pRdO19bJg0
KVwVBayFEsebx2vDRSheDEW10o2Igf+wrCobUH9j3uQONaMq9a+stNplcM0qLx9AoO9qo6FQNqF8
opZau+3DkNABSz2ikHP2ZFtvyeqx0ba0AWJG8u4wnJLNPizbMt7V90PvspEdHIcgtYYJfQTygFWX
2LQNrOC2HY3jnKrHEMU3P6qao+l3E9if1Cd+8gEvWWTeKGElot+jd6B8e7XPMFvV974dU0HGcd4M
Njl5EO1oYnXJvox62nJ+fBFVAZrAVd9th57gc1xnBM9bARtKpxBqmCDndBPkhWWBcp/ogkEmvW40
IMVB9TNuCb31ruDfPrS1ekfwG1gCjWO6j42bLrwkPBh/atrc2kb0NJigxhiwLqq22w+iPKkWw42e
T3cOmk+uEuxe8WtvwBeHYPSzcanYkxoLsVEZCcZS7z1qimgx8VmjqvpSrSvfox8duNdNGn35Gn2S
Ehg7wseQL9k+aIXRLUgKp2IPnH0dglpwZy4pYeff92H/0RjFnVr2r2PJlzTm/MrUYYy0wOz4z1c0
xG9CL9/T687XTpe9KWP9qA0EIOrmY0H5rzG5PQHvVWkAA2ne3vlcBBxg2DC5H4aBMN8o/jkG+ZGk
vo2il+2645Zq2eImWdLXcSJv5aRdu9DwVcYwjPXiCtEPlCVL8DjzR5W3110nXqs+xt3EgGSY2eva
77bVvPQ+7JhzRYcax7U+5skc1wDXeJMI+wtDxLVFOhkmytwlpNq8ItDgGKS5wEs++5H65fiCXU00
cjibHcVg58LX+403Dkdnor3SZ/NN5JO9odZrcmErvhM54RkMGD19C4eNqgZ3qtCdZO2FYdAyzm7M
zIdlSXGEMbO1rjsPejB0kFYDQ5Lfpn36hUkVjyfWd68f31xjVFfuWNzQzllG4uga52pDJ1lw+8Kv
2UJ+P3Av7CPppPNMxh/hKobyajeI25PGQ/rPzUcwELWb5N2S8cqVm/sffT7TsddKkvTm91YPnsYx
ugtcFMJ9jEW5q4xdhE6amwT1R+7TTIVbDqTQnfZjZZCQQTiPXtUXo5LcTCHDCXLq0MUBAFb8VWgP
W9Wa7zRUX4uKZj8YAHgfdBLaxLykCkYoeAuzjsF+OWioLp1n3AvhUuzteIu0beNiWOXGCySn/hIQ
Zy1Az++ZUd/2A0jMKMaX9yMP1Z0zjV+eyGAGvQNW4BGU2H0+4n4EM/oS49ndzu5waGYDECF04gKq
KEUbunJgtVpvpzUuDvuxuDUK/c6cw6OLVmyhEVanE+nq1faNptdQgHiSmz94QKbwjbyZg05qeBQ/
lTM7ogqBBQvksaGDvnKskvMd+DqEVKK5V3A3PyPcyy32mx5hbu23PYblOVy4KX3AgWhTMPsRBTz2
3JzojAuGFMuhULm6sYcYZr0N8nRnl+bBVs0Dug4kJNH86I3Zkbtl4u68l0hDqBHP9meYkAbh0CmI
B+XdQ6KwLK1rKw69/YCWoU1xZzdV+toOlrotShRojbHtk8Fdqiro9AEW3db0cv0YWfqq66ANlVH+
YCNfXNlZ9WaY8QNR0Nz51tWXMaGedatHI1E9QlkHYPFpeoFVRV/4kHxH1Xgseg7XsHSfuAOzSvcx
6tGNGI7/TN87XFth/aK76TUxieUqKOI7O/MRCNXqGhIUl6AYRvyEKh4cUmT6y0iNON8M7cLIxnej
JJtND9Sr0nifC21hkqyseVgdnZfsCrMPYwEsicj1OSNmZvNAijWCsEx9Jv+c81fPnuADiukbXqIW
7jP5JzaDH2ehwnlfcMY8YI3nlrYjYrLAIomR7l5zyw/LuzE89XWw3M8mhFXVNAPBva6+8EyMTmG2
opr4CCwN33mo3jROqXInTS3YCGvajih91MGE8zTqi9ENrrF7YSvZd2rE+CgJXlIjwfgZvFXJfBUa
8R2ejytQXpfkLxGfl6lHo6FF3FDXnvFjNGSi4Cgbn6Yc2F02V/eza7zmin0sLGqQJFzfd6l9UWj8
j83ok7VMCmw83AxF8GwVIwkDSYhc2OC8K3RGc75ScvMB+SNCDBuzAPHmqzwaf9Az9Tl5lTc+A2v+
FRCWk13Tq4q5CIXBdWEhWB2zrafvrBQnpEawBAr1IHO4aLnTB+XypRrQLazRN24wUtLlsY6MyBUz
c+kzFvCfp001+A+IY1viXdWSyPToUvWEiymkV+L0t4WBxzVGhoDpP70T9jCajwEfIAD04IXesM08
2C7dXKLrjaVFVxO4XvGcaMJ7X33kjXkXK+AN0jR8G93hhxP2n3j2vnQqv4y035FKgGZT+a1CH/8w
3iTsb6gLUSv1ZkvOpN/daXq2nazhAmHg0dYtf0k++ys0EZdxBw22YotYv2xi8nYi54ceZ0e/qn6G
LZfYSUtfB91dWZq7wx4dAE5JbrWu9JaAHj7ClqKYmg+Xmppce1oP5Ta039sUYUru0PpLxAVvXHId
LzrBoRxqAW3M9q6NuXtSKy7/3T1u+3cjJvJGT90tJ1ySXcAdQGJKVJPxP+wQcEjjByecOyO0aInf
Dhg9E/hEeUtZr4DiQd4J/f6kusUv7NGZxp8QAme14sfRzB+mIODyv/RJWFt6GWBi1D3AJYWRV4nN
IwOCTd1Z1qKyRkTXWDoLiPRz6Fwj+bjWQashymgw94/cBDUk+LqEeerdRVUM9zp4EFBUxa6b9ZWr
eh9mMN01Blq4uqtupkF7UksXF0x8ocQ25xccCwsXxT/kxEVKhMg8oygaFH3fRxxTKHqwpGq3tJu3
9dgxHpijizDnDFV5T7oGwb1oUCUbEagu1TGvawMzSas9JU64tl00Rn6PrmTIdrGTHUf/IR5MYglS
Mao14c7bMRfACCm2El2i0gk3MOO7pVGAmJk4R3k0xRf+iz9o7b7LAgABIWyCB0Ul+CJH5b9oJmz5
dnZhCAmQnzmPhhk+uei9isG5Kvldg5LQyiL96jBWaVV/keuovfqvKPQ/g3n44eHl7UL7KTAZb3vu
gfvvG1JKfiLFu/VdF75CVG5HlNZL/MOIGIATadYHCOa9po0XdXSNs61dAzjfugVWC6JbNKPbVTqD
hTFL6QsPU7GObIwpQVE+EBl9aGOUvknOTa2ngsLDHveWEUfBwTkq3PGFL2F9TZAP4pySy7ynEG8S
IZuYjWbtTeFXTFZ3FzxYXPd0e/3RiU4G7lNnB1lpIRuqckI+BmUGORuD2V/Ythat5WKGqiYs2ddx
yk24RErwzv4kmB807E7NueA6jCr8wTnSPq8sP+Xr0jFAtV9XwQol+B/vLTvbuSgFW3YdnD5PrhvB
SG9jZURkCBPz1OmVDeG+1/B9gyYBZ6XXb7L7KyfIMbZEYDXk+9kx6qNqsHFoot5cTlio1oqo6gee
KOiHavDaD5QnPVlttQVbtU3IxhaFYDtxr1FVQ2o/FWOGKAGQRrVXVLFxdREMHIIaaf78b3Pxf1kW
CBMkG9mhFbUYOVdqLh8mZ71szChY6gResNPKTrJ37i/L5UIJ8lWibCsE9Fy8B6Qd8t9KG8VEsirq
PadZ+WxnAr7PUUv7+TSLOGpt53a0k583Ng1OsEYM655hev3SSh8ipaT7KbA+sG8O8ldJWq75TYsg
Tq6Tv7/8reWcXHfaHeSynBgpvBH4ybuKHnE7dHdywwv1UgKVkh3hvDfIR+oRky9ulhkNEj+F/JK6
bJ21QUHWV0u5Y7Kq93Zs1m6TYiYTb2LmTj/DAzM2medb7HWUQPJ2HxioyOaCXDxw9JxgeaKYZLHt
EMw7w+MWLV+APfkOnmdnE46UF//ng3/5DnIWm2m+0PRQoDj4iqetF4UQKfLe0GlDsXOEoorW1VCk
bdI0xrs0xe8rf6pR9pB+OWpc3fGnpfzxvv+CRhVeAURzFUI9jDDHpx674avSZeovcg8OERroLqFO
Yq+SX6mA64TDvQfMw3fpwZCm9qxuStUiRKTJONAHXdmcnioOa/lKubn+7TqvK2fMDGGyknsCVkFq
CfB/5FcmJ8PZQbHGy8TeJ3dB8QTiWHiCybC4DCYsCigixs4aCE4Q/N1qnUNn3/mydfZvP1e06skC
LZdebsDoFcem/Ej5bef4ErYm3GyjsGHUySNN/seyzHneu8S6wjHX4oxk6bOz9h3SgkMnvXEChR1R
7nlycj5af9lFT7Py8Zky6M4TdRDxY59e0obWVnlqm3xz2qp5FTRb8u335yNc/nvyJXKdXAzEXqj2
JIK2CT+TE23kY6bc2eUzzq//vgvKZbnV5NzpNXL5NPvtcbn4bd1pty1lL1k+VGSMoqzUJK6wwe6h
k9GdooXrEbDJ/1P3rG4R6ITuTZDpGsIOrYa7IbHFBxuTjO1c53N768RkxRQ4rlKGgVD92iG5zV1j
N9Td0RLNRmqNtzDCiga0NZYAorELmIs7QyESplLQ5k20ZeSkANVzQJNK2plcdlJXh/aqBph2C6dl
NAY11c17VO3IsEmaFs//69nc9cvN4Or3xIbOeEwfJjMOj4OY+NHAVUAu+7oNL0LOdnpd76JaeKRH
ANaAIIOjfCAIuFDYtN3tjDO07PPKiewDnxfP60Zj/KNdf5qVD7nnjvH3p35//PzO0ejQfkMUPV5Y
9Kc28pnfn356Z9mb/uVDTh/9y4rzp57f5a/WnT9dPjra1itaaTQtRgMJVxyPf/X608fJBvi3h2f6
8GQztI+ntzv/ON+e98tXPb8NkYUj/BrupeSz5cfH7Fxaqr6EOVBT0sioW/0yO0ZgwxGweruOvE1V
dDZl+0U2EeVErpNz8gG52IzJpgPpvv3LBuapER4QQsgdGhYNiuZcRiQUji/Dyf+8nGSlvaRQxSBU
nvdzcbqVEyxqXPQDcW31arzQhaHdys6MJTu5smGrcoHD+8tNDX10TuQE4jAWc4gYFCc4d6jiw3jq
6VRyCEHya7AzE3fN/TIdobwJQ3UtGzqBuB6pHcaRKLd3skubgjLk9xJKL7ksCXpyETHEa0bvYK1J
cZY4aOUcI4ntEM41lcooWGDbizYBtzZCWqFC06V/TPufgAFXBZNc/jn3bV1dq4TVxENGTYMOVqsR
qCgnA87qw2ldrI5bsjOXquzJ8oTe9MxtWDGWFNsT0m11kHOaEBic10FgYR+wYDpPU4xEsG4Y/VpC
czWSTYTLXWx/uWzX+pNfFP5attdktw1PHT+IbFGfu28TDfEld9dUjMW4rhITOSe39Ld1YBobCoPV
RywHxacO3Glebug+p6bWut5Sbk65ic8dOVteik7L4oJlIwFBf1TtZDMukmI8OTtJmmEvxHhJVH0B
0S0BwNJ3NxVyU3/ZonJlnBfUZhmrdorKLzCHdbO1OcsrMVJAU2xbvwekzc0gyySvEYKXpY+WyI5I
+7YYjmURt/vJfvFVITkTss7z5K/WUYHZKVGjbUPNQJ6DY/E0aXPKAI1jEEb857qpClrse1SXwTWb
Kzwg7WGO3o3AK/fUIC10if0PS5vRncjtFMhNJGc7TiE+BFAimhr29fOWkBvmvHXCWuMm1QG8LDfB
eSI7o+fF00HZ2qhmp+RLbga5gf5qU52UH4Ve7gLKXXKjlLjDzDJD0yuOtNMmkkeeG/fWkqQoWiIC
5dWLivrkTLvEx0i2jHVUD2J0vrcQORiSKh8l5YdPJ2E9iN9JanpS1wYaLJdPs17g9Es15P5Z/oSq
+B1Pv7eYk4uaCY2czLSFPFqiWHeBXrvP8gQpjxhvGgEKyNnTsVTY0d4uhCTEpTVtZ+64RD0YA1NH
KBQqmr5UcehyV6QnuzHHeZGHFJrlo7M4UwB/V9aYmJ7kvlQJ1WkhJudFOSfXWYpC44EBhNzTQvEz
KOI9/uvZlM7L/1daoXqoEP5GWvE1/GP3lpUNbeGvf/5u59x//s8/dUO+8g/TpvqbreGvtE2Vytif
ugpH/42TpBBd6Db0Q81FPPGHrsL6zaAmYmEgA9Vi4qE46yp0HKAWMgxhsrRchBX/ia7CwoP6za7p
8E7YNGmXui462W+qCsUeg8p1cMsx3E4iMMFZSNLcWnmsLtKdQ1ysvqngH+hrupzdQ/tmfgQP7ZNJ
QkC+mrwthNZxxj723JbHjmqKvdByXECoKqjq7byYoPcVzJ7wMWnhNOxL/y7dUine5G90cAxjTRk3
o2XyqH2C+lk5e2+FiP+XbXJz4kX9I+/gy0cISf/nn9p39A0kW8/wXH42C8s9/tl//R9xMk9UL11S
amfnqdO0u7AjxM4V1Enzo6u7n+R9kU2fRC9WpN39/YcjQ/mLX9hkS6FgVx2VPvK/fnqR+WMVB8a8
cx+94aj+LO4oGJE5/9puMnyZtD0W3U/n3ryDQGweBfb2Xtm4l949jsH5mn6feavVlzj2DvpbdjXv
k1vg+M1VBAf6toOuvMZ2+YbIYMLhc+/E2zleET36UTyFF8aNui3drwD7DH2F+Sn5wi5u35gv2K8Y
rJOnwGsuoXphSVsQ3tK9Vo/ZY0+GgLHHNJA5a8cjZBFB9RLlxFxx8l80F9kFjb1PqoTGDnsovtIc
/yR1/lV9X11RMtWOzdY90AR+LR418vY+4gf+nc34nP+ct8qdQKpd+jubEHPQz2+Buxsuumu6l+4m
/pp22apbzdMatxfti5/6kVzh1iP0VNmTI9y8Y2HqnIWyyt6p6QLEVvb1K8XQTF/XjzTjU3Oh62ud
FsgDtEnvEX5TGt9ON7OzDC4DG5vOQ3GbfOFBpB2nXBYP1na+o7KfP2fDA52qAt4Gjp+L6Uf+Zm9o
zPvRwvoJDgXjKple2iEJ1nkMsG/Xu5uBUhzBkihUhEsWFc6Pnt4ZzUuaWam2ztVbU92gSXBu69fh
aL8XN/51W1zp94NBK2FByZfWHsA37w5T0BVy5auAK9suuLGPPUGzK5DkjbEs39JD5dJTWYS3xcr4
Ga+Djd5tsnqhZguCm0BM9JuQ1jC85qX/A7NGWdxED2146R4hrDvUuEGBrvECHeetucEB1SwpAEKx
tV60T/8Ss7V9Of/gVtRbZdf+Mn0NL/VLI+CnbUraIjjD8MxA5VjEW+eC3jli9enoksG6yM3VVKzS
r/oWEvV4pUcL81p90fu1dRfsHbTdzoLyMgWnAYfPA5BhUZEnhNK5QICg7+K3bl8vs2v9TgPc/Ri8
21ddc2xBOjz7j+4tXFB2bSym7aoD1Lq3r7LrYY9QPzMunNvGXCvgLHb5+7DJSQvcVTuCFFacT7wd
6ocYuKP3NFeLotviBxvX+MY4OhbpV3+FlRgeZvyARqm6LvY2soDNzG0NN6LRwkkOA3RHNhomuq5f
6LCbV4QkvIF2JPBhoa29cDmvG2WJmfzWOtCnCS+RP4GBtYY9Uew4ND7qJYVLfWdvUATsQe6DHFWo
dpHOdjntfDBazqJe1lcA6Lp9eImsnFTd8NHAA6ou+37tq0t0/T0eInWhfaaP4ZoUghdST9Itjr3d
eMMA1d6KRu4+fmxfp9Vu2oWPJjf4JcEty+DaaVdBu7AewND+VBpKaAvIef1+emYIvwYz6d12Psi8
hbKd6j1++nE7BsuGytO10T16t/1l+xIeRF7Ay3SnPqurbBWaC/VOuwY++Pfnx+9YINfVdEuI+zRN
4zJnfcMC6ensIrQhALMJ2lXuzVs9c55dDDp//zH/5yQsPsbydNSIXOx0+xv9rK4VSGU+RmFLGx7E
RzBs20/B+DU3UFLJSuUmqeIS/+dY4C+uOzqKku/nfhdqIZgGxOyOa3qqIM79olk0gsq0R1BoO03J
nvHh+yAd83hXjkGNyAeZgmahhPLSjV8+xQGeQM19K4whX/mkO0N1sfdmOT0Uvt/vRP4N8cDchpA7
DRnZUC+SbrweweYsK7eGPG9MlmgUm2t31F2EWxqAlLmAXVg1Vy2O7k06k+ZamEcM6zFVJqO6MAci
zKEiUe+BRNk0T3rZgfZ1ImI81M6Davq/7J3ZkuNYll2/CG2YB5lMD8RAguDoM/0FFh7hjnme8fVa
ZKm7q7Jkyh/QC83pGRFJguC995yz99qV4Crm+tQXRcj0n42eHqRMlvNiVq+kYAzPESCuo0W8e0Pp
6hTZfdapRrVv9d0BqEuyXR7Wd7G+WWPlR9o5Zzjq5drvgelbg//Sa3Va8LSxBLhx+EX3YpFJW0Vc
fWMoV0+HsYnzH76KHgJla0kjsgRoOxNoAKkcLwlDeYePHRVEjprD6rymlaBni0iRwFi/y3UrOK21
1o7UJj/Q5LOT/JghVuJzpofqMRkbFRWIzgxKRihVacI+M5cdLKkrFTpwgqXwyEqMH5YJXqT5I7/E
UsiaSjiYwy2H0TTvGfJHOENlvLdbtSnwOMKBh3EHhwu4/bHvDBIHGTMb4sTGx+AN8emy1QX1ayI5
9WT1gCVkEmwHI9+NowytC3uznxGKMU/pBbTAb0vmlZXa+qLJv2AgEzRsFn9aDAs7JJTsZ6t8Tsf+
GAtawQRN1zw50d8G8tZdFRLGFKIRzHUOCSMzQ6lV8ZXr+rO2Rs+AuaAVkE+Myl1YtIs0/2lm7Wmt
BWXLLPJ91uu3ekbPcx5EkAXd3D3NcfmchtGLnHR/UnPGq8MNjEKIeWn3fv9ZnVxpSkx3TUj71Ark
LDNBzICPeYuZuhvZEkqCdrVVV1CNycCNi8Et0pRg4DQ6xbX2msjrkQbMAHiWT9pEhpRWwlbIVWHX
Vq2bjhPKswyncjtMbyWZN6J5D2SoI9MT5u+FW10U8hfmWn9wNGFcKFEoWRilRBBXGcIcrPtMeAf9
gqgZwDc7Q38a+QQWpm85V4dgGGmpsVHjf52eMf8hwKNRi0isHnKHBNxtieLl/pmJoeDN+TegP8/A
gcyA2ZnIIUb5bpOHs1Mvek3AKqoEiOx2WRF+khEAUqDQIxEH0+smpeuOA7uYEmZQn9oo2AYg9oyD
V6l9p/GvdX5eR3ix8/hqormwFHC5xIeodWIb2QpwEdkrR7RxTvSgMFo9gHiiEhSO9T1GiLsB4C+7
DMfYNNpBORCIa9KDNk6r4qSE2/twCpGi1troLKXU+FgBll1akF6UhUhsNGkeghK+mFBF4VatSJ6D
7dnalRZL+6hbJbLILFIKFMjzJrLm3TKOewkNJKYkzMp1XbqmBGFsqRKPvEOZgFAe9EWW93nScmaT
UR1tm968IA4io1vQGKRJSGrVRandKRazYFanbG/ov9Is5ND6+FVivpcjTfMqKfLg8RuNXLB//DTK
v/lGpAEMW2K0QLTaRUMjIGoVPHR9zvI5W3m4jwf5u4kY4cgAJd1LAnZlI57Xp+7OEQE5v6l3sBSP
1dUqNskWgAJHxvAmv647+ZbWbue0x/w4H6VfOY2ToMts3XKsyypsWLuz2/LMd785zIinfsC8uCMn
hINyMm+b6hrDZ7/hX1fP8S+sg958HCC3nKqvIuDILjI/2MgffEb6hxl0z3CRIa0ix2WdPxv1Fhwa
Kz0+cQIiUskWUaPQ9Ols4yRecK9IHE+xSep7jrNYGLFcmoYvXU2HAz4NxvZGBNZiHJB58dcMDoi2
nm60L/Ni/iEk+jsZb/HqZKmj9vjK+YvjT6O42tsETJkODAGPdplx6kE14OQnZNZv1QsH+ejCBP2N
oIiteE62Rks0uhMSuHVVfvLPNd0CE/5aP6FZGFsSACt8TlC62JvY8nAfBv1OAh5hemMgzzhfaJqx
gCIQSU/Ip1ptS+LElLmR7C3TbjY9MvTILVW6QFJ9mKwL37Y+AJwrHtsRbYyriRuijMnsqBv37v1G
CqhuBHfSLxrcOd7etWFtCgoXBjmgFGFjTCwI7CeAju25ga3JON+N3vN+W6Pe2pgnk1dOfq5fIwD7
kOutInnoX6sFde0m12yBFsyZwW/i83AseXtw1QhqBZIH+dqZPrjGGd+vZduLm1YBCQF6+DAPnjzZ
KbCvkXbeBn1E4ibXiqvF6fIbjY3SBu0X7H4+HgxLjOCzDfFM+dnS9whKqUL08mka/dm6CSeWMOuk
aXv9JtTuuOO2KASfS2xEEGGejRMouJ7Vz6Uk6zGhjzABJHvlzGi+GKeyJSf4ZBJ980dzhev6Fp6p
nzrQ6FTtT/0LbCX+39EnR9+P8lD74x9qsrKz1W/FS076kbQ/+swEZ7xPrwmpf7ptnfjaZG5f7cyJ
lE+7eq09otgptfqNeeMbgKKRYi1Fum0PCMZRcXGDvzaRqzraKXvV7t1mR5YCYm2s2gUF+Y42KJp2
yMoI06X6GY4y3DiO3VxqF8GaIW5eaDM3Dbr8bfMKQ22JfN4m//Q4XirpA44OMlfTBKLtJJnLiI2L
aFBInrLW1g5S4xpBuAeVNpjUNXxSHv9Gkzl8QBA3wrche4vWLbAGEofzIRC+1NJFNUrGBS4Sa4s6
pDlZ56VwxRWvwnH2CdntNvdEPZeCk/S3ZtsGQ+bNewZsRwILOdnkfxbLTj/IRMoPYUn+0kYP4bWi
iPKrr5ZUJqo5SMOAjjbGB/fVcu81kltqQ04QdjJrxvCVuuoOkEp3iHdA/g3TyT7yba/bHAYowOgw
viWosc/k6BR4tpwMSdwIMZEEFBSt4O65RWzIVtMBidhYOuvR4q6hRKUv4OafLcyXyZ41O75SkeMo
zV7GLac864UW/PBeccKZt6at+J0tfUgeGszXfEsz51aIm5Xtw8+Piae8lvQVXOMANttdn8mNmonJ
3DSX/Eo9c+s9mFPE0h0zljEwIg4GbuMPZvdoV5xwkn6MH+rW/OQ9XKl0zXIX75GmraiFeNd54awu
+JnKmc9kFy8twiavrDzxFD5hIyYhh6qutifsipv+CYzGrQk05IGb/sO8WtXmM/a7AMGQyzHhGs4u
CZ+E/s7jM8o8E+jeJvQtz/qS3eKNLbS/oNKXDrNXnaJT+5tQbYLZ5SOcGOsMaRLxiPpafwHoP7LC
qi/KKXnNAuZJMtFNe3Vxw7tvF9/GjsyMuvdr8aJf1aPxXL1hYSkVMCpEpYGEdlIEYH8oDcgfDlpf
+iDyeT1T0p3YYWiFUCMmXz3ZEOgvGZ7xZTVgCtu5ahfAP8M9171w1I8mKBPQBW77ISmuonAbmCet
t1vJgxk5hrtY2M2Sx+dE+AfvpcquImQ1qO+pTZFK0z0cvPJIW2WqOCwcqCqlP13zxanCAijWH9Qr
8i4SFjeYJq7y1nqWYofhEYrSSLRhL6uAVBnmbFofpQcy+/mQ7BJOBNapOaENFOGt6TaJDuYPtCnF
57aL3tffxemxzKlutC8+6a5MqL0/i2jHschyl0uxZWhzjZK9In2RSpia12g6JihToQoFK4MwpOB9
YJINketHFn/yQ6IsCCcIrtzpws8GJJJpuFV6Yf2x7rkx1ku2H58XN/4tvQsYuXm/x/x2T2D9kM40
QEAkSufcX73misITyWhxjT7Zl1gMFOUXcbHDcTxXT4TEar9x9ODbeEdgZ1oOU3eLCzBtUrYy1kcA
RezDuuTmr3MNeYRTuJ1pW4u9pfLYVCRWu1v62Rs2DlLOpdf5gxRPJJIZB1Bf4Y5NZcIfHJSRZFp/
QhkFpw6cv/5qXqvPKjyob3XylF7MOoA8pO3S2/3gKXjJLwhPxIuOidNKm2yfnldlt7JRvEu72lO3
g30nlNIQ2YlbJD/4pI4J4It2SzDV8G1qDjgslk28QyIBTTdQPOspfC53qEBuwze64ZpTwMsdQ4WO
BM8MySwn0S1eDdGGpncl4+KpPhSrnf1ijN/8KN6A/cqNfpZ98UtWrgVsAoq6lcs+4qHilt7gtQFH
dbXs5TKKWy3xsZm6y6c6OM0rq7pSsEzaEb2xUxa0zww92EWUnfmm06bElXSmofRL8cRvnkjador8
mT4zLdZ7iOsmbdwcQ9iLTPcy0J5qmiWxF+fX4puADnN0i2/tjigjADXIJE9wzdJTjBMi2fEyAjFl
W1zET5V2S65+jatIcSLiyPlYdfTJGRuU6ladByMMUg6qSbh8zYTedMDKwxGowTCViK5RT2y68PKw
Am3U40KB/kHoQnhslZ+u/d3GTnvhPREFzZQq9KNvzjDlueWQQGYvHmY755SAjcklQxaQaX1LB864
G5WkUQrrvYbDhlv/FTEd93H8Mh6g9f6ePkPitvAefjXfVI3kYlatHf50uocMfDNRM+/pJWvv0QyM
n13IJphivx4XpzgU24LTpYMdZzoBfri1ZLKo20rwpNGpg37cABV1VxG9r6f+EX2OiMm2LewoUI/N
joYfy0vjRqf8VvrgLma7+xoYudLWfGnQsdj5tGGnOJvb5mSagbidv8dv88RdKRCS+LIe42P523qJ
zv2xwML3ZfnJW3sYuQuAab3Ni7eUP9J6gQNOnjGl15L6DEQxxs+/DXNbM6aA3CVtIpMbXeicOSkU
ezQj2VbnRQxWGT7sZiaCa79SxcaaIQZTlEvkON//gyT2R5JyUDJ0S+v2ObvtcP+vj4fHn3v89Phr
xgRoD7pdx6JMVoQ1JxKGu/ufroyV8d5yyaN+NxVpfO1EwhSJv3IUU9wkBP9t+qZTHVNsZRfIFc4K
JZq3RY16Np2R08amDVLuHMUzX2wAgHZRS4mjGdk1seJA10xeG8pwB3G56IGB1QCOi9YmLBtoU1mN
J2rMCvpHMouHXsFeRsUeCUbvhYvodoaJjbGF2xFaGm8ZqpPbp/1NuvsVmqGbnqWC0EG85F4j02EX
LQ7cPYMtpwnTmUq4fe46xXSq0PxFxgobl4C1YVEwL7WRE7WEbsmW0bpTjkNylsPCU5I5fksST2tU
1QZrRl5kRODJqJAF0GhMq5uSrbBqqv6p4XSEkQDiIkrdFoyBnc8q5Rpoa3VgX6+zlUaKOQVxml+F
EOPTKErhMe6Um66u42ZlfQDtFfvlQidTFdKnmsgnUGGBweZEoFUwKpAIV0J5Gwh47HbhFZLgp6pk
3b7H8DJWM+VzyvrXrZqXZ/hF0FmQbudnUUB9felrMXdkFRfjIhdM5xMwWdbCoaLoEYNN1mtcGESh
JoMXj+a+M6JDWBMMmpUItyeSTotev4Tpr3xo231oSd/AVijLRnN2CUlIt2KYsP8KpOup+U01KVbC
bLTs1awF7A8QUoVwflqja1GW2kcxfHRCBapZ7G/lsNJenpwkDV8a7Qd0cMuEPH8b45x9tcG1N7XW
D0C9QOrmFnoLAQViyWsoSEVuZjDgsilQ+q7vQm+iu5jR6xAR8bMiBJJALSNiyp14ItwspJdHaNVr
Q6TLbkiFzm4E/DKRPjFhiKZ3ciSxCMpUp9JiyxYUuXnOtU27WtC6ek+VyL9hwC4y4pd3Yk17OlGs
7ZqRVJ6VuK9aUDTr+9QI72MZn1BIu6Ol0G0cq/e+pxh7/F2SQ39E08+kmsV6on6nn5YYUCPnHOOk
TiB8u4gvvah+lHO2Qz5J0oOgcrxv2HXIuXpjVY43AyBBsTZ+S2H3XmnTPiYgzalLjqhK1UMgI+qm
VPH3GpP11c6kSIZfqs7ROBmHwKg4MNcFEwQVLZ16w1n70Q64FgCpbro+me728kM1Ej5QUzLIMSOU
tEngY+f5VmoxiT/FGkOlCvENoYr4qKSEYqYTN3JjXK3FQBgwUTYZcHgM8ZbV0xfwNfhLZQhfln5Q
0fsaoKFWBmJnoZvA7/wKQinfpApLSk7gDBZHOKIxGbx9oSzENsn9jlA2fWOVib4fJTYAI3oZZjXe
GnikqEvTfhTBTotXPLZe11m9LSQvYZz+0h7pwffERbPvfRkXD5K2mn1RtnBRjPQthAhdBoKk1yRh
gsgS6SoL2Dn8iY6oMG+LhvpMNO01mbBNNsu9TbaY2GSwLUv9kzV1d0Tk9FpgRCHyVKeSwRK0IeIh
wfQH87FinAw/a0c0nhaRCFhLGNq4tNydcrlrVY60Wqt2mzEb3lERcR7JmcWwhhcHq3kjV7mj7k9v
BvQKrlS4nNTyHgtnvoxTesCH6ISyitkL/jZEWJBQYywTVCyA5LsHOdTMAQWxGj3dwnCQGwrkdWwM
uGGfU5MMTCm3fjU5lWsVF68zKePg4zlVWkqLc53ULxUUN1ilbd+H3zGhyco4vKMWSe0OnSTGi5S4
14XBGv5vFFN7s5M/45mDbN3fRD2IpPrEXGNXGw03QN/hBmRwXxAB2TUc8Msj1EV6M0V0tJ8qU/OL
pnkWLRPKQLsdJzzDSS9OftG2f+p8by3irygq2E5LJG7I1KAwdjnNJiO/ZYIH35hvu4ZXtyJTjlkC
Bx5KnOX2S19g9WgNB/subuxypE+qCPKhH+iKtMK9VjWnp8QsOXikyVVsIV7lBI8oDWPfuQIvWVnP
UYsrIB8whg9Zveu61e/1cR+mrRhUCMDtVMyf5rG/jXWKk7ZYOZ7I6AF1zkRFiUVKEH7N9/jBWDlH
YxkgnThPsxXxaQwY01NKSQzqpmDMXt7FpJlpPNULud2FmYhsmJq4jMAnWRnm+coqXqt54lc1bTUU
4EEeR68i6Z1dRWxSp0nbZsIFbwBhwDQnbztWs41OHJ7bj8pJWuW3fFz0bQIcerPmSOUIR1y1JJCi
VfBTUboWJmfQvK9fpzm/xw/2z7NCBzecjOvAfYp4lgVetraK2mWOOSACBq/oRMSj8e0gpQMZbtYo
QKxrsPyw/2safXgEcMiSXK3kAJDN5Fng/b8lNM+zKvvIDCJjDAjXbstGJpVKxrRtEn11FAPREkhm
VApayKnCOtWqiRfXFPYGCLENhFG2fWGofHK8nWGFjCdGaeKF5QidAnbRmJqGo0/RyEdiEV+Mp1W5
czUXGkAEOlAa6ssvlRwEe8JjQ2xq5q+itCsq01fTfnBNQYLwP2QZzXHdufOlJxQbzoQXJVvlzu6w
qIHwXBHvU5dJiFhsGKmXRe0LX6sBcbckCG6GoiIT2yi36ST/TM1IGxfU0fQyCqLmmjqEzSWldOiG
YyfHCZPd2F3VcreY/XNXmPQ1+9YPB3OXGwk9iFa7TlAKnXod/GS2ThmXiEQQ41CTZevAbEsw1OGn
S56bpeMb02nv8kzUtJgVtywUX6c2BvykawzqrHeDSDJPxuOiKfiEE6srfCBBH8SE03VIBYxxyPlI
GzDucF2wF/nkVZL80Y8R1iudnoB571lrcv60CkIQ1+tzmzGBYGHXVFeq+RoXKkGaJWanyJT+DMXQ
HlVgX/TxSalCO+aNYf8UdT5J4V+6TBBJV+p4FJcf4glhn+sjpi2uUKWq7jDTX5PIRqflTBaa3i12
Q3ofqYG/jaZhZwMDtom7sHDwjuhO5klF1tjyWEJDlqXXUByiwzhQKKioI6pwGMGSJ89ZkQ4eAxrM
OOY9WJJRdjYigVi9JA8tZ2aisUz0NaLeOMoKJwMWtqMhwvMYrGsItMQm2hLGSzmeR8UTTJm5fEzo
LjJodd8VJOw+fvrL0zkHl4lTdUO231fCZMiVFPJ5JzP+54fH78wWfGOCUem/pYzNyDeABUtyC7Km
vFCSb+IdOdbp5W+tEjvPyiyo5XcL4EMpqMUjHb4Yq2YkUcjetZPOPAouoip6mjmV212XOUZR5at0
nbR8uDdxid99PBAveRUKxfCg0Oj7Ll0wk8taZUA4U/R/PJQl+pP+RjyHsX8E+z4eEuQF6qo1fnpn
f2II7PcPJJPWgBYxNPGpgIos2YpGzEo4ydtx0LJDDv57+5h2/3/+0t+KBCWdsf5/CQP+LdjhhEjw
VrXZv+oDH3/pP/WB0n+YmgSiAayRYekoxf5bI0g8A852kcQHlcw2/S4f/G+NoIisTIO/ZEikuhkI
y/6TvST+h2pZimb9IyNC4R/8X//z9/w/ou/q/+gWur88/xf93F2l8A9Z3V3LiDoDMhQMU4VkPA0Z
3V/FE9KoNyMkh8pfoBSdRzHvn0Ls8SmSpGkoVmeVQrCmFqDhKPzRdAK71pyj9z9dtP+LmkK6B0f8
9VWYliRymbgWD7XkP2spRraBtTHZ30qS3bxag81hFcd1XKSTthK8tBTtsdUN0qDv5YYkgF/uf5a5
jrexxlFGxYryN9oV+V+RVI8Lo4qqLBs4ZWWLIv1f5R2tAK2qNmnVy0tN0EAu9I44rJKd58afok/F
Sz5jLq26fqso0ZeqGRWwGl1H5UFYqCY84XA23KGcBnKpNQRvOZ0Nw1rZCEWZBrgoTNtagXthVH3k
EjGqOZXR7oSp25GRGu6FaH79m4t8l9v85SJD8brni3BDIV75ixy0EcRuhnlT+qK1Yrk35juJmXF7
nTCMqi11J4ct8aaY+HdSreIuGDZI1JA71wdzLl+SCgZRKZvvoQwY4W9eG7f6v702bnRFRTLLl+R+
v//zDdB3fdpOplH44DyewjvZWBFzvxL1ZRuJFnAHsHrA2hs6ngMrocZoXp4abEr0mpQwW8+FcI6g
v/7d6/q3GxOhrggBjReGukj7q4QpFQVUBpyU8Iz4TQ+ZXhGZH2gCWotaKg8w9/Dt95a7UmbgaJve
6oJmelU2M8SkVTqSv/E3N6b2b3InFva7zgkBMZ+lbN5f8j/pjiiexDUK53GnpNLkaWkoBHrLXIpS
Hq1O0j7n4TGTlejKORashaS7i8akelX1BGEhDnCR5sSpVCvqllEYyObI1f2iEAQCkva9hUJijGF7
XJUcoQSnalvL1Bd9maWDPop7dVC9UkoRrc5nqDOaPwuVxizongGAth0nvuKO4fJFIBdpF4I1e11V
HdTOAFpRd76mVLe4Z64x44Lf5CnRU0J3UqZW8KqqXU5t6ZjL8pOkjeyKsT44s4HyiAiWGXDLPLu6
1SbOaq2kMZVwXxbZfPl/34myKv3b98TQJInf870XAdypf7nAZQHhOy36YSdzptHlojopURg0pWUh
LFRaH5IFxXtjjpc5nE8c3tdgzcryksYl7CmGG3oPy7hkFhBYY/vdFgYNzIYLtAx/ppjxONGnYZCF
axjEofG7btJkmySLxfWl/a+rMEkMob6FPb3KmDlcPssEZYQkFU+yeslM+QXz+ejHnSGehJaHx0+Z
FUX7Xh8uo0WXXIkXHR2jFJ8fD3lsAdwwK3+q4JvRHwyMrnziYxxOeT/Pu67XpJdRLZdrHJ5pfQyX
si+krZit0gu2X+qiNj5bKYU3uV0CrWEcw7i0dbkCPNYX6RbjLKAwGjO2VlGexlGFHrxMfVVds2Nv
1dlR1r6WQebYNEvRkTgeEQHbkPuWYjgiGGmPL3diY0PPdvHSqQdqDic9QLnoD4Bh4H01eXKUOL4X
ckQnLH1fhG7AAo5gAl7vEpTtKJ2ovmVhWU6ECl5MiNLOWLemA4rJOkxx0/rq/dCVi8hypKqGCtjS
+elFmnkkvFaBZN6lQ3HSHYaEuW0PRFWI1flAcKmXF4Oyy7rwF4XRq1lX5v7xGel5zGA4VoDzQd/2
FEW8IVVBOtNg+5iBFR/SvvKVQjhxPkQvKuTGgV3VJwkpueLwDgqaNAdYFMk1FEbq59QCxSk2YGGr
ZisQHf0MjzdkZQb9p8+qJ8l6dNBq3mNjlsuJqOGJxuQyQ7NfDjLAbJXWfnO1YPj4lYI5k2bCZ9JH
5aGbpbuof+jswVBtK9Pm/WIwvlcWdvlUiArXHDEi63OeHtT7Q7eIgPOn+JStRki2Uh/bRLWxzJrz
Ezisci/gIjvPYhx56YiEagX3gvCxBXF/D+RmQCJeQlo6SZImfrMMv+a2WS5DIcyXsS/erCwL1qFn
UCXNypMqNsI5QbTyeKao4ku5zlxkqWLovsAkqjtrr0HlHSLLOD8etKhNfDBXdPTuv1utEgfX/aeM
6B+7HydUIPffxaRiG6xQNNvlaj08/gisG3rrZqm6VoFIpDDEkfSQLrq294e8ICuELwkdjvvTpWEx
bZUYvkerbx+/UsUSNvEk7TuFgB26LvFWlrPomV6msY0y1LosMAJcFR7EVNvH+bKeMAVFRNCKwy43
CRdRqII6Rb88HmhDl/tFXX4/nhWtuZ54e87MwRHo/Fgz24vz58fDPIY3czVKb2HR3nRDP4dY00QJ
ug+j4LyAeT039cXKQQpps9U/RwjW2GDXg1CT4D4oFqHMooExl7a/Uo0OJJm3mriPHf27ZQfot2fE
S4ZTPyCIEa1OQLlNswOECRo8UiZuZjOiAvkDziF57RduYhFbgZprbyhe0fVUBZokla7M0KgMEOT5
d14N1qUlg9WQP02QQxfgf+GwvNEcCVQdEXcctzsdayEzgXG39BgSmFM4KUFbQQ6HduZ74QqozrRh
yn0aTEToTGSuJ4V2GFpgconRtttMRZgfGetkLyYKCquZoDUXGRCDScTRgAzSF+vkR2Zp86x6Ulm5
EIPkNJ2dVjaZVG/XiuZvTG1XtHN4jfPis4cK5KksvruCwXDZDuapEvqYRGfme+JYbMU6Zb6xyK9p
T4YRS1dz0WManuL0Es4CwovIMhFYxOHekqoSka8Vu6EZHfM4IfjgfjURJAr+iuhF0mQ0SJlKdE36
rg1DfxF7nfYx3e7H+rTmpvKycC+33YcpCnePuHUqlHUKLCA/DNrn50eI2KAFZHBifsj5LUd3eHHK
XO+naf5U4dV5atKdBhkU8TCxSOgmAdErDd2uxiunpusuJiNzJwFfHPkHblG+PutoDg+PvNCyVKAB
MSIT58lyRSsR9g2NXyR9NnbYIuDzu5hRMgV9ZFyMmlZeJoYGXehMQLFrAFKqmEOA5B44Cm9LAOkb
1WRqyVtbvJUAIYZ3EeqXuAQHLkhfolAiYkdNWqcpJJxyqIJ0JIdmTvr4QF8t6GNzOpAfp0jlepKG
MSirVHhf1x0dKtWZ6MDT/c6zHbjs0zow6qUgy4mLuiPvhXi/Tgv+ivGd8A2OKzBxRCVjiCFqz1m0
OCqwqw23o/AWDZHpxDO4bKJ6nUWL1ovZXFstleB6JohD67nmf0/QtEjqkJSOa2DObebHCx25eZLy
s1iYOlkL6zGhARyF8eRnTaHta7PgBH5vaS91ZR3i+zmgQHPaY/zVCYvdrx3qRDEq0+q3aFaZI06w
IpWhPpJvWp1E6zueFJqpIWIGZPJ+prXfCcMkuxF1xRd66ywNirHXlrV1S73Q3ChPJ6RIZOYxPJOC
0lDZjs07kl/OEPj1M8moA12asdTVX/CE6ltixG+w1LS90rVIipCmOmSnCLYOtN1Xh6jdD+G+1dsa
6hozHxOopC82+qkZGYMndylZRQuug2+TQZ1Li2qLCqOu68pvSKve9AZ5YkaapmgZw9Z/vHihj7pr
PVjHKqoFzJqkwGoLQ68ej/jRKjLYJIXkkWNKfDfZswWUOKVHO8VpOd5pSUri0CIcAdFsVN7ZIrT9
GZABMio1gXwUz6ZjpUPIEH+0mwGvk6U057wd291M8h5ZEH41Ehk6zt+tVlbHqYITt4btT73S15oi
NvBUq23IZGSPNRi6GBfu8kpR9mxqpYu9V7MtqcMsEkFHjzODZOKOpXAI53d5rBU7JkEKQx5inkyo
BPQ43E33f6MnitgmIb3Zcgf5yqCAs1pThfo26l0FyWU0ZZo7R4S0sa5Y3gQGDQC7G4a1cMCLnDtr
q2VErBkut4ns9D29TP2bfOL1QndYTgzDl3sLelSqom5YzP1QD/ImTsx0m9Cr2IxIGTtrzF+GyQEW
QjIzlCE0G9AkYuWlHaSNiQqhYNbxHq5T7dEBfZEH8qeSFUD/BHGYl8McyipJfNfN9HVYxB+Y/fom
XIz0qR3Q33WL8mschRXvUVF7ktCTegZe9T6GqoM84f/DAIGZ9oCmktyqk94ZnE2VIt0J8Zw5j6cD
VCEUbXzi9DeDuGePGjXGMkNR+JlguWMz6UezjPFm6xooqEUPscKhriGrpviQ4vAiTOn4rRidT+/h
aLb1HXCK0KItSj2QTUsLrG4YXAYAKBUlviD8JpkmPYCvAfhxpamb5gS0c8fxX+rH3xrqoB0tJtD3
YXBeJtOhHaLaGUTkPWXR4xIzFqAAsKVcCBU8FcI/liTn3jTVopdoxWdLQRaMURIdHj89HuC5xc4k
Iv/SokpomZepQmABsmzkUd0//kiXZPu5QcGAhf/H6OWEzuVyErRUgdSuo8e+P5Q5n14zNqGToFVH
A3gPJSo3KcL9Kj+ba3ITG0RxgniSKOmuanOZc12/CDDdGJjXT2Iua7uGDg683KV+evxugLFhR+1o
buENChylBQSAS9w+VVlsMzNsLo9ntFelvW7SzHw8jXbgHnqP27gkVaOASmxqtcstQwIfQavXJUuY
Cueo5mOo+5uWbovfKDiiZh1IsDj1h0GMmmeSemy2jSdDMiNY/E2xU1VeTttKzcG0sleJictB6k3f
VCfDUUXE/mIUS099JolPsS7ZascLDAlF8CpSrIFTRi6tKWLUhvvXxyxduTZ2lBvVwWT9RQWq0dkV
hLPUWeJ+WUVxP0FOQoF0f27UCIEM+vGOySAnpUAKhMUE3lqAiOloosEeiJ6UwWy3qzKbQc2kbz9y
sBumed0/HiAiDMRS/dfzeMHWYWKucGWuM1vm8r/ZO48tx5Usy/5Kr5ojF7QY1MSpSSddqzfB8hAP
Whvk1/c285ePkZFZ1T/QEywApDOChDK795x93J+J0c0b19jDwoTC2zgPeU0ugcdFdGJcjhYCYXpR
1MGav0hPHoEuu6lrLma4YCxMnHeN8BKGYXqJ9XM8TOC9NmXiE0EVFWjA8/e2cr+FrR6dtLzd6wE2
saJIbodKR/0zRw/6mF6CJbm0SKldYT4zwtunRn+ZEv6rM376G/LBuUVa+a3gKYD9S7tJ5+mPJo8R
75rpm4ZK3Vh0iwCm5NktmXq11sFijDaErr0C2ABHtAi+O4v96S3efvSHF63E8jcsSE7dZe2WCaqj
ZyBwCGVFWu0w1DMD9NHKjbQzjG7cp7Z4YHDyFssnTG6Pu7nadjpisLrZm0Z6iPKD2cb3WemGO0Gr
TjexRxqQcknQpJ+QzxHZzfNh9DpSYIej3umfVf/IOD/chDSEbpaJUY3ResYhtUJz5QzTfrBtVMOD
Zuxzl2uqMZITNAq0qn7/09Y8SDhO9jllKDExpLyZlSsOZX1DpBhy6Sh3D5TaVvMA3JSa0tGTt0u1
KIiabmN3b6TBz27he6Z9t2ss92DAktxgLX9w6V/dCITRJjRMCJG1v/LxpQKSRp9taXSzUqyYrvao
WTGatWbwCIPMv00BKr9GlncKH0y2/6qbgbYhbRD5RzchbEQscePQ0wCGQjuHR+cqkR2TqjD+DPmp
6zFESoxdaq0ZDARE1nxmH1ZaF/e1tGZFJOttZQW5rBfxgxvHHXcgwgAtE+WeRuOrHEnCtorqz9GZ
bBp+jrk1psB5jVzrEjTOoUpEQAXUJY8pJ/VXD2LrxQ1qpBZJfkxqpsA2EpNVHNDFNxv8GU3tPWSo
qhC1tX8kZVW/cUjOWh6+ts2AUK9tPt0ejQGE8WXXjU6yghZBuy5Gz+dwD1H+EjKPJ9pxFgUzz4ov
Wg6OLTHbi6BvvO2E9jpw+ykTZu3pPPibuubxBTSpRchuobNrQwiNOeBoGPfBculruJmAUuuHJKFi
2E43BSTvG9v1PCblLs0aY76pq7C4HfIaEUD/ohtCv9VHq15zCiMzKxt+RLM92Y1oT3Vr52snbxup
1BgOgSP+KCkc3Yx+d6zMKd5y3+P+5eh3xBR79zEFaoip9+T9Dja9/1pH/rdEnn1Kc3jZqV7+0TCW
2tGpe9AXPMKhCSuSWM6db8TEHA8BGVbjIDb580hRGVxJOqypUuOpbZInzwZytoTECE7BsEod6klw
TryNn1FSThFtkC3unuyMq/9AzGaDihDXqnpuRJpJiKJjHRgo3FZQOtdZx/8+t9MH3x3DlyotycWZ
X3H9j4ilIbDqM0oeP26r1ZKk5doYAYxqmJyBBVZHY0H4V4PvM0cM1R35Dj3nNCKo5m6oukum0fiO
U17PZsa0iR6GTIua/dg1JgzS0L+hNjGKDLdstYzrqJ4s7E00At3Cq7aht7yoJDKauP6yUqudkdSg
o0PE3KL+g34uXlv9uSoDCDKjje+m8zFNFbl5hA/srmrPxlj8zV/ybynFCASIIXqlwXT8o9ou6XZO
cRIfVExaLeOCWrlQm2phK7bL//hyKFNnru8ePUyS8xg/+Wa5M+BJNoP7Afm0X3V4EN0NpsRtMZfZ
fmiKYN/KNyiiTIWYqwG13RLWuxYSw6IWQ4rgc/4BOfZgITljsHYb5n1yyDXc1AQt13Rr+mR4KMP6
FhGAfywLK1/ldfE5F8icNKvzOe177YiBsSuCnpmm5m+8TPoOSHEEL5guj2FTlDdeuBRbY4wevF1L
B/op8YaXVvdRKP0NgZwiuPUtSrHZACkDiGL0nvqWtkow+G/6VFTPARay58WTRmkEZsN40CpSz0bL
ny/xnDRrx0MdmlXA5BFu8dMQyqCD2o4EYt+x66lkzOVhsaHwwpyXyQCTVhwJQLmhuGo/wb4uibUm
ZHH5wcH2uGVrzsEepe/ETMU6qed3cxTBBQKUtcsDt2aiiCpw4WncdhUzwJkwg8qnrJtTWenzqAJh
3Z39qsJh25e7gDN5rellwLtgJFhTjAOs25j+kr27RdGewpJiAwmH5bqjX3ab5eXFMirttUYdufUY
IxxyEQ0EJwc4QJ1FfJ8yVF6LwE4h7CfPiyuiVHCihHFcvlZleCpJGP3scQKubN8goKSIc7DfCKqY
BGxqBuOfUU2Nh3S5ypvsjyGKH9ww8X4W8bgekHOa3GPu8tCC5Rqh3WmJhm/szv1WlLgGiAThuOoU
0vM+fgwmGjpDT5GXCTU6nKjLDnDAkZAWNsTTEHv4UnLrmK3c4tki0OtQmKzqEX1kM+0ocXTHruzI
OcLYeYka1OEUE4y15vbarddqEfmKmKyZ7P9pNd2eCaV7cBtAJJFX3mXGYDxTbDtGFBQYowTzyWEG
N1tV/NSKELMqW2ggsCsVwrsI0yJuuViwo9o97t25fI6ZI6zSnllw1CJoT0ll3tm6QLsyp2tigrWH
KTrPqYMVuCVBQdcABfjdfIAFNwlxwaZiTBOaLIfQvdrCNOoF+NvGdNK2bT1457Etzn5aJreIynLa
g9OJ7mR14J55Hoy0fzAL9zPDcIH4lihBKr73qQ6nwIx5SBmTf9O4/WPf8TDuIt1fT/6Ck6MYQE6i
NNMormKpisutq9PAbUH7pm2EBGhKujMiuXEtc8dcDX33mM0EM/fzRxwLhuhja1xUWSpwrB1tI/fR
0D8by67x4FQ8woT/7tZZvY7r2MLxuThUMcivNhHnhRMJcVm0vCYkOu/NeXziaM0Ht0T+n2TDsi3N
HuOjj4st8Hpzl0X6soUp/MAtAnxgiv41ozrcVbw/ttq3QEAVHGgjNbPen4Zc3FLmdGBWfHh9cVc6
XfsQL2iFyO0WZw2/TWHzSGvHbto588ccjJegDPTbKMNByM97nJPyHUDBeALfeErN1L2AoHqLSq1C
mB/eegRE4K9y8YhPtGyy2b0LakT5mYnSbYm6u4XSNogp7M0j0dZL1cQnkfSPi5tRSXd+NNa0KR0s
KGOkMdhOcQd1Viln6oLKpOYzPi42/Wh5O9d1cN2O4rs+zvFp0ZyEBKOp2oO6bkWyK6qpP8cNruoc
ry8RO+exgeVs4TFf63UN0EdWDrqicNehwMkeRAgjvbE8DBnqvMRvDFIu+TlsmwSIwvc+2hckmIUT
CsKzh5bUxeyJLILkks61ecoE4dSNrfL+HBSqdXUOtZURMIEMTNPda1I+NjPxjCnojX2v75aO6T+l
4vqNuz2jcD3Fa5SWf4jlMCfJsbfs5OJq9JoZJOFO11ug2Qk5xjcenaf7uON2aLVCu01bjQ81o/vR
oRgAu/Hs2yH2uw5TncEkBJvdxHmx8PsxsHVPceX3p74KXpACYgmUYQZGW1ovHlwUbjz8US0cTCE9
KOhKT02A1+nPwcoJcMtTzPb9I0HH/fsw6++9QI/ukRqxiw0OMVnTxq5ulxibAzq1mP78XNAaM1LX
2lXegN1M14eLi6K6xl4fpsK+XaIavtFUvdpGGt+CTWiIlTeDDWHMFqYEYpmdWcsefD5infiEF5lW
Gu70eNcTuDRM3j5h/n/qRIwfNJgh3TNmDImCWWeDKXbMcJuzg2H+OMVUTZ3KOCeAsnX4mnvuVa+0
KjSZAtd020kOLYyWhq/pA4HMTM4+08dCH8wjIAFBbilPBw2EGa6pGFok5mc5OcWSj9c7GwgsmW8N
BhS3llwkJnfkNuoxWDEirHVsOz1tqWPi0myuE+N5LBC4ItlL1lpzopJanJAEG6tu1P7MocTTnwjr
Z8v2hzsty3aO/6E7s/Pcaa37DGhvD/v0I9EHcfZyo711etLORyT6BhzHI78IjGPmiWKunUvTLPTz
fJGhjCyKU5HbxSmOcn9VtsiyGqMpT5NmMkHEnakR7wvA3bbWueP209qMkp9EpeTbPnZk2kTug7B4
LaKKzoEBMdL1sq64cXmwU26FnUm+AqB/KHN4UylZYPrmhsF/cDoCjMwxIHXGdhoiin5eOhNwokUD
yZuMnsYmbPd13zXrcHCIiJKBCA4hKhtArKCtbVGPl9jxjW2a04gfSvFCuNC4LwnbI9AP5sQ5L63x
HCU3S8AtOeu8u7ZpuztCZjtSlLjt5FzB6FCyvTfd0bRkrN4Iv7x4sk1tT0Z3dia8ZU6891Pu8GmJ
qGeejewulmteov3MKibdpRjd/UiYrGEGw3poc/aF5dmthu7WTvOdzzD21LqTs6mXLD/EacFMIY7p
snrMQAMcn23OY9LWybQAksmTO3LPo5hSvC/6OQNPG3QQbIMRV0aj58Oe+96ysQIQYjP35h2ok8/Y
syJmyEXw1BvJuRSt/hESwIPfwC1x2Rr3fcfEvyh6+Dv8kHjImnJnt5V2xI3xx2iY8RpQ/6kunVJ2
zb3XQDIai/ro6Vb03AqDgt00nyKnNwF0e8gTLf87DpF2N4fVuNFik0Qwr/2Y9Gi9uMK9aRmSXow6
Cs/2lEYMhwcC5aluDwz1DK8yvmVjs12Sgu4Bg9DSp/pX9FpLb9OksrODbO2ASu+CZ0IGdgHsp5Gx
6+2UU08YCvNoGG1z1+gV/cmW3HGzRtSs/3SiHsVhWe3DoJufa8rTlBaek9pK9qOguKTOB3VmhHq9
sxlybGqBwN8E2nLII3JHOLk547vsxW4bbImUM3ZdabdkrrXrGU76jW7NOF8oldGH+mOIcYYbPDdu
aMa3t1FqPNMA19d5ST9nYO62pbLFtI92J97a7hFTkX0gygCbwETgx9BW02sZOD+1bmFXnuPeWwTc
hJ5Ra7mYCy4HbsJWRVcp8RnTOZP4PiJLORdtp+/moakAUdDZbFNT2/Wa55yXznuNq0o8l3pgn2PL
fM2aB5f+/5ObOclz0OKgi8sEWmYaIBMIwGvaIwGplAVYVdsWsqavtUXG1KrNeLaRWSVERhcO4dEi
SYODZQdgOhTfUS3Kcnwz2ixfT0gwbJkv2HtE0d8owu3XakZb+zDOZ4rNfyW5qnjXa9TsF/+2EhTA
ueRxH6INPUINgtZAIxTq7dc65gscz62VOkgUAHZLLLACan5RNRXq1m1Ohmj0Q0c0dyYzur+SSK8B
qmrNkLneWuC+pSr1e5CU06/VSa4mElcLqp9mZEdSOH3lv9i0C0+urxxbtU8tHJk33sjkcUXiVB+g
PvDroySoU621oOkXmWNeMAEjHVmmmzvT+KpezNQ+9QGZYrCq/8JvH5jJDHXEjK9f0EtXBqxfqZcK
eBnJJPYRUcYaSny38nMMkwpaqqJu1dp1M4w1BqpwpX7br37+3/ZdN69/bykm6vWT84j0D/qD0MXk
AVSo4q8jp7Y1reZQJl105OTXaVwSch/arX3MCbW2VsIpEGQEBD+NfkDp8Em9AQBQYHb1YfKmujsF
kgOuPtdbSs4OtaoyftUras2QeFw9Fd+vu9R+X5Lh1VoX+N1uxpp2/Ti1/+szq4nCn12jn1M6YaVK
VtphtaYW6oU+YQaeZ729SuqngObnAQAOFdzBzTeKXZtjNDkyLroxIys/qMMcq9PteljxyQ3yorri
UhUjdZD4YdudcQIvSbzRonE6NnU5HU3K8xT12Lwu1L4iXpgZalTNMxHWuHeKaqO+yFWvPXsthuKs
nZCL+OULziekTugF0M4TfWWh/pS6pni6sbJ267l4lOaEcl9APqBfeDswnSi2/GfNh5ZGu3mXFgRv
hoO7xTTzo0hAVJblo5VRgh2nzUwrn6CaSLtZIgPZwbxjgGaefIcpvpEBIWCGR5Tz8JIn5l1BvMjW
nLMffsB8h0b4i1vxDxZkgjQ9+GqtrN782ToMBPVgZ42jXWdZZ5vTDfMvQr2oQX3kTK9m49wRixTd
Rna0xWdBsTkJb0P8mUeP/+AN1Ia5+0Ytjl45jVGwEYesDjkyfCAqgpuuE/NG5qQVc2NT3RQbyLMF
opYMS7NrnUPbxhvYnyfZG+4FaGk3vdO9AIxgF66o1g2ioUdKqLvT9W+ER99TMdv1IZTHyFjHs/+9
dt6Eiye+EsGhi7Lv3K3XNAH5PhHZ35qPXquZv0Mlk/lHHG4as/4c+DdR7byYo/ep6Thsi3Q1eeK7
L+izzIGnkeRDvyDsiOgoSEDBlsBkgcd4gp09djC5JT0uIC3UNz0I/nMUJn80xFUy9cgNEiamQ4XY
IqVzMxTMLcPwPvHpJ0YzQ/nSDm+8GjgEmMscdhPdHAoyvm9uRwqotoDRgx5lYepmCKQO/lOeA8+y
+OU6ZmJQUYeDFhEGQ18h3tZxTv88MD4qd2cGTLOsgiF+3QJOG8KHRFxK3FibqiBnkhyIG59xzVpg
QmZOm5PJA6Y6ohGIKdu2jF2I2AY/ctPTsaIqaRIWGbTW0yzMYBW6ol+hjXikRHXmu3c39UzyGGKq
dOsl/HptYNykDnlQtVu+cnX+aYi1WKiTph0Nbgb4Bzvi5DIMcx8uYA47K94tQyLNkPo3JhAdl6xp
tGvO7XTN+LBaU5e/mbahqN9mgfm8rhIMFeMM+EFfo5AMN4vjYb8vjMfZc36EbrjGNVln0CNb4FI3
faubmxCAPE2UIty1k723EXlBQg7Tra6RNidiMb2QdmCSfarNABMac1fGpb5uiXDdp9EUrOxY2M8T
lpZi1GFZBjFqgKJwnpfS6B7oqsNwZNqgdkUZBkOydh71ctZ4CjnBpmuWDzM0nTNuWe/gpRkmP5ty
wRKZHli6yXvW+rihgx7qW/qKCDqd8HlCXXwImCTeVE3JBWolUAFcB4N7BbQs5Bt0dl0+2G65PMVx
jZcepqQ2h4x4dE6bAI0fuhb0ShZtNCoT3fA8TXN6wcX2woNiIPWLhZiO09TpT/A1kpBPShvrB3ja
gDkWzArPbqn26xGPwuVnniT90UzG5D6xNKK3MFHXocm9Kg/2noe9M+w0kDSxd4xt67aiMesPznBq
FoceAYY8IDuPlrC8x8lItnO+DPd6bz41Zfs91ouAl4hanWarvHNtAWBWN8aDb2QWd40WsU1l4HUt
8P0XQbur7A6vGzO7oSoF3nbzkzJztk0pI1L3m4BllvZ466WvRZ2CUSnHlpzRibNgfEboAcBpwHFr
EDd9GGuGhbl+bsAUnx1ztgEoIVeEq51uXW12uZJTQCQEBVP291ZJFBu3tmE/NAPkV82NJggInNeV
9gYiDYKx8G8ndFf7ZWmSdVFA6cMpUa/bREi1Onxj9OE/55wYC43anszCiUNRvLjjaV664MkhKJDk
mbfCmMdbkkPrc6oZj0p107RUJZNKP0ZLux9c/vn/XVls/Buq2Ed15VkObg6DSO3frRbLYKZkJln1
PjP8bD8ONL1FATkIzeCLj2jxaSpIpG2XeetIccfkiuT/8V8w/83t4cPkxDhiOIZOI9D6jcgZhLHo
UwT9+0JD7hSSY+bhWVprI645HmQfucn4HEFAvSUaKb7YmCwDszBgj2KO7BqLVAkKhycpNtUHo7gD
svAsaC4fmK7q5BPWK1WN+t9/OFMKrv/FuMD/2tN13BPo8G1U7/+qeMfNkFtpNfHDBcLd5I7hH6Ih
vBjWguy9yu0dVnoAQYNxGFzYfUybsg8IKIaNMww7dtjZwee0Ic4lxiGnv1YUcyj+OD8RqDg29y+G
wFRj7rvKSaDEJssXYv1fPDe/emykj+ff/v+BiYvAD1y+hhKc/4tiP8UzY7gVt7qSobutVetEdHwJ
wvXwi+sHVBnlCsnTsF1y731wE24P9jmF9wBNrbI3aPtvR/8b0cTtfnH990BWQGByfnDl3adTTSwa
yIMVuUXOTqT2xRZ5v1IH4f9bwJ7n+ud//9cno7xynXSiTb6LX91cINoNHBj/swXsqepF/H/Wn1kl
Pv/DH/5lAwvcf9i0UMB0YN0CGSt58OPPTvz3f2mGbv+DJz/eF4fgUtOVHpOrDSxgSu97gU+ioedZ
nPn/tIGZ/8C7ZboehhnuJhKu+5vt63+1gVneb3cnJssU8nXdwLzGueoY0g/1y0ka6F2J/KzRTtTy
wnUdhxBgfL9f9SbIw4lmTRcBNNc6tKcOaVz6HB7TqXtfCu0+n0NvlTb6jGMftcDgejhiyYGVlefN
nMN48KPxPoKo6SXLmm7TMWwhIC46QWVWScvLzrn7gySJDZ4mCAGkNRS9QFU8dm7/bi0dJiAsH21f
XuKp3DWNf4+ttrrRq8U5WC2wH7cHbm0EH3rrPQVB9ZIuy2W0p+9+Tfolo79tX8wn/A1HP5z2QVbe
OpkBEjr2zlkwW/gOssdKJN+slHLsQhAfs5FG7x4zB6mUKQEOdY8QQTgVDNN8k5sTSLnhpu6SBNrn
SEdXK/9kwL3Dyn9KKqDVA5nv/X0/AeIwc1Rmk9+uQwQPMW9OUI6BEbJfegTvI+Q5zYswpFt8ZycE
Nz52D0uFCjbr4WcFkfl9MezNLMYG14kJLiU7+q7zJKSq2arRN6KTXvut9odwhue6KT/FekBhv+7m
9IDFgy4dDimM4sS/TWAYdBcn28iYkQwYpx/SlQu2oqd+p3keBLDpVU+H81A1QHvH4uwUfN2MXwFV
JJRroLx0QUgDNblj1Um8z/SDm9aPopz2hJT6K6PPbpfUmVb+CHdUM5PPZo4h0s0JLUk/+1Hl9xmg
YMpeT0hHty6fsc165K99khDwbDLktGiORkME9VzTLmHGYC5xpm9tkd1qMd07rBXJNlge8+Sxdr/r
E4VHEr+Pgh8BCe30OE/lHoFGtgm++Vlygomir+o+fHYmRJAcazNEmDEmw8HRwWv5UyPV6kzrtCzd
tMbsreM8fumt0d/HrThntVmfam94rnwb6k/e743FYebrMTd2OtSiHEywuxmncmq8FTnAH9cCThn5
2a1bNenWAGpsTw8diUt74sAu1oBSh6xgdxUP5Xvh1+9ZnM03pf5qe9kbzbR8lQ0IqUyP4M6y/D4P
BMaWZ7gzWz/z4ebYjP0Nl3rmPG1rUT1Vo/uIcpqZEHjyuR6PbYQJ3EVShG3p3nW6i0l9WIsSUCaQ
fz0CV5tq7yyUIByrReNIKL1VZSeBTHnF+DFjkPXPRecmNm42vmLh033vpLx1zsf5nSoEaA0DKbv4
2WfQUjK/NOAhyPZuU7zUNYfIHNyNiKKVsdgfjUUbRsQDshYvLtc1cZwUeR5yMdh7erID0gzGxQP0
oHIe1kEbH0JHlNtWL/WjJXsTo+xSqLXrPuwx1Nhw6pNYqBa9TcFKrXVyTd6MN5Ptv//1YkqSQZMX
UU7e6XVdW2pnja0eRaV67ZePKzKMCjW0zdq0mTqNwthzYn5tZS0/08ZI0nltmUTCmFPocnQKj1mE
I5jRdDFIjz757ukug49eb+jSkahoznm8L8qY2mQIzT6tIBwFKMKOtcxmixZq52oNHdD9PAMou+5S
+9PWvCRT4m2v70/kH6m3zTxL1otTANaq0IWYPiXNmrT7YvHMXQsTCvis3KfLhXqLWpRR6BwifXfd
c31X4snMJ0pEJTc34+svvz4JcRSvqI+iEMSEdUD023J2O0P11PVOuM3KxKZDpJ1go9Zjln7C6/Ny
sA+o6a2PkUTpBVFq0CSAwUgVvzcoZdzQRrBPxTDs+kakp3Gonsd5bs+9GQPdN8qLK4OcegF/pYXa
gzUeKokJMiBaPqd4eIRsF5hLBhhRq7dWQT+NiI7LUoT27TQPz0WiVZtyqFAkezSUTEwVx9aDUY/O
86XztXHlQV/X6hr/S1p7mzwhXiEW0IneJyMgJppyyTFc3lt4i72jMc4E77Vo7bKbplRcqgywt6lX
x3rpPpvOQDlVWt2+mKtvtqQrCaeJ93E3kBkOYaug8bQXCTaRWvOLAzWUD4xSPxE8do+uHlb3Jtp/
C2QdAs+euXCfHJeqvEdDBIh4EtWbO2WbYo4fAY6FW61zsRLESDpxBr4PIl5oqjf+MQt44HZGv45/
9PXUXsz4oeXs2o4FMhGEs93RKBExzGVP2yqiweZRDl5xJwExDLHInpp455rhSSWDprImTEIWPX21
7aP/sobgMJHWW+yVWEctliS8GwZv3KpAyq9ITyG6cdn4dg/8bICAa6sarOcxcM/TIzB9yRCU1del
Twi8AOQMF+qfiigldEpVupXaqbbnWjd3dT+DnKvMZWVOLSVuuSCp26fczRnaHuFckIBGkJIrE5Wg
fZPiBXvp2P69pvZdN0G5vWoyqUmXJXNLVtBnFeQ0E+mUMFYgTQ8yfCLzntSrtsyASkxrWhXA+wmG
AkBTlzM6KZm1pxZfEjK1qnRkvuW8uUwygYlRL3UYFZgqjaqJyPeSi8QgG8z4e9OIceeECA5W+EhI
uppk8tXXamzQ81Db2ggKOyUcy1YxWS6BWbJ6zRnJz5CrOK18xuM1Lv5K6bsghPs3kiO1Usd1Ublp
zI+5d8qkrkZGdsm7KxK6Nb9wvVe5vtejjEegPKpEULWmXsgJB3NmvUK/Q/arSiFVC3UiXDfV2tL0
80rUdKvVcVcBqGqh4njVvlo1UcLWjbaF27yoY/+liVOrBuMGeJRa9x6WxC16nl4TevGtk6q2UCam
ZTI7Tf2ii/zJ1EJ46Pd7mbZ23ad+7yjtDNmy2ocyxe260GSy23VTral9i/vRyPQ3X4wt/FgpnFOn
m1rLihaxCNHVOIpkdNzfi+s5eD0RPRLndC6sHVAbOJt0tu+I2l22gGSqo1rksrPjqAQ7tT3KWLuc
fDusp9Xx69h9XaOqC6NWExmPZ2bz+nrgfg90vR5Di1SIdPT6vTo2g4pj/Lpyv9adtP7upYTQqANz
PUTqiP22zytRhjZ5iaVCXsK/yBSVnlFtq1dMLQ43Tay/klD5z4tXhRKq7S716MfhWCgODPsA6MoE
S3XJqEuJbuFf19d1nxGBtexMe4c+lLRElJoZdWTHQwjUGQQl2q0MRJSvfb1B7qsiKuKD03vrQOd+
qGtxRxv5n2u/7dNk8LbG2B3rGsJOno0C+r0MfJxk9GNABqSpbhzUQ6AIcgsp8cZtFjIj1SGk11D/
ckQLlTKpjmgtoyehBskSFU09uag6mVAZwbxguEZuJa4YFFyGjMP+us9eAhlyqdYt10N7LyMw1SXp
ylhMQwZkqkPsqtRM9caaJM0yLYjUHGXYZuPK+FV5tarFV95w24ScvEiWVyolO1AdTXWkf9nufFdb
2znG37mcYiCKSf2XGlVJWXW1sxiwpmSCYvDft2dH9lrVplpTC3XfVvtCiAJwLQN0g9w+1e0yDxdk
t7+s8vkfSMniFG+6vb2mrNJ4qoq9r/qpk/V3riw2jnbZfAWqGoyP9td0VJUDe92MAM6BMHS1bwNd
8vgbNvxiF8nvhfy7Oqq16+I/7Ss1jSHm9T1RIX+a//QRE3OVTbHEf6qPydXfhZGONtFKdr/82X/6
29/2ZfHirhcJVUjk/1W9Shbhpzc640ZtVRNqxY54cqMVPwxEsQRWGFw+diQbdnIxdPzc131jKi82
U9e2MEu93QR/uSBZe2chwpKAOP4imqUaWv2J+uP/9DHqhV/+BsrhBmvSbSm/fNxab0ZM8KJ619fH
fb13qHEqYI/QT/RkMmTA/N/UgnAP1tSrA+GnGA4CZGmybd+NPPlrQ9cXnm7NeOjcet4MfVVSzzUy
gcIRznYS+wwLynKn+uGGvDy/Uhpri0r7jaiM7Lg8qYb0tT8dxZKxGIXFe6vbzkZ1XOF+hFu/hqwu
E0/DGiQJytCwvJ01FHHcZMqjisdUC7Xpq/xStZ0GBQpTrOlr1VD9Wnw1z+VVXwswnow1xYPt62I7
Iggo7LrdqKa9iqFVyaVq8yvTNC1ffM8C2ccEb23LO8+AaYmfLfxKmFS71BdSC3Qf7m4oQMkHDoVV
FbypIiYpUIN7DNCHqD5wJMcWGg8GpnryGainebbqpxJZHBBBenRylDLLB6ta60QRH4m3WuQN1CFy
2BkXuGMyxRZKJEZRuTAII8GD3O+FvPVO8q1qrcUB1OKUoq3PzVllcmajySmoImzV9ojFez+b+gpt
sU7Emrw/eI5fg8UClxZF4bsYlhFlgVTFL/J287Wmw/6NNVoq1mJsEHu2R79BMqLWGr4YnY3+nDYO
+EfzjFKLC0h+cbVw+7hfl6FDZogcVBSlzvfW5cCsYi6vg39AtuBjmV2rTvsYa9uYCiA+gzHSN0ot
MmvRfeNUNNlkH1917h2lAfhq8wsC6jHE3zZBRCXdITYdIgY1NrWqclZLU593ZY/xV47GlAxErXGM
eC5cd+pDrK37tqHbLb/EdVH4qYdU09tedzlyYAEZIlqJLqREYlONpj/3oD5NiUDU2nWhcluF0b31
Bbg19UG/JCS7U8EPbxO8YLWDsxc2k7FTOET9PrZQ3ssxuFo0cowUOzGa2Hza65nGAVYvaJXF5EA0
n4RVMdiSZ5sfFKD81bZT2qzG+PE5uNanOaDAKqKZwYA8+dSCuOWROJgy+pNiX7MxKXPy0WZws5QN
BAqpQQik/ADeD1lB1+0iasZ9VvvrsM3GY5qK8Vj5Q4yxr4kTXGFyb0JbAFlv+R1XDm7rYB6OUchC
bf7bPhJ0NOCmq2K8HcyyumuGYrxgkyW2xNwwrqFQhCspyOwQzzvJQMLVngZ/SY+o871tbMLr84Oq
3Hk0VFHgFc12Jkp60+r+cm8Uj7Neens7qNd53TzV3YIhacL3YIfhvktoCwJu/jCNOb4dm5jG3qLf
971R3eZwVEP/zHA7PePLtU4T8Goj9bggongzGrPYJIa9Qih2H1DNffVhXB6yocZtMHiP6dTIKowg
21CHRJNRqJxSQgbacHkguifZN50nTvUIitxywz30YWoQowP2WZ/Q12ln0q/01dylDeZF4BnaaAH8
BwN0sLv8UoZAvTREgzsbneyNi5z9IPqe5FLp92sc5xJ5yy2EZY1S8Pw2Alldjd44r0oPlqehTdXW
dHTjIMwREkjWnNrUaugjs9ZnzU86gwMo6g5Va6wGuQDCM22K1xF1ztVSAy1u+nZYlU6D5yzyCH0J
QwAROKcvyCgofDIb3yJeWHIS9nTLppcDN3Rftu1lGbw7bmfjs9WDEplNVBeGR4CiXerj/2XvzLbb
RrJt+yv3B5ADTaB7Zd+IEkVTjfWCIcsW+j4ABPD1d4LOus7jrFN5z/upMZJFSZbYAYEde6811zbM
hvwhJdgjMpu5DRK2KzvR62UDrBR8R3dnAp9d9pg4V5Ygl4HhO+M4zztZRVNs3BoIa0RvRiTLjFbh
o11p18y3JAkH8dqQNFJzC/1gXB4tn9AcWq3bLpsQe3fcBDLKCZby1yLov5dkO5ajsfSwbQP1tq72
LJQNqjjZCXt8UroJCDwhv0V1HlSCaPLWSde9lVhqF11hZPhq3S9jon9zWpq4Rf8dnaSxqCZCZ0iO
n1Q8LS2nO6FyQd9uDeamsXQ6wVlyqR2j2Vo1FOigtbDm2Eon4JGL5VDgV9cLc5VDzdh4XCnIbEEV
K1HKZr697mmCE9gz2ltbM9dCM7sVtkg8ifpobdIclks4hhCaKP03UGyGfTWZ43L2HU1D/L3PdpJQ
HIsS9m7Skh863gJAovQ4dQMaZ4t9tnXz8gRjNdl2NQ9c2RCns9GI7pUGl8CJXZtmNCZH2THMQEn/
Q9pzvWnBq07ZYMIrKFcdaCS6FCFXc4kdxFT5Nrak3IUFOg8QXiurBI4eQJrElQINkwN0WbTeQ6Aj
j9Wc9K725E7HMbVP0/pbpRiWlAZhkf87vfv/SnkWpsWg67+f3j1EcfnXqZ358xf+nNp5+h+2IXxd
p+a3DTwuzNP/nNp54g/PYJDPOPoW1GxArPvX1M74w3cZzfmW4Tr8n01y5J9TO8v7w/Jd3fCEZTqG
O4MO/wdTO/F7BKXr++AEbXtmRMIS8n4bjAcDwvOoAMJGd2rlemJ8CFhR2cjifslD+5tFdyXxvnm9
caFbrC8zH+Nm33qvtQ8JxRaiX8ohDNaN6Pd1iB214ec+Q7BNCt0sK3MburyigkR+siuAs9h+81gx
yaZ/R7CuMeTmEudouqLPyiYj8vdTcl9KM12OGS0wW/+apnq0dhkkLtprUW7BINH8NkyGbC2K6LYz
/wHYZ/6bt8TUec95V0wLTvxvIEEfg31gDL7YT5rr70IztsgR0e6zKh63gKTh5prIidsqWKvJugcI
sKNZ/KYxucV9TcDHyCuVFSSIzscKiB7Pr2BDIZpamOhuN16POi30ndcRleH+L0fe+aeg4a86Aa4C
/u9KATickBmZAWMEd4T1G6IxiMyscrq43geUsjnL9LKy8sdcgebIpV9ux8l4QLNcxK6kQQtpvXbZ
54jGe4F6M6C9Zo6ocJTPEZpwfUtz7QwgnWS6dlSCbmxe0VomcXk9725dJheQjksvJIIK8WRrZ0cL
dvoiT9Bxm9Mj6RYMbLTmR26DUqkCeYTCRjBvqY5jH74Iczpheu0XAFVezT58cisplmUMZ2liA9Fj
VIexe3S8cxixpW+rrtvEkBkmWCWU+Vpv7nMNRHDsEZSjtWt2LaCufbVKcb/ok/jWRBP8FKf/GAu2
Dh7xR/zecohwkRvNuiUelUlY7y8c+d2MqCky6mgPzDsef3jfkZnvMuG81APXMKNloFmmYNexS9YE
aJHD+QFjhF6LK+2HebDnmmz8dcCjYLGp/sJOvyPZhYzgqGeKoLt7yN3XwgTs3ihsxZI/QmxijURR
PEJ4/gDqkyzMgQCthJgSfzTe0/GqevSLqRLvXoRt34qoZuU5tolv1itBRjcuM9xZx5RUUcg8X6fJ
WfsBTLOyEVSLgvyiOG9PDP2Iu4nY36H8oyws3qd09JaOnetLlFCrrm9eK5tIsXKIK0oZSIl1Scqh
4OLVREca/egrJanudkLwdEyJ92AGHV5ycpsCg+to3T2m2hcPM+AuI6BkTuLIJ4T32FQOuSthQgAT
i6ZpISdipuPiXXPyudsNWSPQ+wIR5fQYeoTBj9X4Nce624/1MquL52oUb41sv7kZcnbRvboeZsVe
Ft9bcPFm1FQLI44fmlQSedX1L06NqIXqSxClJd0RCZ82rUOPyC0RHKk2yHrQxSuyfjgG5qnWJ7Iq
E3Mbj8BxcBWDJjDCrVsZRIZOZL2UpQetRYx0VrFuRAQqyf5h7LttZMo72KdbqSVgn2gVpM2Haz4y
pTx0EOIBdmQENKt3zbDJR8GJYyXriUwrSEDcEMqpZsAf1SObdPctAqO/0qJub+dwHcoyWmLefPFS
95qlMeAPKteKLl6kEsKWk1DfFcLBaTo+9HF5SZz2vTTbr1GG+SrMNjZnEpqw7k16Owu/0aKE6rUo
vF1rIFlIfcounUwRF2GmW+CiKhnuu9m31vM+gey8Ndl4IL/iXaPCWZqSBd0l8RCqwznu7deEzxOH
2kMaxMe0TrayqZ/AUR7oYZxd2/4IbF5AId7FODRb18BsVQQXL0EmN0PSYcOj7rUvmSCMRuC8xj5E
HDsQ+eWU99s8NH4UnHkLLwJL0YvsqUvHDVI44ikcBia2HhNTM5UIkWHWxa0+B5uVF1dmGyOF5jJJ
YlGQcOWLKrMeysJZlaga+cuPkArPsUofE2e89y2NTATSwCum4aPdhWs361mu/XU5tPdjDO7fCUtB
moe5b4Nun8z6wSz4Ztr5HSyRL/6IcRme6VOVOSZYJxvY3KCffz5uKhGoEJ8Dn30XTkS2pO5qPr/H
lkxLlIhHWjz7APeDlehrAwrsJMKvmFpGUmjUD+bHBBgEJGVpxJtK4xxUxuP8g8R3X1PA4cy4vpky
uIROtqJbBUQgIOnW8948Zd2F3jFI927rh+Q196/4JxHZABPxiboMtmU2qXXs68uIvJ7FoBHVpVfO
tjSDduECgAVmYWPGd6JrMNjGjq3S3gSHtYykA9vNCDeGGB7YVO8LabxY9lokOP1BUwHLLF9Cvzmm
4GFkNgtvJ1GvnHfdLeJVHas7UgGIg/fRP3dE2icRtK6iJRSs8xDPSffaNmBsbCNa0pdI9gOU6SVQ
ZQ8SKGDhynq2kIlkmUFWYWEOG0tYD1nVPAeROjsu803whM9Gq6P+b0kFRGnsd9Z3C4xKKTF0Fdxp
cPwt+rxvbj8a/fpSCf+uAKw3Vh7ZkpH1Zs5VP6qCVQLdPvLJiEJmR7JhXhJnjW/JSSdGplP/qawO
aoq/VGH+zdGVflANPLTYce78YR4kxYquuNVXzOnth1ACzxthSpVZd4WKNBB8N7K+cO0Z5zl3anzk
NamkVlCuXFAaC9SfX1P2tKskQDKrBS9N1J0sPKioe8oC5JFO7ANGoEA/5W5MMINpa3iqRiT5QC59
H3lsZeIiGb0vaGjYCLooRIhN6XI/Wr0lVQxXYYLfalvvNoVIIuF+aKZcBEJ1yHFAjKYNaaAevcip
41CspHOePF4gljga+RUrywBgNZbNWRBpEumMPeh/DwuvsuRDZJIJhiGvOoHZ0Y+yDb9Pnn6tFWmM
vAaoNxzwKMAIgCU1r9PLFUxxLBNO+SPWccNlRgkuz2oZSSfb0PCBORMNlksroHVylTPXqg8AgmRQ
f3L3rAsUTb4Yvk/smMBZjVsTjiIjMJoAKO9ZXGpYpe51QDafht7BlBAKiGKLqoNT2sihUaB7rFvB
JN9BVeE145A4bewsOQ1B9zJ5AsJxmTuokO4GKb5kyl65MpVf57cO8g/zGj4PIK2vYd19B2czcijp
r7QVwDwVhMYK94UUlC+5C7ymk8a6JWfUbcyKKGgm+SL73hc45yqqbRnDhsKHfPQz7Tx0/Zvggghy
mXFMUDyR1aBwGOAaqevy2QunFYCk+8ip9yCdLhotiwS78SJOr5SfBxDCpO/E9sIWuFWCyd8bKG/4
Lewo9tPt1XF5XGL+JI9vxJzDw1qO2Jip/wV/8Y82gQM1Kve5gjHb8wodhEsDwdxecO+M9YPmNzxx
uLERnIEgm/lBXkyCmp+du/7b1Of42lNAQ4wifRiCa6fC/2i3w17mo7uXCrtTP+SP1iwwYak3RnNd
F6SdyPHrVLvdAWn+TmkCLnc2osuA27cshthdIr08qJKYIEFu+A5sQ7Dwm3JTOQLZCN0tUeXyWPrD
GVeGudZK4DZ1YbaobWCyNPjUmhwCTtdDGhHZFbBXv0mYmS9TYeEnSQgRzhWeGhwpeDSfTK2jVtBi
8quEd01SdN8FPZFOdnJJLMwXg8DjgrDKwGb3X4ac/sawpy6h5VT4P+KwCdbFhDDfS3jj02GI70Zz
MoHVNDgtmNMt86C5JzBJvxQFrj8jjB/rPGXO5Wsas39Rs2DB2q0MoEPtXoUtanYySzDLWyvAMAYp
aca0hh7Kh0hUS+1qx0zgMIIpQjR4KFZOFuQnN6/xHrhEPpNetpoduF2Gb7JFPrfQ4DuwpDnlMgsi
mh03NY41xuAhWhSUDKSZAcw3N4XOry9v9ww85o0zxNvbDwdwJjiVinp1++HPX7DOWTMpKiPGsr/+
xO0e3ch+4/baue4YNEBPQ3pXkyFsWltkOM5e61yDlLaYoTcEgWSpmeFIrcwBc7v5JS66fVkp81wk
Sb+pZ9SL6htmm7e7oEPZXwQVySfeVzX3xYvIIkHXHsgWxD+6r0yDgCOSiCyXWOAYFPfebSDwsYED
CScLQEXhokvG4CpsDBy3Pz//mdu920OEt0nq7W9n88SGFAeSgAIWplBLQcqNDhhHIyfLT9XDHY4O
d4+oZV3nYBCrhMACv9H1Y+B3qEwjoL2JP++YLJsQaa3d0UGdjhwy0QMs0+hBeRF5kyMKsbpuC9gA
8EZCo03uoyDM1mowm1WF8p+zkhRdxUVBBdK8oNDPsMvCoaWCoZrL4GqGw2ivhDMP8zRhP9qmER9Q
CJI4KAAbjQy1li4gtnVMll9egsIkuA8qdzzgqEwT/SGNtLXTl2/UIySWhH58F0fNs5zZzGRYrUGL
bkYjr0+6hOSs5RQPXs6wDnftRjMq0FAGj9+SZHaHjeEr/YWPqZnSfZ5TpbZNcOg0bE9ZtQfQWy2E
VokL0t6DP3bdwran+I7RtFoWFZcKmRNN2UY2QeJckLwEbkxW9c0RizXRpV5vreuwecxxrx1xLblr
RkZfBMav0zCxmQKp024k/cmjQ6sjcprwwVBYfs3C3rPHF3vcWckjOnoiazllKDWKbz3kEBiRjMW4
gLVaXhwLg0oMqnv7xABSLiKNtp2B5GoZRH326rrhYxkQVGumCcnAcR9eh6kAMsP6PbTV0lCN3PtD
YIHSGL7Waa627uBOJw4Rb+WZsmAzPqd5mz01pusdB8aQRzAmeBIvo6xonmTFK10YtnuVPz4Ipz+n
aeJv0y78Zpdy3Fel+JYpNwIZj6pVOdAFKuzM9zKQ8b1moUMIQkV6k+kcxqker5qjGau0wMxoZ+aF
HqR3RR9TwJLp8mVJ8Cy7euesAIgsvbSCB9gnVKxF4pl3uHnMu14X5xEKB3w1I13f7N3AQc+E0eVM
3NSpHTXw0n5wPyRGtvMs2R5DNTxlbkZiqY8ncHLP3qpgXHVpDJxOcebsItqlEVuTCzBvsUga2zgM
lXiNHRQyOjLLzWBb3j6CCbkYnNDEasdVVa9fA6qRFRcxa9/aGNeyvlwLTEr3VW0zgs5DsXcyIslt
6wwaVd/BhCfXx8/kLmsBtQxXA1MHNboD2iAKH0j7aFHWmOUWesMhFkWxifLgO6jC6mIoHTtc725B
BJCqati8Ycb0tW+IEozlVlN6ue+K9Gj1enm0OXKhmUDLtJ7yuD9EEUQzd4Aei7r1JZiM9OIW3coI
mvY40Euu9Zy8KZcDop9oMjNAO4Z0ZdwF7zDJBkUw3NuKfonnqMd4NPxNaU9ELIrU3ukT+3jDRqMq
W9PCPB5px0AcZe+N664BuB923Y8kk9FDp7yvQW499z6VjJoaJJdj89hw5EZ1mB8MjD5TN1l7AxRg
1UewFcaJ4kgEJn2I+M2Ky/5Sh+Fak+kBDmr4CBHmPmByskZFVLABgbg3ZSur0I6VN/LqYLKuxfQ8
6Zm/gUhabOMEKJOHQCiSrqKhsAjLEcL3kHZHSIJF82jH+TmmpEGx7xHW69D4X3qdVaHfK/RjpI0P
1NPJpmwKbx9o5EN2/oOuVwxmiozQF3dEDz6Zhwb4B4eN6W8BBTr3tjOwyjTFuNX1gIQKp3iytYFR
sKGfmpe6Ic6wU90qpctxxgG1MBUFY67bFz204DmGmSDRgEBMExmzS3UuG1JROmdIV7nFwE7ZzHZb
5X0P83zcTkNXH1U2MYtAzDszZuiVbgigorXmiCew03LXw5ytmE0v4ej7u0onKauRxV2TIl9LTsRr
YGaWQwCyYOnJ6piXSBKnrD2aZas/0rNceC0HJ87PAT+mX/v+wZ1vbvfi+K6quSRrteayNZrvquaO
LXDA1THSDmEPhGPEIZcAV2ZoTy9Ja/BUkCiMuX20Oto2GlDlLKo/C80AS6Rr5iGhX8yQC9B2fCPl
3SB4P+/GMxSPgiY75PXeKwY9eDCzmdGFPIH6g3MNsuJmAG95ED4beDi7OSYtdzxE5N1GLhZadhje
8vat283Y+s+K1NxNKsvhliM3HXrX7P+8m4IY3Os95KXcBrQ639zumSj42Qfie/j5tRyzeIUgAcrN
PBUXDSq4273ipuOm9YEWSYUW+50Cniz/pItDb1kqqKbNXLjUDuIPyE/+Soc68PN7wa10+fVjh2v/
GlbZG8u8QxSKD379//3u7Q/cbn773q8vdX1WlQzgLpZNyB7016/ULvVsiJrg9z9ICh6/cvuHP+8a
FS1bOwrz1a/f/ss/un3T05ye6SrW6N9fwe3Hv57Q7UvfI5FQhYRX3H4QzVovaSp3+esBfvuNf/dX
fv0TQ3HmxlLfVHO1yEJISia4JoQysxxWc+xo0ZYRcZfzj2uBYMMcfF5k0lzi0MVCMgvgbzdugAmW
5imK9tvX0HQl4t2A1l2QlWuSL9i8AcPrV07fzTAw7UtWeFfHz8ulOR8BnFcf+AfatV2Opb7mEAep
OB8KMmzY4ON1LTeemX3x5XTIA0XKBq7R8ZgR8gNg2Ld/CrUSob+pYto3/fA9ysthY0ZLBzJMZ6Lm
y120Rn3ABXK0QYO56Lo5irD1UKfb/RPqgnjRpNWXOHY/o7J6IHJ5FVr+uTTCd2y05cLo03s6sZ9N
x2g9Pteq05m7xu6qcuI92+7XPq7yBaOCpZFbTFyxqtPwkQu9gdZn8PphcSyTqdpptfpI85ywvUqp
VaQBdHBDKK6NHE9WqX0C1Q25xnwpBvGUpMM1qsdq3Zne+TZBAFJBhzcbPqyB9Hd8bkvHrF4a8cNT
dHJtmE0kO+xMEg11OkB6QzItWLgfotAISVDQhVMEYeHWNMI3sNoxTa9lRWKUaXhHoqwDCsSIR8Nq
RP2XdGoDNpwUw7D4oqXFccD1LTEqpPVsmBAPpt09E+9iRTTTs/q5H+0LUTJAVITYylj73uJnXflt
/GDW6otnTE9pCXnXEAUpHX55J5t2V2monKnd0jRIkVAF4Q7Q36UKnf6+Dz5dxt+rtE5h6A1skAMM
LC1ghBrAxSp2iFNnUQNIN2u3BPPewWA34GdPyvJgAQ0IcY8NxdaySj1/BcyQdXmyiOxWs+iF8j/U
6ousn8Z0HD5NtqYM0pDEvo3asKlVsDe64L62h53f+ycJuRWRxlye3+techWGDzuaoFRSSBNQMzak
CNmfwLztnHhc+fKtH1pS5wftY/DBPiJm25aheK6S58pMXlQQNTRhO2vrVckROUy+9ochoXqNL55p
BivPqb6VVs5TbmH8sJBsrcQCX9lZ8WaoHXvD0TMskFoRoY60BZ9aAkcQAl9XMYTIgSQuRGWrnWVw
FmIwxiFPIR/OGxmnLINVnX9vtEEtJ7Mvly0aJTQSOLUYOZCYQ0Arb2A14JH3R/aC7NQPHunW48XX
YmRHk/fd7bIH4Yp5eh6kS3CgHIzBI0Q3cAAFefa0FK+e5Yxr1w6eiCHbFnr7zKZsz14CQDUUwoXQ
iV0kLgHrPC+4UvA+gmY6llH2o4w3OKy+lJn/6Q16ve7L6kAULEG9oK3IGTHfWozSC9EiU0mrZCno
qC7NrFhOroO3DkffyqV/b76UGbmNMH1oBGUxEwm8iQudqJUFS0qKgAgwGPMnJToPXQTUfJj50PjS
VxBF+07FSxpF1WLiLagKzV6p4i3jIrcx53OtcnI2LYfKNu7n/6CBEYJO6UqD01qnkuurZjdXDnhW
Gifi0GokmXSklzQlLbs6o8vQTFwcCd2hEEJOr3TyO2D/L8uIxOIcYFQ8VB3TGwervxne54wKuJoR
URfo4Z0FjMPxCcoeEVpkIVfuDIBgIb+2tHuOLTT3zURAB6+WQGwsLrAZ22HdeOlrQ3tkbeWNjeqr
/hJkLlAIkT2k7US7SXvNlcuAauC8mqXJgfNmlthe6vmNJOGA+RfcHHYrTLVI/BPjW2v7Hw39ED4N
483bho0CLUFqcTKpH5I5ZJOml9gv1/ANPUyf4dM8kGbaBWcOk87Wc7JtM9QQ5fO6XLgpmR7AEtUS
LU+6MNKJZCsbEc9I7onlYXkv8lwsfDm/fOni5Kyp1BvLppPnbrM6YMcs2A8qiNDIaK1la+tnqWnD
mtDED7OO2m1ijuF6JjYxSAOixiFoCmZ+4rP32A3X9tHutQc1N+zlfEYWHQGHZbgy8bfMMJhF5Gsf
ZkTOVVZ+kC0jACeQg1HRKjyePMz3dk/4cGVp8dZ1dr6S1T4wxw80Sl5D21kzjOc+pnUjx/hroD6V
NlbLtLCIMm7uByCrlkbrO+Wg02md6s5nSstgU1WMDujILInJJvJnKnbsnJplzmYGfbNXojskEn0j
6MFiyrS/xgZT4yT9sDIzW9vZREcQYxS+1OFxaryPlDW00uwnNzWOJGJUEF3MBy3v1bozxLtsIZ9y
fjeIDHlOWcmbrlkx7GXnAUxHt3SK1l94Sq4423n3HY8QsOqQ1LePQlwZrBGd7Dc5C9XIARHozSb3
tYvHabnIK1hmsofvWAT+Vll+upLaLtN+NAiX6Rsw2cGipbiIwizPVf2cZg9Z6RPENg0m2U5Ly6rM
U9eh/VFYvdLuXtdJ08BPtC5A5UAPYuFLKJLqieLARD93G/j/r6f+Hzz1puvMDIf/XpVzicrvP/7P
vs3ei+//RZ3z8xd/Rasapg5Lw3J8h5wNHeP8n+ocl9TV2Tnvo7H4mbn6L22O+Qe/YQjCRwznz8zV
fznqjT8MgUZwlvmAcPgf6HIc9zczPb4Pz7N0YfEceF7W73GWNcRMYgz8cofiHGdXGL2xpjr6dfSk
uZ2NfcDw5HpEKbsEAgk13FcOaTTJHrqPselgKyZ4JHMyhvqrR5REbNqvHrC/hRXfeS0aW9uYzbjv
eZCe3BLgvybonZ2oVPftTLehGV249Gf8amkPCtQ8ozMfNVwNl29LexH8hQMmtHqUAzzwiSvKVA4s
kZRMYZ7dc2ECKuTNrlaLXX+dYr7POv25m070MARJjx26Z00wFifdQkvaGk0kWzPD/pS1fiy0Ny4Z
4JUi/VkDrOsXWIxreIG0ERChMAQue8qwwkw+CYdg+NS691XW0z9WxjnN6GUL93uPE7vxaXEjrZyz
qsXOt/ITQTggeAUr27Ctm+4qBY+dtCvfzX9gE71oUKeY8/+gPelaslgENtKNDnhWrH1xHVLXwDqd
0oC0jJZ301Uafar+cdCzUyyzU1mIXQdGdUG3WLCsa8N4jhmoUagQ6EA54etnP9CfI81mND+eAzQl
s9QxN54brd3YKYNBcGGxk51A934atDYpcl6CFt6I113NyH7t0nCd40pq127p3bsWqXQqPTl4Yw17
OsJonekEp8HoL5Ee7M1w76eSxK5uI8wU1e50Fsl4TJxh6zeQzf340CRMEKfkFHs6R0V8qgg2Ac3m
9t1GCohlpbszs2Fr09QxyAsbEM8jKHglyWLjauN5hv/L8UXPuFL4Ivq0co6DEKC/svFgO8YxIOJj
KEDgJnQINPiTcKHA8vLIZRsQIaEMYCb0oaX1Cj/tHYzeXTis2WCeq8jeVTI6JMSFIfk66A0pkHzC
BLM8dy0bpyn9JtLs0w6jz1qqy/w2Vtr0XHsc1GK6GvW2SfUPcM/YmKDK62o7FmzdPQP8EHGsabcM
reHio5RdNOVwnJwq4ALMVtPyD8oYzmpydt0YH9gfpYZ9DywC7yvvYKWORoTvPByPcZR9eqFka8UA
NVaIbER6suzpeT4mp5r2m47ZwI4PgT3DJMyT561Vqq5ONF7mBmZk4RaZffMkXDZ18n57jLGjDByt
M8RSEpugWXd1+BnglYLmqbahyt5d+N7zWE7wqURuAeV3WQiOPzmee6qRWI9f7S75bNKWRUJucjc5
6GN20kR6sDjPc+TWAVlgJKY+KyZqObAiRYhUTNhmOshNnXCsas2XtATpqbZN3V8EE+xGy0/9vBx4
33CqPftTdxmsRRmqi8lH0jjZe9t/RR7BHnp6duvpef4EO30kDCY9iSh/n9+Y+Xg0COl142FFaMJz
SydwjrLouaTOLymwCG3lymu5YmebfDRaPZ2HlsrJHNi1UO/m+9AixD5qVsgRcScjQPfArA32a6ug
vk/2LhbeN3qEU8SaEIjuS6dFq/nYTlN1nJ9bFrKWDb28xoZiHwwjKylOScxS0EXT0bE7ZB2c613e
bfI2+1RCrOP4FRwrfn11NQ25mQ8mRjWbOjafA0lFlj9L3imrd19VVXO86NOzzvhA87+EVbsh6O2g
JbMyoGOZns5uA7raVleaiCuG7lWuSH4dn91k2IKQZJUp43fcPi+9Hz6SvGnfi0b/QOy0jINw1Zth
vLR0595y1YfPloaB1oJpwKcsxqPZEUzAwQyvYS1HjInOPf2nSjsTTnM3pzU6A4kMptzVU3rIPOde
AP2Yav2MmoxBPXftnW1NR9oGSfqol8lBNtauNrNTXvPcFafHGHFI8E476PGbt9ZqHrpuOkJCu7Yt
ODyIJUmgjhMnwvyfFscEx+AB4vBSkF3s0DjWdvfRBuqsODYb0V1rk1MsEdU2iKZ149q7ebECtiPp
ozOGlbD6MVpd5wUbPTm7u+TB58omk+nZSPJ3WddPZvDc5eqKGg2pNeAWM/rRxv4+VM79fErOawIJ
I/dRwmfHSdSanGMG0rFlH3qvXQdAxCi40vjite7sHddE9Ie6vDiCc56FapH2JKAl75LHyApWNx+o
unIZEVgOp1r+nvgD50d010SAPNNTbrr3tzOOyBfDpFQMNPFG7X9vFAHQKS1CutUgJkwGTCmj9TSZ
sKNCduP4mbBImKO1y1QYLHVbvnhJ/T76st+RFviRhE5I7p29cGFd3hHxRvDY4BwIVA3v0mjM1vE4
6qg1Ea67zoHLHZTJicCWvl3lUd0usy5lV6XOfpmOx7HMjxhy3iwNjpUFiwOuMISUoBhQkySx1JiV
osQSjJr3mX5VKBlRfw0d+G54Frd7t++NE+rYIZf7znUe4ygxNxOgctpjsTjc7t1utJl3ersnrPlp
L/QCSKjv4b9RM3bXd8MXNnFq1Vvyzu2IvAQeiKKeGB76JBFKXL+ZjMPtZhjZxOSJwBQw2S8GWHGi
vgArIEvG9vcSxQwRQhkMtGCqcJ/TDO6yfrbBxM/IqqM9cn8yYSaWkE7fIedkQKmtpwKW9ZTSzNfW
A3surgGA41699pMx0yalHzkWON1HuVKzcHbF5gKsjgntIRrWeQtKtO609liNJUaW+aZjUkAscD3t
Jre9d6NGbSiK6N0UYOXGeJNp0bkoRbmm/nrGSJ/Z75MN1IOrAJZm770pDA/5YI/jsOje4M0vC9x3
a8NH0ZNAWegcxdU4E88OUMxVRZOE3ryTstyAQJc2EIOCA3tKzI9MSw99Yd97Av591OvLtPF25OS8
dhVjUJoKh6Rh8eAUKMbugt7zEjbjkpNtPaLOWwjA65meywc9oTdER7Bs196NFl8DrkndV1djjJIP
V7MZr6ko7zMH5VkA2s+O32NBLD2IQaJU/lLU/xvB89/Uzh5lgD//jzEgZflvWu0hBFMsh54NqIfH
CECMqFyKsmHYzgubJdVZOBgrw+N/fljj79W5b4LUctBBOa7t/s5joy0iumRIyx2A1s863RPPecVH
dA08dd8gQ9TGY035ptz6H9Tpxt/5e77ps2mxbASghvc7AhCxU1c4o0s6RmicxzkGZCT+K1s5Ocsa
9VUMzUTBLATvfD9XaP/wwmc/wH8F6fmzwNzlGegmPoT5jfkL42twXQXorip3pmTvwBJX4MrR6gqh
zyU1hotjxe9ticbnMSaNAAXya009HSXj9h+eyKxj/9sT8dgHUivCNnN/4xASEeBHXksSzXzMMfm8
2BREmXYEA/gwVtQjmby4jLe82l52SL0JL7wUePoKzLlZRp3si11MenPlvvznZ+b+ndXHW4SnQ3dd
Awia+E2BX5FINSWjV+xIyi5Y4Y5WZD1qLS40NQzUvrazFmn37XZWVS3bgmz8oAC8hu25tJN33Vcf
VsS6c6tKPXs60x93tJcqm54lV0wrGdGeUv1QUjpME91abefKx/GHbZrYu4jzbt4c6JITNFOXPEoO
Xq6fJ8veNXwWAzG0WUniLqSbpGvWhnjNPH1Tc80NvA6L6LhtvPZSj8MuI4UUhyGlc8yKEWyI5t7o
yOJrq1mrPHzWwvEjnXQYMuJ+ZqC5VnP2jO4SVPln7Xf8+eS9AY3KpXNpCoJXXI6aRaYHlOJsO8kl
SRfd0F9J5ioW//lT+HeHhzB0E1Siof9f9s5ruXEs7bJPhA4A58DdEqAXjSiJkvIGoZSB9x5PPwv5
/z3TU9PTFXM/NxlRUUomRQIHn9l7bUPX/3Kd6mnEOkeXjKf0hmEz/kWH7SO5dUtBP961tv4764X4
d9+71MQyLMCcYyx8vn+9NZyB+GT+Z74LzOnYpPFTnG3MWNzjYrg1PG83tkw+ppGzdFZA6nf9M102
q6zsIGgn0t7Ya2BiUVmQF4ti+eY4xDvr+UVYy8WgUgen/XQVg0//QhaWfiRHDj1wDie744k15IhS
rLeOCnB53cGGXaSsjN7cSerepRlBmXtwQtb4+kiuAk5Ka773NHMZaQIOAX1T9stsoJh1w5axwpYU
h1Me9Zuo+W2HyJm0pPMcEwLyiKhbt8pdNOkmmiPb2MeaAcShZFu/ygKdjU2ddlxF/smHELpixPCp
AVeFhfOsV+Bhu+CSJ+MdINdzRIZ1T+dH4S/edAJo6cNY/Yr3mi64SKOPpVYm82IbG+kZqc5r3U2f
vU4VmEdMCsJbRd7vQqEL9j2fcWDEp0TNTqEt3/TCAJF6yOT0MCrxjwJ7hlgLzw66zVSmH1rqHywC
bsV1LFnwTsZu4tRmE/Bm9tp16TIplI7TGrSSNGAoLe1ZYe70bubYDQ9V/jjqPCv5PZSBstEMzoMo
8G1iMdT6IyyjTwQKZ0tjOvGfL+1/88wT0rIdSwPFpRv2Xy7t2VKKSioi3y1d49JJjnzt2t3yy9fl
V87Ncpf/zWn77059uOA8423Lcow/eNV/OfVrfYqAy0wctgl9YEM/XPzdk5w3/3+e6JaJB00ufzoI
y//3+wepX9KmjE93aLZyiOYNs6N0fkY9s60CJG1MoB4TtbrN5FBPdrMeNfXYhMnPUtzXznyMIbtG
wlk7hrYMeHaOop8Tuq1ex+7BQWjl6SEO+TvEajZx/Ns2+WeqPjkRcHSAH8n2leMsG+9doN/7mKO6
rpMAtwEr4+zUmETHWaR48v13fvKhEwDWtshNMbwu7aAl5nvoyHNSyt0o6ASa/GRYt3kYdwb91fIm
DcofQCnnSZjPBbMSE+a4Xb6UDDZsLObReMUjciK15Zl5+VuQjUfbjE+E2p5C8ORQ5I9LUdOG0Umd
ifUx0GzoxnEOLrbPxKVhTKHXNGcMFVdjX7xqnVWt/DBfdyMVn6pHPwaPC2WiFYqSUz8mBx1ne8o3
SWLlbhlnLP+cSjArci7jLTe7Z2jCa7arbzD03KUXcshPYu5PBtXwvJzgkjbxP1/cmvpvChwuMQcq
BeWFlMZfSrocQcxYkJYEIYvHJ/muLgxE4qFxWq1qSyI3StRjkaKtA2jVErAXbdHQIfxSnnTHTckH
7M813WVPR9pJ89xJ+9C0dwM1dcVgYOkY+/7aZOMtVIKHBrVaZcfvTosdAdIR27pzLKLXyU4+Yp3X
R0nMJpe1i4xI+2bemINx6IhJjysmDz13PkXwUlR09XjrfOO8nKrV3H8WuCoUtTmiXPkk7fIj4zCz
RHGSRAuU5GajuqT4GLcaMw2GhtDCb47d37Su8whF3mTFr6U3Bp13qJVxiUjZlMxkCPbYZgbVDmMf
sxzvYI+u9JXjgFuFGd1SjfmkXgf0kKvAOOftJtA6hC3NLeuHz6kbt0sRZDTLpES8OfG4MkEvmj6J
osVwNw1+Y2KdTrbwH0smg639OzGUGy3Df/uJ/wPS+K8+S5vanTqWR6Wm6XB3/nKOVVJMAihivmtD
457V6Wl54Nh4T9NuPWB8Ry12It/WW+ZnCdmhvpC7msqjnBi8MOHUuWJFY6w6RNV5x8iKajdhrFmr
mrsURZr5e1GIS8xCS+FiMyi1xusy3cgT+613GhZC8WG5d4foRCTVtulNdAJ0D/RDuMd3fjbhyDPP
oS68xR0R412oyhSgqXpfDsCYbz9GERWg9K8zY03IaBNnp4mQyjoZbgHVBw/2opo/9eWpkPOxxvLB
BGDXt8kJqJ+HS/I2ptMxs7iBl5spEMnH8juLWb3PmnqPZ7jnHa1N8lux0tPEWhzR3ymJCGfAQ6Kb
HIN1elgqDmvEb8H119C5ztLrqvTc1h6k3Tfmgdw6vf22TCiCXgUyFvLck2e4ED/LOMTux0tOifxV
VA5Il/GktYWnDT91Gm9aCK7mYrOY5vkzUyHgL9FDCls3V4nGM8k99IbUV7OBo1BlpzBMFzC/aDIl
RLqwWpCezqah3Y2T9DCpktQS9VSmTGJj69yNyUc3Wedlaq0xr1umTVMVIHGW62UIRxP0ufzSjqB0
SLRrpUQH1WKaFne35VEbcZGiHz5D0rgu/13q01HtVhHjorojEopxcg/eNUQFQqQmiZ5J4xY+kWxt
KnfLMbhM1goaN4mrD3/RnyZ26p7tafjUivhpZjijdeqTcliOv44huerHJ0Int+SLfcgoPml5R9cX
fkjJu1IMjkqmr1k/uROhxLBSIDEZb8ukLcv5AW6jXDXeeJaSoss5TplXhhD9zYelctHS6U503Bu5
W+vCh/ORzJ+oLG+Cx3qfZweljw+hwxzRqTe6ObuBdYjsYLPM2to2ZbyIhbrYUWYeynI6/rngWXos
9VzE83Ac+Dw5RvAIQJbI10s3npbWGa2rxwzR1eEfLE+BXLa0csa5b3ricz/VPxtgLrhl+hrzdCtH
ivimYlozZqwgGC80Vn9PZzY8KAXWfcUpPPfbvmLqzLm4zAnn0v/+m+eEWGjSf2kAafsMw1ENk0Pk
TznxLzVJOom40qWR7Rpr+swbPkjiyIX/wpyLgUcHuGzpCu0ue2CMyY5mWCBuKGrazXJhNaGDVryl
GG8dRsTFkN7SxPhzfv55AUv/XcVUmnX0UzjTZ2zjcjaIjtejJydB7WeiSEmHpH5gHjSsG5SqxPCq
ZI+PEVpI2XP457UCdz0FZjF2005UJOiJrrtmFt0yiLCVapTUrvZ8yovoDXSK/mDO3CajCVUN49JH
WePYCuISYQ/ThbpgFgpaiue7gKtJWgh7MzPsViNa5CEOmYR3T3E73fH6hX3/o9aidMmW/1nOF9Jk
90UcuwOZV0sNYcr2uNY5nJYz5ylQ1DNsWQzD4YdqUw70w12o422M5Q51OYSmQ7/IWXmYplHLOUwO
OARoFE3H5Qh0uvTkcEUu919jOU+aeOrZa6Sxel1ebalXAn3pUaNDclEQ4BfsBJarIrHkeXkRh3l/
zXh5adFhuqwSfTwsJb8kD0NLzB0yvM8p4w0wtydeF+yNttnVJeUIqerqQ1RZqkcYw7YnAsbMy3VQ
NT9p2z0Lc7wuN3Rr/bMG//9797/Zuy8se57T//e9+9Mflr1LW59i4f7Xzft//9V/bt7tfxi8FNv4
P+R5tuX/XLzb4h/C+IMuYMBm61Ap/icWQxj/WLjy6L8FdjSdn/pfWAy28pSMBgeCqcFtkPL/Zf2u
C/2vXRb8DdVQ0YzZONQ08ddBVxfpSV7HUbHjxgu2mt9bXGhUxBJCuTW+1qyCbpw0cHjGvschphkP
rFV7KMEoRkx7e7Eyp9hI28/OVvXoW4rvOTNpdoWikS4XjJ4MfRKapvNUl8DlVOczjtmbcNjGnonr
zBXoRiDxcZgN5lh4wdnOmCk4ibpmFCBeJj+1vWwUykYjEdwj6mNtTInYtioifQO7k5vWPBtkvZhj
tB6jmMV0kLCreKcjZNuUo7Ox8sA40u7RfAOGR/Sw1nijSD9D0Kt1me8LPzrYI7rQWiX8XdSBs83L
aJ3wSCbtJ2BXSuvbyH7TNGX6xDFFniHsph3r/l2k9AXmX608qiP+1mqw91kEiUcPxxdGd+EqT+P6
QTG2mA6iIw4u0yVit3lXxAhHohbbII7xCqWRPPttDERLWM7BHPKvOmE1kbPoJONa17ZN0hnomEY0
saYB5Cdq3tAIPeCCC++LPimOo0X0UAm2deQWcVWR+WppxK6J33UTJa4NiXivBXsr0oxnqnlkkuAz
cr2WmzwLs4dg9AmXpknTZM8WZ83YavqYibnMBOIxwzkKpQAJ5w83ocZ05SmPniUgFJX+KugRhTlm
dsNowyxNaeRlmGS2x6Gdko0LIAogL7TGTjkm5pQSX4shJ+6dca065UtvUs6Lbqo8ctCMh7TElRGG
67TryfVqavI+F9+tIAW9zolrnAvtNUc3+KDW1n0srNYVBjMb8oas25C0XtpjwEdwMC1i6cF1IPev
pwXwZRJ4BW3ZuPsdzxjdF3v2VTc5RWJTpdANKjKCSVi/qiQ3YRSF0E7ab0I0pMkcNZnL1dgajzXY
vxsfqMfkmdEENKtSIYe6cZCpKGnInr+PwfqV4IKThKgRJQnEJqi/UPEhXLRM6yrxLBHF9l5mWvkx
uSJ+SP0+f1QWkJpUGxwQem+y2GGsEzOuyUs19wqLTFIzndbJWAZc92bPxHc6EcugXHl8mIFaHsMx
u9m5vo669klC9j5MNZnHISk0pYZrE77rIVIGY1dZwnr0S1TAOtBqLQ92nazqh2jk8SFaKfbhrBHS
WsH1tpFKEGlXryyja46tMj+SQ5Xs/tDC5q+YrfbBilQawyx7ArN9Zh45PRaB/5V1xHrpzNX5Xkl9
b4IOA1GFRC/OsI1o0eIiG3BvSB3vdpkPO8I/tCPobE35ZU3OcxXVFegFOofK2PJFhQMSzim2HyCf
DetCaxRAgo1zSOrkRc2kq2DeepjS/PIH+WiL7jLqY3rJt8HZsggJBupyRJ+sEJtEEquM9UNH6BIJ
fk1PAGk5bIwCMuVYdtukZ+/UjHp9GebRddpq44g8fK71e46tIbPtkdJWi85BYGlu7OjuqCnW1S/M
Z44g6zoM3U+40LusHHFsVJDQx/TafFBJ18h6NKpOR0Z8SATONq5qbNlJkbuaWZ3HILIeSIzzWeng
x58iDCJ4cJWTtFlTldVwiCMz9GwWlu4QdGJNGSy8qXQiPh/9FwN6gHRV4hCV3H01rMYgu+hb+KrJ
Ll4YAa2sv62Otek44H5sWcyuh9jOrvhoE6x2tfKSYsXfRCJpXZyGqA9NYi9wBswrAv6uM7uN9TyG
/ToU9o90/HstQlLztBw0g2LKbfEKWjA6TzYKwrjyiYa1xwsfrUtkVHar8m/ij7uXutNWxSi9WNJ4
qsjB1xKKjkZyxWgPBPvE/b7W9GytwEpiNgYQr+9TNP08BEK7Bd00ffuw7LdNZY2rWgvnTdtUr7Gh
JW7U16an8jNOnr/VCYgXmxxOrGHjS25hYMQoAczM8B+IHtRdwtM+Z7s6dGTaeXjYPzMtyFw9YbNb
x2DkJ/hlRZquIVeBiEq1LUN4OPYCjUqECtIHKce2fgJ+EHFTIt+iXafnIhlxhbYE1Ae85Q1vfTc6
BPsCOHlAJjqyNljgmvMei4xKhCq6Z7zT7VrUzKbHYMg45keJHT7DbaS8yih4mZoxWhulI/aTg0t6
Gn4bI0AZ9kWMB8wm24u5eteDmeF16j/W9Z4tRX9Da8K20ni0VRldg0jT0Mb30O7M2PCmgl+ikdEj
VnGOuIlbs84EqXuzss4TCYVhNEhcthxYI0Hp1oJZuUgcYp1bNMDSoc9Js2VecbJ7Y760QHzcoMzV
nZ3Hv+eZjPaBOfkKnClBIc62UG1UZdV0CBojP+NPrRY3w8zGFvdTZur6AQMg+Mk8NtZTiKbGnKu1
b8kJfZdM3JlEe0EDs9PbiCDDxYkeD/kHTFl3bJ14P8+JsWrNGVOZMXKVcIGlFQO/AjzIviivphkH
L2OmEMhaLYK3edfM8gtFfnia41CsUvZFitb+TJmtPefNTi2yN80aSgZJwesy1MgFJrS55ZpBTOQZ
hdFcwIykitgThcvaXjloXf1um0m1q9Jg8BzIjh5m+di1GsvcOtacPWl6u098paExH8tNZfj6Yq+j
0rC1R8c013GuRG9Tso/x7+xwIiRrQk3UjcxBihlm0L4mvXyyo/GxybXwrde1hb9IsGHcGc+ox184
lhi2he2rpQVfoewb10wS9vARiy+HCsYN2kLdJZVZeEnbpU8yGgrPTmu6G5UzT60EOYBh47+N5vRL
n9r2rLE09Jz4AYup/OhVlmnQHvxja2pnu0LkF4ZozxuztT6M0H7zS/8jVGlMVZnJ57yDTlUEqfUQ
1rN87q0atYPK/aIF/ca2q+BmsMVb1WFIOh38szWuFekyJGS6aIw3SaTFSfQ1ceyzUu7MhS/jh9+V
UoGbMOv4CX9ThzRL0/ZYOYxLPPB5GBLmmMNcmA403JfAtn6KIOZoTB8GffpmGPNghVa5r8aQDlfV
Ngiwg+1AoIybRBphjBMuFmys3Pld+2DmN5D0w6qCoOGg2Hh2lhhOg/HM51iYbmlWyBQblJ2+2uzL
yV+nRfHER7VgO6Ny3wFf3Zj+nD2ItA6ONnI3zFumG1d2x5diIEfTQMSNUfhsxtelzuozLJIpeau4
Yg3XyaoXnr0bXNpgbiosFGR63rqyuerD3i9qKDg+0+9Gm50n9BZijY4iP0XLBCkMoG6lACKZ434T
9QFgqS0Ur8wF6VHLhYMcIl4nBZmtikW4ppGLn7gZDI9YSZO0FfVqh1RJzascjPpLdM67r5fRmxr6
tttPJQ+4mKSA2QBPw3gJfNB9tFGV5ih6XFUxojXBpSTMGXP47l9zEZ18PG7fQVkcQxnO71MjnhTL
+N04eXHLRQ8prDtxHnGC2CLdprJicGhHF43LEqPX0G7N4c1g5Ug2NVVpAZllXcxa/Q2ys1pZTWRe
7F4e0eGTQaH8AJAJjxXCMqIilwxKc4Sl0zA91KxEbiZFos5l2u3msx9dTellQaTc7U4eqONCj12i
eil8Bf7YkHyVdpJ4zaBNu8IfXyt0IFWpTFhzZuc96euTX/H2Y8tSd0aNLD6Sd/ILWoA++g8CoREW
qN16Vqd2BxEl+YY24Uvk+GZNvTsyx0EURIb5ikjT+x/SPK3HzGSlzyB38Hf+/MVB1h0RlhninIyf
pUJ/KgelQYJMsic9VsyCv1HDe64Wliv78cs2og5IbVFyBuLkH2z/bqqKuqLwANcVBMN//cH5vA/V
8lFpSZECl8S4LdrbFlecjgi50IiUoQA7jTrIKOLoIbR244BdmD8Q0o6HCPu+VpDtKiMNbwBsG+4N
iU+qXvdmMUBThqSU9npGrijjsnwC5KJaLfziemEa+0OMkLMsBWPm+FWDOrQhpeasNFa01Ywxd8Mk
IG9ZB5g+NN0xsMCDGCEBr51RmZ5Qu+mg28C7BmpLLDWLMVY1f7fVqLBzjTFcpDNJU377XJEy6jV2
RE83B5tATwHBgHzw2il8rAzLRKLX2SikbnNl3Yq+W1vkHiZ98tB+hQgS6R/iS2Z0httGA4GzWnMs
CKnHb20QkdMTdRKp4PpNxHelDE+a4oebPIl3s2HHFwQaKMtwcgZZbK1YODqnfk7vRYhoekxkdEuG
dKsRW9Z3RP+y4ItvGgHMpVF9O2rIKDb2i9VA+NI6zRnfJTidvGju35VByVy8KCpDV/st11HOFmjT
twjluoFbsombRUjMwG8Q7dMcQ8lQAvsd7vFuqvtwp+bpG7L5dxmzBSi1B2sIf4eGg+83k69KfQqx
i1StQyNaacgZYh5aoAQvHdCaNnE2swptYEgD2g9FeIHpH+zlZAvVid19v6cxOSZ5zJ6RGRrZBFkB
CFH3cBMgm6MrrpnZ7fLRGXadom+byUbJxjMLhB4+tI4eEDtojHShKt00NJVNMKpwHkYLVfEDaGh5
EF310cMgdzHc3JRmWKKrS+DhfpYgUb4ng/1hjuLKvXvNu+TVF6V5cFrEAKN6lmSBeRT2f16omEdt
V5XJrvJJumhKHhylWNjt9Yoou1c9yPSjX3Afh7VNW9i3vjsUJX6C5fLrkmygC2J8EDopUBNH3/u1
yl3K5nHKUDRWqXmoByfdskO4oCR2W7Dce2eC/gmpZnE/8TsBi54Rnei9F5EShqese+LgeYw6QY2T
UURmvh55PVL5cS2G2YfKfoE0XR8XuNx0KQFV7rGRKgdU08GxNgJ/r7RfCn58t3YsqAVdp9AE1md7
nOxNlGCanLKxhbfDB5kpWkfXYz/TWRkHKSrjQBSggXICe6TB65WltF25hL2rmgIufznTnG54knP2
nprtRe+i1u2GYfIKhTqKWgYdOokSuUOWkRqwiyXD+5NqCEdTEOC2I3ITIcsLmFThOb1yy303RkWj
2bAzkpbdDdkl69lOz+rcgjKccRjyeL2rJJWuFDM8BVb6ldmkWbM3l3iwttiwJCV7irVgobGxfSwP
Cas/2ZfsZVT/xRqi0Ou06XvI35tqzJ50/ducnXs2RsirE3s19IRjJZ2ADD/Z+jYNL9lEnjNiuMGD
Yrbv0sYDv6YdY6v9rVXajsWjV826tW2xBseB9qvTvCbv4E536nvLDBAgOvxHsgVWbQeFHhDa7DeA
1mKGv0L7IL+MOqJqt20zGeS009vUUzW6gf5dKpVzOneT4/zSmZTZUC0WWfbAZCywg6PZAPFzmgkn
t95CvZhUhJXQjwKWueTKDZd2DDEyqkhSDeSIY5TFDzqlPjSpJmA+j5S1b0AQybWBAVlOvg0SUPsa
xjRkhLb0AExGuC7No68EFvo6wrQKoVWXgZ+KjeJFLVvIjma5qjJj9poRz+WQ9OMSJmkR1RqEF6vJ
dOY00CD6DgS1n6BYSYpCsEGbGnReuIO5rHd1SsrbTLphXiGgK74rel0SHoJdZPW2q6TjpXwBNbod
RvT6wHYc5LQ4ZNJr46TNuol+6aFCoqWRJhwbydbIrJew5UArGIXM+pn7egOP40BKy3fZcjnoojpK
v5pcox5OodJjh/MTqFKTN/cTbJQy/1DRLVeV+VQBSXBDFkWJL1RypsiNhC32QWTLrhc85RxBRiDP
klVGG2eZBgQQjD6WwXOhoGYRpITRf0Tyy47DL+aGThg/jUHWrRMh+ILqt8RM3gdz8WbtZc03p1Ww
e6xua/jGYxjwC9es8opQQ7fAHiQfyezzBw8I0R4V9C5Q8y+7rvZjQSAIqrUDSU6uGqN9kFTKq0yF
bNC36l4uimmaqqMaK9eyQGVfNpegjp+jvnyywxJeWEuSA/UNxdGNe6QNykc0UN+mDqqy0czXoB/P
BSl9sELI8SxvDJjIAlF+R/5iAE4l+AKMFjZufMkxH7TBjuD5RqsyUt4ZrbLIutYtcajshDy9lxhk
ildifRAAyu94bl4ycIEzkdWxPdwbH8dmPn5GflIRuTIhpBe/lbFiK5m5fRx99ap2s+bBU51+Pyf5
e59q2Qq5GXqoJPe6Lv0AQ45nexi/2OhiXGq5ffgeaFTOUmdsSpuwdyJgzEjyX4Rp7Kcy2QdQBZ0G
unrZvheV8TzQBQxFvEk5zFGL7JoerUEAMCBUtllG2KUFUYehHJhRBauxCLm4Sy12Idt82aGDxUMD
+mqRjd616d0wyVuM/QYoVbxV+4r/xW7NI9LPm+zyN2Pga7iXGatoAXWkPol64MGqgjyYBxh4bE7x
uFS/W10efWPaF4PBWGXM76NB3GmrOQ2mIOTVKnPPIv2e5D5XyMEwYJWAI4DGRaiTZn/V/vAuewBA
sUb9WOT22izzSzWXR0VcgbmQsHLP+d2LpL06XFNAPzLSwiHv4kIb+GITkDfEE8pA5xcQzHH1HjBV
E2FttSxAfhJoSlU3zULmYC9qKE95SBfkx/KeiJcksQ8O7igIuzD5mEG3QCYYho4/pSQuqUycF5aH
wATt+T20cbAZvpj3AEPdOGHa4gzhT5OLc2uAG66Yand2t9bJ5fZEmCMYKL4x5q+XVViE9hRJp63s
zO5WzRkBYcQBMONwAYFNazks30h3axZhT2qDVmyd8OQnTUhXnm7S2c/XuDcuQJMpTBnmEINRbiKF
oxfpq7kSOXKLHrSSFvY1HO/xN2lkv/LF0B6F0B3QvNKFp66WDa49EQPD8BQREyXMTpYVO2KVDNgK
Q0ucNdFWqRlLyZK7Tul0V1djAn5hbKzthh4TDGaxiqaOUZVfTA8Kt5WeVrYXgZSJU81wG6uUe/SZ
+mrMOgrPDPlNHn+YYTDsR7VK3MyJXIVLnz1uorqoOHHCR4b5gL5MjPZq1hWFgTlxGZl1yCKbGgjj
cdcbL4HGpzycTUP7yNNP4KzixQ7ZENRNt9J9NT6C8sRqZBnDPi6CfJMGKjKplI0oUOUVhAxqDEhq
ipDrMKfSyvtYbBo9us1xR1SDI9s9+MjIrRBbOnWgrEM/BElhlLu6r7uzcZm7T7UU0h3mwl4ol5SN
YOB0ZSq8oe+fJ111Vopym0tR8TEwklAtJ0R0TYZL7iyLHXbfmMZXUZlgHmux4+ljh2CzTbA9Glbp
Cj+/T0zh6iB4LvEgrIgVek1a8uiMQV56Di1Hq2Akm85VreSzFqI51bG/n8w61Be1hcBEbdzKJq73
C/xqQ8bY7zoMnlsTi7psAs6dJSCk0Ou12jRPdgpwoWsdy7M8EM+QMqZ9O5Ejg1xFB47IE6JkUL+p
4TCubMfJV40EDihE6FwlOgpDo1qbAmCDXAcPiP/g2bX6LsH+xPuyf3LCkdycs8qctRxFAvQwALvr
KH4FlFpeZWCSCMRl2OJK7NIIsXSGoAb0BHTcOwUueNLSQh/HTIQKJP3sCkVfFfpLkFjVPnFowgwn
Exc1mOENZCbXtSjOfYixPK1eMh+BijAQORsE3a5y0jKUzP8oO8hXg4Zcpl+SbMsp3eopL4uGTHpV
f2fa33kDIK5mOowi+xra3mt0dIKzYr5LM7/MgLXg9W2rXhSruJ/f8oaMUqALT6PFm1IfCZPg5GGq
XxsD9fAv3RqeoC0ZHmBKdV0aDBQCTLNgNaoNXUWVVvjfR9OTLNY3dWBCgJjUcqVGm1gSNayNzY6d
Pjc+PErZThrEE7epn3xGOhFRLisrpoFT9faQDf6j4ltPjfAvlAWM/mdnzRgzWamx8CzucachtELM
hFU5CQMF9hC36U9SgMUsvVHTj5AfTmTwk01fBuJ2S/V18Mys/URU3nSSSpyY4ltu4cKey6z+VQ8t
V2wKiBU66TgCHwR1MDJ3X3I3DNMCwSWg4C29AZlAlDOnNns1RzaHYWJSc6nV95z2tCkZXQrjLrFN
1O5RH4dXtos4eQSKBECqTvcz85H0xkK0SWtPLXmVASoM114kPgQ6e7g1Xxlwx8B5LCbYGJoOOdEZ
HnTVZPvqt+usNx9rTH5zk4A8SNaWGaDAbH41VrKui+ZOlSc3UWcjhrJOihl7QU3XulIRffRdC5Td
PyyvVRtoxgp5pGLd4pStnBo/wbJyGg8az9ZIDls/yo9Bdqms/M3Rp+ugmjc8CF7rb+EWv+m69cA3
6QyppxPF+194HYs6hdNH4GvStjpH5GqkMqkLY51ySNUQd5khzGhDZlqdEiRQyVEZZdqTPc3PUZO/
jQw6WhF7o9U/ZGZ5FEPxkspnPjX8luM+UtFtsA+pR+diDN1l+b46hYFuFl/4J88qjK7CfPTb5tdQ
MtWaY2AMZkevPSKjKuS8UvydPww7sKSg8VNo7zWKbqAKhIeLGj7aVD2aafda2TUfd8MTQL/ppr1S
WmMVm/PVjOt1LYoN6+z3GOjeqoirx8Z5zLXFHxPuaxu+eJhuybLBRF8Z96jTN5g7Dn6Xn7AbEjSb
KM9jDr3eGR5xiY7MBx2WNWEdb9M0vo/K+MVW0U2zpnXLNriKLrmpNjZjDOm7scX2BDZ41SiQzBIQ
jWUvL5WOaqsLiTJn4RpWZBqP0Z3Z88IMgsqBTQK/uqpfzLMvfzHYOqZTj8gRL5YDm011gm0+6LuC
LjmDBMzxKLtrQEZ0yzUCkO0USQ2SXrjv4vBZjym8FbGZ22mbNOXO95UNNnPYJ2xdyhx31MhWSfOQ
6iNpMronnyFwCy+KY3dLmAx7G0d90ItonUX503LhQ7z/KFKmHjzTiv48gOftCegCE/iWJvDNFeeM
lmrdtPYLi/Y3bFIeKOojHTbHVaW+algGVur0ky9cpDFrHidu+ZVmBnw5/aC4cJOOlB6k4sm9rtbb
rNGWcLNnnelDSf1SZPp5jKJzHpcfrK/fAevtNKRPK+IaAGd+5jL3ctaeUPNhguQeyumD3Sq/Z635
6jIAe7r90oTM3RlGfOWt+Twl5lpR9L3ZVnf2mL+IjDA6/5dq+I9ybn6SKnzJ82STGMkjO+f9sIQM
Tyxa0Vc4eXxRe2KvKwzdAAJHbmUn/a2rREeZ4inHgxshRmYMs5tB83bJR62otzpt3jPueiUvH7ow
ftPL4X1oFUjmUnh9Yu0gcl1nVrCAkxhv6vWmSngAASizMwe7d+zxjAH1GLzoQruSIOFBgP/ivYKZ
Ct2wqbdF9qKySTN5fpIAdY3HZ/ZL3/5kn6tAPzdp8islXyOw4h0hVA/Ef59tE82Jkp9mIY9ox74j
HJN10h8NpXsT3FTmwlcD6fo/2DuT5ciNNem+Sr8AZEBg3iaAnMlkciY3MFaJxDwPAeDp/wPqV+tK
un1lve8NraQqTplAIMI/9+N+wsw0U695l7yVhThS9oCexwF3MFHN9e7FVMyzmSQ+fWOb2saNltS3
MU0q+sgwRe3lRV/qixTtsac+RSnIIgM+4FIAaZCdB00+Ii49tDxTNnTu3q/l5tG8BH3Fpc3qaWoA
wh1uz0LcDTXnp3sMeMqm96ICKdIa+pNVraevtg3yIz75izkLSMom5he3nGNqDJx9KIq7MIIi0G7j
2sEVin7FOkPXsd214O9KRCvA8ZAwZ9wTNTBJPPHRxaAQyu3LR9ggwajPlKOYOpa8JujV+pL3wDTt
Bz2VB5PoLjaZtQXw1ZxLHT4DEpA9P0AB51vIASWtvSyjcZPO4s5Vmh/6FO+jFoZlsZxDpqjdstxC
vnovhuS+Kh7dOA5Jw9u40t+hax0mSAIV3eRWqInbvsvuQ0q5piepNR+SvEPbnWXXvcbG/GYPWlBk
7nPscMuBTc2Nrv85i+TGQAVnLLKr1YoppmA7pbfVgW4pP1GiPVQnOtN6Jhv4YhKMEtJFiysYRmfV
TUoreJixR2LFCCydt0mCmrNJdm/w3AigPSVebKWGR/CgKTNpdVt7Yrp145YChq595IyzT4z82Ri5
7eUS8dWXk4r8AM13D0mXyw/hyTTu2PN+zvx9SAYWsv120i5WUzxC0dpF+nVakhcaEB4s09y6bCOY
DiCXx15V05Wa1ltFiRGoTTewNONr/b7ZbF1V3T3FTXwTA3HZtAKrzvoNC0N7sAuTKs3YPU/RcO/G
oNs6rpQ4eRKFoMyherapllxuTC2ONuEEGL6Lx11ODYsSM39e/9FUNC+DHXHcSz5FF5MdKAh6iPoK
eNmOPV2SuysfHCwllKv5WUGRw9pWT97yXl0ICMOdg0hM+Jo+EgznK1xuedaXgewTuFWl23WJ41kG
oojSInKz2QGKIhCYu0yB9wE7ipo4X05y39rjxQ0tZELjEMruMiv2zRzphwjCVYoX1HgdB0Ts+XFc
En9K5r3jDDTQvUWrlCmrz1Q6P1BbD1bJDDRWN1Zk/2jcJ0Y0+yjMP0PDuQnjEAwWAGNH7T6W0LoP
QbnKIYbviYIz6IQuGeUoXQ4qiSWyLrIdEp6H2fu9ZJrmA1675OB+tUzyUmaDESw8tTy7tBXfZqzq
pT2FFCO2ASZQpWfoKABTId7WJTPqplf4XKXH9Get/blYTk80nFa8I5FcV7A84pq4MeeYuMdIxaLy
WwTr/+yf/2T/NFWBHfN/tn8+f7YFiac/+T5/+5zffZ/aL4a9xmN1VRNrsdkffWi2/otBsA1PqKEh
CJvWH8ZPw/xF1fjfDkk7lYcNbtHfkUviF5s8tMvfUHulmob9v/F9rqHhf/GUC9c0SZPb/IAGcBFD
/UsEzdEIDSWVYxLhdH86aA16cl00OW3SCDnqX16Yu9++6r92del/C9VZms5vargO0XVej7/kRcNh
bARO0JDxkwbEzxnExh4n3dMaPQkaKqLUX7tOPZDtbNSZxdN5bZTpAHWYpNpYvBc2FPocNjUCmfRl
jxo6sdgaWQQNrUyeoPk81hQCeJalkzE2XcIRjfSHtvM4eTneNNnOJjWTcxU5e+gqFCaMM7QXpb37
z7+o/TenPr+oaakEunincJX95VWNrTyfdJiXe2R5NsREfPTUyXwGVRhv2EppOUflRPw01PwrT3QC
Bu2dmpSF14erhFWTYWL7FKvFV2EU5zwfpe8gT3lWawZZyTB1thLKWqlXhtOxRnG0l2yIq6MAgJ6z
hXT0A2fsjpmrIYKq129sEk55yphV1YNvTLEi1Grr2ulzwvJ6zJeYkUJcIlrVsQ68J4/9nLV/3fjz
kxr82LCzc9pDVcTVFZdhR/3r3HCujKNmHzvaU5kwhohKDj6Om+5Tp2P3wTrPp8B0Sme2B/Ib5Y4W
pxOmpRZl+eQ8fpep0ZeVCZDSWfJQD7Mv5MSwsaL7YTYy5FhUnNAdP8bGTL3CyqX/D+/V30KYvFe2
wfu05iq4Q/9yUaqtUetFv0CgiBUHFT58TPXs3UU9HkuIpWVGQqEtB0JPRmr6Y6MyyGilv1jmvlMQ
PnGQ7jTkvSjT8UkjGfIssoJQCuGLRB7ruLQCs3Fe0ddzMuEQ1tVxXsfBxQpj3LU1loE276OtM1+1
l1HNsS9FJBfT1eOVgKLFpBmjcXPdN6MStFK6wWK4P3LGs0fOg695XJ4NSrs2SmKmvpMMiK/ZqRD1
8yDLu6LiwsNPw5NyPCdahnxT3gHXQlI6cvY4kGj2hZbfpqFyGSj4IvibU2qvq7hP+5EdM/8ABwPv
okGOhyiTe1URVzbhTFkhgtuFbYpvUy4yddmXA1+LN+q+WEn0//A+/XmhAj5HX6Nt0d3o0EFj/TXe
3hkkSWZbuvuEMAjubPqkncict5qBCC4eAFe//udvqP27mxhXK9gJonomzvw/p3PNUeuKWuM76pN+
qq21FAh1l/xmRwR9eKHP5FZXGM1CKXvNZq7ghDHJ2h+YBRg+Dm0SfXVgiBqkwOHtP/9s/+6adVUb
TyyLqXB1nhv/GrwXGtyVQsndvS1w81YxXiF+NJ5kGBQJDHhDxfinXIp/eA/+zbc1VI34ou3oJBKM
v+QX8VRhtpCKsy9MAFGm88i8Xd04VfrVNUMYROjKWec8/ufflar5v7/1lHGoPCbXx9TfnlHMVoUr
uXH3as8WLoku0VpOGMv8HK49k3bNgckYMasaT2FnP2apAQl8EsRobfVL09xTMS6jh12R1T8m25fi
RKDvh71iBneOL8PccjdD4qHPgSkgP0ju0XOW+blV3JH9Bis7Jy+Em65U0B3LkZd6tukXyawKN0DW
B/lEUw6tidsUQYdr887SK+nbVjeAUC8O0BZpUNBPeHOsTfUeUXeMJ5jdrB4z5qOUHsSgDqDaaX/2
6lOGY80PB8l2Fs6MGU45p0L7vcffkJn8ZDKj2iZrOmC9buZ6hmN8TYN50rDJ+uCLRg+wVuCso/B6
M1jMU+d14cmn5czoJqhU2n+mmbetbrbKmulKJgsQbT4/6mP1NGjrv+XRunEBAzJozEEWkp8cEvfR
iLjxQpcX12z0V2um4qdZnw6zTbVa0+DRc7eqEzPVBVJeDSue22BClVOz9g9XhDD+HplWVY1nLPWS
juWi2P/5BggFvj9IRtM+ckmhSX1LC8UF0t+yU8IOccbF7johj2g1XcUhA6DevqHjHrBSEx3myXD9
MchHR9/EasnAwlH3miOHTV6k0M9SHkTsVaBASk8OBQdldYjOJC+ehhRaBJ0x1DRuBxZ0nwlUSRQG
P38JBomav59gAxq4Egv2P4peTUdGPnZnDCG2GYSa7XX6QhyA6tBtXMzQyyyQDInKfMP9UamHNpZk
vGSzTUaNUsSu34nMaG+qxfiVKIUJlHd+nGoAUaxZQcXl1GUkQpcHXY3PuVneOzjeKMxr0fAqzLC1
Jl4Jq8ktLJItPYs2REo3C/pU8U1nCb1lYIsVacWhX7SQ88uMPlMO23hUXiwLpG8bzzuH0Ee3VG9h
hfup7UwGCqDByHY/pCkRwYZxuRUqlLfZZyfPag/y+m2zDIcJEpY/9vaV79t5IXIIfM9DX6zlkrFE
NgBOMSYB3P7EtzJ5087p4Du8QnbOS2U895LqpwkKH1PJr7lJql3R1tuybmn2qF0iQzY/d5jG15iN
NawsHMlWpm0zN8UwtAg+FwvUBPrXtxcAzJXl53OF9qpgSDaSZQC65x4Umg5qJsDTVHAl87mesOYP
tmZMx1ymttQlrLtT6N1aiDCSjsDZ6PJjGIZ9zhovpICSLUdKPFNp6zepjqLAJIqrgUsiqTF1560B
MBzfPadeClCzLF2rwsSpLU2Vlhoezvo68cnjPnDWSWCmFa8zKKt0auJnajbotGtOSVofUisWUEVn
hr90AxZDg7VIR+mut9I2d7HBxTBj1FXtamCTO9HDke8bhFOu7mrwxOxe3ciqYWWND1FHYrXWWszC
MV4bTb/G0lYOY5edMMQvH+VwtDK+DI8Sa0cj0LPZmLcWE0Xm+rgdMpMJq8rTpZkaVkFBuECNGXea
M57o5AlAyCnVMB7LSoWUmNdPk2hsf1ktG+5U6Zti0HY2I6c9VS3sIbICyrlCt3tMnxbjGvbyeETk
jIdlRM2qkhpTp742kAa1onwQRrqyacUCSRUM5HJ2T8gQYFjHt1GU95HK+1+0FEzhxTx29CSIkR2q
yW6lMutiWw7KA0MMCuxLllgjKvcdxbk5xarpqmAzeL3vKP3xBviJtDCJ89J2pJs07upeS/dzRmk7
tr03ndsG9x4jgpDGNkVCYUnX8WOxo6/uDf0dMYN2MWoX0E0rXNGbKdc/3P4YEspoWG0OreQ+pnp6
RxLhNm+ahxKuzHUrmUfXcAI2DtIk8HCIOmDObAxtxfjZYAGG0RfuWdluu+k0WM1bT0iPadN7Blq2
WY4NYhcCdoW1d7bxBbRlyqRWvuSm6Q99yKa735lZgzkGe/BS2i2TNRKmM8PmOi6e2nyktSl3PzLc
2bgqpofcXV0utk7QgF5AuxrHbc5SXyoweRiYQoYe0cDwB+CfmrSdIpiGqlZH6VZ+HsvwcXUpyqla
iFdHcLpF/paWvDoxLH5VFueixX2hWOR02dq+ACFjip2q6M6KW8IkZPDOJPbKAFPZVpwOsjTeK1Nf
+MNMsosWidSeKWUUuJFyA8wcX/PJQQzk9DHeN8xqU/KLrIbkABqjf7Jd4lV9fcn0PvVLZ/RTSdEk
Duug6dZZ8mID5VZosS6hnNcTZZzLAoG+wCe065zh4PRxzmiOohkMPR9h8th2bu/JmUUT5lVJpIhD
1wBiYtdPRrzT4vTRblhJ09aC2okEmdAIva9JWAdIykFPDapv2oYdjINOfMZhAC3lE51WzE/EwBhx
GcgnHTDp87idlbWvDbOJO/9QknfuctChKQ0TRJ6gw7rXSeNZHbnZU1e3O2OCcN+rqP5XtSXeRUJk
lzWJHWDXrvy4blqvBnirFupZdTj5sY+EVTtQQb7or7VrvK1o9boY2ODx3EzG4WRa5bHWo5+68Mc8
+lkYgDSKBrcDu6mnvi4SIAN16temPNIH8KIq7s+wSPZWzZhnDpXnzMICbGuEJCm6awJgWJBSUeba
+bFgeYHr5lxSe0Jtt9GdR0opJMdIIAqDa3+lKQly02n5QUG9SBptsV1pgSzj20qPX8PotROnHFfe
RgXG56W6u9NqgpV9LEhE8rlyTiKk/GHbMaudJ2b+usvWAAc0LWimtzTZRBGIfIktqKytAl51xPLq
QWBx9u2wPClDvk0kvtnSzXMfr/umVFlz++zLHEmy2Xkm99qsvVRESwhTmIFoKEhSje4IK7pAi8BP
mjjOaWrdr2n9ZotTcatF+XNck6sjhEATY/QUC45reupBmnzrFQroQ/tVRJr5qrTXNFHvCwkNSLF7
ZSOUxfWkwRJftkXxllUKqd3El3Oa7qzRmcgKkRxTXO0zTtX2OMwfjH7upFyLkFERDko9vfZ2dO6h
TtLKyWRHQUs2lad51gwcJMC2ZT0Sty8ymGmL4fMYyP3BNqg1O4l+VT0VIKecXDtjGzJB3BEl69YD
YPvbB3MxAS9U9M70lnllu7oAg4WC6WRz4Q2Lgq4z4TJThdsc/gBrfv/pjw/RKlAUKbFOdRgl0/6Q
4iMn2s1l7uws06mPeg793mrYf/dLdTuvpUpxQ1NNWiTp6gDX1tdyYCCGWXMAw9GYEcQl9xQ5hUOB
SX+LNN6ydpbPrVMkWwaf/TEJBU8OiXchtjFSZam2G3RxU5vqDbwLn2Ek3Wy9uEkJVrDoP3GJ89g1
6FHuV+T4ELEbMWF7NQr1gzgGTguFV8061ouU7HNokzu5FEQfnfLT1PIbOwY+w9ljmalmDSdG9zQw
uHZ8J6vuCdfDAxUsp2KoPls5ATY3fM0RH85gvRtHhGwg0i4Um6L6hLd/J6gF1wSGuQqyFb5aonvA
WcfB4rk+PE1D/ske6gS0gm2KEROPWHj0IYY5jP3b2Yk9gEkspvjNCOECeand4v3bZP/td5ar034k
brGpLK2gW93kdhU4mkclH491vZvmhdKotRfSopokMIfq2WIndOzHiKop3uisM5nZc4sqCdnCb+P3
94dS5sqRtutb9t3hNlS4ZJeBZSyXmMUxTx1bNXMXLylaC6NZRT9p/7OjfPT4/e5+/+n7WkkWE7z2
HLLP1qMh3oVaUR7jNCyO339yjEFH5rGKII4peW7dR0vQMWcWyw9RFaRirPiQtOpblKL+ANokyxHu
fqvWS7OvdAwfOTDtjbwyPLc0z6KPnsA5JLvZcvl5VUDME0+3En8NHBU4VzP6TgSxE2m/H6hlWJ0A
bOKSitRXw9bNM/Qe52BpBqZYfqVD/PCtYfYpQS78OW7UKZ5TMQOsE0pn2uGVUxvbI7IcgbXcWEQD
Uv5CZ90M5AqzC3l52j79girLemkqn9NIyLht2Wr1AjxePdFYsxRsbthiHikW3rQ02sLeXjtpqbtY
H+ur9Pd9SAxxXtcWgXqDhjanMjT8oxy5ccsCW00s/HpjT6NoAUp7/XZ4Qp806tFcB7/vKuF9y1xK
QYpXzd+bZVkbq+nKVfMUFnL2ZUykrPqcoCK/X9rexip1SDLCCi1UNQ4ox7pPhYPGhmvvYM8XZaR0
EeO0vrNirfQG1sMA4JFSJ5pXT9GyHcoa26u2+JoFSsQiW9ePCY9ntnBpUn84ffhgtiTkZyIqrZ7t
7Xz4KKyZtrURqycS+Vkk53xYQQPYskYy1BRkCrm30VN7MJ+coNYrZlpiy29WHdNaRFDE21FDPWj7
og5MKqiNdk68SHVMZATkaGBlo5eWKrXD+KNIA60XVhW7/FrTtbfbX0MLRQD+MOlsIrPhiFBhpd1L
6NQ7e+blNtXqWRsoNzTAy/IKylNL4Y6f9zy1ZUt6X2fThOZe+kVrC0L3/FCW0t9N46HqTgN51eD7
7YlZaZIYr74Vpu89b0QwLuWzoE4JV2j2Ls3qkrop8Erye75CvH8x8KSES83tkTG51p2raiKcJA27
aVhX90oCnYXilxxruftop6gYuZW8JUOyuqOc3666bIqDQlNHZojsTiT0Xv7ra2UrGTHOj1UIybBh
bRY9YhKI4sj8AUd76DzmKUmfdP07Tm0NF9TBAd2wvgF6vB6pVyWGISZRV+NnXqMNubQfISR9JvBd
mMXib0shd0NuWF/ShJx5QI3KKlTOEfeoWRIjXb9alX2wt8UTvIzx2S5WHXdFAFkd1gsu8ED22QP8
6Nu0Qp0fK85yRWJg51PJs0ABgjtWaDc5AZISsQEjhS6ChQt+M/W8r9/idokYh7JNH7SkqyVD4VEs
ymGrbBD7YinYL8g0EBPCcFUbyV7r8x7RKUM2KkwyhLI5VnP6HhmoMJpyHjVEiTatjnlh3FNSm22R
73kcx/apkVpMfxvAv3R0tm6RdH5nlP3eDQFt4jiNw4WbNkGsafflUBExS6tsm0tOCviqDloyH1am
U8TogVNBTUt1SAlc9kNG2XjIBjq4cmf5KtSnfr2AzRhhTXGz90SG5HVCjscl3yRDN9Na9Spre1fo
qHNqiqwEFjlFF0Ky4MJDvzA9mkG/ZzI5sErkFd5m6TwmubjNF/PahVy2bKA6EsaBTQaQduoMBx7X
2GKUhDJwa2l4+bl1WxGoQ3PtOoOTQAUfcWGlHXBSs1Ri7iuEH84mapgmTkIYio9grxbNjsCd601U
vhZqh66m1IeZxNeG8S/xiqr7GRJdX1VcTBp9M9/HpIDVgpt6soTi59SEuGO36mjsgqPROVihGft0
IrX8ht0neaKW6H58MjWIxTUzvn1qIJC6FMsrrCnQaBcN/YFRWxGNuKbdOgwkWTBr+mib8cgj1g+N
+cCB/8yAesXqRvR32uwSJ445HbGNneiVS+Tuiyo5VM2+VUXjU9SX4YuL6ro6MCl4SYz+qnZyX6FI
aYL6dkRsxvQcO3ZaiTeDhzMRbHpTItWX1lur5Qw68vnJWuw9IbSP0VF+0hCY4AQgmCvYwTUMyTW2
hUmaIEXR8NRyvlkr1eo8Jno/T+/YgpVNN2aHkchtVmica0pthPQ94gS1ulvqw/ZmLx6/oQdLAokp
v8Xsdh0qNQnyIjkvLs2AYd7u3VaNTk1l/dCG/LWPOCwmTo4jDCJ3mnM9EqzzQ3q1eRaZr1pIso+M
zC3+4maHZJvSrZTixgdrb/QD1U9uBsR+Zpti9dfEQM/cJMN+XkjYC1P/DBfROJ4aNlhvNH7UUIdp
8f0hUpthxbH8/t8tvWl5Q7pR6Soa7hqt3elKdN/yE9AXAqXKNlhDRqqlTt0CqmUhzaCzLlEwq6rH
KtZnQlRWqx6//9uNwwsmbrwMkDJQF/XyHDKQXQB8M6uzAxWxAIMFEEp6RHeWzPXNrOjasc8y+mN4
YmrH2ozE8ftP3x9ImjEx5dlNMmTGr7R+CIec7FqXsVuLM/23//f9F0ucnNH8pyBK0Qnbytmmkf4A
ViI5137UyIZkqpJVwjOQRfZlyHwSyZSjcXcYeByZJ7gtaVDx1Iahn2JT+u8Ppku8RCcrSii5KU9k
d35jof+fKeGfTAmMv5jN/M+mhBdSQ//1nLRRUiZ/RlL99pm/WxNsrAQYEqhbQkXXiMb+waQSv1gm
w3qmIsbvPVG/10Gpv6xeBsZP9ETpjrUWNf1/b4Ju/4IxwVpHNa7KTNVy/zfeBNDVf5vB6ci4qwfC
pn/K1f9KnY9mQ+YlcMCDVMyUCtLqsxgpdBAyuXQ2RlOp6zmd8JW6aYbho+cGOszKOZPacDtu8eVb
BzmMHNSjXQLK0MPTGEJYLFieZLStLfsjSUM6oFUexdYERTyKXC9rasgraQxsiPLSxDrV82L5s3oU
OnYeiFCKN4g2Y8S7vMgPEMJ1sAwInAP1fQMjEjuq91Id6a6tsgYljPrInubfpsF5O9EcbyiFP87Q
SkUpP+wI3pLhyG1qEQbQ4BqOUb6cJU/pxQa7F8XNhfGVstFchg6E32MmjjIX2sGNu3hXhuUNaaPG
N9LRCjTxgPM48fVsGCnlGW9ycmh3k1WRhp4tg9uf7XPXw5bVZkZHdV+7waRjq8biVewMhzwyNAA1
yJOM6ZGYHgBNOVtMYu04oeAQhfHE8NHOuYGC3s9sFtWEHJMd+TX7LDLhgTXXNxxRB7qjcDVZDRKt
pkwp/eE9da5NQ2RxQA5PhhS9DKlI1NE2XuaJ4ZNzXxB07DB4sE1G3xNmd+OgsWr7ohaPdT/Ksxor
j5rQ6J/onq1YXk2j9UZpbRtL21jAocq28avkZfkWQGdMJApF4u7FqhaOv+4TD88Pg2n+WINEyfR2
22dz6yu9c1j/Vs/ZfvaxjYkBZ3bqVp5ZRji9C6ILqmbc9gkUCNXqMabl1UmfJs1LNBiLSqwRw7CO
MuqZtRGujyozPznqeCNG9TWhjvW84L/1xaRV25jMXNmwFyZBxwa+IhoL2kTbEW6ocbSCaQw1C8ca
aM1qRJsvOkH2kgt805sFAb+GgOGQ5M3rwnO3L0+9bbdccADQGkdFJtYW6TX4Q6pZRDvKERLPmX72
RfSoiqJmVk55Lju5G9Hy6A9V/Z4B0TkjcIjge6F+jFmOfDfAdQStlr4CwWovbc5jK1nYtNCVwiMK
xyudHMFQtB2AZnebtKSiJubg584c17FQvJUY6zOVnFdUNiSb62VjSHenz5g7Gk7XQbQWkQ0RsaNh
eKEWm24jDICY5lvGYDa32VQzpuFIU7dQvxi7joIyYLtpL7Eub8CA7bQOR0zFoHp1CLNlsJ1AS+KH
jMyMB5QB50KnIajZt71RNDc2KaOx7+VT/GiI+j5p751CKLvKKDFl18Cr+mLFq4lfTae5ZcKGEKZy
LxropZQwMtIf2X3OSwttCvn3VZp3IalnqiUTheoUmBt9aO/j0eO2eU3Te0QyrJlkYEYme4Gumbd2
mzLRA8DRzi+lNn3OymjvYiCujTUdBq0VW1trUN4w5i8Z8mg8jXfzHKO1VWbpjY4AzE16CRELRLTb
7KwwurZ9vHXV8NqNl1B0NAi5q3aX39plZbIAWFQK12hUSMsNYxQOpRFttp5ronbHibrHwgi+wvS0
7oP4Q+FjUvPnSP2g2ow3KFpidovG1g6HnY26T/CTRJPilJxFo/bnIFQ2zfB7dnm7HBrQ5udccnZR
9fB+Au31FBf5sckfKN+pILqA6Bliw0elxfFcWivwPv6sieprrtQvyarx5rp90aNwPE6xfLYprYN1
8RxaacMwM9+MkPSSLHauI1vtrB5x5Y7LajRqI9+NqjrI49gMZN2f2Z5/WukXGCrwrJjvCzqEOLuK
TzpEyMyra2frPDOnVR/tougC2f2MEl3e6iajwQoWO4n4aqsLC0qS/YOBUATqxwE1qrNg4bjExgVh
uGZlaqplN1UjdZ+5EV2tHbmh9qZXEDbrhGNP3CbFjrimb/Ut2ATFZejYqOfMJh6V6SfwYuYpJp7X
xsZTsZaL6gjyfpce5iWnOA2R36lyEejMKo6RpnBkAwIEFJ3X2B5umiJ6atR955DJHuVuqmvS0mmJ
8ZinZNiG4lq4IKTJM3MXFPLYmcroayhMzIA6xUXZEOz3JA1oDHg45GUFjlfN8p25fGhzSnByl6zq
krnvlmuP++ILYu5r6sBgYrp97WgbOWj7iawk5b3zJVdvjdzCRjSxvPT1wEBc4JnqdbKKKgMNNWJ/
bAGDDd0m9pOcLb0ZqneMooPU1Ll2EhTwtPHCTM12thJpBMswsLU81mTR3Ol4Su4qzWB0yWzbIOoz
4WI+WTHT58VOOB6XNW61vjonVn2Dn1q3lIsBlCuNrfHWhipDZkM9Gar7kHSKjutJye6UQeVDLosD
ZYv7GASemdqB1g8Pi908mRy0s5ALJcpeYrKyG8y1LxTyrPCIZiuxqR0qgNtMvrG6R4QuJLNkgqLL
fuwOrKuULindMVmai0N91BWqWi0dT2/s9taVjAurxalhkvHv2sXdztgVFl2Zr+HQAKCYl18HWJcY
Mxpny632XrfyHuiGcugirn9KwKCycWGy55B7dOreW2b9yKRLVEMfcP0SO4IrVGW1P1AZ41eyrom2
f1YE1bbNRMp+mC3PohrWX6PA7Wi02wSwzraScOMJgx3HLn4DtPnYDk62HQ3jPmIDAoVu3AxUdBDW
hPAxVJyVqJMO5/7cMX7wdB5HSavM/kjCiYfCCA3yNRGU7i3AuAoO6lYR7UmsFRe1dYL1QPPe2AQH
E03J9uSiSVMv8dNYhTQ4F+I9DpOdZMAx0gHsut30YrVZzUylgJBrv5hUo/OFPetYScaheo3s0fSl
2FtuP2yXiDe00rRxOyUfprLIVw6SPwnTl3R0EH4V+slqZMcNxCu2Hpk24FKfRuKIduJYZ1xXYktX
r4bJwOUxZorngpzPxqLtL+3VHnEc+3/DnM/kcOopynhfzP0zlMrFh4UT+VUf4jpoDnPk9tA0aVpY
7PGpcXXO3ykrVyeV7KZKOb7Z9lLfgMGDaLNxRP2D46d+q2PfNm2Aw1Mypcdl7uGIxlfAouYpq82P
ekwosWmXa0LSPzEjz1qiV/B/rIjNu9UqOKB62j6hrW6w/KCeTkq3n6GcdQaKUpwvV4Asw6bRU4Yy
jvZVFMwwDIuEprbgW2P7xCjWTgGKQN50UswT4Uu2XqitSLc27/OB3Up+drSJLRJrHeIPOdCuiYK+
k3WALY9YaTbOZCImrq/2JgrtfLvYP9IMjvMk83oHZDzPxA9FQU0cyQIRyFB/dJF4N0RlHTolueQ8
RU9a4UJmWgBuKxfcU5lXyqUOlLm8D5vmAo8PzW5I79PltqniK4XVRdBbAD3i3Kg3JSq0py0tI3oS
JbYERNYZ17lsBZMktJlGJe7XqffVNJZ0TEQegx66ZPGnqBIV0hTr4p4iJSzrqWG4N9W1faRqr7Zu
np2iJzW+GIiQ00B9ssXjJUQdM5QO1AETVH+aRmXPijQES7e0b4XRvLDlZW/X4S7AawW4re7uKK9Z
R5AKRq4KWBnwlces750NiekBOvpIGEBXHO5uXm9AdZuaz4ncaYJswiyH3hW25UR1EmcKybsV8HgV
IqcGs+Rs0iN8PROerVRg8VW+WGOwzSBlvJsjLDENcWN4bmF2KqnNJtUQt/QC6p7B70xIpcKjC657
HvXRR+IlomO24cZhXbVX5kCtLM6WuQ0DL8XOLikyDBvroXlvKJLflHo97JcQLgHCSAz3sjG8kb5M
I7F3i13e4ExAe0K/hheX/hwRoMM0my4ETD4HvdO91LDQRAvzjj5B42wOrCgJicsiYqZDweoBWfRO
5fqrQqM7WDL50enjSXW4RjNuAD/OxY84PyuFybdSKLOPZfMym/OnaLL7LmXQxY613AyTOHc3BkTe
silvSs3gZ0JERBNt4b3jBrbVmHz/QOdQ2rxTDUIAbea5d9emybEbQLZm7tUa52dJPEUlZewLcSIQ
Tekhwc6o1BoIkO49+ECoHjh5mU3HaspYLcqZodxbtXtvTtEHqTpeYUKbNIDm+LL9NvoIleHgtivM
DkoCxxvbkDfwbQS4STqJxgojvHNUc/uQFNAnBD0OJrM8q7P25M9/uNrTtCwB9KntONVvpNQ9BiJP
hj2RPcaE4z6Gs/uT3eebPbKGGKHqKfWb+H/sncdy5NiWZX+lreZ4Bi3aqnrgAFzTqUVwAiODDGit
8fW9LpgvGZX9Ksush209CBgAp3u4gLj3nL3XVq4IF/XINEVUMe5tmepdUNwQePCUW8HNEqqnIqqe
YmnwKwmajd3e0HweNl1m3RnJ4oG8BVyhFAm64BSNDBxdVNRtOBzFSyVZflvpnTcQkkj9ehYdFlFa
mq4NMzrDBrohlPSlaMp9gu6O3ukRbOq+lSDqGeWJ6ucF3iKhtoiJNlwXoDGRVmqb9XYK1dtSVp60
utlnujDPpcY7iSC4tq8WyaYrVacPjq5dJVVzPUPJRTzot+aPvirBUpbn0CZqsQWMRydlqar4/NLE
RbKFkP0AW2LfJ1yV4QuWqsnFW7+eGv21LqsHuVWvwjq44FZQJYlBoSUEsK/wkRnv1cZ7nztnxr+0
YyIMxIre/5xqkzBGNLJBhPoK5RQcIhdxiY3AGn8sB1lxsdQeL3ZExOl0mwV4qwPS7WTVujFseGfV
QHwUKjABaRY/DQhM4cvf5pRK6VKX4OEktb6HyZCSZkG1fLIc8ACo+qX8OJXqsXMIfgKTTx/l2V76
0U24ttOJdsV3LlF9b0qc2GH0EFSk3lZk7u7iQp3pSZlIVw1UXLNz06vjUzhUbtViJw/Qs8GhpQzy
yLDiieoF+piO2bMUBTepOWzDBPukPujG/V1lRg1B10rvE6hAPT5Pb1LA3wdtZDxFxeWKoBvo9ka7
k8ulPXRgV1CgMwJYmEfhgSX0msK7bB5C1HWJ2VZMlCWIbjaQOtEIDrXuCqrv9dRTAeDGRZm8Qu87
SvdxqW6lKG72UqDfFF3beMwAEVhm3YRMKjgV4SSyxLjuOjkW9fqzNHkDwTzAx7C3ywRzua2tZwce
5b5kFoFGhA5pT2ATFWagHdJygZm7SbFuq33F9FWO3hqGdeDxKGSXpJ8q9lkLqx2VK4ZxoXYxIqSm
1sW0r5qaYUESqUzmoyvGju/WAPRmPLQNw7hk5G5hQjdFCkmO0qzBQmSKhpgs3i9V+V7FdB5yvRpc
CnyjwI5sMefdVCGQa9QjyDihHVvYrYNWfm/I5n6Q4+taGJ+doICN3RnoegF3R/XNoCXSxpQteo7S
gzlgB9DGJ7WlBFO2VKvkCjZ5rF5bBsi3vlxelbQWVr5I33b2zNnW7zkuqSDLNRJkRCkj8S+xbNuX
mPRb6DHR1oaqDeAiOkppth0CxKJlDach47hDn9fvokp91cqSQXT1UxeYNdi4XlJmxkGTCTxWcaaU
afmGmg6VFHTvxTqnjlpe5DDuHoo4PQROQle/6U4ZFU/PkKNjuOzkMaL5N5jgG1ohs05DL9OqU6GA
QZhC5NCZMn7kSYts1JKQCi/Nvq24bKAct/08Hc/aOCj+ZNE8MphylNN9Eg0ew63AzYvuFSUGMisG
NiO0hFGX5gMdn9INje40RxTYuj54CWlM1Q2I+zGVt4XTwm1saAgpzXgpYwQakkFxMl7KihnFL3jy
ldtbNTNJY3gxO+GDHu+zDBld2KB+jcuEqzjuKP5HSzsRDWtu1Uq67TO18Pjr1I9UJn4YAXbkKaV7
FWLLBirunnsqAmBbpSAwtMwSGJw5CTfbUbTgU4M4uAlUXQTSvs4tX9cDiGEt5Y1cmYe7qf8otXHy
xraEjYD3SrM1gnp0G5C8DOqWFOtSRTyG+vzcVRQqs6q9jElzY020mijFbvD1TH4tbVOlxh1OKTAx
k48FE62bMqHDW6v8tALjM7dw044Z2sjetpLTUMn3jdPuZalqPb0Pb8D932qxdAnsgaOaDHtXn6Hw
MsthLEhmkUK8wSYNkxt67z/jFqWwneB8KcMrNM5bXLziFNVyr7FquM5VKblhKh0K9SFYCn8ZLF5Y
CI9nsIUy5csi6W6zUnvokWJtKNu+FhLhSLklI2ixABPVZkSrX7oK4N4FOJRj2axdM2bcJmuCSEbs
rLUDivFUtiH12NBETwPtWCcgUle11i1yKqMF7Zu+9aOxcT4kWaX7RkUKWjEIH2NYdhRU98GQ7wOL
eYdEaNvGaqbiGHbxrhIAQJTQxHyCzOum3nbhVbqLeqgDfA1oPpr6J2Ql1QeLOIop062T0Q6yxCJs
KxVlTGZsTaW90aZO2ccJ5ug0YWxRmtZxjNo/1pqwWfyRwGWuG3COOVGYETLX8Qyb2ue6yCNIhzOW
laM61xyA687OiWdX1TjVW66ZiKbjfqtRsDokmlofw165UJAxCMsmFRlwdORRmiGdQQiGdLHQwjDK
Nqt2CPQaq1oIsYMqDJONRNlD7IcmGff1sVqG/Sigi1pRIAkbdBZibewY1NjzIau4gWVoe/ryNlfq
OPFb8InBCBxks/7vqwis0gPPLEqHUDWbGfv6/36rlyiJ/6Fj+t7HKJRWdKXuW9GDGwTRcXSswBub
xXbViLoPZWj1WAi69bqICqatdFaeNaFLmgyDWleOHtRdVy07ttJN3ca4sWMkS3HH/adQjTOkZR5o
deM0lHGy48yrjl2MDj2qBvJK4153FREtvS56zhp/VOW3712qYR8Z5QLTUXtKat8PoDX+41nrvmQG
7TKTLg775J8PjFgIPa1mMEd68oEKIJplPS2P3wun0ej/rdsxwUl1o6LAdDgLbOSxm1ztpZ0FgbJo
ww7CHE4VO6/vrSzIAfQwHh4k7qYjBew6D065VcgHW4+JTSXEQ+khlstDDp6ma0jyRmoUpYcSaStI
RDDrBZOVxJEkLjyptONOcJsX3PhR5Mp3WdBcyMsq3IR7KTpGYtMY58RnKwkFR4Qir6mmARgk8xMW
FrLcYjgwJzDO/Rzvms7O/YqqlDTdq2ENCp/RLVVIcxPqoDI5DT1Foqo4x/njnLSE98yIWzkoT4mu
/USjh8/GoAKRzsmDEmQVidkpBXorQvirHudwEjcBYDMGKkOyr/obPXPak7xEvlLOzbYqii1U+oD7
jZbsO0pDbmWFxwWjsctlDjDzgH2WJO/JzVN5X8hzfyzRwCM4fJSnVvVhx5RmeezH/JZ5oobEtbIO
WdAzXWosV2TA0A/aSUnPomQQp4bvzH2zm0pSYjgLmUPTxu0LHbNdUX3Uanndyhf8pPuaRLpGm3eZ
Rd0zN55SpRs2aaN9EsN93zCpzurqlGVzdtBmTJSSHuAnTfDhqI8YhmAVGZs8RS6hQ4VgTAZabpge
2tk6JukDCn7qLdp4HfT6HYEsh9FJLnI8e1VdPlGMZ75fwMQDzvY461xxFzIOh354jXLnRvy3la3Q
KgGEZpmV7EVx8kHUFDTRoaIRN78EteznAXZKSc7vDd161uH98/AIVFJ+AZOI/mZpPsZGe+n4hEZC
YQRI+kbr1fZHNFPDLtX7pjuXfUwqY6jAEprhY/PpXJ1yw1VqmsvOWbo3awjBXDA4F8AMSrtHFE18
TZcktJm56fAZjYcqEHFVnB5ZlRU7dHWPdTftBhU9URQT3DB2DK+Y51IB516pHipZl05tB95GyCqF
vpA54EGtY7LOiAyIaNTAioAvEeefqa6TkFCTRwMfjEyfxo1CfE7MKhBiN8tGU+aHSnV+mqEBN7qi
BqVgFoXx0nbX0gyY1BF9/xKiUCdFDRWHHakfkH4l9IoYm4d9HcXmTUEVszQwgsj0MiA9gJFqUN4U
QhJV0NkTXx2NIu0N2wr8EOn1At8o8tSAJoTVo2g2R6Cl5r3SJzu6lPqVSgsuGTrJDVRq3oFCwTeo
rxoTmb/4PZoyBk4aNbDfyvZKme3noZHfuFYiyCVFZSgbm7ksn7luBsJXyDZt5mojZT48mXCHoWjk
4ebB1EE+0hBlYKNdkxaPg2asmy31mhRVi3FWKNbtTauUUUkk73Nh0wtp8Zy0v6yUQigxA5s5hxIU
GtIIP23J0K+Fnsyv6GkTYuxIe0Uyx8/j2GROOMhZ6rug1z7GHDheG1BzLUnhqDqAKzor4qE4BhuT
pu2HiqKotHUks5ykQTxwOpZPjaVcO/MwQjEaRr/RpV1WE+gMz1mjd49eRzddfWySgxOELuIj4Vcw
Huio6xykFH+d0WLmpiGYJ51dS1Lkju3A0BlkTf1D7hcA9Ji1OE74SezmZFjlM4K7ix7nmUcZAfzJ
czvUB1UHLauE2xjOtauptg4vvz9IUGH35PY8JJFRb20Tu1/YCD2ipO/CEGllJ9VcOCE5limzLUfd
YUikMKIi3LT3VLNfYAaH28DmZn5KLeXcNOZrzRAMo7LGvTT1gsq+qx3z3bbo3HDYFFr/qZbLbVXf
WGrpzzplwAmxJFUnYHJGSiO4Dl7EAd9Ei9/HjmDSHjRdOk4tgsCo12/T1PKkOXlrh3DvmOWWt7Z4
vUktjpjomzmgEsNgQfWMeXqMygo1XSrd5Wl2roZ3KQwawMPdYcHBNdeJji0/1Da6QvPQsH1NeIsM
cOlqZeNDtRzi46Q9WUcX6lS3pmXeaFl3iw1pUxQmyHXtev1/5w6tPsrAiNletm2s8i5q5XKDhHqj
LAy5dZTRm9i00BfKqAppXW97PXu0osmh6xq2qAnmT8npdqWtRtx5xByR5AluL7VPdGRrcS4NmMNc
uylAKwR3JpnW2jwCm9LfHOq46NWNnxXXrXGma9vUj0md7NoGAVshXeD3HeOIq+Lk3NhUk7SOQlHY
kelCF/athcAugTnBRvPLzt7lMkgxcZkPBdoHcoc9ubAUPI903Rt5z8UVYkFDhXWSETk15NVwZRlt
gjftbldwoZWK+i0Jc1IOxuvGMdys0pd9NwSZN+TW4jMGOcOyOsqO/mDI+jMuOxcxJbY6jsZ4toh9
4b2g8BSGkmxTIaWoaMPAMhBJgqlP9/WYEElPO/BNBt8ND7EiQ3E6DvGdbHQ/5ZAxjgqhdGx3GecJ
N9pdRlimzM1AiWjZoMrDuDfzu1CXtCsld2uFbnsjMY2f6YlVibrDoE6JuVSvUEL7ZIASiCmL7lVw
KgMSMbH/9BbewtCglyIbLgmJP5J+eG5TxPsq/FEtaqpNhytt7AD92lSQUr1/sTMCV7v2vZ71V2gw
T+QH1m4fP9bm8EO3Urx8xXTLWKPYMn+0uAHE8GPH9C3qtK1Dd2JDuRT9cfNu8HsG9qRyMlibiTAv
YNrp3p7vw0TqbpNSPleTB9ILK2s1addZoMAuqJGNMm9bXINTqdS8mICMTdVPE8K0mCPBIGgnjytC
SSp8NrFMwwugkqSkb12NIoAQDIRrrbYFOnYlExjKzZNwVFShyAJH+rdq+KOVzK081ydyiWle2Nwp
kZCcqLzeGELGZ0Xkouhv45DqfNUP9qy8UTTDojkCJMOQxf2y+CnO7wBCmNt2pkuJDTugitVt0s0H
XUbIHQ1cfUy6cKM2gzug02Y3Zr4xVdCyYdbvQ6szrts+ZQKqSj9L0hNcQ3qC5r+RsblvzJxxi9Ho
z0gD9jo5u75sAvOMKBmvw32r+1BN6lNdKDUbR1LErfm6AJyP5YlLJuYIBeOCpPMuWkl5b+FNLxI8
CQdeV1L4JkIeV22Al1ihckh53l461kr8mKpYl0Lh6jXsGzlNYsx/h1ZDyF8uCx0Z/Ah5GTw4sUlE
B32BEBvJnAZPnTyczNbGwlO3J0IxUFQX1edcF1wy1OW2SJadFeNjbMHml0yHqCrQCulsMjUwFWD3
edPaGPOZZXjWBFkvaBPfTKd9kSu+ToffVcoQ6j9lEODkGiHGkvFcL/F4qNucKp1Cf9KKn2uV4AAG
kbvAVkGIqOktQyA0CrP1gvBm3yyN4zLcArElw3gvNXrc/ewrclET/naZKa4OPZiwSTZfJ8oV/kK4
p8ePS2KdFN3VdViT5Afeeky2Zhlel1H7oi4J9rBJpJ0gTGodjUqoRbChVmBzG/qjE+LzoXvjWnRc
aQadqpZZRdkaF5F9uCNV6ZFDgSjl+kbFkoIto7yVrORxlLOCujW32rjgRlYDvEwmQnSQh9UegzWF
UTOfnEvUoUA7FMzUfdpW+PE5V7B4QaQdLMhrGEZguidFva9CsotgWIdMCAngoT0/0i5VOn2kTmDe
ODPCkNKIrzLqVjt6zvJuUNI7o9LeqzBNzrJxcNILdobqtleWE/x07UDLrJMXfpIuZ2TDDStPkDaT
krgc9AoXXiUbG7D6aKWo5lV9zjgykhEhT48dZaERI21XjvAIVROQfPPUtUjFNePFqX4S9NN6UhsH
+Lbiuzxe7gqNMl1Dz3Juw/EuSG/tMjwt1EQsibJYSfXeFB70bJF+NUTZH+Z4BBW5TI5bqsPBMPpf
qpNjzw7mnZ7Ij7r0mqXmpwwoZyzU4qQVKGe0AVmwEi6+E6ooasHYxGNxUYnRgMdxCgrU2BLFNoDi
HsEAZKyYkbklfAjOT3cZiHzw9FmlONiRFh4psU892t6o+GWxHZBj0c/Y+DXuIfxqjG2SQ9uj4gWb
5s4ZFtDS2ZkTNkD8Hzt7eqI8Q43QlKyt3Q3vhUpbJq+C+3GyXhR1gqdZP/YF1jG0MM1Oys3LVPTU
oucPpaEim/UMaRq6NiFeCTfvAaI50mGpZBLn7H7cKGNoeNxDOUyz9iYxIbZFJRFIVjpsu8I41A61
+tBO3paMWVufvxCJxsHfv7Y4HYoOyq9cBTUDqvGKhvjVPNE5kOvQRI7vW1rxaRaw9VNcTXicp8Qb
mX7iByILy7q2Y1uQ9AfFnbllwxJWr0HQMtCi1Glo2wht/zASx4aH6J30uQ68hUJyTrLn3hfuSuWx
d3TIpyqDPcAXxVbDQ21nwBgN8M5k/NwCxLsfrA9Cwz3HwWrGaP296voXk4CHqsmvMiNhbMO/BcnS
BmNJtguC5UzQC9NcFVdvoeqkgsHri02/cxZq6a28Z9YnUffzRyZizQQyOH+MYzA4ORT+Sm/ImJBB
AADKg3D6qy5Swjr6UAGVY77r81Th30tMf4iVu0iXu8M0FlyaZ/Olf7dLUqTSmm4SJcbewqGAgYdy
T8eUq6i2UcCUNh0fbaO+woEc72zb3HRLgQ++foyDtt45+XKPWyA9xpy/DPiyxO/UiqzyKSIbO+tV
H5UMOv6OzlqxV7RudOlv3S8h7iMjvDZgtXp4Ot9MW40PgzpctwQruc3UDx6UnoREvYnsAt3YOcVg
3UkGOUymfE4kbfQjyivIKXFJlU3vxuRjxEq2p5kT+OU8DntD2qv4f2/TUGDBkwGF3kAPN6x8TZ4+
VvXx/xdq/7dCbfzq61f1c/qf4WfpvXVv/+Oz6BDHXt7yz//4t+cZYF8R/id6nLk+5w+JtiLr/+BG
KDTQwMTgtIESGz/b7j/+TVIUhYeIDAYuZ2NNAxH3T4W2gMdpuon+2pR1CEHfCm1d/ocD7w2zga0h
0xZZw//r37/e3B8Et/Yv278T3f4CBJJt2UD6qjkGYkD+H4238DuHSAGzkTYOpHitfsHOaAlVibQF
GAzKEu/Ub9/Mv8LH/YVV93/8b+Lx3/LP61CTq2nkfwuu5l8k7JpPJdoUbAe3eFARQRjPZXoKr7Rd
+RDT1H7BqfCJ8PugbzGxN8x83Og8PinnybMOiFpLl0kBQYdd6Zenv3+r0Pv+kqYs24Cq+N1UiEUO
gLQVavTbm4WOpSBh0ZUrq8WBX9VLS/mVBZJHyq+6ZGGUDiMLETZ4Aq14sNplOkj5PFAyEQbqThmx
bIu1BBERtIsGmjIKeq/WKZGRuJOe1sWgLEj+dBndRTFhxh6BggkVcJ7QhFr3FQG3WwVlNnwSgJtp
3MaQE+qB8mLOHEM4ddeF3UbM24qFjFxdQa2gZXZxjOWSontsUO1dt4e2K4/rJj5QCkD1CJdTLY+m
ARejVCqIusIU/r3ow7I5IvcwtyHmbPB0ECvFIm8ChYgrruR/7mqUmMbeYmGS5ktyPGVqKjQOmLt7
q2Im1/cV7JoJp2Us/kvDGtU9yQuCoES3QBpSmnvrct2xxr8uOvbPKCPOYLSbgCvcsC2FlZh+dHWU
Esrn65oj1tbNtiF5VVEPRsssONeilqp2RFDZuqjFmkLCiDfKMbcnYVEOZLzjVqFT6vreLqnlQoUK
niHc7btaVsWADWp8w4iTqsGVHHcBnlF2dasLHtgWyDg7/mHLdUtfB5LakNQ+TIQW7cQ/F9+bSp0Q
hcdtUhJF+fXjGuJLSLpwWtz1k6+/Cm2SM1E8MWohPu/6Kdc1Ah1E8UnslO202uKTuv/+hGoq1X98
bKsbhYBT6z+qSAI2UbcN8dgVB+n3h13XFD3L9pwOzK779sj4rD2ua3FdEnqhLwd7qmFHW8bT+lgW
B+GhrbTNoLY45SU8zpPo4kQFeVlMDwQOD+P41yadxuI4kx3AkWAIw/+6th4dKsWQ/QjpcN2/7uIX
p3HjcMwDwuArqkXTpoYXhQEugppgt4PlTqFkIYbAuaYbXepJUU1VTltT7QAWAqAu5tqPF9pd05py
p8CSGfEME9G77C3xHtbDdhDv+Wtt6W9zI+i2vx2vVcL4BcEKR3ELn2/bBs3V+m7K9S39uTBEo8up
KNavjwaiSx2XNGyHmSMksLlU5KWYq4jNdTH9ufav/gTxG/bQdibvouT3kkmtPIZ5ij3BKBprZzo0
ZB0O3fXRRaz9ZbMQSBs0lwjJkgHFcMaUCWcrzov1KSYFUr/K+pfvl1/XOiqx+56MgXWriVrOumlO
3Ebn+xpbTvpZLNa1dR+1BS7fRRNTSRwAPq87F1zzGwOymP/18G9/2cmf0iDlh0RcsyD/Fsd1bdJR
9rysqzOiKwqW4vF1UdvGG9qv0W9DiaHt9wPrs+vvnd+vtv6NZOeExxZ24q3ffPrn12/qIwojSb3r
o5opLvfZhUIRv3AIbIMfO6+d/YgscFw/mhVyfKyfd12o2oABNJRxpYgPrpvIKDfRLK56X49Hqu3H
jfZcziTwmIl2DmbLJ5mQy9T6t+tfrdulQvv0e3NdW/d9vdxvzymkPt/NY3bCZ8CsVpa2E4neHAvi
Zf/yMt/71FGzF+oQ3QciS6wpQG6gmpdHezRGX8mst3ULT315lMXxivbLpN/C5kgwPSGSrH0v/rov
F51c/Gck4PBt5BLZ1IggeV6xRL9m8eH/5XPXp30/Uq7P+95e1/76X/3ntxT2eiQ7fA0zeEAMs79K
rmbEpXCb1SLFt6Yq20uF/KIHsYE4nbveumASyckp4DXkl0wVTRpmAnXYkbxUEgS6xPQb5G5u0X80
PRcKFrYh32kJk++vfvTalBYLmV7UV2f6+4Eirj8Ji6182i98n1WJU61NJjcRt7li7HJAQaPaC5xF
461ojXWhihv09+Zv+8Rdr0FexvUqE4e9RXZQga8HyECreP1cq1TXF4R2pHSpjn6wsx7fcNO98nUM
B0lhCiESIig3TxhjjjSbBq7pw71+racp0bzi/FqjSq31DKr1kvywlAxZeyIJMTb4ehoccrNRW/tC
NITVDpjUivQY8paO+7q6dtzXBWYW0KIm2aD2XG6ncQ721fBz/YIMTSpKJt4Vcz2M4eIbWb8lU9zv
UqvFhLYku7BtDT8fjV99QsQbDqkN0963uo1wBFuU+NOWDGkCwqhVHXUYO6AADq0YYU1ieOJYfS4j
NQvu4nIQgkL2icNBU/Vs30wJb7iFtXMY1fOocAtBCtZ6DJZuTcV56hjrznPIFG88EeYLALXNUWPi
WYQzox4V1OVfi0Xvrx3DTPdDN+9pn9uXClhfpC4PdL2HLY334zBiTxIoiVLB10V7CU99Yd0melO5
ajfRCBdygXUhLrZHhwiPr82vB2IEa2lWpO6KO1kXX0fAuhoDdYO9I1AkKFGZbUgXK4IXIaNP9jCi
nEfkEK6lQiDvUL8NsAuvO3rYGwPZEu1zxq1mb12bCwwd6kcUgpVc+dVOcg66gEvgulDWu7QT/7HJ
pF/ZLaa9I8jlg7LBTZFhkUttavDrGjGAE1V1rF8R9WNSqMQAOKUtcPxt25G52MFWE7tTfI9fj9lc
OgajIVjzz13rX3y9Rt4PDMlapHMoUAkobMVNqBaLLLM1GG5itSd2nriqgXRevWdEJI8O7Mr1T6uU
0cb6R+vaJO5c69r3A+vffT1lmeKPLFHJJBQva5FQtrMbfUvEGlcCsZCXAnDmus3BrtA7KGAvLAEJ
E+JhS6Jhi9/tPMwE8q671geJ8uqP61oppSEVZN5e1jdosG3ZByBnH0icvJkCU99ypHBLV6NDRtTb
bjRDIr++9nXNJ7GRDQ0pRubrLiNXJI9gAJpz4lnfD3xvjtcVI1ydUFJ/mChI+rbkcQAoaI92ij1c
sl1Ix0Y7KY5P02t8Lj4xa14hNgfmRpyrZz5kF6Ydd5KP3T/a0Lq5o7sWTTuiI1lRg1NtHmFKzc1d
O54bKADMkhIvCY/z8NSrb4L0EqU7Slup6kfpk55cKwnBKLiATmTxWgm5m5wzO0s52eATEF46xblI
LvV07tFyCjoqCuNTJx1sQjKM2xD0CHba+JDmMBVKaijbgM+1Beh6Jtx04Y7tdj8XVOd+/ou6X9Pt
+ggOyKvQHPD57zvrIJLc5fmaDIc8fVabjZZsyPN8NGE0v9Ov1hO8DA89OWQ53UAXpSYNCRUZ5tYk
zUXbWfLWzA995YfxNgUNpV/bICYfm+QGbWZ2JW+rzdk4QqnZJBeiIThF3dhdjtrRcJPX+dx6ya95
S7cNUYVPihotkQ3t4+kVGaOLEOBDuS388ZC+yF71VHsgefaYV6JrbT/s6cdv4hvLN1F43jDpbDZI
bLz8StlX7zETy+5C8m5X+fRVshj20gGquHlG+V/1W4URdufBgAu8dyiW18UBDtGDubi6n95Kl/Bz
/oieql/luT6DW4MR6ucvOCtNptmPXeEZF/WhfdG9z26/nA79a3DgXcW7ZYc545ZzDgz1zVGb9gQe
zwR0+HII2JRblgc5QSOkyDfrly7Zx9HdSE+V0B2IiPU+IAADjWFO0ghdFss178ka0ztX/tDLW8iR
84+wJBiWtA4kyxgHNricx35Pex602mRtEooDE2STDfLqRfErBYFr89qcztatw8cqDqZb3JvTkehT
x49JAYeH86wt+zLcLbPPFRKHpPWI0yg4R3vnlqiiq3A7vXYQpT7UM5zDvPVSkKexRyNtvs9Sz3S2
3bTvHH8MDgkwSvMOcnXxhhJVXrY/MDwn6m2Rgga8kJn7s5IIRvVRckLC4R8S6vnd+rDo4Y402uiT
4004BQyFCRm7Voi8eyLV9GQ8DEBoT8q28spn4yPiPkizFpWycw4gY3rWj6FwyTTL4Jt7ErHxiauf
dH0/vM4PTnVW9b18Zux1m70qn3LnUpmQ353CzY7Dm8xRWZ+V0mX0sytQMkGmOmSMUej9TO6MwhaW
TrRRn4sdMW6gNawn8324zW8gzB6mKwyG9AKq4szpLw0HG4Hc/WASv7rpP0K3+RT+SMUvCPAgMl7Z
ZuUWdynvkJfPRib9rnKlHQEsIpNDQ5DvRzQMn/LV+Cb9zG4gILlEkT+oL+FH+gAhExFej2yajJzg
kj7Xz/gHbqkOYAzyoRjS6r6Ue0y6y0t20C9P851xL+21m+STwq9FijlhSJ78i26neZy2MJ47mo27
5rHbDbfqnjyyA5DS5kmNvOGN2XF6aL1po/vSi1y61jbwQLF5/UOM8rvcKC6zgmTeQJmpFVGCRvnE
QY+n+TU/NM0GLCWsE8Ru8hlZ8i581pUjjLj7MvD46KWfb7AAIRfbjRsMflt7X9ySOe85T5S5vWWf
vuY7omcrN7avwRLJmDtcLppeiNTOHT0TWe2mPHO6JVuKdDDqKZJxHJ6xxiobSl8E2W0481XMnpck
wiy+NXbT7U/yZc/MPPfFfuFEzehy33R7+TBy5SFzjMB5roCaSwaj6tX3fKeH7oQxFxxW6RYcqeT3
8hkoUctewml947zU+LIn4AJurUEK3BDnRzJOfbH2mP2wELU7urD9LvRTt94lP8arsnlk7pWgzeUV
na3xDNyp5NjDZni2vfBQn4NtfjSfdN7zDjjCfkrda6TA1okU3WqvcU9x8ZoQL0U5kkZH4n/O1+nZ
eYNd+BhehbvovcBcc5kyEFrftz+7qCn4rLdIjctGPmTdnuLRUdatZhdpwUWxGdh0YqYSCHEdyhNM
luMI4aY1ex9sMJ0Mm7E1WutR3Wh0/DyNCtiRDhQFNLEWignJujYaWOn2X6uAFGSBtDmlepvsYvE3
2Tq7+a+frdG8cutWFaJDuP9lb7ppB+7Ltn5hWbWYUEUO7NA/F0kj90dJg36zrq0PtG31iq4ZLVtN
v9eBJYZgftlGaaoeWipX9igR87kQNPC1CihjwQeGU5nMi1b324gB51gHyN1tBBRRZWUQs+AKcd2l
BpGs24HFQ5ZGLE6aznuzEYpbWUhVHZtS0brWRWJS8L2NQZzZRySfzAEdW4UjeaMKtawsFpbQxa5r
3/sUZxjhQ/c3gUxsk8LBb5K1B85TVLLqQqm8OVGkXQA73pTlo438mY5/oRxoObe7Xoyl10WXYsqf
SaYdRXXhexGKqeD3pjpGfEuDfL1W2SYxa1vXmsrmkvu9UzfhJFpxE/mqmPuZau/S1tT3azm4E/W/
dY1OYnuMU1Xe5yAJFVO5B9wRbG2H0lQ1kUo2V9wmgr6qT42sAKPWuB73T1MNLHCMx61kTM7uu4BE
FF/vkvAmTsYYcFEsYJj5QiVG6xqu6k7NdJ0QS7MfyEIyeu1rUx7jwbUZKjkwDi36auiSp1EYIpSH
qrFrIOIcCPQBpqOjTNpOIzE2XMQv3ujGcz5XZIRlcH7dRNTrQGECd0OV5dnlwExF/HLfi+99wyDP
BzU4F6OCu3poEDnrPaDfWa+xWLUXi1mPZpELPYhC3FqiE10QDGI4kGJRO9YJIOekXYvH38VkVR1e
DcPiwiqVyOBQ0R6LuTsx9wV5adbvcFsdzhHis7Zlqz0Pra0wc2MhQyQt5LH32wa87FpWXX/gdfG9
ibUt5kMyMZQZk68/ryKm9uigFCZGNbqlah7tzTzblHdqUXT+WogaslE17AzpQeYOqiJ0MoErLVDf
kDtSsUvUhOTgdRuMfe7/v9WM+6OrKHpl/toqu+0/m/nus+2z7s/mlHj0Brln91D+3/3RP7tc//qF
/mjS/TftPVXjXPytM/Tna63v+O9eI3ujB9h/0AHU1X84msMr2ZZKkdpwaPAhlcWxtD6MoPYfMJtk
eHgqlRhHVWg0AX767Uv6r76Gv/+EX9/n3//N332Cry7m4eN/M3euu3EbVxx/FSEPQJAzw+HwQwIU
MVCnhdOilxT9SK8Yi9B6F1iu4ujt+zszXJnDlZvIR0AGNgzYks9Sh+f6P7dvv2nZLq1kAnujTOt8
R0nSNS2JJ1xdM4FRq8o3nek40WOogdq0/aogJpjWG6vkArXZ0Hs2atD6UDsfpKK75kLXVdxdCVzr
ouwqpVu+XpYosC4sPdPncneUzhfog3WV4aANNWXKybUoRM4EqXp770DWHC06UsIujQmMIUohPNvO
9mIu9BUHxJABVN8He2UVmsazn611rI20nak5EfcHcWF3fKClCOv8YToe1m0MBAO/jwcbCp8to+0r
TEHbNi6wJIltcnRSrNWh7+lyoIuB012dE4UpzjJyUVPrHlAHrr1zhQpP41mBunUPveGEYN+wuIdD
OGyJDOkDC7KMLBnf7ip8qTa4puLUSNN2DTIv9n/rIzmJyEGqIi1iLVeyVLbAu4pJjRbLz+IrDKwc
kFzrQdOaimELzyZBDur1sRGoMLdgfUuzjooLMQKoQ+dpXOJeXy3eNudCWyEbjpWUtmOhpafnqTAu
1IuVVjhHBB3nZ2ACf6LyG1EIvgr4BGuwFyVGBzycUgxcW9HY5okSXQoFN6bA95XBVNLI71hZJ2wo
TQw6b7W6YANNfCzIXoLlKOuZLtToguuwiJ5NwxxcLc4psCtNKwnCBHA3+lmDEZ7KGto1E4iWuaBr
sJptR6G2wMSJ1SHLm/l6i+C6yjXEgMSBwS39oWsuNKau2hb2tGQWTJXLFcuyzCKpr01K+vVcIEri
BSMD3rXmGVloal81OA62ftCYGW8mF8aFQIyrNI3Ey3T10nzWSssveMI2fWwrEgqPQYgXVElYSxMF
LLtR20YyJ2O5uWxc2zQdP2tuFmL+iGk0hpikQB/Z1GptMKFiyxQ92ci7KIVARmubEMgZWC7J3TMi
6U74UJogsOs7bPvmX5w0mIogwHM8jZu1OEu3TR8t6SXZNQwntShRFAT209oE1rg74gDARc9KhxgJ
ZKJgKwB7iadDoaKAGusxVgvGGgBT8IRkS1f5Y3KS0TEk1K0sD9k49nMoBcG5ypIVdcYxiNmYcI2w
OgClnn0BHQelS+SCwW2ruWAqUGQwJd9GkyCQ0VodOrBFsFUyqDYl00n/CkJTAMOCOlrqq75hCoi5
ItyEIMk5F8giwVJAoSV1ILkoD2YG7lNjSnXF0FLj2Htpm2gUNkzoQV0C+QPmIvgSgTXSXKOOGQOh
ADFATx4lZzYEoVgrRB8wG7hPfGRgeDGGEoUZR/ybOpXsBDriHbseltb4ipwLoUUhOEHSx2CpPH1g
OshoIwVJJB2j46EBQ4wCn/OASQbSByozxtQUXpg4LC5o7AlolW7SMh5JHIB17MBRsbVbfWiA41GH
bhVJlKUPvB116CzQiihE20tCKWBqLgudr7q6oUwX0egi9aFRW0YgNCtguq05S3QNtXb4BzJtkCVL
8CyAa2n6YBpenVIfsAoSDGH5nKSM4G25JGAsSTBINT3ppEwnF2cVDL0DWkyB4DmAJ/fABsxjp3nq
tZfEP8AbqdtTlZYaTIFccAsS/vUgm/NA75QaiTtioVH0fs2FnjoVw+jgbMz3LGFlWbbRttZr/SSt
Kog7sTNJI/FCHPxec6ELFR0c+GNTeylal1eVNrxCdQpBXOg7yZSet45Slu4k2XySlvKsI6PBSuto
KcchBZgGAiZO3rWbaCFgHEEcCkZcDSUitY+gOm/YKIEHoOwGrrqJFujTEGilB2iMaGSJJQiMt1IW
nK184GXTtQQfaEfZeEqgBa4YSm0iIfOlWcZaloTwUAr/wKaSrjX84ljOkiFklhEsEnwfcImB/SWq
LIsLlKLkAqWOC+AK4O7YAjbo9iSnOJyMC+BsXcACL1XJArWBvePajJpWRmx/S7xAZVKaV7YQE5aT
PLsloGpTu0Jke0FAm6WxTN3F19KOYQDaqMXRDwfYlMsCQBu9rHS+1gFe0ACbTHFBXCCM6dU5NZmU
VJo8DhcTeV2IIaJ62kZUHNZIb4E6ZqR/TYDEnlghtS5tbQK+gUJlTSZFmxumo7hcEiVutDbBUoWh
tVtqjuiDII4bbZD2Z1SBCm0rYUR5ZUnhghp3plXBEhOCKJjUopRzQXA27C+JlrfskCKZLM8y8vRK
L2kbwERLqYkOboRCSt5rJ0nIaPlH2nodjUJpKKKsUMEKXq5kArACIUJPhZqim8QEW4XogRWA5qn4
0LeS6jSlcYEnU3IBsDH2MpIlkU1Kd28uC4Fz49LgtPQyxLaW0rhwveXvK7oVqMgRHjdLoxZqv9aI
psZL0gqf2ptelkL8jnjiaa6KLT772zhRNY3zc4NXX/qGS+Zw/fVlikhGhWQoIPtGGbBKn53mieTv
3w237ER8M83n07Q7x0mn1Rcvk0/xc5b/vvyA1x+dfdblp7r849tpPA2n3d1j/MLj8phpL+Of9sP7
4eOwHmjAMBMJfX6Sb7/JnnOlBb9BeL7f0JWmWDXdE+ehDjnhOIyjJ3w/HOZhvjyivMY016Cl/P2w
n35mce2UPXWaJlPT5kz8abg9rp86Nd7qKR8O4+487R7OGfE45aAl/mbcD5+G07imnDoD1ZQXdbo5
/nzDIeuHj+9ztqeGXO2nsJfhNN1m77NJDW1ayn8ejxzDySmn/igt5bdwfJrWHAelkthTS/iH2+Eu
E8Clj0dNd7+fuFqTa2TqiFCTPtxOw8aKpIYTNeXjp/zlpQ4/Ldm/Xtum1BWhJgyBh93940UMotlL
rQZa0nIdaL5icypea2m/G6ZDZj2oyLyGe3k3nB73w+F2zY6l0qx/5HkeOMowj+dzJtNLw5ea/rS7
mz4M+XBiKgrqSeML5uM5k2xDkkg6o6c9zxO/OTh7IRYjKMajX4n68eG0Jf0qD348nDc2ZKlEa1ny
4/j+NGyip6WAoSf9y5D7rWWKV0/4083b4SOn0qfcrUNfag6vQf8v42keM0u1ANmvQfzd+Ou0y9zY
MrDxGsT/ezzdX3gQpTstVFCTZgHI3c33w+mIp8yVE+iluXzis9sdnsD//xfF/xg/4M3A3tcteWnE
0j7/3+6mnOMJkVeTvd8TkeRZzQLwqkmzQnA7/x37trWE/z4eDvPj/pdhkyYs+xa05P9xd7wdb36Y
r3xbQn215P95ZH/Ms4K4AKqv8wHXgrgglVry/4L74zyPWUixVEb0tH/Ns0rLQ4Mraun++zzcXaiI
TVmGirRkfxpPH/FsGWVc8Sv44p8mMpuNeC+dKtqH/s+A3zl8OOequcwdqolzhuLm2YdnYQ2ooJr+
NO+OB1ZvXUjFt5lwVzXtL9/diCuHvuQankOanpbxXONPlyU7z/23HFyT79jtx+H03f8AAAD//w==
</cx:binary>
              </cx:geoCache>
            </cx:geography>
          </cx:layoutPr>
        </cx:series>
      </cx:plotAreaRegion>
    </cx:plotArea>
  </cx:chart>
  <cx:spPr>
    <a:noFill/>
    <a:ln>
      <a:noFill/>
    </a:ln>
  </cx:spPr>
  <cx:fmtOvrs>
    <cx:fmtOvr idx="3">
      <cx:spPr>
        <a:solidFill>
          <a:schemeClr val="bg1">
            <a:lumMod val="75000"/>
          </a:schemeClr>
        </a:solidFill>
      </cx:spPr>
    </cx:fmtOvr>
    <cx:fmtOvr idx="2">
      <cx:spPr>
        <a:solidFill>
          <a:srgbClr val="C00000"/>
        </a:solidFill>
      </cx:spPr>
    </cx:fmtOvr>
    <cx:fmtOvr idx="1">
      <cx:spPr>
        <a:solidFill>
          <a:srgbClr val="0070C0"/>
        </a:solidFill>
      </cx:spPr>
    </cx:fmtOvr>
    <cx:fmtOvr idx="0">
      <cx:spPr>
        <a:solidFill>
          <a:schemeClr val="bg1">
            <a:lumMod val="75000"/>
          </a:schemeClr>
        </a:solidFill>
      </cx:spPr>
    </cx:fmtOvr>
  </cx:fmtOvrs>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https://en.wikipedia.org/wiki/United_States" TargetMode="External"/><Relationship Id="rId13" Type="http://schemas.openxmlformats.org/officeDocument/2006/relationships/image" Target="../media/image5.png"/><Relationship Id="rId18" Type="http://schemas.openxmlformats.org/officeDocument/2006/relationships/hyperlink" Target="https://www.linkedin.com/in/andrewcharlesmoss/" TargetMode="External"/><Relationship Id="rId3" Type="http://schemas.openxmlformats.org/officeDocument/2006/relationships/chart" Target="../charts/chart3.xml"/><Relationship Id="rId7" Type="http://schemas.openxmlformats.org/officeDocument/2006/relationships/image" Target="../media/image1.png"/><Relationship Id="rId12" Type="http://schemas.openxmlformats.org/officeDocument/2006/relationships/image" Target="../media/image4.jpeg"/><Relationship Id="rId17" Type="http://schemas.openxmlformats.org/officeDocument/2006/relationships/image" Target="../media/image7.gif"/><Relationship Id="rId2" Type="http://schemas.openxmlformats.org/officeDocument/2006/relationships/chart" Target="../charts/chart2.xml"/><Relationship Id="rId16" Type="http://schemas.openxmlformats.org/officeDocument/2006/relationships/hyperlink" Target="https://www.paypal.com/cgi-bin/webscr?cmd=_s-xclick&amp;hosted_button_id=M2PXLSFGLH6NC" TargetMode="External"/><Relationship Id="rId1" Type="http://schemas.openxmlformats.org/officeDocument/2006/relationships/chart" Target="../charts/chart1.xml"/><Relationship Id="rId6" Type="http://schemas.microsoft.com/office/2014/relationships/chartEx" Target="../charts/chartEx2.xml"/><Relationship Id="rId11" Type="http://schemas.openxmlformats.org/officeDocument/2006/relationships/image" Target="../media/image3.png"/><Relationship Id="rId5" Type="http://schemas.microsoft.com/office/2014/relationships/chartEx" Target="../charts/chartEx1.xml"/><Relationship Id="rId15" Type="http://schemas.openxmlformats.org/officeDocument/2006/relationships/image" Target="../media/image6.png"/><Relationship Id="rId10" Type="http://schemas.openxmlformats.org/officeDocument/2006/relationships/image" Target="../media/image2.jpeg"/><Relationship Id="rId19" Type="http://schemas.openxmlformats.org/officeDocument/2006/relationships/image" Target="../media/image8.png"/><Relationship Id="rId4" Type="http://schemas.openxmlformats.org/officeDocument/2006/relationships/chart" Target="../charts/chart4.xml"/><Relationship Id="rId9" Type="http://schemas.openxmlformats.org/officeDocument/2006/relationships/chart" Target="../charts/chart5.xml"/><Relationship Id="rId14" Type="http://schemas.openxmlformats.org/officeDocument/2006/relationships/hyperlink" Target="https://andrewcharlesmoss.medium.com" TargetMode="External"/></Relationships>
</file>

<file path=xl/drawings/drawing1.xml><?xml version="1.0" encoding="utf-8"?>
<xdr:wsDr xmlns:xdr="http://schemas.openxmlformats.org/drawingml/2006/spreadsheetDrawing" xmlns:a="http://schemas.openxmlformats.org/drawingml/2006/main">
  <xdr:twoCellAnchor>
    <xdr:from>
      <xdr:col>11</xdr:col>
      <xdr:colOff>163285</xdr:colOff>
      <xdr:row>24</xdr:row>
      <xdr:rowOff>107603</xdr:rowOff>
    </xdr:from>
    <xdr:to>
      <xdr:col>19</xdr:col>
      <xdr:colOff>435427</xdr:colOff>
      <xdr:row>37</xdr:row>
      <xdr:rowOff>147036</xdr:rowOff>
    </xdr:to>
    <xdr:graphicFrame macro="">
      <xdr:nvGraphicFramePr>
        <xdr:cNvPr id="58" name="Chart 57">
          <a:extLst>
            <a:ext uri="{FF2B5EF4-FFF2-40B4-BE49-F238E27FC236}">
              <a16:creationId xmlns:a16="http://schemas.microsoft.com/office/drawing/2014/main" id="{00000000-0008-0000-0000-00003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202660</xdr:colOff>
      <xdr:row>51</xdr:row>
      <xdr:rowOff>190147</xdr:rowOff>
    </xdr:from>
    <xdr:to>
      <xdr:col>20</xdr:col>
      <xdr:colOff>137519</xdr:colOff>
      <xdr:row>66</xdr:row>
      <xdr:rowOff>21977</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269048</xdr:colOff>
      <xdr:row>51</xdr:row>
      <xdr:rowOff>187109</xdr:rowOff>
    </xdr:from>
    <xdr:to>
      <xdr:col>30</xdr:col>
      <xdr:colOff>575669</xdr:colOff>
      <xdr:row>66</xdr:row>
      <xdr:rowOff>25016</xdr:rowOff>
    </xdr:to>
    <xdr:graphicFrame macro="">
      <xdr:nvGraphicFramePr>
        <xdr:cNvPr id="14" name="Chart 13">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190499</xdr:colOff>
      <xdr:row>36</xdr:row>
      <xdr:rowOff>156759</xdr:rowOff>
    </xdr:from>
    <xdr:to>
      <xdr:col>19</xdr:col>
      <xdr:colOff>244780</xdr:colOff>
      <xdr:row>51</xdr:row>
      <xdr:rowOff>20259</xdr:rowOff>
    </xdr:to>
    <xdr:graphicFrame macro="">
      <xdr:nvGraphicFramePr>
        <xdr:cNvPr id="15" name="Chart 14">
          <a:extLst>
            <a:ext uri="{FF2B5EF4-FFF2-40B4-BE49-F238E27FC236}">
              <a16:creationId xmlns:a16="http://schemas.microsoft.com/office/drawing/2014/main" id="{00000000-0008-0000-00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41</xdr:col>
      <xdr:colOff>311864</xdr:colOff>
      <xdr:row>0</xdr:row>
      <xdr:rowOff>100695</xdr:rowOff>
    </xdr:from>
    <xdr:to>
      <xdr:col>64</xdr:col>
      <xdr:colOff>82405</xdr:colOff>
      <xdr:row>50</xdr:row>
      <xdr:rowOff>141902</xdr:rowOff>
    </xdr:to>
    <mc:AlternateContent xmlns:mc="http://schemas.openxmlformats.org/markup-compatibility/2006">
      <mc:Choice xmlns:cx4="http://schemas.microsoft.com/office/drawing/2016/5/10/chartex" Requires="cx4">
        <xdr:graphicFrame macro="">
          <xdr:nvGraphicFramePr>
            <xdr:cNvPr id="11" name="Chart 10">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25191164" y="100695"/>
              <a:ext cx="13791341" cy="8642282"/>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19</xdr:col>
      <xdr:colOff>7375</xdr:colOff>
      <xdr:row>0</xdr:row>
      <xdr:rowOff>11599</xdr:rowOff>
    </xdr:from>
    <xdr:to>
      <xdr:col>41</xdr:col>
      <xdr:colOff>242696</xdr:colOff>
      <xdr:row>53</xdr:row>
      <xdr:rowOff>11599</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10648161" y="11599"/>
          <a:ext cx="14550035" cy="9157607"/>
          <a:chOff x="10491107" y="0"/>
          <a:chExt cx="13852072" cy="8832337"/>
        </a:xfrm>
      </xdr:grpSpPr>
      <mc:AlternateContent xmlns:mc="http://schemas.openxmlformats.org/markup-compatibility/2006">
        <mc:Choice xmlns:cx4="http://schemas.microsoft.com/office/drawing/2016/5/10/chartex" Requires="cx4">
          <xdr:graphicFrame macro="">
            <xdr:nvGraphicFramePr>
              <xdr:cNvPr id="2" name="US Map">
                <a:extLst>
                  <a:ext uri="{FF2B5EF4-FFF2-40B4-BE49-F238E27FC236}">
                    <a16:creationId xmlns:a16="http://schemas.microsoft.com/office/drawing/2014/main" id="{00000000-0008-0000-0000-000002000000}"/>
                  </a:ext>
                </a:extLst>
              </xdr:cNvPr>
              <xdr:cNvGraphicFramePr/>
            </xdr:nvGraphicFramePr>
            <xdr:xfrm>
              <a:off x="10491107" y="0"/>
              <a:ext cx="13852072" cy="8832337"/>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0491107" y="0"/>
                <a:ext cx="13852072" cy="8832337"/>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pic>
        <xdr:nvPicPr>
          <xdr:cNvPr id="47" name="Picture 46">
            <a:extLst>
              <a:ext uri="{FF2B5EF4-FFF2-40B4-BE49-F238E27FC236}">
                <a16:creationId xmlns:a16="http://schemas.microsoft.com/office/drawing/2014/main" id="{00000000-0008-0000-0000-00002F000000}"/>
              </a:ext>
            </a:extLst>
          </xdr:cNvPr>
          <xdr:cNvPicPr>
            <a:picLocks noChangeAspect="1"/>
          </xdr:cNvPicPr>
        </xdr:nvPicPr>
        <xdr:blipFill>
          <a:blip xmlns:r="http://schemas.openxmlformats.org/officeDocument/2006/relationships" r:embed="rId7" cstate="print">
            <a:alphaModFix/>
            <a:extLst>
              <a:ext uri="{28A0092B-C50C-407E-A947-70E740481C1C}">
                <a14:useLocalDpi xmlns:a14="http://schemas.microsoft.com/office/drawing/2010/main" val="0"/>
              </a:ext>
              <a:ext uri="{837473B0-CC2E-450A-ABE3-18F120FF3D39}">
                <a1611:picAttrSrcUrl xmlns:a1611="http://schemas.microsoft.com/office/drawing/2016/11/main" r:id="rId8"/>
              </a:ext>
            </a:extLst>
          </a:blip>
          <a:stretch>
            <a:fillRect/>
          </a:stretch>
        </xdr:blipFill>
        <xdr:spPr>
          <a:xfrm>
            <a:off x="13128582" y="90568"/>
            <a:ext cx="898677" cy="473303"/>
          </a:xfrm>
          <a:prstGeom prst="rect">
            <a:avLst/>
          </a:prstGeom>
        </xdr:spPr>
      </xdr:pic>
    </xdr:grpSp>
    <xdr:clientData/>
  </xdr:twoCellAnchor>
  <xdr:twoCellAnchor>
    <xdr:from>
      <xdr:col>30</xdr:col>
      <xdr:colOff>70096</xdr:colOff>
      <xdr:row>49</xdr:row>
      <xdr:rowOff>79375</xdr:rowOff>
    </xdr:from>
    <xdr:to>
      <xdr:col>40</xdr:col>
      <xdr:colOff>351424</xdr:colOff>
      <xdr:row>67</xdr:row>
      <xdr:rowOff>64675</xdr:rowOff>
    </xdr:to>
    <xdr:graphicFrame macro="">
      <xdr:nvGraphicFramePr>
        <xdr:cNvPr id="27" name="Chart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14</xdr:col>
      <xdr:colOff>183706</xdr:colOff>
      <xdr:row>1</xdr:row>
      <xdr:rowOff>102053</xdr:rowOff>
    </xdr:from>
    <xdr:to>
      <xdr:col>20</xdr:col>
      <xdr:colOff>226299</xdr:colOff>
      <xdr:row>23</xdr:row>
      <xdr:rowOff>155233</xdr:rowOff>
    </xdr:to>
    <xdr:grpSp>
      <xdr:nvGrpSpPr>
        <xdr:cNvPr id="25" name="Group 24">
          <a:extLst>
            <a:ext uri="{FF2B5EF4-FFF2-40B4-BE49-F238E27FC236}">
              <a16:creationId xmlns:a16="http://schemas.microsoft.com/office/drawing/2014/main" id="{00000000-0008-0000-0000-000019000000}"/>
            </a:ext>
          </a:extLst>
        </xdr:cNvPr>
        <xdr:cNvGrpSpPr/>
      </xdr:nvGrpSpPr>
      <xdr:grpSpPr>
        <a:xfrm>
          <a:off x="7259420" y="659946"/>
          <a:ext cx="4356058" cy="2937894"/>
          <a:chOff x="6295968" y="469447"/>
          <a:chExt cx="4358249" cy="2873784"/>
        </a:xfrm>
      </xdr:grpSpPr>
      <xdr:grpSp>
        <xdr:nvGrpSpPr>
          <xdr:cNvPr id="24" name="Group 23">
            <a:extLst>
              <a:ext uri="{FF2B5EF4-FFF2-40B4-BE49-F238E27FC236}">
                <a16:creationId xmlns:a16="http://schemas.microsoft.com/office/drawing/2014/main" id="{00000000-0008-0000-0000-000018000000}"/>
              </a:ext>
            </a:extLst>
          </xdr:cNvPr>
          <xdr:cNvGrpSpPr/>
        </xdr:nvGrpSpPr>
        <xdr:grpSpPr>
          <a:xfrm>
            <a:off x="6295968" y="1910041"/>
            <a:ext cx="4249393" cy="1433190"/>
            <a:chOff x="6295968" y="1910041"/>
            <a:chExt cx="4249393" cy="1433190"/>
          </a:xfrm>
        </xdr:grpSpPr>
        <xdr:pic>
          <xdr:nvPicPr>
            <xdr:cNvPr id="21" name="Picture 20">
              <a:extLst>
                <a:ext uri="{FF2B5EF4-FFF2-40B4-BE49-F238E27FC236}">
                  <a16:creationId xmlns:a16="http://schemas.microsoft.com/office/drawing/2014/main" id="{00000000-0008-0000-0000-000015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295968" y="1910041"/>
              <a:ext cx="1169354" cy="1433190"/>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a:extLst>
              <a:ext uri="{909E8E84-426E-40DD-AFC4-6F175D3DCCD1}">
                <a14:hiddenFill xmlns:a14="http://schemas.microsoft.com/office/drawing/2010/main">
                  <a:solidFill>
                    <a:srgbClr val="FFFFFF"/>
                  </a:solidFill>
                </a14:hiddenFill>
              </a:ext>
            </a:extLst>
          </xdr:spPr>
        </xdr:pic>
        <xdr:grpSp>
          <xdr:nvGrpSpPr>
            <xdr:cNvPr id="16" name="Group 15">
              <a:extLst>
                <a:ext uri="{FF2B5EF4-FFF2-40B4-BE49-F238E27FC236}">
                  <a16:creationId xmlns:a16="http://schemas.microsoft.com/office/drawing/2014/main" id="{00000000-0008-0000-0000-000010000000}"/>
                </a:ext>
              </a:extLst>
            </xdr:cNvPr>
            <xdr:cNvGrpSpPr/>
          </xdr:nvGrpSpPr>
          <xdr:grpSpPr>
            <a:xfrm>
              <a:off x="7715213" y="2009047"/>
              <a:ext cx="2830148" cy="1235178"/>
              <a:chOff x="7715213" y="1907401"/>
              <a:chExt cx="2830148" cy="1235178"/>
            </a:xfrm>
          </xdr:grpSpPr>
          <xdr:pic>
            <xdr:nvPicPr>
              <xdr:cNvPr id="114" name="Trump Logo">
                <a:extLst>
                  <a:ext uri="{FF2B5EF4-FFF2-40B4-BE49-F238E27FC236}">
                    <a16:creationId xmlns:a16="http://schemas.microsoft.com/office/drawing/2014/main" id="{00000000-0008-0000-0000-000072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715213" y="2234775"/>
                <a:ext cx="1764998" cy="580430"/>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sp macro="" textlink="$BR$17">
            <xdr:nvSpPr>
              <xdr:cNvPr id="12" name="TextBox 11">
                <a:extLst>
                  <a:ext uri="{FF2B5EF4-FFF2-40B4-BE49-F238E27FC236}">
                    <a16:creationId xmlns:a16="http://schemas.microsoft.com/office/drawing/2014/main" id="{00000000-0008-0000-0000-00000C000000}"/>
                  </a:ext>
                </a:extLst>
              </xdr:cNvPr>
              <xdr:cNvSpPr txBox="1"/>
            </xdr:nvSpPr>
            <xdr:spPr>
              <a:xfrm>
                <a:off x="9579692" y="1907401"/>
                <a:ext cx="965669" cy="12351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A9FFBFE-9235-491C-A4C7-41AC2BF12178}" type="TxLink">
                  <a:rPr lang="en-US" sz="7200" b="1" i="0" u="none" strike="noStrike">
                    <a:solidFill>
                      <a:srgbClr val="C00000"/>
                    </a:solidFill>
                    <a:latin typeface="Calibri"/>
                    <a:cs typeface="Calibri"/>
                  </a:rPr>
                  <a:pPr algn="ctr"/>
                  <a:t> </a:t>
                </a:fld>
                <a:endParaRPr lang="en-GB" sz="7200" b="1">
                  <a:solidFill>
                    <a:srgbClr val="C00000"/>
                  </a:solidFill>
                </a:endParaRPr>
              </a:p>
            </xdr:txBody>
          </xdr:sp>
        </xdr:grp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299457" y="469447"/>
            <a:ext cx="4354760" cy="1433190"/>
            <a:chOff x="6299457" y="469447"/>
            <a:chExt cx="4354760" cy="1433190"/>
          </a:xfrm>
        </xdr:grpSpPr>
        <xdr:pic>
          <xdr:nvPicPr>
            <xdr:cNvPr id="22" name="Picture 21">
              <a:extLst>
                <a:ext uri="{FF2B5EF4-FFF2-40B4-BE49-F238E27FC236}">
                  <a16:creationId xmlns:a16="http://schemas.microsoft.com/office/drawing/2014/main" id="{00000000-0008-0000-0000-000016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299457" y="469447"/>
              <a:ext cx="1162377" cy="1433190"/>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a:extLst>
              <a:ext uri="{909E8E84-426E-40DD-AFC4-6F175D3DCCD1}">
                <a14:hiddenFill xmlns:a14="http://schemas.microsoft.com/office/drawing/2010/main">
                  <a:solidFill>
                    <a:srgbClr val="FFFFFF"/>
                  </a:solidFill>
                </a14:hiddenFill>
              </a:ext>
            </a:extLst>
          </xdr:spPr>
        </xdr:pic>
        <xdr:grpSp>
          <xdr:nvGrpSpPr>
            <xdr:cNvPr id="19" name="Group 18">
              <a:extLst>
                <a:ext uri="{FF2B5EF4-FFF2-40B4-BE49-F238E27FC236}">
                  <a16:creationId xmlns:a16="http://schemas.microsoft.com/office/drawing/2014/main" id="{00000000-0008-0000-0000-000013000000}"/>
                </a:ext>
              </a:extLst>
            </xdr:cNvPr>
            <xdr:cNvGrpSpPr/>
          </xdr:nvGrpSpPr>
          <xdr:grpSpPr>
            <a:xfrm>
              <a:off x="7796852" y="779209"/>
              <a:ext cx="2857365" cy="813666"/>
              <a:chOff x="7796852" y="611240"/>
              <a:chExt cx="2857365" cy="813666"/>
            </a:xfrm>
          </xdr:grpSpPr>
          <xdr:pic>
            <xdr:nvPicPr>
              <xdr:cNvPr id="116" name="Biden Logo">
                <a:extLst>
                  <a:ext uri="{FF2B5EF4-FFF2-40B4-BE49-F238E27FC236}">
                    <a16:creationId xmlns:a16="http://schemas.microsoft.com/office/drawing/2014/main" id="{00000000-0008-0000-0000-000074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796852" y="725097"/>
                <a:ext cx="1764997" cy="585952"/>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sp macro="" textlink="$BR$16">
            <xdr:nvSpPr>
              <xdr:cNvPr id="29" name="TextBox 28">
                <a:extLst>
                  <a:ext uri="{FF2B5EF4-FFF2-40B4-BE49-F238E27FC236}">
                    <a16:creationId xmlns:a16="http://schemas.microsoft.com/office/drawing/2014/main" id="{00000000-0008-0000-0000-00001D000000}"/>
                  </a:ext>
                </a:extLst>
              </xdr:cNvPr>
              <xdr:cNvSpPr txBox="1"/>
            </xdr:nvSpPr>
            <xdr:spPr>
              <a:xfrm>
                <a:off x="9688548" y="611240"/>
                <a:ext cx="965669" cy="8136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6E7B50A-7D7E-4B3D-8812-48D21BD1366C}" type="TxLink">
                  <a:rPr lang="en-US" sz="7200" b="1" i="0" u="none" strike="noStrike">
                    <a:solidFill>
                      <a:srgbClr val="0070C0"/>
                    </a:solidFill>
                    <a:latin typeface="Calibri"/>
                    <a:cs typeface="Calibri"/>
                  </a:rPr>
                  <a:pPr algn="ctr"/>
                  <a:t>✓</a:t>
                </a:fld>
                <a:endParaRPr lang="en-GB" sz="7200" b="1">
                  <a:solidFill>
                    <a:srgbClr val="0070C0"/>
                  </a:solidFill>
                </a:endParaRPr>
              </a:p>
            </xdr:txBody>
          </xdr:sp>
        </xdr:grpSp>
      </xdr:grpSp>
    </xdr:grpSp>
    <xdr:clientData/>
  </xdr:twoCellAnchor>
  <mc:AlternateContent xmlns:mc="http://schemas.openxmlformats.org/markup-compatibility/2006">
    <mc:Choice xmlns:a14="http://schemas.microsoft.com/office/drawing/2010/main" Requires="a14">
      <xdr:twoCellAnchor editAs="oneCell">
        <xdr:from>
          <xdr:col>11</xdr:col>
          <xdr:colOff>153405</xdr:colOff>
          <xdr:row>1</xdr:row>
          <xdr:rowOff>103830</xdr:rowOff>
        </xdr:from>
        <xdr:to>
          <xdr:col>14</xdr:col>
          <xdr:colOff>73824</xdr:colOff>
          <xdr:row>19</xdr:row>
          <xdr:rowOff>17993</xdr:rowOff>
        </xdr:to>
        <xdr:grpSp>
          <xdr:nvGrpSpPr>
            <xdr:cNvPr id="10" name="Group 9">
              <a:extLst>
                <a:ext uri="{FF2B5EF4-FFF2-40B4-BE49-F238E27FC236}">
                  <a16:creationId xmlns:a16="http://schemas.microsoft.com/office/drawing/2014/main" id="{00000000-0008-0000-0000-00000A000000}"/>
                </a:ext>
              </a:extLst>
            </xdr:cNvPr>
            <xdr:cNvGrpSpPr/>
          </xdr:nvGrpSpPr>
          <xdr:grpSpPr>
            <a:xfrm>
              <a:off x="5392155" y="661723"/>
              <a:ext cx="1757383" cy="2036877"/>
              <a:chOff x="4851737" y="2241778"/>
              <a:chExt cx="1509604" cy="2026418"/>
            </a:xfrm>
          </xdr:grpSpPr>
          <xdr:grpSp>
            <xdr:nvGrpSpPr>
              <xdr:cNvPr id="20" name="Group 19">
                <a:extLst>
                  <a:ext uri="{FF2B5EF4-FFF2-40B4-BE49-F238E27FC236}">
                    <a16:creationId xmlns:a16="http://schemas.microsoft.com/office/drawing/2014/main" id="{00000000-0008-0000-0000-000014000000}"/>
                  </a:ext>
                </a:extLst>
              </xdr:cNvPr>
              <xdr:cNvGrpSpPr/>
            </xdr:nvGrpSpPr>
            <xdr:grpSpPr>
              <a:xfrm>
                <a:off x="4851737" y="2743139"/>
                <a:ext cx="1509604" cy="1525057"/>
                <a:chOff x="9744088" y="655640"/>
                <a:chExt cx="1301753" cy="1434036"/>
              </a:xfrm>
            </xdr:grpSpPr>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9744088" y="655640"/>
                  <a:ext cx="1293953" cy="450593"/>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Optimise View</a:t>
                  </a:r>
                </a:p>
              </xdr:txBody>
            </xdr:sp>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9746678" y="1119107"/>
                  <a:ext cx="1293952" cy="48029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Freeze Table</a:t>
                  </a:r>
                </a:p>
              </xdr:txBody>
            </xdr:sp>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9751889" y="1609389"/>
                  <a:ext cx="1293952" cy="480287"/>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Clear 2020 Results</a:t>
                  </a:r>
                </a:p>
              </xdr:txBody>
            </xdr:sp>
          </xdr:grpSp>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4856101" y="2241778"/>
                <a:ext cx="1500866" cy="48442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Scenario Manager</a:t>
                </a:r>
              </a:p>
            </xdr:txBody>
          </xdr:sp>
        </xdr:grpSp>
        <xdr:clientData fPrintsWithSheet="0"/>
      </xdr:twoCellAnchor>
    </mc:Choice>
    <mc:Fallback/>
  </mc:AlternateContent>
  <xdr:twoCellAnchor editAs="oneCell">
    <xdr:from>
      <xdr:col>0</xdr:col>
      <xdr:colOff>1</xdr:colOff>
      <xdr:row>0</xdr:row>
      <xdr:rowOff>31228</xdr:rowOff>
    </xdr:from>
    <xdr:to>
      <xdr:col>5</xdr:col>
      <xdr:colOff>295241</xdr:colOff>
      <xdr:row>0</xdr:row>
      <xdr:rowOff>499228</xdr:rowOff>
    </xdr:to>
    <xdr:grpSp>
      <xdr:nvGrpSpPr>
        <xdr:cNvPr id="28" name="Group 27">
          <a:hlinkClick xmlns:r="http://schemas.openxmlformats.org/officeDocument/2006/relationships" r:id="rId14"/>
          <a:extLst>
            <a:ext uri="{FF2B5EF4-FFF2-40B4-BE49-F238E27FC236}">
              <a16:creationId xmlns:a16="http://schemas.microsoft.com/office/drawing/2014/main" id="{00000000-0008-0000-0000-00001C000000}"/>
            </a:ext>
          </a:extLst>
        </xdr:cNvPr>
        <xdr:cNvGrpSpPr/>
      </xdr:nvGrpSpPr>
      <xdr:grpSpPr>
        <a:xfrm>
          <a:off x="1" y="31228"/>
          <a:ext cx="2322704" cy="468000"/>
          <a:chOff x="2347689" y="-19238"/>
          <a:chExt cx="2983180" cy="468000"/>
        </a:xfrm>
      </xdr:grpSpPr>
      <xdr:pic>
        <xdr:nvPicPr>
          <xdr:cNvPr id="30" name="Picture 29">
            <a:hlinkClick xmlns:r="http://schemas.openxmlformats.org/officeDocument/2006/relationships" r:id="rId14"/>
            <a:extLst>
              <a:ext uri="{FF2B5EF4-FFF2-40B4-BE49-F238E27FC236}">
                <a16:creationId xmlns:a16="http://schemas.microsoft.com/office/drawing/2014/main" id="{00000000-0008-0000-0000-00001E000000}"/>
              </a:ext>
            </a:extLst>
          </xdr:cNvPr>
          <xdr:cNvPicPr>
            <a:picLocks noChangeAspect="1"/>
          </xdr:cNvPicPr>
        </xdr:nvPicPr>
        <xdr:blipFill rotWithShape="1">
          <a:blip xmlns:r="http://schemas.openxmlformats.org/officeDocument/2006/relationships" r:embed="rId15"/>
          <a:stretch/>
        </xdr:blipFill>
        <xdr:spPr>
          <a:xfrm>
            <a:off x="2347689" y="-19238"/>
            <a:ext cx="602231" cy="468000"/>
          </a:xfrm>
          <a:prstGeom prst="rect">
            <a:avLst/>
          </a:prstGeom>
        </xdr:spPr>
      </xdr:pic>
      <xdr:pic>
        <xdr:nvPicPr>
          <xdr:cNvPr id="31" name="Picture 30" descr="Donate with PayPal button">
            <a:hlinkClick xmlns:r="http://schemas.openxmlformats.org/officeDocument/2006/relationships" r:id="rId16"/>
            <a:extLst>
              <a:ext uri="{FF2B5EF4-FFF2-40B4-BE49-F238E27FC236}">
                <a16:creationId xmlns:a16="http://schemas.microsoft.com/office/drawing/2014/main" id="{00000000-0008-0000-0000-00001F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3805901" y="57171"/>
            <a:ext cx="1524968" cy="348115"/>
          </a:xfrm>
          <a:prstGeom prst="rect">
            <a:avLst/>
          </a:prstGeom>
          <a:extLst>
            <a:ext uri="{909E8E84-426E-40DD-AFC4-6F175D3DCCD1}">
              <a14:hiddenFill xmlns:a14="http://schemas.microsoft.com/office/drawing/2010/main">
                <a:solidFill>
                  <a:srgbClr val="FFFFFF"/>
                </a:solidFill>
              </a14:hiddenFill>
            </a:ext>
          </a:extLst>
        </xdr:spPr>
      </xdr:pic>
      <xdr:pic>
        <xdr:nvPicPr>
          <xdr:cNvPr id="32" name="Picture 31" descr="Circle, linkedin, logo, media, network, share, social icon">
            <a:hlinkClick xmlns:r="http://schemas.openxmlformats.org/officeDocument/2006/relationships" r:id="rId18"/>
            <a:extLst>
              <a:ext uri="{FF2B5EF4-FFF2-40B4-BE49-F238E27FC236}">
                <a16:creationId xmlns:a16="http://schemas.microsoft.com/office/drawing/2014/main" id="{00000000-0008-0000-0000-000020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3096393" y="7828"/>
            <a:ext cx="532573" cy="413868"/>
          </a:xfrm>
          <a:prstGeom prst="rect">
            <a:avLst/>
          </a:prstGeom>
          <a:extLst>
            <a:ext uri="{909E8E84-426E-40DD-AFC4-6F175D3DCCD1}">
              <a14:hiddenFill xmlns:a14="http://schemas.microsoft.com/office/drawing/2010/main">
                <a:solidFill>
                  <a:srgbClr val="FFFFFF"/>
                </a:solidFill>
              </a14:hiddenFill>
            </a:ext>
          </a:extLst>
        </xdr:spPr>
      </xdr:pic>
    </xdr:grp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BEEE2E5D-E393-4F8B-8BAB-6B72764124BE}" autoFormatId="16" applyNumberFormats="0" applyBorderFormats="0" applyFontFormats="0" applyPatternFormats="0" applyAlignmentFormats="0" applyWidthHeightFormats="0">
  <queryTableRefresh nextId="106">
    <queryTableFields count="19">
      <queryTableField id="1" name="State" tableColumnId="1"/>
      <queryTableField id="19" name="State 2" tableColumnId="3"/>
      <queryTableField id="75" name="Abb" tableColumnId="18"/>
      <queryTableField id="2" name="Electoral votes" tableColumnId="2"/>
      <queryTableField id="44" name="PVI" tableColumnId="23"/>
      <queryTableField id="76" name="2016 result" tableColumnId="19"/>
      <queryTableField id="46" name="Cook" tableColumnId="4"/>
      <queryTableField id="47" name="IE" tableColumnId="5"/>
      <queryTableField id="48" name="Sabato" tableColumnId="6"/>
      <queryTableField id="49" name="Politico" tableColumnId="7"/>
      <queryTableField id="50" name="RCP" tableColumnId="8"/>
      <queryTableField id="52" name="CNN" tableColumnId="10"/>
      <queryTableField id="53" name="The Economist" tableColumnId="11"/>
      <queryTableField id="54" name="CBS News" tableColumnId="12"/>
      <queryTableField id="55" name="270toWin" tableColumnId="13"/>
      <queryTableField id="56" name="ABC News" tableColumnId="14"/>
      <queryTableField id="57" name="NPR" tableColumnId="15"/>
      <queryTableField id="58" name="NBC News" tableColumnId="16"/>
      <queryTableField id="59" name="FiveThirtyEight" tableColumnId="17"/>
    </queryTableFields>
  </queryTableRefresh>
</queryTable>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key>
      </keyFlags>
    </type>
  </types>
</rvTypesInfo>
</file>

<file path=xl/richData/rdrichvalue.xml><?xml version="1.0" encoding="utf-8"?>
<rvData xmlns="http://schemas.microsoft.com/office/spreadsheetml/2017/richdata" count="311">
  <rv s="0">
    <v>https://www.bing.com</v>
    <v>Bing</v>
  </rv>
  <rv s="0">
    <v>https://www.bing.com/th?id=Ga%5Cbing_yt.png&amp;w=100&amp;h=40&amp;c=0&amp;pid=0.1</v>
    <v>Bing</v>
  </rv>
  <rv s="0">
    <v>http://creativecommons.org/publicdomain/zero/1.0/deed.en</v>
    <v>CC0</v>
  </rv>
  <rv s="0">
    <v>http://en.wikipedia.org/wiki/Alaska</v>
    <v>Wikipedia</v>
  </rv>
  <rv s="1">
    <v>2</v>
    <v>3</v>
  </rv>
  <rv s="2">
    <v>15</v>
    <v>https://www.bing.com/th?id=AMMS_493116e78bb8985f7f7783a2fb98240e&amp;qlt=95</v>
    <v>4</v>
    <v>https://www.bing.com/images/search?form=xlimg&amp;q=state+of+alaska</v>
    <v>Image of Alaska</v>
  </rv>
  <rv s="0">
    <v>https://www.bing.com/search?q=state+of+alaska&amp;form=skydnc</v>
    <v>Learn more on Bing</v>
  </rv>
  <rv s="3">
    <v>0</v>
    <v>1</v>
    <v>en-US</v>
    <v>31c4c7a1-54e7-4306-ac9b-f1b02e85bda5</v>
    <v>536870912</v>
    <v>0</v>
    <v>Powered by Bing</v>
    <v>8</v>
    <v>9</v>
    <v>Alaska</v>
    <v>12</v>
    <v>13</v>
    <v>Map</v>
    <v>14</v>
    <v>US-AK</v>
    <v>1717854</v>
    <v>1503</v>
    <v>Juneau</v>
    <v>United States</v>
    <v>Alaska is a state located in the northwest extremity of the United States West Coast, just across the Bering Strait from Asia. An exclave of the U.S., it borders the Canadian province of British Columbia and territory of Yukon to the east and southeast and has a maritime border with Russia's Chukotka Autonomous Okrug to the west. To the north are the Chukchi and Beaufort seas of the Arctic Ocean, while the Pacific Ocean lies to the south and southwest.</v>
    <v>250969</v>
    <v>310658</v>
    <v>5</v>
    <v>Anchorage</v>
    <v>Mike J. Dunleavy (Governor), Kevin Meyer (Lieutenant Governor)</v>
    <v>6</v>
    <v>1146</v>
    <v>72515</v>
    <v>250000</v>
    <v>Alaska</v>
    <v>2.81</v>
    <v>737438</v>
    <v>4.4999999999999998E-2</v>
    <v>9.9000000000000005E-2</v>
    <v>0.14800000000000002</v>
    <v>6.3E-2</v>
    <v>0.28000000000000003</v>
    <v>3.9E-2</v>
    <v>7.400000000000001E-2</v>
    <v>0.92099999999999993</v>
    <v>7.0000000000000007E-2</v>
    <v>0.67700000000000005</v>
    <v>1.3000000000000001E-2</v>
    <v>8.1000000000000003E-2</v>
    <v>7.2000000000000008E-2</v>
    <v>0.252</v>
    <v>7.4999999999999997E-2</v>
    <v>0.66500000000000004</v>
    <v>Alaska Time Zone, Hawaii-Aleutian Time Zone</v>
    <v>Alaska</v>
    <v>mdp/vdpid/1040</v>
  </rv>
  <rv s="4">
    <v>7</v>
  </rv>
  <rv s="0">
    <v>http://en.wikipedia.org/wiki/Public_domain</v>
    <v>Public domain</v>
  </rv>
  <rv s="0">
    <v>http://en.wikipedia.org/wiki/Alabama</v>
    <v>Wikipedia</v>
  </rv>
  <rv s="1">
    <v>9</v>
    <v>10</v>
  </rv>
  <rv s="2">
    <v>15</v>
    <v>https://www.bing.com/th?id=AMMS_83b50ea51dc2f3b888fc28f1214dbff5&amp;qlt=95</v>
    <v>11</v>
    <v>https://www.bing.com/images/search?form=xlimg&amp;q=alabama</v>
    <v>Image of Alabama</v>
  </rv>
  <rv s="0">
    <v>https://www.bing.com/search?q=alabama&amp;form=skydnc</v>
    <v>Learn more on Bing</v>
  </rv>
  <rv s="3">
    <v>0</v>
    <v>1</v>
    <v>en-US</v>
    <v>376f8b06-52f6-4e72-a31d-311a3563e645</v>
    <v>536870912</v>
    <v>0</v>
    <v>Powered by Bing</v>
    <v>22</v>
    <v>9</v>
    <v>Alabama</v>
    <v>12</v>
    <v>13</v>
    <v>Map</v>
    <v>14</v>
    <v>US-AL</v>
    <v>135765</v>
    <v>15001</v>
    <v>Montgomery</v>
    <v>United States</v>
    <v>Alabama is a state in the southeastern region of the United States. It is bordered by Tennessee to the north, Georgia to the east, Florida and the Gulf of Mexico to the south, and Mississippi to the west. Alabama is the 30th largest by area and the 24th-most populous of the U.S. states. With a total of 1,500 miles of inland waterways, Alabama has among the most of any state.</v>
    <v>1848325</v>
    <v>2230185</v>
    <v>12</v>
    <v>Birmingham</v>
    <v>Kay Ivey (Governor), Will Ainsworth (Lieutenant Governor)</v>
    <v>13</v>
    <v>717</v>
    <v>43623</v>
    <v>125500</v>
    <v>Alabama</v>
    <v>2.5499999999999998</v>
    <v>4887871</v>
    <v>1.7000000000000001E-2</v>
    <v>0.157</v>
    <v>6.9999999999999993E-3</v>
    <v>1.3999999999999999E-2</v>
    <v>0.23499999999999999</v>
    <v>0.26800000000000002</v>
    <v>3.5000000000000003E-2</v>
    <v>0.84299999999999997</v>
    <v>4.2000000000000003E-2</v>
    <v>0.57999999999999996</v>
    <v>1E-3</v>
    <v>0.11800000000000001</v>
    <v>1.6E-2</v>
    <v>0.22699999999999998</v>
    <v>0.06</v>
    <v>0.69499999999999995</v>
    <v>Central Time Zone</v>
    <v>Alabama</v>
    <v>mdp/vdpid/1003</v>
  </rv>
  <rv s="4">
    <v>14</v>
  </rv>
  <rv s="0">
    <v>http://en.wikipedia.org/wiki/Arkansas</v>
    <v>Wikipedia</v>
  </rv>
  <rv s="1">
    <v>9</v>
    <v>16</v>
  </rv>
  <rv s="2">
    <v>15</v>
    <v>https://www.bing.com/th?id=AMMS_14f0b9ab8a5b6dd11d1937f823947617&amp;qlt=95</v>
    <v>17</v>
    <v>https://www.bing.com/images/search?form=xlimg&amp;q=arkansas</v>
    <v>Image of Arkansas</v>
  </rv>
  <rv s="0">
    <v>https://www.bing.com/search?q=arkansas&amp;form=skydnc</v>
    <v>Learn more on Bing</v>
  </rv>
  <rv s="3">
    <v>0</v>
    <v>1</v>
    <v>en-US</v>
    <v>b939db72-08f2-4ea6-a16a-a53bf32e6612</v>
    <v>536870912</v>
    <v>0</v>
    <v>Powered by Bing</v>
    <v>29</v>
    <v>9</v>
    <v>Arkansas</v>
    <v>12</v>
    <v>13</v>
    <v>Map</v>
    <v>14</v>
    <v>US-AR</v>
    <v>137733</v>
    <v>9474</v>
    <v>Little Rock</v>
    <v>United States</v>
    <v>Arkansas is a state in the south central region of the United States, home to more than three million people as of 2018. Its name is from the Osage language, of Siouan derivation; it denoted their related kin, the Quapaw people. The state's diverse geography ranges from the mountainous regions of the Ozark and the Ouachita Mountains, which make up the U.S. Interior Highlands, to the densely forested land in the south known as the Arkansas Timberlands, to the eastern lowlands along the Mississippi River and the Arkansas Delta.</v>
    <v>1138025</v>
    <v>1354762</v>
    <v>18</v>
    <v>Little Rock</v>
    <v>Asa Hutchinson (Governor), Tim Griffin (Lieutenant Governor)</v>
    <v>19</v>
    <v>677</v>
    <v>41371</v>
    <v>111400</v>
    <v>Arkansas</v>
    <v>2.5299999999999998</v>
    <v>3013825</v>
    <v>2.5000000000000001E-2</v>
    <v>0.16</v>
    <v>0.01</v>
    <v>1.6E-2</v>
    <v>0.21100000000000002</v>
    <v>0.157</v>
    <v>4.7E-2</v>
    <v>0.84799999999999998</v>
    <v>7.2000000000000008E-2</v>
    <v>0.58499999999999996</v>
    <v>3.0000000000000001E-3</v>
    <v>0.12300000000000001</v>
    <v>0.02</v>
    <v>0.23699999999999999</v>
    <v>6.4000000000000001E-2</v>
    <v>0.79500000000000004</v>
    <v>Central Time Zone</v>
    <v>Arkansas</v>
    <v>mdp/vdpid/1951</v>
  </rv>
  <rv s="4">
    <v>20</v>
  </rv>
  <rv s="0">
    <v>http://en.wikipedia.org/wiki/Arizona</v>
    <v>Wikipedia</v>
  </rv>
  <rv s="1">
    <v>9</v>
    <v>22</v>
  </rv>
  <rv s="2">
    <v>15</v>
    <v>https://www.bing.com/th?id=AMMS_ac0ec48270908e84434a7fef58127d0a&amp;qlt=95</v>
    <v>23</v>
    <v>https://www.bing.com/images/search?form=xlimg&amp;q=arizona</v>
    <v>Image of Arizona</v>
  </rv>
  <rv s="0">
    <v>https://www.bing.com/search?q=arizona&amp;form=skydnc</v>
    <v>Learn more on Bing</v>
  </rv>
  <rv s="3">
    <v>0</v>
    <v>1</v>
    <v>en-US</v>
    <v>bf973f46-5962-4997-a7ba-a05f1aa2a9f9</v>
    <v>536870912</v>
    <v>0</v>
    <v>Powered by Bing</v>
    <v>36</v>
    <v>9</v>
    <v>Arizona</v>
    <v>12</v>
    <v>13</v>
    <v>Map</v>
    <v>14</v>
    <v>US-AZ</v>
    <v>295254</v>
    <v>35578</v>
    <v>Phoenix</v>
    <v>United States</v>
    <v>Arizona is a state in the southwestern region of the United States. It is also part of the Western and the Mountain states. It is the 6th largest and the 14th most populous of the 50 states. Its capital and largest city is Phoenix. Arizona shares the Four Corners region with Utah, Colorado, and New Mexico; its other neighboring states are Nevada and California to the west and the Mexican states of Sonora and Baja California to the south and southwest.</v>
    <v>2412212</v>
    <v>2961003</v>
    <v>24</v>
    <v>Phoenix</v>
    <v>Doug Ducey (Governor)</v>
    <v>25</v>
    <v>913</v>
    <v>50255</v>
    <v>167500</v>
    <v>Arizona</v>
    <v>2.69</v>
    <v>7171646</v>
    <v>8.4000000000000005E-2</v>
    <v>0.16399999999999998</v>
    <v>5.2999999999999999E-2</v>
    <v>3.4000000000000002E-2</v>
    <v>0.27500000000000002</v>
    <v>4.8000000000000001E-2</v>
    <v>0.13500000000000001</v>
    <v>0.86</v>
    <v>0.307</v>
    <v>0.59299999999999997</v>
    <v>3.0000000000000001E-3</v>
    <v>8.199999999999999E-2</v>
    <v>2.7000000000000003E-2</v>
    <v>0.23800000000000002</v>
    <v>6.3E-2</v>
    <v>0.83499999999999996</v>
    <v>Mountain Time Zone</v>
    <v>Arizona</v>
    <v>mdp/vdpid/1945</v>
  </rv>
  <rv s="4">
    <v>26</v>
  </rv>
  <rv s="0">
    <v>http://en.wikipedia.org/wiki/California</v>
    <v>Wikipedia</v>
  </rv>
  <rv s="1">
    <v>9</v>
    <v>28</v>
  </rv>
  <rv s="2">
    <v>15</v>
    <v>https://www.bing.com/th?id=AMMS_55ee2dd4a1cbcc9d253c9f4c40508716&amp;qlt=95</v>
    <v>29</v>
    <v>https://www.bing.com/images/search?form=xlimg&amp;q=california</v>
    <v>Image of California</v>
  </rv>
  <rv s="0">
    <v>https://www.bing.com/search?q=california&amp;form=skydnc</v>
    <v>Learn more on Bing</v>
  </rv>
  <rv s="3">
    <v>0</v>
    <v>1</v>
    <v>en-US</v>
    <v>3009d91d-d582-4c34-85ba-772ba09e5be1</v>
    <v>536870912</v>
    <v>0</v>
    <v>Powered by Bing</v>
    <v>42</v>
    <v>9</v>
    <v>California</v>
    <v>12</v>
    <v>13</v>
    <v>Map</v>
    <v>14</v>
    <v>US-CA</v>
    <v>423970</v>
    <v>102350</v>
    <v>Sacramento</v>
    <v>United States</v>
    <v>California is a state in the Pacific Region of the United States. With 39.5 million residents across a total area of about 163,696 square miles, California is the most populous U.S. state and the third-largest by area, and is also the world's thirty-fourth most populous subnational entity. California is also the most populated subnational entity in North America, and has its state capital in Sacramento. The Greater Los Angeles Area and the San Francisco Bay Area are the nation's second- and fifth-most populous urban regions, with 18.7 million and 9.7 million residents respectively. Los Angeles is California's most populous city, and the country's second-most populous, after New York City. California also has the nation's most populous county, Los Angeles County, and its largest county by area, San Bernardino County. The City and County of San Francisco is both the country's second most densely populated major city after New York City and the fifth most densely populated county, behind only four of the five New York City boroughs.</v>
    <v>12717801</v>
    <v>14060525</v>
    <v>30</v>
    <v>Los Angeles</v>
    <v>Gavin Newsom (Governor), Eleni Kounalakis (Lieutenant Governor)</v>
    <v>31</v>
    <v>1255</v>
    <v>61818</v>
    <v>385500</v>
    <v>California</v>
    <v>2.96</v>
    <v>39557045</v>
    <v>5.4000000000000006E-2</v>
    <v>0.13300000000000001</v>
    <v>1.7000000000000001E-2</v>
    <v>0.14699999999999999</v>
    <v>0.314</v>
    <v>6.5000000000000002E-2</v>
    <v>0.27</v>
    <v>0.81799999999999995</v>
    <v>0.38799999999999996</v>
    <v>0.63100000000000001</v>
    <v>5.0000000000000001E-3</v>
    <v>6.8000000000000005E-2</v>
    <v>3.7999999999999999E-2</v>
    <v>0.23300000000000001</v>
    <v>6.4000000000000001E-2</v>
    <v>0.72900000000000009</v>
    <v>Pacific Time Zone</v>
    <v>California</v>
    <v>mdp/vdpid/5599</v>
  </rv>
  <rv s="4">
    <v>32</v>
  </rv>
  <rv s="0">
    <v>http://en.wikipedia.org/wiki/Colorado</v>
    <v>Wikipedia</v>
  </rv>
  <rv s="1">
    <v>2</v>
    <v>34</v>
  </rv>
  <rv s="2">
    <v>15</v>
    <v>https://www.bing.com/th?id=AMMS_c1f94fbd9ad4dda409299c3706c2b451&amp;qlt=95</v>
    <v>35</v>
    <v>https://www.bing.com/images/search?form=xlimg&amp;q=colorado</v>
    <v>Image of Colorado</v>
  </rv>
  <rv s="0">
    <v>https://www.bing.com/search?q=colorado&amp;form=skydnc</v>
    <v>Learn more on Bing</v>
  </rv>
  <rv s="3">
    <v>0</v>
    <v>1</v>
    <v>en-US</v>
    <v>a070c5c2-b22d-41d8-b869-f20e583c4f80</v>
    <v>536870912</v>
    <v>0</v>
    <v>Powered by Bing</v>
    <v>49</v>
    <v>9</v>
    <v>Colorado</v>
    <v>12</v>
    <v>13</v>
    <v>Map</v>
    <v>14</v>
    <v>US-CO</v>
    <v>269837</v>
    <v>38974</v>
    <v>Denver</v>
    <v>United States</v>
    <v>Colorado is a state in the western United States encompassing most of the southern Rocky Mountains as well as the northeastern portion of the Colorado Plateau and the western edge of the Great Plains. It is the 8th most extensive and 21st most populous U.S. state. The estimated population of Colorado is 5,758,736 as of 2019, an increase of 14.5% since the 2010 United States Census.</v>
    <v>2024468</v>
    <v>2339118</v>
    <v>36</v>
    <v>Denver</v>
    <v>Dianne Primavera (Lieutenant Governor)</v>
    <v>37</v>
    <v>1002</v>
    <v>60629</v>
    <v>247800</v>
    <v>Colorado</v>
    <v>2.5499999999999998</v>
    <v>5695564</v>
    <v>0.10199999999999999</v>
    <v>0.13</v>
    <v>1.6E-2</v>
    <v>3.2000000000000001E-2</v>
    <v>0.38100000000000001</v>
    <v>4.4999999999999998E-2</v>
    <v>9.8000000000000004E-2</v>
    <v>0.90700000000000003</v>
    <v>0.21299999999999999</v>
    <v>0.67599999999999993</v>
    <v>2E-3</v>
    <v>7.2000000000000008E-2</v>
    <v>2.8999999999999998E-2</v>
    <v>0.23</v>
    <v>6.2E-2</v>
    <v>0.875</v>
    <v>Mountain Time Zone</v>
    <v>Colorado</v>
    <v>mdp/vdpid/7636</v>
  </rv>
  <rv s="4">
    <v>38</v>
  </rv>
  <rv s="0">
    <v>http://en.wikipedia.org/wiki/Connecticut</v>
    <v>Wikipedia</v>
  </rv>
  <rv s="1">
    <v>9</v>
    <v>40</v>
  </rv>
  <rv s="2">
    <v>15</v>
    <v>https://www.bing.com/th?id=AMMS_4b4f7c98d4d5f13588c695bdb8cbedfe&amp;qlt=95</v>
    <v>41</v>
    <v>https://www.bing.com/images/search?form=xlimg&amp;q=connecticut</v>
    <v>Image of Connecticut</v>
  </rv>
  <rv s="0">
    <v>https://www.bing.com/search?q=connecticut&amp;form=skydnc</v>
    <v>Learn more on Bing</v>
  </rv>
  <rv s="3">
    <v>0</v>
    <v>1</v>
    <v>en-US</v>
    <v>b3ca6523-435e-4a3b-8f78-1ad900a52cf8</v>
    <v>536870912</v>
    <v>0</v>
    <v>Powered by Bing</v>
    <v>56</v>
    <v>9</v>
    <v>Connecticut</v>
    <v>12</v>
    <v>13</v>
    <v>Map</v>
    <v>14</v>
    <v>US-CT</v>
    <v>14357</v>
    <v>5504</v>
    <v>Hartford</v>
    <v>United States</v>
    <v>Connecticut is the southernmost state in the New England region of the northeastern United States. As of the 2010 Census, it has the highest per-capita income, Human Development Index, and median household income in the United States. It is bordered by Rhode Island to the east, Massachusetts to the north, New York to the west, and Long Island Sound to the south. Its capital is Hartford and its most populous city is Bridgeport. According to most sources, it is part of New England, although large portions of it are often grouped with New York and New Jersey as the tri-state area instead. The state is named for the Connecticut River which approximately bisects the state. The word "Connecticut" is derived from various anglicized spellings of a Mohegan-Pequot word for "long tidal river".</v>
    <v>1352583</v>
    <v>1499116</v>
    <v>42</v>
    <v>Bridgeport</v>
    <v>Ned Lamont (Governor), Susan Bysiewicz (Lieutenant Governor)</v>
    <v>43</v>
    <v>1075</v>
    <v>70331</v>
    <v>270500</v>
    <v>Connecticut</v>
    <v>2.57</v>
    <v>3572665</v>
    <v>1E-3</v>
    <v>0.158</v>
    <v>5.0000000000000001E-3</v>
    <v>4.5999999999999999E-2</v>
    <v>0.376</v>
    <v>0.11599999999999999</v>
    <v>0.13900000000000001</v>
    <v>0.89900000000000002</v>
    <v>0.154</v>
    <v>0.67200000000000004</v>
    <v>1E-3</v>
    <v>7.0999999999999994E-2</v>
    <v>2.2000000000000002E-2</v>
    <v>0.21299999999999999</v>
    <v>5.2000000000000005E-2</v>
    <v>0.80799999999999994</v>
    <v>Eastern Time Zone</v>
    <v>Connecticut</v>
    <v>mdp/vdpid/7798</v>
  </rv>
  <rv s="4">
    <v>44</v>
  </rv>
  <rv s="0">
    <v>https://creativecommons.org/licenses/by-sa/3.0</v>
    <v>CC BY-SA 3.0</v>
  </rv>
  <rv s="0">
    <v>http://en.wikipedia.org/wiki/Washington,_D.C.</v>
    <v>Wikipedia</v>
  </rv>
  <rv s="1">
    <v>46</v>
    <v>47</v>
  </rv>
  <rv s="2">
    <v>15</v>
    <v>https://www.bing.com/th?id=AMMS_311a8119ddca5df14c59715335629180&amp;qlt=95</v>
    <v>48</v>
    <v>https://www.bing.com/images/search?form=xlimg&amp;q=washington%2c+d.c.</v>
    <v>Image of Washington</v>
  </rv>
  <rv s="0">
    <v>https://www.bing.com/search?q=washington%2c+d.c.&amp;form=skydnc</v>
    <v>Learn more on Bing</v>
  </rv>
  <rv s="5">
    <v>0</v>
    <v>1</v>
    <v>en-GB</v>
    <v>216726d1-8987-06d3-5eff-823da05c3d3c</v>
    <v>536870912</v>
    <v>536870918</v>
    <v>1</v>
    <v>Powered by Bing</v>
    <v>62</v>
    <v>63</v>
    <v>Washington</v>
    <v>12</v>
    <v>64</v>
    <v>Map</v>
    <v>65</v>
    <v>US-DC</v>
    <v>176.89618793599999</v>
    <v>4690</v>
    <v>United States</v>
    <v>Washington, D.C., formally the District of Columbia and also known as D.C. or Washington, is the capital city of the United States of America. Founded after the American Revolution as the seat of government of the newly independent country, Washington was named after George Washington, the first president of the United States and a Founding Father. As the seat of the United States federal government and several international organizations, Washington is an important world political capital. Located on the Potomac River bordering Maryland and Virginia, the city is one of the most visited cities in the United States, with more than 20 million visitors annually.</v>
    <v>273390</v>
    <v>313718</v>
    <v>49</v>
    <v>Muriel Bowser (Mayor)</v>
    <v>50</v>
    <v>1327</v>
    <v>70848</v>
    <v>475800</v>
    <v>Washington</v>
    <v>2.2200000000000002</v>
    <v>705749</v>
    <v>0.13200000000000001</v>
    <v>0.115</v>
    <v>6.0000000000000001E-3</v>
    <v>4.2000000000000003E-2</v>
    <v>0.54600000000000004</v>
    <v>0.48299999999999998</v>
    <v>0.14099999999999999</v>
    <v>0.89300000000000002</v>
    <v>0.106</v>
    <v>0.68299999999999994</v>
    <v>2E-3</v>
    <v>8.3000000000000004E-2</v>
    <v>2.7000000000000003E-2</v>
    <v>0.17600000000000002</v>
    <v>6.4000000000000001E-2</v>
    <v>0.441</v>
    <v>Eastern Time Zone</v>
    <v>Washington</v>
    <v>mdp/vdpid/9130</v>
  </rv>
  <rv s="4">
    <v>51</v>
  </rv>
  <rv s="0">
    <v>http://en.wikipedia.org/wiki/Delaware</v>
    <v>Wikipedia</v>
  </rv>
  <rv s="1">
    <v>9</v>
    <v>53</v>
  </rv>
  <rv s="2">
    <v>15</v>
    <v>https://www.bing.com/th?id=AMMS_7fd99c280da34dce745e5f979b52a35f&amp;qlt=95</v>
    <v>54</v>
    <v>https://www.bing.com/images/search?form=xlimg&amp;q=delaware</v>
    <v>Image of Delaware</v>
  </rv>
  <rv s="0">
    <v>https://www.bing.com/search?q=delaware&amp;form=skydnc</v>
    <v>Learn more on Bing</v>
  </rv>
  <rv s="3">
    <v>0</v>
    <v>1</v>
    <v>en-US</v>
    <v>8ad617cc-3d7a-4b3c-a787-098de959ccc4</v>
    <v>536870912</v>
    <v>0</v>
    <v>Powered by Bing</v>
    <v>72</v>
    <v>9</v>
    <v>Delaware</v>
    <v>12</v>
    <v>13</v>
    <v>Map</v>
    <v>14</v>
    <v>US-DE</v>
    <v>6452</v>
    <v>5804</v>
    <v>Dover</v>
    <v>United States</v>
    <v>Delaware is one of the 50 states of the United States, in the Mid-Atlantic region. It is bordered to the south and west by Maryland, north by Pennsylvania, and east by New Jersey and the Atlantic Ocean. The state takes its name from the nearby Delaware River, itself named after Thomas West, 3rd Baron De La Warr, an English nobleman and Virginia's first colonial governor.</v>
    <v>344022</v>
    <v>426149</v>
    <v>55</v>
    <v>Wilmington</v>
    <v>John Carney (Governor), Bethany Hall-Long (Lieutenant Governor)</v>
    <v>56</v>
    <v>1018</v>
    <v>60509</v>
    <v>231500</v>
    <v>Delaware</v>
    <v>2.62</v>
    <v>967171</v>
    <v>0.06</v>
    <v>0.17</v>
    <v>6.9999999999999993E-3</v>
    <v>3.9E-2</v>
    <v>0.3</v>
    <v>0.22399999999999998</v>
    <v>8.6999999999999994E-2</v>
    <v>0.88400000000000001</v>
    <v>0.09</v>
    <v>0.63100000000000001</v>
    <v>1E-3</v>
    <v>8.5000000000000006E-2</v>
    <v>2.5000000000000001E-2</v>
    <v>0.21600000000000003</v>
    <v>5.9000000000000004E-2</v>
    <v>0.70400000000000007</v>
    <v>Eastern Time Zone</v>
    <v>Delaware</v>
    <v>mdp/vdpid/8831</v>
  </rv>
  <rv s="4">
    <v>57</v>
  </rv>
  <rv s="0">
    <v>http://en.wikipedia.org/wiki/Florida</v>
    <v>Wikipedia</v>
  </rv>
  <rv s="1">
    <v>9</v>
    <v>59</v>
  </rv>
  <rv s="2">
    <v>15</v>
    <v>https://www.bing.com/th?id=AMMS_fa396e20bd417d93ffc39b8735deb2d5&amp;qlt=95</v>
    <v>60</v>
    <v>https://www.bing.com/images/search?form=xlimg&amp;q=florida</v>
    <v>Image of Florida</v>
  </rv>
  <rv s="0">
    <v>https://www.bing.com/search?q=florida&amp;form=skydnc</v>
    <v>Learn more on Bing</v>
  </rv>
  <rv s="3">
    <v>0</v>
    <v>1</v>
    <v>en-US</v>
    <v>5fece3f4-e8e8-4159-843e-f725a930ad50</v>
    <v>536870912</v>
    <v>0</v>
    <v>Powered by Bing</v>
    <v>80</v>
    <v>9</v>
    <v>Florida</v>
    <v>12</v>
    <v>13</v>
    <v>Map</v>
    <v>65</v>
    <v>US-FL</v>
    <v>170304</v>
    <v>116240</v>
    <v>Tallahassee</v>
    <v>United States</v>
    <v>Florida is a state located in the southeastern region of the United States. With a population of over 21 million, Florida is the third-most populous and the 22nd-most extensive of the 50 United States. The state is bordered to the west by the Gulf of Mexico, to the northwest by Alabama, to the north by Georgia, to the east by the Atlantic Ocean, and to the south by the Straits of Florida. The state's capital is Tallahassee and its most populous municipality is Jacksonville. The Miami metropolitan area, with a population of almost 6.2 million, is the most populous urban area in Florida and the seventh-most populous in the United States. Other urban areas in the state with a population of more than one million are Tampa Bay, Orlando, and Jacksonville. Florida's $1.0 trillion economy is the fourth-largest of any U.S. state, and if it were a country, Florida would be the 16th-largest economy in the world.</v>
    <v>7300494</v>
    <v>9301642</v>
    <v>61</v>
    <v>Jacksonville</v>
    <v>Ron DeSantis (Governor), Jeanette Núñez (Lieutenant Governor)</v>
    <v>62</v>
    <v>1002</v>
    <v>47507</v>
    <v>159000</v>
    <v>Florida</v>
    <v>2.63</v>
    <v>21670000</v>
    <v>9.6000000000000002E-2</v>
    <v>0.19399999999999998</v>
    <v>5.0000000000000001E-3</v>
    <v>2.7999999999999997E-2</v>
    <v>0.27300000000000002</v>
    <v>0.16800000000000001</v>
    <v>0.19699999999999998</v>
    <v>0.86900000000000011</v>
    <v>0.245</v>
    <v>0.58799999999999997</v>
    <v>1E-3</v>
    <v>8.5000000000000006E-2</v>
    <v>0.02</v>
    <v>0.20300000000000001</v>
    <v>5.4000000000000006E-2</v>
    <v>0.77700000000000002</v>
    <v>Eastern Time Zone, Central Time Zone</v>
    <v>Florida</v>
    <v>mdp/vdpid/11032</v>
  </rv>
  <rv s="4">
    <v>63</v>
  </rv>
  <rv s="0">
    <v>http://en.wikipedia.org/wiki/Georgia_(U.S._state)</v>
    <v>Wikipedia</v>
  </rv>
  <rv s="1">
    <v>9</v>
    <v>65</v>
  </rv>
  <rv s="2">
    <v>15</v>
    <v>https://www.bing.com/th?id=AMMS_1e0de69cb4108bc512528bc1927b5650&amp;qlt=95</v>
    <v>66</v>
    <v>https://www.bing.com/images/search?form=xlimg&amp;q=georgia+u+s+state</v>
    <v>Image of Georgia</v>
  </rv>
  <rv s="0">
    <v>https://www.bing.com/search?q=georgia+u+s+state&amp;form=skydnc</v>
    <v>Learn more on Bing</v>
  </rv>
  <rv s="3">
    <v>0</v>
    <v>1</v>
    <v>en-US</v>
    <v>84604bc7-2c47-4f8d-8ea5-b6ac8c018a20</v>
    <v>536870912</v>
    <v>0</v>
    <v>Powered by Bing</v>
    <v>87</v>
    <v>9</v>
    <v>Georgia</v>
    <v>12</v>
    <v>13</v>
    <v>Map</v>
    <v>14</v>
    <v>US-GA</v>
    <v>153909</v>
    <v>51675</v>
    <v>Atlanta</v>
    <v>United States</v>
    <v>Georgia is a state in the Southeastern Region of the United States. Georgia is the 24th-largest in area and 8th most populous of the 50 United States. Georgia is bordered to the north by Tennessee and North Carolina, to the northeast by South Carolina, to the southeast by the Atlantic Ocean, to the south by Florida, and to the west by Alabama. Its 2019 estimated population was 10,617,423, according to the U.S. Census Bureau. Atlanta, a "beta(+)" global city, is both the state's capital and its largest city. The Atlanta metropolitan area, with an estimated population of more than 6 million people in 2019, is the 9th most populous metropolitan area in the United States and contains about 57% of Georgia's entire population.</v>
    <v>3574362</v>
    <v>4218776</v>
    <v>67</v>
    <v>Atlanta</v>
    <v>Brian Kemp (Governor), Geoff Duncan (Lieutenant Governor)</v>
    <v>68</v>
    <v>879</v>
    <v>49620</v>
    <v>148100</v>
    <v>Georgia</v>
    <v>2.73</v>
    <v>10519475</v>
    <v>6.4000000000000001E-2</v>
    <v>0.128</v>
    <v>5.0000000000000001E-3</v>
    <v>0.04</v>
    <v>0.28800000000000003</v>
    <v>0.317</v>
    <v>9.8000000000000004E-2</v>
    <v>0.85400000000000009</v>
    <v>9.4E-2</v>
    <v>0.623</v>
    <v>1E-3</v>
    <v>8.8000000000000009E-2</v>
    <v>0.02</v>
    <v>0.245</v>
    <v>6.5000000000000002E-2</v>
    <v>0.61599999999999999</v>
    <v>Eastern Time Zone</v>
    <v>Georgia</v>
    <v>mdp/vdpid/12004</v>
  </rv>
  <rv s="4">
    <v>69</v>
  </rv>
  <rv s="0">
    <v>http://en.wikipedia.org/wiki/Hawaii</v>
    <v>Wikipedia</v>
  </rv>
  <rv s="1">
    <v>9</v>
    <v>71</v>
  </rv>
  <rv s="2">
    <v>15</v>
    <v>https://www.bing.com/th?id=AMMS_29cb0d3820f55a1c35e81955dbddf0b2&amp;qlt=95</v>
    <v>72</v>
    <v>https://www.bing.com/images/search?form=xlimg&amp;q=hawaii</v>
    <v>Image of Hawaii</v>
  </rv>
  <rv s="0">
    <v>https://www.bing.com/search?q=hawaii&amp;form=skydnc</v>
    <v>Learn more on Bing</v>
  </rv>
  <rv s="3">
    <v>0</v>
    <v>1</v>
    <v>en-US</v>
    <v>b6f01eaf-aecf-44f6-b64d-1f6e982365c3</v>
    <v>536870912</v>
    <v>0</v>
    <v>Powered by Bing</v>
    <v>94</v>
    <v>9</v>
    <v>Hawaii</v>
    <v>95</v>
    <v>96</v>
    <v>Map</v>
    <v>14</v>
    <v>US-HI</v>
    <v>28311</v>
    <v>3369</v>
    <v>Honolulu</v>
    <v>United States</v>
    <v>Hawaii is a state of the United States of America located in the Pacific Ocean. It is the only U.S. state located outside North America, the only island state, and the only state in the tropics.</v>
    <v>450572</v>
    <v>537114</v>
    <v>73</v>
    <v>Honolulu</v>
    <v>David Ige (Governor), Josh Green (Lieutenant Governor)</v>
    <v>74</v>
    <v>1438</v>
    <v>69515</v>
    <v>515300</v>
    <v>Hawaii</v>
    <v>3.02</v>
    <v>1420491</v>
    <v>0.05</v>
    <v>0.16500000000000001</v>
    <v>5.0000000000000001E-3</v>
    <v>0.373</v>
    <v>0.308</v>
    <v>2.6000000000000002E-2</v>
    <v>0.17699999999999999</v>
    <v>0.91</v>
    <v>0.10400000000000001</v>
    <v>0.61499999999999999</v>
    <v>9.9000000000000005E-2</v>
    <v>6.5000000000000002E-2</v>
    <v>0.23</v>
    <v>0.217</v>
    <v>6.5000000000000002E-2</v>
    <v>0.26700000000000002</v>
    <v>Hawaii-Aleutian Time Zone</v>
    <v>Hawaii</v>
    <v>mdp/vdpid/13656</v>
  </rv>
  <rv s="4">
    <v>75</v>
  </rv>
  <rv s="0">
    <v>http://en.wikipedia.org/wiki/Iowa</v>
    <v>Wikipedia</v>
  </rv>
  <rv s="1">
    <v>9</v>
    <v>77</v>
  </rv>
  <rv s="2">
    <v>15</v>
    <v>https://www.bing.com/th?id=AMMS_2db3117db47b533fc70dc773c56344f7&amp;qlt=95</v>
    <v>78</v>
    <v>https://www.bing.com/images/search?form=xlimg&amp;q=iowa</v>
    <v>Image of Iowa</v>
  </rv>
  <rv s="0">
    <v>https://www.bing.com/search?q=iowa&amp;form=skydnc</v>
    <v>Learn more on Bing</v>
  </rv>
  <rv s="3">
    <v>0</v>
    <v>1</v>
    <v>en-US</v>
    <v>77850824-b07a-487a-af58-37f9949afc27</v>
    <v>536870912</v>
    <v>0</v>
    <v>Powered by Bing</v>
    <v>103</v>
    <v>9</v>
    <v>Iowa</v>
    <v>12</v>
    <v>13</v>
    <v>Map</v>
    <v>14</v>
    <v>US-IA</v>
    <v>145743</v>
    <v>14317</v>
    <v>Des Moines</v>
    <v>United States</v>
    <v>Iowa is a state in the Midwestern United States, bordered by the Mississippi River to the east and the Missouri River and Big Sioux River to the west. It is bordered by six states: Wisconsin to the northeast, Illinois to the east and southeast, Missouri to the south, Nebraska to the west, South Dakota to the northwest, and Minnesota to the north.</v>
    <v>1236409</v>
    <v>1380162</v>
    <v>79</v>
    <v>Des Moines</v>
    <v>Kim Reynolds (Governor), Adam Gregg (Lieutenant Governor)</v>
    <v>80</v>
    <v>697</v>
    <v>53183</v>
    <v>129200</v>
    <v>Iowa</v>
    <v>2.42</v>
    <v>3156145</v>
    <v>2.8999999999999998E-2</v>
    <v>0.161</v>
    <v>5.0000000000000001E-3</v>
    <v>2.4E-2</v>
    <v>0.26700000000000002</v>
    <v>3.5000000000000003E-2</v>
    <v>4.7E-2</v>
    <v>0.91500000000000004</v>
    <v>5.7000000000000002E-2</v>
    <v>0.67599999999999993</v>
    <v>1E-3</v>
    <v>7.9000000000000001E-2</v>
    <v>1.8000000000000002E-2</v>
    <v>0.23300000000000001</v>
    <v>6.3E-2</v>
    <v>0.91799999999999993</v>
    <v>Central Time Zone</v>
    <v>Iowa</v>
    <v>mdp/vdpid/14987</v>
  </rv>
  <rv s="4">
    <v>81</v>
  </rv>
  <rv s="0">
    <v>http://en.wikipedia.org/wiki/Idaho</v>
    <v>Wikipedia</v>
  </rv>
  <rv s="1">
    <v>9</v>
    <v>83</v>
  </rv>
  <rv s="2">
    <v>15</v>
    <v>https://www.bing.com/th?id=AMMS_9f75a2d8fe633372e202bc2dbf811ed2&amp;qlt=95</v>
    <v>84</v>
    <v>https://www.bing.com/images/search?form=xlimg&amp;q=idaho</v>
    <v>Image of Idaho</v>
  </rv>
  <rv s="0">
    <v>https://www.bing.com/search?q=idaho&amp;form=skydnc</v>
    <v>Learn more on Bing</v>
  </rv>
  <rv s="3">
    <v>0</v>
    <v>1</v>
    <v>en-US</v>
    <v>ecd30387-20fa-4523-9045-e2860154b5e9</v>
    <v>536870912</v>
    <v>0</v>
    <v>Powered by Bing</v>
    <v>111</v>
    <v>9</v>
    <v>Idaho</v>
    <v>12</v>
    <v>13</v>
    <v>Map</v>
    <v>14</v>
    <v>US-ID</v>
    <v>216632</v>
    <v>12165</v>
    <v>Boise</v>
    <v>United States</v>
    <v>Idaho is a state in the Pacific Northwest region of the United States. It borders the state of Montana to the east and northeast, Wyoming to the east, Nevada and Utah to the south, and Washington and Oregon to the west. To the north, it shares a small portion of the Canadian border with the province of British Columbia. With a population of approximately 1.7 million and an area of 83,569 square miles, Idaho is the 14th largest, the 12th least populous and the 7th least densely populated of the 50 U.S. states. The state's capital and largest city is Boise.</v>
    <v>589320</v>
    <v>700825</v>
    <v>85</v>
    <v>Boise</v>
    <v>Brad Little (Governor), Janice McGeachin (Lieutenant Governor)</v>
    <v>86</v>
    <v>743</v>
    <v>47583</v>
    <v>162900</v>
    <v>Idaho</v>
    <v>2.69</v>
    <v>1754208</v>
    <v>7.400000000000001E-2</v>
    <v>0.14699999999999999</v>
    <v>1.7000000000000001E-2</v>
    <v>1.4999999999999999E-2</v>
    <v>0.25900000000000001</v>
    <v>8.0000000000000002E-3</v>
    <v>6.0999999999999999E-2</v>
    <v>0.89500000000000002</v>
    <v>0.122</v>
    <v>0.626</v>
    <v>2E-3</v>
    <v>0.09</v>
    <v>2.3E-2</v>
    <v>0.26200000000000001</v>
    <v>6.8000000000000005E-2</v>
    <v>0.93400000000000005</v>
    <v>Mountain Time Zone, Pacific Time Zone</v>
    <v>Idaho</v>
    <v>mdp/vdpid/14713</v>
  </rv>
  <rv s="4">
    <v>87</v>
  </rv>
  <rv s="0">
    <v>http://fr.wikipedia.org/wiki/Illinois</v>
    <v>Wikipedia</v>
  </rv>
  <rv s="1">
    <v>46</v>
    <v>89</v>
  </rv>
  <rv s="2">
    <v>15</v>
    <v>https://www.bing.com/th?id=AMMS_980620dbb2b352c3141feaccfeee0d22&amp;qlt=95</v>
    <v>90</v>
    <v>https://www.bing.com/images/search?form=xlimg&amp;q=illinois</v>
    <v>Image of Illinois</v>
  </rv>
  <rv s="0">
    <v>https://www.bing.com/search?q=illinois&amp;form=skydnc</v>
    <v>Learn more on Bing</v>
  </rv>
  <rv s="3">
    <v>0</v>
    <v>1</v>
    <v>en-US</v>
    <v>4131acb8-628a-4241-8920-ca79eab9dade</v>
    <v>536870912</v>
    <v>0</v>
    <v>Powered by Bing</v>
    <v>117</v>
    <v>9</v>
    <v>Illinois</v>
    <v>12</v>
    <v>13</v>
    <v>Map</v>
    <v>14</v>
    <v>US-IL</v>
    <v>149998</v>
    <v>22603</v>
    <v>Springfield</v>
    <v>United States</v>
    <v>Illinois is a state in the Midwestern and Great Lakes regions of the United States. It has the fifth largest gross domestic product, the sixth largest population, and the 25th largest land area of all U.S. states. Illinois has been noted as a microcosm of the entire United States. With Chicago in northeastern Illinois, small industrial cities and immense agricultural productivity in the north and center of the state, and natural resources such as coal, timber, and petroleum in the south, Illinois has a diverse economic base, and is a major transportation hub. The Port of Chicago connects the state to international ports via two main routes: from the Great Lakes, via the Saint Lawrence Seaway, to the Atlantic Ocean and from the Great Lakes to the Mississippi River, via the Illinois River, through the Illinois Waterway. The Mississippi River, the Ohio River, and the Wabash River form parts of the boundaries of Illinois. For decades, Chicago's O'Hare International Airport has been ranked as one of the world's busiest airports. Illinois has long had a reputation as a bellwether both in social and cultural terms and, through the 1980s, in politics.</v>
    <v>4786388</v>
    <v>5326970</v>
    <v>91</v>
    <v>Chicago</v>
    <v>J.B. Pritzker (Governor), Juliana Stratton (Lieutenant Governor)</v>
    <v>92</v>
    <v>907</v>
    <v>57574</v>
    <v>173800</v>
    <v>Illinois</v>
    <v>2.63</v>
    <v>12741080</v>
    <v>-2E-3</v>
    <v>0.14199999999999999</v>
    <v>6.0000000000000001E-3</v>
    <v>5.5E-2</v>
    <v>0.32299999999999995</v>
    <v>0.14699999999999999</v>
    <v>0.14000000000000001</v>
    <v>0.879</v>
    <v>0.16899999999999998</v>
    <v>0.65599999999999992</v>
    <v>1E-3</v>
    <v>7.0999999999999994E-2</v>
    <v>1.9E-2</v>
    <v>0.23</v>
    <v>6.0999999999999999E-2</v>
    <v>0.77300000000000002</v>
    <v>Central Time Zone</v>
    <v>Illinois</v>
    <v>mdp/vdpid/14808</v>
  </rv>
  <rv s="4">
    <v>93</v>
  </rv>
  <rv s="0">
    <v>http://en.wikipedia.org/wiki/Indiana</v>
    <v>Wikipedia</v>
  </rv>
  <rv s="1">
    <v>9</v>
    <v>95</v>
  </rv>
  <rv s="2">
    <v>15</v>
    <v>https://www.bing.com/th?id=AMMS_c11d6802fa60ce5b7e61345c76bb572e&amp;qlt=95</v>
    <v>96</v>
    <v>https://www.bing.com/images/search?form=xlimg&amp;q=indiana</v>
    <v>Image of Indiana</v>
  </rv>
  <rv s="0">
    <v>https://www.bing.com/search?q=indiana&amp;form=skydnc</v>
    <v>Learn more on Bing</v>
  </rv>
  <rv s="3">
    <v>0</v>
    <v>1</v>
    <v>en-US</v>
    <v>109f7e5a-efbb-4953-b4b8-cb812ce1ff5d</v>
    <v>536870912</v>
    <v>0</v>
    <v>Powered by Bing</v>
    <v>125</v>
    <v>9</v>
    <v>Indiana</v>
    <v>12</v>
    <v>13</v>
    <v>Map</v>
    <v>14</v>
    <v>US-IN</v>
    <v>94321</v>
    <v>18713</v>
    <v>Indianapolis</v>
    <v>United States</v>
    <v>Indiana is a U.S. state in the Midwestern and Great Lakes regions of North America. It is the 38th-largest by area and the 17th-most populous of the 50 United States. Its capital and largest city is Indianapolis. Indiana was admitted to the United States as the 19th state on December 11, 1816. It borders Lake Michigan to the northwest, Michigan to the north, Ohio to the east, the Ohio River and Kentucky to the south and southeast, and the Wabash River and Illinois to the west.</v>
    <v>2501937</v>
    <v>2854546</v>
    <v>97</v>
    <v>Indianapolis</v>
    <v>Eric Holcomb (Governor), Suzanne Crouch (Lieutenant Governor)</v>
    <v>98</v>
    <v>745</v>
    <v>49255</v>
    <v>124200</v>
    <v>Indiana</v>
    <v>2.5499999999999998</v>
    <v>6691878</v>
    <v>2.3E-2</v>
    <v>0.14599999999999999</v>
    <v>4.0000000000000001E-3</v>
    <v>2.1000000000000001E-2</v>
    <v>0.24100000000000002</v>
    <v>9.6000000000000002E-2</v>
    <v>4.8000000000000001E-2</v>
    <v>0.878</v>
    <v>6.7000000000000004E-2</v>
    <v>0.63900000000000001</v>
    <v>1E-3</v>
    <v>9.6999999999999989E-2</v>
    <v>1.9E-2</v>
    <v>0.23899999999999999</v>
    <v>6.3E-2</v>
    <v>0.85799999999999998</v>
    <v>Eastern Time Zone, Central Time Zone</v>
    <v>Indiana</v>
    <v>mdp/vdpid/14882</v>
  </rv>
  <rv s="4">
    <v>99</v>
  </rv>
  <rv s="0">
    <v>http://en.wikipedia.org/wiki/Kansas</v>
    <v>Wikipedia</v>
  </rv>
  <rv s="1">
    <v>9</v>
    <v>101</v>
  </rv>
  <rv s="2">
    <v>15</v>
    <v>https://www.bing.com/th?id=AMMS_7d9b93aa77cca759b8bed14225afab9f&amp;qlt=95</v>
    <v>102</v>
    <v>https://www.bing.com/images/search?form=xlimg&amp;q=kansas</v>
    <v>Image of Kansas</v>
  </rv>
  <rv s="0">
    <v>https://www.bing.com/search?q=kansas&amp;form=skydnc</v>
    <v>Learn more on Bing</v>
  </rv>
  <rv s="3">
    <v>0</v>
    <v>1</v>
    <v>en-US</v>
    <v>6e527b71-bd3e-4bc1-b1c0-59d288b4fd5e</v>
    <v>536870912</v>
    <v>0</v>
    <v>Powered by Bing</v>
    <v>133</v>
    <v>9</v>
    <v>Kansas</v>
    <v>12</v>
    <v>13</v>
    <v>Map</v>
    <v>14</v>
    <v>US-KS</v>
    <v>213096</v>
    <v>9807</v>
    <v>Topeka</v>
    <v>United States</v>
    <v>Kansas is a U.S. state in the Midwestern United States. Its capital is Topeka and its largest city is Wichita. Kansas is bordered by Nebraska to the north; Missouri to the east; Oklahoma to the south; and Colorado to the west. Kansas is named after the Kansas River, which in turn was named after the Kansa Native Americans who lived along its banks. The tribe's name is often said to mean "people of the wind" although this was probably not the term's original meaning. For thousands of years, what is now Kansas was home to numerous and diverse Native American tribes. Tribes in the eastern part of the state generally lived in villages along the river valleys. Tribes in the western part of the state were semi-nomadic and hunted large herds of bison.</v>
    <v>1113472</v>
    <v>1259864</v>
    <v>103</v>
    <v>Wichita</v>
    <v>Laura Kelly (Governor), Lynn Rogers (Lieutenant Governor)</v>
    <v>104</v>
    <v>757</v>
    <v>52205</v>
    <v>132000</v>
    <v>Kansas</v>
    <v>2.5299999999999998</v>
    <v>2911505</v>
    <v>1.9E-2</v>
    <v>0.14599999999999999</v>
    <v>1.2E-2</v>
    <v>2.8999999999999998E-2</v>
    <v>0.31</v>
    <v>6.3E-2</v>
    <v>6.9000000000000006E-2</v>
    <v>0.90200000000000002</v>
    <v>0.11599999999999999</v>
    <v>0.66299999999999992</v>
    <v>1E-3</v>
    <v>8.5999999999999993E-2</v>
    <v>2.8999999999999998E-2</v>
    <v>0.247</v>
    <v>6.8000000000000005E-2</v>
    <v>0.86699999999999999</v>
    <v>Central Time Zone, Mountain Time Zone</v>
    <v>Kansas</v>
    <v>mdp/vdpid/16121</v>
  </rv>
  <rv s="4">
    <v>105</v>
  </rv>
  <rv s="0">
    <v>http://en.wikipedia.org/wiki/Kentucky</v>
    <v>Wikipedia</v>
  </rv>
  <rv s="1">
    <v>9</v>
    <v>107</v>
  </rv>
  <rv s="2">
    <v>15</v>
    <v>https://www.bing.com/th?id=AMMS_9eac4a4fa4747d6ad35d61777374e984&amp;qlt=95</v>
    <v>108</v>
    <v>https://www.bing.com/images/search?form=xlimg&amp;q=kentucky</v>
    <v>Image of Kentucky</v>
  </rv>
  <rv s="0">
    <v>https://www.bing.com/search?q=kentucky&amp;form=skydnc</v>
    <v>Learn more on Bing</v>
  </rv>
  <rv s="3">
    <v>0</v>
    <v>1</v>
    <v>en-US</v>
    <v>108dfd18-4626-481a-8dfa-18f64e6eac84</v>
    <v>536870912</v>
    <v>0</v>
    <v>Powered by Bing</v>
    <v>140</v>
    <v>9</v>
    <v>Kentucky</v>
    <v>95</v>
    <v>96</v>
    <v>Map</v>
    <v>14</v>
    <v>US-KY</v>
    <v>104659</v>
    <v>12714</v>
    <v>Frankfort</v>
    <v>United States</v>
    <v>Kentucky, officially the Commonwealth of Kentucky, is a state located in the Southern United States. Kentucky is the 37th most extensive and the 26th most populous of the 50 United States.</v>
    <v>1708499</v>
    <v>1965556</v>
    <v>109</v>
    <v>Louisville</v>
    <v>Andy Beshear (Governor), Jacqueline Coleman (Lieutenant Governor)</v>
    <v>110</v>
    <v>675</v>
    <v>43740</v>
    <v>123200</v>
    <v>Kentucky</v>
    <v>2.5</v>
    <v>4468402</v>
    <v>2.2000000000000002E-2</v>
    <v>0.152</v>
    <v>3.0000000000000001E-3</v>
    <v>1.3999999999999999E-2</v>
    <v>0.223</v>
    <v>8.3000000000000004E-2</v>
    <v>3.4000000000000002E-2</v>
    <v>0.84200000000000008</v>
    <v>3.4000000000000002E-2</v>
    <v>0.59099999999999997</v>
    <v>1E-3</v>
    <v>0.129</v>
    <v>1.8000000000000002E-2</v>
    <v>0.22899999999999998</v>
    <v>6.3E-2</v>
    <v>0.88099999999999989</v>
    <v>Eastern Time Zone, Central Time Zone</v>
    <v>Kentucky</v>
    <v>mdp/vdpid/16480</v>
  </rv>
  <rv s="4">
    <v>111</v>
  </rv>
  <rv s="0">
    <v>http://en.wikipedia.org/wiki/Louisiana</v>
    <v>Wikipedia</v>
  </rv>
  <rv s="1">
    <v>9</v>
    <v>113</v>
  </rv>
  <rv s="2">
    <v>15</v>
    <v>https://www.bing.com/th?id=AMMS_5feae244a1c73ed49e6ff0f2044fcaf3&amp;qlt=95</v>
    <v>114</v>
    <v>https://www.bing.com/images/search?form=xlimg&amp;q=louisiana</v>
    <v>Image of Louisiana</v>
  </rv>
  <rv s="0">
    <v>https://www.bing.com/search?q=louisiana&amp;form=skydnc</v>
    <v>Learn more on Bing</v>
  </rv>
  <rv s="3">
    <v>0</v>
    <v>1</v>
    <v>en-US</v>
    <v>0ca1e87f-e2f6-43fb-8deb-d22bd09a9cae</v>
    <v>536870912</v>
    <v>0</v>
    <v>Powered by Bing</v>
    <v>147</v>
    <v>9</v>
    <v>Louisiana</v>
    <v>12</v>
    <v>13</v>
    <v>Map</v>
    <v>14</v>
    <v>US-LA</v>
    <v>135382</v>
    <v>14503</v>
    <v>Baton Rouge</v>
    <v>United States</v>
    <v>Louisiana is a state in the Deep South region of the South Central United States. It is the 19th-smallest by area and the 25th most populous of the 50 U.S. states. Louisiana is bordered by the state of Texas to the west, Arkansas to the north, Mississippi to the east, and the Gulf of Mexico to the south. A large part of its eastern boundary is demarcated by the Mississippi River. Louisiana is the only U.S. state with political subdivisions termed parishes, which are equivalent to counties. The state's capital is Baton Rouge, and its largest city is New Orleans.</v>
    <v>1727919</v>
    <v>2036975</v>
    <v>115</v>
    <v>New Orleans</v>
    <v>John Bel Edwards (Governor), Billy Nungesser (Lieutenant Governor)</v>
    <v>116</v>
    <v>788</v>
    <v>45047</v>
    <v>144100</v>
    <v>Louisiana</v>
    <v>2.6</v>
    <v>4659978</v>
    <v>3.3000000000000002E-2</v>
    <v>0.14000000000000001</v>
    <v>8.0000000000000002E-3</v>
    <v>1.8000000000000002E-2</v>
    <v>0.22500000000000001</v>
    <v>0.32500000000000001</v>
    <v>0.04</v>
    <v>0.83400000000000007</v>
    <v>0.05</v>
    <v>0.60399999999999998</v>
    <v>1E-3</v>
    <v>0.11</v>
    <v>1.6E-2</v>
    <v>0.23899999999999999</v>
    <v>6.7000000000000004E-2</v>
    <v>0.63200000000000001</v>
    <v>Central Time Zone</v>
    <v>Louisiana</v>
    <v>mdp/vdpid/19283</v>
  </rv>
  <rv s="4">
    <v>117</v>
  </rv>
  <rv s="0">
    <v>http://en.wikipedia.org/wiki/Massachusetts</v>
    <v>Wikipedia</v>
  </rv>
  <rv s="1">
    <v>9</v>
    <v>119</v>
  </rv>
  <rv s="2">
    <v>15</v>
    <v>https://www.bing.com/th?id=AMMS_82121ee381f71cfa2f719a4d50754c55&amp;qlt=95</v>
    <v>120</v>
    <v>https://www.bing.com/images/search?form=xlimg&amp;q=massachusetts</v>
    <v>Image of Massachusetts</v>
  </rv>
  <rv s="0">
    <v>https://www.bing.com/search?q=massachusetts&amp;form=skydnc</v>
    <v>Learn more on Bing</v>
  </rv>
  <rv s="3">
    <v>0</v>
    <v>1</v>
    <v>en-US</v>
    <v>845219d5-3650-4199-b926-964ca27c863c</v>
    <v>536870912</v>
    <v>0</v>
    <v>Powered by Bing</v>
    <v>154</v>
    <v>9</v>
    <v>Massachusetts</v>
    <v>12</v>
    <v>13</v>
    <v>Map</v>
    <v>14</v>
    <v>US-MA</v>
    <v>27336</v>
    <v>16288</v>
    <v>Boston</v>
    <v>United States</v>
    <v>Massachusetts, officially known as the Commonwealth of Massachusetts, is the most populous state in the New England region of the northeastern United States. It borders on the Atlantic Ocean to the east, the states of Connecticut and Rhode Island to the south, New Hampshire and Vermont to the north, and New York to the west. The capital of Massachusetts is Boston, which is also the most populous city in New England. It is home to the Greater Boston metropolitan area, a region influential upon American history, academia, and industry. Originally dependent on agriculture, fishing and trade, Massachusetts was transformed into a manufacturing center during the Industrial Revolution. During the 20th century, Massachusetts's economy shifted from manufacturing to services. Modern Massachusetts is a global leader in biotechnology, engineering, higher education, finance, and maritime trade.</v>
    <v>2549721</v>
    <v>2858026</v>
    <v>121</v>
    <v>Boston</v>
    <v>Charlie Baker (Governor), Karyn Polito (Lieutenant Governor)</v>
    <v>122</v>
    <v>1102</v>
    <v>68563</v>
    <v>333100</v>
    <v>Massachusetts</v>
    <v>2.5299999999999998</v>
    <v>6902149</v>
    <v>0.04</v>
    <v>0.154</v>
    <v>5.0000000000000001E-3</v>
    <v>6.6000000000000003E-2</v>
    <v>0.40500000000000003</v>
    <v>8.4000000000000005E-2</v>
    <v>0.155</v>
    <v>0.89800000000000002</v>
    <v>0.11199999999999999</v>
    <v>0.67500000000000004</v>
    <v>1E-3</v>
    <v>7.9000000000000001E-2</v>
    <v>2.3E-2</v>
    <v>0.20399999999999999</v>
    <v>5.4000000000000006E-2</v>
    <v>0.82099999999999995</v>
    <v>Eastern Time Zone</v>
    <v>Massachusetts</v>
    <v>mdp/vdpid/20543</v>
  </rv>
  <rv s="4">
    <v>123</v>
  </rv>
  <rv s="0">
    <v>http://en.wikipedia.org/wiki/Maryland</v>
    <v>Wikipedia</v>
  </rv>
  <rv s="1">
    <v>9</v>
    <v>125</v>
  </rv>
  <rv s="2">
    <v>15</v>
    <v>https://www.bing.com/th?id=AMMS_8a21b718194fdb37f3dd03e969246711&amp;qlt=95</v>
    <v>126</v>
    <v>https://www.bing.com/images/search?form=xlimg&amp;q=maryland</v>
    <v>Image of Maryland</v>
  </rv>
  <rv s="0">
    <v>https://www.bing.com/search?q=maryland&amp;form=skydnc</v>
    <v>Learn more on Bing</v>
  </rv>
  <rv s="3">
    <v>0</v>
    <v>1</v>
    <v>en-US</v>
    <v>4c472f4d-06a8-4d90-8bb8-da4d168c73fe</v>
    <v>536870912</v>
    <v>0</v>
    <v>Powered by Bing</v>
    <v>161</v>
    <v>9</v>
    <v>Maryland</v>
    <v>12</v>
    <v>13</v>
    <v>Map</v>
    <v>14</v>
    <v>US-MD</v>
    <v>32133</v>
    <v>17044</v>
    <v>Annapolis</v>
    <v>United States</v>
    <v>Maryland is a state in the Mid-Atlantic region of the Northeastern United States, bordering Virginia, West Virginia, and the District of Columbia to its south and west; Pennsylvania to its north; and Delaware and the Atlantic Ocean to its east. The state's largest city is Baltimore, and its capital is Annapolis. Among its occasional nicknames are Old Line State, the Free State, and the Chesapeake Bay State. It is named after the English queen Henrietta Maria, known in England as Queen Mary, who was the wife of King Charles I.</v>
    <v>2166389</v>
    <v>2447127</v>
    <v>127</v>
    <v>Baltimore</v>
    <v>Larry Hogan (Governor), Boyd Rutherford (Lieutenant Governor)</v>
    <v>128</v>
    <v>1230</v>
    <v>74551</v>
    <v>286900</v>
    <v>Maryland</v>
    <v>2.67</v>
    <v>6042718</v>
    <v>4.2000000000000003E-2</v>
    <v>0.14099999999999999</v>
    <v>6.0000000000000001E-3</v>
    <v>6.5000000000000002E-2</v>
    <v>0.379</v>
    <v>0.30499999999999999</v>
    <v>0.14499999999999999</v>
    <v>0.89400000000000002</v>
    <v>9.5000000000000001E-2</v>
    <v>0.67900000000000005</v>
    <v>1E-3</v>
    <v>7.0999999999999994E-2</v>
    <v>2.7000000000000003E-2</v>
    <v>0.22399999999999998</v>
    <v>6.0999999999999999E-2</v>
    <v>0.59599999999999997</v>
    <v>Eastern Time Zone</v>
    <v>Maryland</v>
    <v>mdp/vdpid/20487</v>
  </rv>
  <rv s="4">
    <v>129</v>
  </rv>
  <rv s="0">
    <v>http://en.wikipedia.org/wiki/Maine</v>
    <v>Wikipedia</v>
  </rv>
  <rv s="1">
    <v>9</v>
    <v>131</v>
  </rv>
  <rv s="2">
    <v>15</v>
    <v>https://www.bing.com/th?id=AMMS_0386eddbeee76bfab3481c154c4282da&amp;qlt=95</v>
    <v>132</v>
    <v>https://www.bing.com/images/search?form=xlimg&amp;q=maine</v>
    <v>Image of Maine</v>
  </rv>
  <rv s="0">
    <v>https://www.bing.com/search?q=maine&amp;form=skydnc</v>
    <v>Learn more on Bing</v>
  </rv>
  <rv s="6">
    <v>0</v>
    <v>1</v>
    <v>en-US</v>
    <v>d62dd683-9cf9-4db9-a497-d810d529592b</v>
    <v>536870912</v>
    <v>0</v>
    <v>Powered by Bing</v>
    <v>167</v>
    <v>168</v>
    <v>Maine</v>
    <v>12</v>
    <v>169</v>
    <v>Map</v>
    <v>170</v>
    <v>US-ME</v>
    <v>91646</v>
    <v>4010</v>
    <v>Augusta</v>
    <v>United States</v>
    <v>Maine is the northernmost state in the Northeastern United States. Maine is the 12th smallest by area, the 9th least populous, and the 13th least densely populated of the 50 U.S. states. It is located in New England, bordered by New Hampshire to the west, the Atlantic Ocean to the southeast, and the Canadian provinces of New Brunswick and Quebec to the northeast and northwest, respectively. Maine is the only state to border only one other state, is the easternmost among the contiguous United States, and is the northernmost state east of the Great Lakes.</v>
    <v>553284</v>
    <v>730705</v>
    <v>133</v>
    <v>Portland</v>
    <v>Janet Mills (Governor)</v>
    <v>134</v>
    <v>777</v>
    <v>49331</v>
    <v>173800</v>
    <v>Maine</v>
    <v>2.34</v>
    <v>1338404</v>
    <v>2E-3</v>
    <v>0.188</v>
    <v>6.9999999999999993E-3</v>
    <v>1.2E-2</v>
    <v>0.28999999999999998</v>
    <v>1.3999999999999999E-2</v>
    <v>3.5000000000000003E-2</v>
    <v>0.91599999999999993</v>
    <v>1.6E-2</v>
    <v>0.63400000000000001</v>
    <v>0.11900000000000001</v>
    <v>1.7000000000000001E-2</v>
    <v>0.193</v>
    <v>4.9000000000000002E-2</v>
    <v>0.94900000000000007</v>
    <v>Eastern Time Zone</v>
    <v>Maine</v>
    <v>mdp/vdpid/19840</v>
  </rv>
  <rv s="4">
    <v>135</v>
  </rv>
  <rv s="0">
    <v>http://en.wikipedia.org/wiki/Michigan</v>
    <v>Wikipedia</v>
  </rv>
  <rv s="1">
    <v>9</v>
    <v>137</v>
  </rv>
  <rv s="2">
    <v>15</v>
    <v>https://www.bing.com/th?id=AMMS_930ce5d9b003af389bfe3a4a86d58dd1&amp;qlt=95</v>
    <v>138</v>
    <v>https://www.bing.com/images/search?form=xlimg&amp;q=michigan</v>
    <v>Image of Michigan</v>
  </rv>
  <rv s="0">
    <v>https://www.bing.com/search?q=michigan&amp;form=skydnc</v>
    <v>Learn more on Bing</v>
  </rv>
  <rv s="6">
    <v>0</v>
    <v>1</v>
    <v>en-US</v>
    <v>162411c2-b757-495d-aa81-93942fae2f7e</v>
    <v>536870912</v>
    <v>0</v>
    <v>Powered by Bing</v>
    <v>178</v>
    <v>168</v>
    <v>Michigan</v>
    <v>12</v>
    <v>169</v>
    <v>Map</v>
    <v>170</v>
    <v>US-MI</v>
    <v>250493</v>
    <v>20408</v>
    <v>Lansing</v>
    <v>United States</v>
    <v>Michigan is a state in the Great Lakes and Midwestern regions of the United States. Its name comes from the Ojibwe word mishigami, meaning "large water" or "large lake". With a population of approximately 10 million, Michigan is the tenth most populous of the 50 United States, the 11th most extensive by area, and the largest by area east of the Mississippi River. Its capital is Lansing, and its largest city is Detroit. Metro Detroit is among the nation's most populous and largest metropolitan economies.</v>
    <v>3841148</v>
    <v>4560055</v>
    <v>139</v>
    <v>Detroit</v>
    <v>Gretchen Whitmer (Governor), Garlin Gilchrist (Lieutenant Governor)</v>
    <v>140</v>
    <v>783</v>
    <v>49576</v>
    <v>122400</v>
    <v>Michigan</v>
    <v>2.52</v>
    <v>9995915</v>
    <v>4.0000000000000001E-3</v>
    <v>0.158</v>
    <v>6.9999999999999993E-3</v>
    <v>0.03</v>
    <v>0.26899999999999996</v>
    <v>0.14199999999999999</v>
    <v>6.3E-2</v>
    <v>0.89599999999999991</v>
    <v>4.9000000000000002E-2</v>
    <v>0.61199999999999999</v>
    <v>0.10300000000000001</v>
    <v>2.3E-2</v>
    <v>0.222</v>
    <v>5.7999999999999996E-2</v>
    <v>0.79700000000000004</v>
    <v>Eastern Time Zone, Central Time Zone</v>
    <v>Michigan</v>
    <v>mdp/vdpid/21196</v>
  </rv>
  <rv s="4">
    <v>141</v>
  </rv>
  <rv s="0">
    <v>http://en.wikipedia.org/wiki/Minnesota</v>
    <v>Wikipedia</v>
  </rv>
  <rv s="1">
    <v>9</v>
    <v>143</v>
  </rv>
  <rv s="2">
    <v>15</v>
    <v>https://www.bing.com/th?id=AMMS_ede8d18783accbc56977a9b616ff1c80&amp;qlt=95</v>
    <v>144</v>
    <v>https://www.bing.com/images/search?form=xlimg&amp;q=minnesota</v>
    <v>Image of Minnesota</v>
  </rv>
  <rv s="0">
    <v>https://www.bing.com/search?q=minnesota&amp;form=skydnc</v>
    <v>Learn more on Bing</v>
  </rv>
  <rv s="7">
    <v>0</v>
    <v>1</v>
    <v>en-US</v>
    <v>77f97f6f-7e93-46e5-b486-6198effe8dea</v>
    <v>536870912</v>
    <v>0</v>
    <v>Powered by Bing</v>
    <v>184</v>
    <v>185</v>
    <v>Minnesota</v>
    <v>12</v>
    <v>13</v>
    <v>Map</v>
    <v>14</v>
    <v>US-MN</v>
    <v>225181</v>
    <v>21449</v>
    <v>Saint Paul</v>
    <v>United States</v>
    <v>Minnesota is a state in the Upper Midwest, Great Lakes, and northern regions of the United States. Minnesota was admitted as the 32nd U.S. state on May 11, 1858, created from the eastern half of the Minnesota Territory. The state has many lakes, and is known as the "Land of 10,000 Lakes". Its official motto is L'Étoile du Nord.</v>
    <v>2124745</v>
    <v>2409935</v>
    <v>145</v>
    <v>Minneapolis</v>
    <v>146</v>
    <v>848</v>
    <v>61492</v>
    <v>186200</v>
    <v>Minnesota</v>
    <v>2.4900000000000002</v>
    <v>5611179</v>
    <v>4.0999999999999995E-2</v>
    <v>0.14699999999999999</v>
    <v>1.3000000000000001E-2</v>
    <v>4.9000000000000002E-2</v>
    <v>0.33700000000000002</v>
    <v>0.06</v>
    <v>7.6999999999999999E-2</v>
    <v>0.92400000000000004</v>
    <v>5.2000000000000005E-2</v>
    <v>0.7</v>
    <v>1E-3</v>
    <v>7.0999999999999994E-2</v>
    <v>2.4E-2</v>
    <v>0.23399999999999999</v>
    <v>6.4000000000000001E-2</v>
    <v>0.85400000000000009</v>
    <v>Central Time Zone</v>
    <v>Minnesota</v>
    <v>mdp/vdpid/21412</v>
  </rv>
  <rv s="4">
    <v>147</v>
  </rv>
  <rv s="0">
    <v>http://en.wikipedia.org/wiki/Missouri</v>
    <v>Wikipedia</v>
  </rv>
  <rv s="1">
    <v>9</v>
    <v>149</v>
  </rv>
  <rv s="2">
    <v>15</v>
    <v>https://www.bing.com/th?id=AMMS_2582cc5c5ac12031e8d061c53faa15d2&amp;qlt=95</v>
    <v>150</v>
    <v>https://www.bing.com/images/search?form=xlimg&amp;q=missouri</v>
    <v>Image of Missouri</v>
  </rv>
  <rv s="0">
    <v>https://www.bing.com/search?q=missouri&amp;form=skydnc</v>
    <v>Learn more on Bing</v>
  </rv>
  <rv s="3">
    <v>0</v>
    <v>1</v>
    <v>en-US</v>
    <v>6185f8cb-44e1-4da6-9bf0-b75286aeb591</v>
    <v>536870912</v>
    <v>0</v>
    <v>Powered by Bing</v>
    <v>192</v>
    <v>9</v>
    <v>Missouri</v>
    <v>12</v>
    <v>13</v>
    <v>Map</v>
    <v>14</v>
    <v>US-MO</v>
    <v>180533</v>
    <v>18997</v>
    <v>Jefferson City</v>
    <v>United States</v>
    <v>Missouri is a state in the Midwestern United States. With more than six million residents, it is the 18th-most populous state of the country. The largest urban areas are St. Louis, Kansas City, Springfield and Columbia; the capital is Jefferson City. The state is the 21st-most extensive in area. Missouri is bordered by eight states: Iowa to the north, Illinois, Kentucky and Tennessee to the east, Arkansas to the south and Oklahoma, Kansas and Nebraska to the west. In the south are the Ozarks, a forested highland, providing timber, minerals and recreation. The Missouri River, after which the state is named, flows through the center of the state into the Mississippi River, which makes up Missouri's eastern border.</v>
    <v>2364688</v>
    <v>2760084</v>
    <v>151</v>
    <v>Kansas City</v>
    <v>Mike Parson (Governor), Mike Kehoe (Lieutenant Governor)</v>
    <v>152</v>
    <v>746</v>
    <v>48173</v>
    <v>138400</v>
    <v>Missouri</v>
    <v>2.48</v>
    <v>6126452</v>
    <v>1.7000000000000001E-2</v>
    <v>0.157</v>
    <v>6.0000000000000001E-3</v>
    <v>0.02</v>
    <v>0.27100000000000002</v>
    <v>0.11800000000000001</v>
    <v>3.9E-2</v>
    <v>0.88400000000000001</v>
    <v>4.0999999999999995E-2</v>
    <v>0.63200000000000001</v>
    <v>1E-3</v>
    <v>0.10400000000000001</v>
    <v>2.2000000000000002E-2</v>
    <v>0.22899999999999998</v>
    <v>6.2E-2</v>
    <v>0.83299999999999996</v>
    <v>Central Time Zone</v>
    <v>Missouri</v>
    <v>mdp/vdpid/21512</v>
  </rv>
  <rv s="4">
    <v>153</v>
  </rv>
  <rv s="0">
    <v>http://en.wikipedia.org/wiki/Flag_of_Mississippi</v>
    <v>Wikipedia</v>
  </rv>
  <rv s="1">
    <v>9</v>
    <v>155</v>
  </rv>
  <rv s="2">
    <v>15</v>
    <v>https://www.bing.com/th?id=AMMS_52b699482a1cd0322a1963c041ef0036&amp;qlt=95</v>
    <v>156</v>
    <v>https://www.bing.com/images/search?form=xlimg&amp;q=mississippi</v>
    <v>Image of Mississippi</v>
  </rv>
  <rv s="0">
    <v>https://www.bing.com/search?q=mississippi&amp;form=skydnc</v>
    <v>Learn more on Bing</v>
  </rv>
  <rv s="3">
    <v>0</v>
    <v>1</v>
    <v>en-US</v>
    <v>6af619ca-217d-49c0-9a86-153fc7fbcd78</v>
    <v>536870912</v>
    <v>0</v>
    <v>Powered by Bing</v>
    <v>199</v>
    <v>9</v>
    <v>Mississippi</v>
    <v>12</v>
    <v>13</v>
    <v>Map</v>
    <v>14</v>
    <v>US-MS</v>
    <v>125443</v>
    <v>6886</v>
    <v>Jackson</v>
    <v>United States</v>
    <v>Mississippi is a state located in the Deep South region of the United States. Mississippi is the 32nd largest and 34th-most populous of the 50 U.S. states. Mississippi is bordered to the north by Tennessee, to the east by Alabama, to the south by the Gulf of Mexico, to the southwest by Louisiana, and to the northwest by Arkansas. Mississippi's western boundary is largely defined by the Mississippi River. Jackson is both the state's capital and largest city. Greater Jackson, with an estimated population of 580,166 in 2018, is the most populous metropolitan area in Mississippi and the 95th-most populous in the United States.</v>
    <v>1096593</v>
    <v>1307441</v>
    <v>157</v>
    <v>Jackson</v>
    <v>Tate Reeves (Governor)</v>
    <v>158</v>
    <v>717</v>
    <v>39665</v>
    <v>103100</v>
    <v>Mississippi</v>
    <v>2.64</v>
    <v>2986530</v>
    <v>6.9999999999999993E-3</v>
    <v>0.14699999999999999</v>
    <v>6.0000000000000001E-3</v>
    <v>1.1000000000000001E-2</v>
    <v>0.20699999999999999</v>
    <v>0.376</v>
    <v>2.3E-2</v>
    <v>0.82299999999999995</v>
    <v>3.1E-2</v>
    <v>0.57499999999999996</v>
    <v>1E-3</v>
    <v>0.11900000000000001</v>
    <v>1.2E-2</v>
    <v>0.24299999999999999</v>
    <v>6.4000000000000001E-2</v>
    <v>0.59499999999999997</v>
    <v>Central Time Zone</v>
    <v>Mississippi</v>
    <v>mdp/vdpid/21502</v>
  </rv>
  <rv s="4">
    <v>159</v>
  </rv>
  <rv s="0">
    <v>http://en.wikipedia.org/wiki/Montana</v>
    <v>Wikipedia</v>
  </rv>
  <rv s="1">
    <v>9</v>
    <v>161</v>
  </rv>
  <rv s="2">
    <v>15</v>
    <v>https://www.bing.com/th?id=AMMS_21549854d6119ab70a429d527a50790d&amp;qlt=95</v>
    <v>162</v>
    <v>https://www.bing.com/images/search?form=xlimg&amp;q=montana</v>
    <v>Image of Montana</v>
  </rv>
  <rv s="0">
    <v>https://www.bing.com/search?q=montana&amp;form=skydnc</v>
    <v>Learn more on Bing</v>
  </rv>
  <rv s="3">
    <v>0</v>
    <v>1</v>
    <v>en-US</v>
    <v>447d6cd5-53f6-4c8f-bf6c-9ff228415c3b</v>
    <v>536870912</v>
    <v>0</v>
    <v>Powered by Bing</v>
    <v>206</v>
    <v>9</v>
    <v>Montana</v>
    <v>12</v>
    <v>13</v>
    <v>Map</v>
    <v>14</v>
    <v>US-MT</v>
    <v>381154</v>
    <v>4781</v>
    <v>Helena</v>
    <v>United States</v>
    <v>Montana is a state in the Northwestern United States. Montana has several nicknames, although none are official, including "Big Sky Country" and "The Treasure State", and slogans that include "Land of the Shining Mountains" and more recently "The Last Best Place".</v>
    <v>409394</v>
    <v>497756</v>
    <v>163</v>
    <v>Billings</v>
    <v>Steve Bullock (Governor), Mike Cooney (Lieutenant Governor)</v>
    <v>164</v>
    <v>711</v>
    <v>47169</v>
    <v>193500</v>
    <v>Montana</v>
    <v>2.41</v>
    <v>1062305</v>
    <v>5.4000000000000006E-2</v>
    <v>0.17199999999999999</v>
    <v>6.6000000000000003E-2</v>
    <v>8.0000000000000002E-3</v>
    <v>0.29499999999999998</v>
    <v>6.0000000000000001E-3</v>
    <v>2.1000000000000001E-2</v>
    <v>0.92799999999999994</v>
    <v>3.6000000000000004E-2</v>
    <v>0.63600000000000001</v>
    <v>1E-3</v>
    <v>9.0999999999999998E-2</v>
    <v>2.7000000000000003E-2</v>
    <v>0.21899999999999997</v>
    <v>0.06</v>
    <v>0.89200000000000002</v>
    <v>Mountain Time Zone</v>
    <v>Montana</v>
    <v>mdp/vdpid/21789</v>
  </rv>
  <rv s="4">
    <v>165</v>
  </rv>
  <rv s="0">
    <v>http://en.wikipedia.org/wiki/North_Carolina</v>
    <v>Wikipedia</v>
  </rv>
  <rv s="1">
    <v>9</v>
    <v>167</v>
  </rv>
  <rv s="2">
    <v>15</v>
    <v>https://www.bing.com/th?id=AMMS_0a4ce6ccd6a06e8e1e129324dcb63061&amp;qlt=95</v>
    <v>168</v>
    <v>https://www.bing.com/images/search?form=xlimg&amp;q=north+carolina</v>
    <v>Image of North Carolina</v>
  </rv>
  <rv s="0">
    <v>https://www.bing.com/search?q=north+carolina&amp;form=skydnc</v>
    <v>Learn more on Bing</v>
  </rv>
  <rv s="3">
    <v>0</v>
    <v>1</v>
    <v>en-US</v>
    <v>9e2bf053-dd80-4646-8f26-65075e7085c0</v>
    <v>536870912</v>
    <v>0</v>
    <v>Powered by Bing</v>
    <v>213</v>
    <v>9</v>
    <v>North Carolina</v>
    <v>12</v>
    <v>13</v>
    <v>Map</v>
    <v>14</v>
    <v>US-NC</v>
    <v>139390</v>
    <v>60550</v>
    <v>Raleigh</v>
    <v>United States</v>
    <v>North Carolina is a state in the southeastern region of the United States. North Carolina is the 28th largest and 9th-most populous of the 50 United States. It is bordered by Virginia to the north, the Atlantic Ocean to the east, Georgia and South Carolina to the south, and Tennessee to the west. Raleigh is the state's capital and Charlotte is its largest city. The Charlotte metropolitan area, with an estimated population of 2,569,213 in 2018, is the most-populous metropolitan area in North Carolina, the 23rd-most populous in the United States, and the largest banking center in the nation after New York City. The Raleigh metropolitan area is the second-largest metropolitan area in the state, with an estimated population of 1,362,540 in 2018, and is home to the largest research park in the United States, Research Triangle Park.</v>
    <v>3775581</v>
    <v>4540498</v>
    <v>169</v>
    <v>Charlotte</v>
    <v>Roy Cooper (Governor), Dan Forest (Lieutenant Governor)</v>
    <v>170</v>
    <v>797</v>
    <v>46868</v>
    <v>154900</v>
    <v>North Carolina</v>
    <v>2.54</v>
    <v>10383620</v>
    <v>6.4000000000000001E-2</v>
    <v>0.151</v>
    <v>1.6E-2</v>
    <v>2.7999999999999997E-2</v>
    <v>0.28399999999999997</v>
    <v>0.221</v>
    <v>7.6999999999999999E-2</v>
    <v>0.85799999999999998</v>
    <v>9.0999999999999998E-2</v>
    <v>0.61799999999999999</v>
    <v>1E-3</v>
    <v>9.6000000000000002E-2</v>
    <v>2.1000000000000001E-2</v>
    <v>0.22800000000000001</v>
    <v>0.06</v>
    <v>0.71200000000000008</v>
    <v>Eastern Time Zone</v>
    <v>North Carolina</v>
    <v>mdp/vdpid/23611</v>
  </rv>
  <rv s="4">
    <v>171</v>
  </rv>
  <rv s="0">
    <v>http://en.wikipedia.org/wiki/North_Dakota</v>
    <v>Wikipedia</v>
  </rv>
  <rv s="1">
    <v>9</v>
    <v>173</v>
  </rv>
  <rv s="2">
    <v>15</v>
    <v>https://www.bing.com/th?id=AMMS_977f841bcba94e8df181d0c8b04ee1b7&amp;qlt=95</v>
    <v>174</v>
    <v>https://www.bing.com/images/search?form=xlimg&amp;q=north+dakota</v>
    <v>Image of North Dakota</v>
  </rv>
  <rv s="0">
    <v>https://www.bing.com/search?q=north+dakota&amp;form=skydnc</v>
    <v>Learn more on Bing</v>
  </rv>
  <rv s="3">
    <v>0</v>
    <v>1</v>
    <v>en-US</v>
    <v>77fbc744-3efe-4aa9-9e8e-f8034f06b941</v>
    <v>536870912</v>
    <v>0</v>
    <v>Powered by Bing</v>
    <v>221</v>
    <v>9</v>
    <v>North Dakota</v>
    <v>12</v>
    <v>13</v>
    <v>Map</v>
    <v>14</v>
    <v>US-ND</v>
    <v>183272</v>
    <v>3981</v>
    <v>Bismarck</v>
    <v>United States</v>
    <v>North Dakota is a U.S. state in the midwestern and northern regions of the United States. It is the nineteenth largest in area, the fourth smallest by population, and the fourth most sparsely populated of the 50 states. North Dakota was admitted to the Union on November 2, 1889, along with its neighboring state, South Dakota. It was either the 39th or 40th state admitted to the union. Before signing the statehood papers, President Benjamin Harrison shuffled the papers so that no one could tell which became a state first. Its capital is Bismarck, and its largest city is Fargo.</v>
    <v>299638</v>
    <v>368624</v>
    <v>175</v>
    <v>Fargo</v>
    <v>Doug Burgum (Governor), Brent Sanford (Lieutenant Governor)</v>
    <v>176</v>
    <v>709</v>
    <v>57181</v>
    <v>153800</v>
    <v>North Dakota</v>
    <v>2.3199999999999998</v>
    <v>760077</v>
    <v>0.127</v>
    <v>0.14199999999999999</v>
    <v>5.5E-2</v>
    <v>1.3999999999999999E-2</v>
    <v>0.27699999999999997</v>
    <v>2.4E-2</v>
    <v>3.2000000000000001E-2</v>
    <v>0.91700000000000004</v>
    <v>3.5000000000000003E-2</v>
    <v>0.69299999999999995</v>
    <v>1E-3</v>
    <v>6.8000000000000005E-2</v>
    <v>2.1000000000000001E-2</v>
    <v>0.23</v>
    <v>7.0000000000000007E-2</v>
    <v>0.8859999999999999</v>
    <v>Central Time Zone, Mountain Time Zone</v>
    <v>North Dakota</v>
    <v>mdp/vdpid/23624</v>
  </rv>
  <rv s="4">
    <v>177</v>
  </rv>
  <rv s="0">
    <v>http://en.wikipedia.org/wiki/Nebraska</v>
    <v>Wikipedia</v>
  </rv>
  <rv s="1">
    <v>9</v>
    <v>179</v>
  </rv>
  <rv s="2">
    <v>15</v>
    <v>https://www.bing.com/th?id=AMMS_193fb45cc19e30d703bdf2fd9f8c1a54&amp;qlt=95</v>
    <v>180</v>
    <v>https://www.bing.com/images/search?form=xlimg&amp;q=nebraska</v>
    <v>Image of Nebraska</v>
  </rv>
  <rv s="0">
    <v>https://www.bing.com/search?q=nebraska&amp;form=skydnc</v>
    <v>Learn more on Bing</v>
  </rv>
  <rv s="3">
    <v>0</v>
    <v>1</v>
    <v>en-US</v>
    <v>3e64ff5d-6b40-4dbe-91b1-0e554e892496</v>
    <v>536870912</v>
    <v>0</v>
    <v>Powered by Bing</v>
    <v>229</v>
    <v>9</v>
    <v>Nebraska</v>
    <v>12</v>
    <v>13</v>
    <v>Map</v>
    <v>14</v>
    <v>US-NE</v>
    <v>200520</v>
    <v>8078</v>
    <v>Lincoln</v>
    <v>United States</v>
    <v>Nebraska is a state that lies both in the Great Plains and in the Midwestern United States. It is bordered by South Dakota to the north; Iowa to the east and Missouri to the southeast, both across the Missouri River; Kansas to the south; Colorado to the southwest; and Wyoming to the west. It is the only triply landlocked U.S. state.</v>
    <v>736613</v>
    <v>827156</v>
    <v>181</v>
    <v>Omaha</v>
    <v>Pete Ricketts (Governor), Mike Foley (Lieutenant Governor)</v>
    <v>182</v>
    <v>726</v>
    <v>52997</v>
    <v>133200</v>
    <v>Nebraska</v>
    <v>2.4700000000000002</v>
    <v>1929268</v>
    <v>4.4000000000000004E-2</v>
    <v>0.14699999999999999</v>
    <v>1.3999999999999999E-2</v>
    <v>2.3E-2</v>
    <v>0.29299999999999998</v>
    <v>0.05</v>
    <v>6.6000000000000003E-2</v>
    <v>0.90700000000000003</v>
    <v>0.10400000000000001</v>
    <v>0.69900000000000007</v>
    <v>1E-3</v>
    <v>7.2999999999999995E-2</v>
    <v>2.1000000000000001E-2</v>
    <v>0.248</v>
    <v>6.9000000000000006E-2</v>
    <v>0.8909999999999999</v>
    <v>Central Time Zone, Mountain Time Zone</v>
    <v>Nebraska</v>
    <v>mdp/vdpid/22869</v>
  </rv>
  <rv s="4">
    <v>183</v>
  </rv>
  <rv s="0">
    <v>http://en.wikipedia.org/wiki/New_Hampshire</v>
    <v>Wikipedia</v>
  </rv>
  <rv s="1">
    <v>9</v>
    <v>185</v>
  </rv>
  <rv s="2">
    <v>15</v>
    <v>https://www.bing.com/th?id=AMMS_bedad41c3052bc09d4327f75ef76197d&amp;qlt=95</v>
    <v>186</v>
    <v>https://www.bing.com/images/search?form=xlimg&amp;q=new+hampshire</v>
    <v>Image of New Hampshire</v>
  </rv>
  <rv s="0">
    <v>https://www.bing.com/search?q=new+hampshire&amp;form=skydnc</v>
    <v>Learn more on Bing</v>
  </rv>
  <rv s="6">
    <v>0</v>
    <v>1</v>
    <v>en-US</v>
    <v>9ca71997-cc97-46eb-8911-fac32f80b0b1</v>
    <v>536870912</v>
    <v>0</v>
    <v>Powered by Bing</v>
    <v>236</v>
    <v>168</v>
    <v>New Hampshire</v>
    <v>12</v>
    <v>169</v>
    <v>Map</v>
    <v>170</v>
    <v>US-NH</v>
    <v>24217</v>
    <v>3796</v>
    <v>Concord</v>
    <v>United States</v>
    <v>New Hampshire is a state in the New England region of the northeastern United States. It is bordered by Massachusetts to the south, Vermont to the west, Maine and the Atlantic Ocean to the east, and the Canadian province of Quebec to the north. New Hampshire is the 5th smallest by area and the 10th least populous U.S. state.</v>
    <v>520251</v>
    <v>625307</v>
    <v>187</v>
    <v>Manchester</v>
    <v>Chris Sununu (Governor)</v>
    <v>188</v>
    <v>1000</v>
    <v>66779</v>
    <v>237300</v>
    <v>New Hampshire</v>
    <v>2.4700000000000002</v>
    <v>1356458</v>
    <v>1.3999999999999999E-2</v>
    <v>0.16500000000000001</v>
    <v>3.0000000000000001E-3</v>
    <v>2.6000000000000002E-2</v>
    <v>0.34899999999999998</v>
    <v>1.4999999999999999E-2</v>
    <v>5.7000000000000002E-2</v>
    <v>0.92299999999999993</v>
    <v>3.4000000000000002E-2</v>
    <v>0.68200000000000005</v>
    <v>8.5000000000000006E-2</v>
    <v>1.6E-2</v>
    <v>0.19800000000000001</v>
    <v>4.9000000000000002E-2</v>
    <v>0.93900000000000006</v>
    <v>Eastern Time Zone</v>
    <v>New Hampshire</v>
    <v>mdp/vdpid/23097</v>
  </rv>
  <rv s="4">
    <v>189</v>
  </rv>
  <rv s="0">
    <v>http://en.wikipedia.org/wiki/New_Jersey</v>
    <v>Wikipedia</v>
  </rv>
  <rv s="1">
    <v>9</v>
    <v>191</v>
  </rv>
  <rv s="2">
    <v>15</v>
    <v>https://www.bing.com/th?id=AMMS_0c337c30eaf35ca7261c45c9f1eb6dc2&amp;qlt=95</v>
    <v>192</v>
    <v>https://www.bing.com/images/search?form=xlimg&amp;q=new+jersey</v>
    <v>Image of New Jersey</v>
  </rv>
  <rv s="0">
    <v>https://www.bing.com/search?q=new+jersey&amp;form=skydnc</v>
    <v>Learn more on Bing</v>
  </rv>
  <rv s="3">
    <v>0</v>
    <v>1</v>
    <v>en-US</v>
    <v>05277898-b62b-4878-8632-09d29756a2ff</v>
    <v>536870912</v>
    <v>0</v>
    <v>Powered by Bing</v>
    <v>243</v>
    <v>9</v>
    <v>New Jersey</v>
    <v>12</v>
    <v>13</v>
    <v>Map</v>
    <v>14</v>
    <v>US-NJ</v>
    <v>22608</v>
    <v>26793</v>
    <v>Trenton</v>
    <v>United States</v>
    <v>New Jersey is a state in the Mid-Atlantic region of the Northeastern United States. It is bordered on the north and east by the state of New York; on the east, southeast, and south by the Atlantic Ocean; on the west by the Delaware River and Pennsylvania; and on the southwest by Delaware Bay and the State of Delaware. New Jersey is the fourth-smallest state by area but the 11th-most populous, with 8,882,190 residents as of 2019 and an area of 8,722.58 square miles, making it the most densely populated of the 50 U.S. states. Its largest city is Newark. All but one county in New Jersey lie within the combined statistical areas of New York City or Philadelphia. New Jersey was the second-wealthiest U.S. state by median household income as of 2017.</v>
    <v>3189486</v>
    <v>3604409</v>
    <v>193</v>
    <v>Newark</v>
    <v>Phil Murphy (Governor), Sheila Oliver (Lieutenant Governor)</v>
    <v>194</v>
    <v>1192</v>
    <v>72093</v>
    <v>315900</v>
    <v>New Jersey</v>
    <v>2.73</v>
    <v>8908520</v>
    <v>1.7000000000000001E-2</v>
    <v>0.15</v>
    <v>6.0000000000000001E-3</v>
    <v>9.6999999999999989E-2</v>
    <v>0.36799999999999999</v>
    <v>0.14800000000000002</v>
    <v>0.217</v>
    <v>0.8859999999999999</v>
    <v>0.19699999999999998</v>
    <v>0.65900000000000003</v>
    <v>1E-3</v>
    <v>6.6000000000000003E-2</v>
    <v>2.1000000000000001E-2</v>
    <v>0.223</v>
    <v>5.9000000000000004E-2</v>
    <v>0.72599999999999998</v>
    <v>Eastern Time Zone</v>
    <v>New Jersey</v>
    <v>mdp/vdpid/23117</v>
  </rv>
  <rv s="4">
    <v>195</v>
  </rv>
  <rv s="0">
    <v>http://en.wikipedia.org/wiki/New_Mexico</v>
    <v>Wikipedia</v>
  </rv>
  <rv s="1">
    <v>2</v>
    <v>197</v>
  </rv>
  <rv s="2">
    <v>15</v>
    <v>https://www.bing.com/th?id=AMMS_dea92f736dd3c05604e40b0c74a8605f&amp;qlt=95</v>
    <v>198</v>
    <v>https://www.bing.com/images/search?form=xlimg&amp;q=new+mexico</v>
    <v>Image of New Mexico</v>
  </rv>
  <rv s="0">
    <v>https://www.bing.com/search?q=new+mexico&amp;form=skydnc</v>
    <v>Learn more on Bing</v>
  </rv>
  <rv s="3">
    <v>0</v>
    <v>1</v>
    <v>en-US</v>
    <v>a16d3636-4349-41c7-a77e-89e34b26a8ad</v>
    <v>536870912</v>
    <v>0</v>
    <v>Powered by Bing</v>
    <v>250</v>
    <v>9</v>
    <v>New Mexico</v>
    <v>12</v>
    <v>13</v>
    <v>Map</v>
    <v>14</v>
    <v>US-NM</v>
    <v>315194</v>
    <v>4863</v>
    <v>Santa Fe</v>
    <v>United States</v>
    <v>New Mexico is a state in the Southwestern region of the United States of America; its capital is Santa Fe, which was founded in 1610 as capital of Nuevo México, while its largest city is Albuquerque with its accompanying metropolitan area. It is one of the Mountain States and shares the Four Corners region with Utah, Colorado, and Arizona. New Mexico is also bordered by the state of Texas to the east-southeast, Oklahoma to the northeast, and the Mexican states of Chihuahua to the south and Sonora to the southwest. With an estimated population of 2,096,829 as of the July 1, 2019, U.S. Census Bureau estimate, New Mexico is the 36th largest state by population. With a total area of 121,590 sq mi, it is the fifth-largest and sixth-least densely populated of the 50 states. Due to their geographic locations, northern and eastern New Mexico exhibit a colder, alpine climate, while western and southern New Mexico exhibit a warmer, arid climate.</v>
    <v>763603</v>
    <v>917568</v>
    <v>199</v>
    <v>Albuquerque</v>
    <v>Michelle Lujan Grisham (Governor), Howie Morales (Lieutenant Governor)</v>
    <v>200</v>
    <v>777</v>
    <v>44963</v>
    <v>160300</v>
    <v>New Mexico</v>
    <v>2.67</v>
    <v>2095428</v>
    <v>1.1000000000000001E-2</v>
    <v>0.158</v>
    <v>0.105</v>
    <v>1.7000000000000001E-2</v>
    <v>0.26300000000000001</v>
    <v>2.6000000000000002E-2</v>
    <v>9.8000000000000004E-2</v>
    <v>0.84200000000000008</v>
    <v>0.48</v>
    <v>0.59099999999999997</v>
    <v>2E-3</v>
    <v>0.10099999999999999</v>
    <v>2.5000000000000001E-2</v>
    <v>0.23800000000000002</v>
    <v>6.5000000000000002E-2</v>
    <v>0.82499999999999996</v>
    <v>Mountain Time Zone</v>
    <v>New Mexico</v>
    <v>mdp/vdpid/23132</v>
  </rv>
  <rv s="4">
    <v>201</v>
  </rv>
  <rv s="0">
    <v>http://en.wikipedia.org/wiki/Nevada</v>
    <v>Wikipedia</v>
  </rv>
  <rv s="1">
    <v>9</v>
    <v>203</v>
  </rv>
  <rv s="2">
    <v>15</v>
    <v>https://www.bing.com/th?id=AMMS_5e2c748df111a0ab38b36b0a75ee21c7&amp;qlt=95</v>
    <v>204</v>
    <v>https://www.bing.com/images/search?form=xlimg&amp;q=nevada</v>
    <v>Image of Nevada</v>
  </rv>
  <rv s="0">
    <v>https://www.bing.com/search?q=nevada&amp;form=skydnc</v>
    <v>Learn more on Bing</v>
  </rv>
  <rv s="3">
    <v>0</v>
    <v>1</v>
    <v>en-US</v>
    <v>c2157d7e-617e-4517-80f8-1b08113afc14</v>
    <v>536870912</v>
    <v>0</v>
    <v>Powered by Bing</v>
    <v>258</v>
    <v>9</v>
    <v>Nevada</v>
    <v>12</v>
    <v>13</v>
    <v>Map</v>
    <v>14</v>
    <v>US-NV</v>
    <v>286367</v>
    <v>17952</v>
    <v>Carson City</v>
    <v>United States</v>
    <v>Nevada is a state in the Western United States. It is bordered by Oregon to the northwest, Idaho to the northeast, California to the west, Arizona to the southeast, and Utah to the east. Nevada is the 7th most extensive, the 32nd most populous, but the 9th least densely populated of the U.S. states. Nearly three-quarters of Nevada's people live in Clark County, which contains the Las Vegas–Paradise metropolitan area, including three of the state's four largest incorporated cities. Nevada's capital is Carson City.</v>
    <v>1016709</v>
    <v>1221698</v>
    <v>205</v>
    <v>Las Vegas</v>
    <v>Kate Marshall (Lieutenant Governor), Steve Sisolak (Governor)</v>
    <v>206</v>
    <v>973</v>
    <v>51847</v>
    <v>173700</v>
    <v>Nevada</v>
    <v>2.72</v>
    <v>3034392</v>
    <v>8.900000000000001E-2</v>
    <v>0.14599999999999999</v>
    <v>1.6E-2</v>
    <v>8.5000000000000006E-2</v>
    <v>0.23</v>
    <v>9.3000000000000013E-2</v>
    <v>0.192</v>
    <v>0.85099999999999998</v>
    <v>0.28100000000000003</v>
    <v>0.64</v>
    <v>8.0000000000000002E-3</v>
    <v>0.09</v>
    <v>4.0999999999999995E-2</v>
    <v>0.23100000000000001</v>
    <v>6.0999999999999999E-2</v>
    <v>0.75700000000000001</v>
    <v>Mountain Time Zone, Pacific Time Zone</v>
    <v>Nevada</v>
    <v>mdp/vdpid/23035</v>
  </rv>
  <rv s="4">
    <v>207</v>
  </rv>
  <rv s="0">
    <v>http://en.wikipedia.org/wiki/New_York_(state)</v>
    <v>Wikipedia</v>
  </rv>
  <rv s="1">
    <v>9</v>
    <v>209</v>
  </rv>
  <rv s="2">
    <v>15</v>
    <v>https://www.bing.com/th?id=AMMS_609ebaed6c69e3618e538c33336a4e17&amp;qlt=95</v>
    <v>210</v>
    <v>https://www.bing.com/images/search?form=xlimg&amp;q=new+york+state</v>
    <v>Image of New York</v>
  </rv>
  <rv s="0">
    <v>https://www.bing.com/search?q=new+york+state&amp;form=skydnc</v>
    <v>Learn more on Bing</v>
  </rv>
  <rv s="3">
    <v>0</v>
    <v>1</v>
    <v>en-US</v>
    <v>caeb7b9a-f5d7-4686-8fb5-cf7628296b13</v>
    <v>536870912</v>
    <v>0</v>
    <v>Powered by Bing</v>
    <v>266</v>
    <v>9</v>
    <v>New York</v>
    <v>12</v>
    <v>13</v>
    <v>Map</v>
    <v>14</v>
    <v>US-NY</v>
    <v>141300</v>
    <v>33711</v>
    <v>Albany</v>
    <v>United States</v>
    <v>New York is a state in the Northeastern United States. New York was one of the original thirteen colonies that formed the United States. With more than 19 million residents in 2019, it is the fourth-most-populous state. To distinguish it from New York City, which is the largest city in the state, it is sometimes referred to as New York State.</v>
    <v>7262279</v>
    <v>8231687</v>
    <v>211</v>
    <v>New York</v>
    <v>Kathy Hochul (Lieutenant Governor), Andrew Cuomo (Governor)</v>
    <v>212</v>
    <v>1132</v>
    <v>59269</v>
    <v>283400</v>
    <v>New York</v>
    <v>2.63</v>
    <v>19542209</v>
    <v>1.9E-2</v>
    <v>0.15</v>
    <v>0.01</v>
    <v>8.8000000000000009E-2</v>
    <v>0.34200000000000003</v>
    <v>0.17600000000000002</v>
    <v>0.22500000000000001</v>
    <v>0.85599999999999998</v>
    <v>0.188</v>
    <v>0.63300000000000001</v>
    <v>1E-3</v>
    <v>7.400000000000001E-2</v>
    <v>2.4E-2</v>
    <v>0.21299999999999999</v>
    <v>0.06</v>
    <v>0.70099999999999996</v>
    <v>Eastern Time Zone</v>
    <v>New York</v>
    <v>mdp/vdpid/23161</v>
  </rv>
  <rv s="4">
    <v>213</v>
  </rv>
  <rv s="0">
    <v>http://en.wikipedia.org/wiki/Ohio</v>
    <v>Wikipedia</v>
  </rv>
  <rv s="1">
    <v>9</v>
    <v>215</v>
  </rv>
  <rv s="2">
    <v>15</v>
    <v>https://www.bing.com/th?id=AMMS_05aa70ebb9a0b29b30d94ce16ce5c410&amp;qlt=95</v>
    <v>216</v>
    <v>https://www.bing.com/images/search?form=xlimg&amp;q=ohio</v>
    <v>Image of Ohio</v>
  </rv>
  <rv s="0">
    <v>https://www.bing.com/search?q=ohio&amp;form=skydnc</v>
    <v>Learn more on Bing</v>
  </rv>
  <rv s="3">
    <v>0</v>
    <v>1</v>
    <v>en-US</v>
    <v>6f3df7da-1ef6-48e3-b2b3-b5b5fce3e846</v>
    <v>536870912</v>
    <v>0</v>
    <v>Powered by Bing</v>
    <v>273</v>
    <v>9</v>
    <v>Ohio</v>
    <v>12</v>
    <v>13</v>
    <v>Map</v>
    <v>14</v>
    <v>US-OH</v>
    <v>116096</v>
    <v>22816</v>
    <v>Columbus</v>
    <v>United States</v>
    <v>Ohio is a state in the East North Central region of the Midwestern United States. Of the fifty states, it is the 34th largest by area, the seventh most populous, and the tenth most densely populated. The state's capital and largest city is Columbus. Ohio is bordered by Lake Erie to the north, Pennsylvania to the east, West Virginia to the southeast, Kentucky to the southwest, Indiana to the west, and Michigan to the northwest.</v>
    <v>4585084</v>
    <v>5164361</v>
    <v>217</v>
    <v>Cleveland</v>
    <v>Mike DeWine (Governor), Jon A. Husted (Lieutenant Governor)</v>
    <v>218</v>
    <v>730</v>
    <v>49429</v>
    <v>129900</v>
    <v>Ohio</v>
    <v>2.46</v>
    <v>11689442</v>
    <v>6.9999999999999993E-3</v>
    <v>0.159</v>
    <v>3.0000000000000001E-3</v>
    <v>2.1000000000000001E-2</v>
    <v>0.26100000000000001</v>
    <v>0.127</v>
    <v>4.0999999999999995E-2</v>
    <v>0.8909999999999999</v>
    <v>3.6000000000000004E-2</v>
    <v>0.63300000000000001</v>
    <v>1E-3</v>
    <v>9.9000000000000005E-2</v>
    <v>2.1000000000000001E-2</v>
    <v>0.22600000000000001</v>
    <v>0.06</v>
    <v>0.82700000000000007</v>
    <v>Eastern Time Zone</v>
    <v>Ohio</v>
    <v>mdp/vdpid/24230</v>
  </rv>
  <rv s="4">
    <v>219</v>
  </rv>
  <rv s="0">
    <v>http://en.wikipedia.org/wiki/Oklahoma</v>
    <v>Wikipedia</v>
  </rv>
  <rv s="1">
    <v>9</v>
    <v>221</v>
  </rv>
  <rv s="2">
    <v>15</v>
    <v>https://www.bing.com/th?id=AMMS_d24c783d70f4c88740a6e4ebddd84df5&amp;qlt=95</v>
    <v>222</v>
    <v>https://www.bing.com/images/search?form=xlimg&amp;q=oklahoma</v>
    <v>Image of Oklahoma</v>
  </rv>
  <rv s="0">
    <v>https://www.bing.com/search?q=oklahoma&amp;form=skydnc</v>
    <v>Learn more on Bing</v>
  </rv>
  <rv s="3">
    <v>0</v>
    <v>1</v>
    <v>en-US</v>
    <v>cbcf556f-952a-4665-bb95-0500b27f9976</v>
    <v>536870912</v>
    <v>0</v>
    <v>Powered by Bing</v>
    <v>280</v>
    <v>9</v>
    <v>Oklahoma</v>
    <v>12</v>
    <v>13</v>
    <v>Map</v>
    <v>14</v>
    <v>US-OK</v>
    <v>181195</v>
    <v>12092</v>
    <v>Oklahoma City</v>
    <v>United States</v>
    <v>Oklahoma is a state in the South Central region of the United States, bordered by the state of Texas on the south and west, Kansas on the north, Missouri on the northeast, Arkansas on the east, New Mexico on the west, and Colorado on the northwest. It is the 20th-most extensive and the 28th-most populous of the 50 United States. Its residents are known as Oklahomans, and its capital and largest city is Oklahoma City.</v>
    <v>1455321</v>
    <v>1721045</v>
    <v>223</v>
    <v>Oklahoma City</v>
    <v>Matt Pinnell (Lieutenant Governor), Kevin Stitt (Governor)</v>
    <v>224</v>
    <v>727</v>
    <v>46879</v>
    <v>117900</v>
    <v>Oklahoma</v>
    <v>2.57</v>
    <v>3943079</v>
    <v>4.5999999999999999E-2</v>
    <v>0.14699999999999999</v>
    <v>9.0999999999999998E-2</v>
    <v>2.2000000000000002E-2</v>
    <v>0.24100000000000002</v>
    <v>7.8E-2</v>
    <v>5.7999999999999996E-2</v>
    <v>0.86900000000000011</v>
    <v>0.10099999999999999</v>
    <v>0.61099999999999999</v>
    <v>2E-3</v>
    <v>0.113</v>
    <v>0.06</v>
    <v>0.24600000000000002</v>
    <v>6.9000000000000006E-2</v>
    <v>0.748</v>
    <v>Central Time Zone</v>
    <v>Oklahoma</v>
    <v>mdp/vdpid/24293</v>
  </rv>
  <rv s="4">
    <v>225</v>
  </rv>
  <rv s="0">
    <v>http://en.wikipedia.org/wiki/Oregon</v>
    <v>Wikipedia</v>
  </rv>
  <rv s="1">
    <v>9</v>
    <v>227</v>
  </rv>
  <rv s="2">
    <v>15</v>
    <v>https://www.bing.com/th?id=AMMS_f72fb537d1c6658fd10f1c3343a66093&amp;qlt=95</v>
    <v>228</v>
    <v>https://www.bing.com/images/search?form=xlimg&amp;q=oregon</v>
    <v>Image of Oregon</v>
  </rv>
  <rv s="0">
    <v>https://www.bing.com/search?q=oregon&amp;form=skydnc</v>
    <v>Learn more on Bing</v>
  </rv>
  <rv s="3">
    <v>0</v>
    <v>1</v>
    <v>en-US</v>
    <v>cacd36fd-7c62-43e2-a632-64a2a1811933</v>
    <v>536870912</v>
    <v>0</v>
    <v>Powered by Bing</v>
    <v>288</v>
    <v>9</v>
    <v>Oregon</v>
    <v>12</v>
    <v>13</v>
    <v>Map</v>
    <v>14</v>
    <v>US-OR</v>
    <v>255026</v>
    <v>19586</v>
    <v>Salem</v>
    <v>United States</v>
    <v>Oregon ORR-gən is a state in the Pacific Northwest region on the West Coast of the United States. The Columbia River delineates much of Oregon's northern boundary with Washington, while the Snake River delineates much of its eastern boundary with Idaho. The 42° north parallel delineates the southern boundary with California and Nevada.</v>
    <v>1533430</v>
    <v>1732786</v>
    <v>229</v>
    <v>Portland</v>
    <v>Kate Brown (Governor), Kate Brown (Governor)</v>
    <v>230</v>
    <v>907</v>
    <v>51243</v>
    <v>237300</v>
    <v>Oregon</v>
    <v>2.5099999999999998</v>
    <v>4190713</v>
    <v>6.8000000000000005E-2</v>
    <v>0.16399999999999998</v>
    <v>1.8000000000000002E-2</v>
    <v>4.4000000000000004E-2</v>
    <v>0.308</v>
    <v>2.1000000000000001E-2</v>
    <v>9.9000000000000005E-2</v>
    <v>0.89800000000000002</v>
    <v>0.127</v>
    <v>0.621</v>
    <v>4.0000000000000001E-3</v>
    <v>0.10199999999999999</v>
    <v>3.7000000000000005E-2</v>
    <v>0.214</v>
    <v>5.7000000000000002E-2</v>
    <v>0.87599999999999989</v>
    <v>Mountain Time Zone, Pacific Time Zone</v>
    <v>Oregon</v>
    <v>mdp/vdpid/24561</v>
  </rv>
  <rv s="4">
    <v>231</v>
  </rv>
  <rv s="0">
    <v>http://en.wikipedia.org/wiki/Pennsylvania</v>
    <v>Wikipedia</v>
  </rv>
  <rv s="1">
    <v>9</v>
    <v>233</v>
  </rv>
  <rv s="2">
    <v>15</v>
    <v>https://www.bing.com/th?id=AMMS_287df257e6a24d0e41fd1bd8467f393d&amp;qlt=95</v>
    <v>234</v>
    <v>https://www.bing.com/images/search?form=xlimg&amp;q=pennsylvania</v>
    <v>Image of Pennsylvania</v>
  </rv>
  <rv s="0">
    <v>https://www.bing.com/search?q=pennsylvania&amp;form=skydnc</v>
    <v>Learn more on Bing</v>
  </rv>
  <rv s="7">
    <v>0</v>
    <v>1</v>
    <v>en-US</v>
    <v>6304580e-c803-4266-818a-971619176547</v>
    <v>536870912</v>
    <v>0</v>
    <v>Powered by Bing</v>
    <v>294</v>
    <v>185</v>
    <v>Pennsylvania</v>
    <v>12</v>
    <v>13</v>
    <v>Map</v>
    <v>14</v>
    <v>US-PA</v>
    <v>119283</v>
    <v>23303</v>
    <v>Harrisburg</v>
    <v>United States</v>
    <v>Pennsylvania, officially the Commonwealth of Pennsylvania, is a state located in the Northeastern, Great Lakes, Appalachian, and Mid-Atlantic regions of the United States. The Appalachian Mountains run through its middle. The Commonwealth is bordered by Delaware to the southeast, Maryland to the south, West Virginia to the southwest, Ohio to the west, Lake Erie and the Canadian province of Ontario to the northwest, New York to the north, and New Jersey to the east.</v>
    <v>4958859</v>
    <v>5612002</v>
    <v>235</v>
    <v>Philadelphia</v>
    <v>236</v>
    <v>840</v>
    <v>53599</v>
    <v>166000</v>
    <v>Pennsylvania</v>
    <v>2.4900000000000002</v>
    <v>12807060</v>
    <v>6.0000000000000001E-3</v>
    <v>0.17</v>
    <v>4.0000000000000001E-3</v>
    <v>3.4000000000000002E-2</v>
    <v>0.28600000000000003</v>
    <v>0.11699999999999999</v>
    <v>6.3E-2</v>
    <v>0.89200000000000002</v>
    <v>6.8000000000000005E-2</v>
    <v>0.628</v>
    <v>1E-3</v>
    <v>9.5000000000000001E-2</v>
    <v>1.9E-2</v>
    <v>0.21</v>
    <v>5.5999999999999994E-2</v>
    <v>0.82599999999999996</v>
    <v>Eastern Time Zone</v>
    <v>Pennsylvania</v>
    <v>mdp/vdpid/25623</v>
  </rv>
  <rv s="4">
    <v>237</v>
  </rv>
  <rv s="0">
    <v>http://en.wikipedia.org/wiki/Rhode_Island</v>
    <v>Wikipedia</v>
  </rv>
  <rv s="1">
    <v>9</v>
    <v>239</v>
  </rv>
  <rv s="2">
    <v>15</v>
    <v>https://www.bing.com/th?id=AMMS_29ee9001fb1705a33948322dbd00117a&amp;qlt=95</v>
    <v>240</v>
    <v>https://www.bing.com/images/search?form=xlimg&amp;q=rhode+island</v>
    <v>Image of Rhode Island</v>
  </rv>
  <rv s="0">
    <v>https://www.bing.com/search?q=rhode+island&amp;form=skydnc</v>
    <v>Learn more on Bing</v>
  </rv>
  <rv s="3">
    <v>0</v>
    <v>1</v>
    <v>en-US</v>
    <v>65a08f52-b469-4f7c-8353-9b3c0b2a5752</v>
    <v>536870912</v>
    <v>0</v>
    <v>Powered by Bing</v>
    <v>301</v>
    <v>9</v>
    <v>Rhode Island</v>
    <v>12</v>
    <v>13</v>
    <v>Map</v>
    <v>14</v>
    <v>US-RI</v>
    <v>3140</v>
    <v>1226</v>
    <v>Providence</v>
    <v>United States</v>
    <v>Rhode Island, officially the State of Rhode Island and Providence Plantations, is a state in the New England region of the United States. It is the smallest U.S. state by area and the seventh least populous, but it is also the second most densely populated. The state takes its short name from Rhode Island; however, most of the state is located on the mainland. The state has land borders with Connecticut to the west, Massachusetts to the north and east, and the Atlantic Ocean to the south via Rhode Island Sound and Block Island Sound. It also shares a small maritime border with New York. Providence is the state capital and most populous city in Rhode Island.</v>
    <v>410602</v>
    <v>462589</v>
    <v>241</v>
    <v>Providence</v>
    <v>Gina Raimondo (Governor), Daniel McKee (Lieutenant Governor)</v>
    <v>242</v>
    <v>925</v>
    <v>56852</v>
    <v>238000</v>
    <v>Rhode Island</v>
    <v>2.46</v>
    <v>1057315</v>
    <v>3.0000000000000001E-3</v>
    <v>0.161</v>
    <v>0.01</v>
    <v>3.6000000000000004E-2</v>
    <v>0.31900000000000001</v>
    <v>7.9000000000000001E-2</v>
    <v>0.13300000000000001</v>
    <v>0.86199999999999999</v>
    <v>0.14400000000000002</v>
    <v>0.65500000000000003</v>
    <v>2E-3</v>
    <v>8.900000000000001E-2</v>
    <v>2.6000000000000002E-2</v>
    <v>0.2</v>
    <v>5.2000000000000005E-2</v>
    <v>0.84799999999999998</v>
    <v>Eastern Time Zone</v>
    <v>Rhode Island</v>
    <v>mdp/vdpid/27664</v>
  </rv>
  <rv s="4">
    <v>243</v>
  </rv>
  <rv s="0">
    <v>http://en.wikipedia.org/wiki/South_Carolina</v>
    <v>Wikipedia</v>
  </rv>
  <rv s="1">
    <v>9</v>
    <v>245</v>
  </rv>
  <rv s="2">
    <v>15</v>
    <v>https://www.bing.com/th?id=AMMS_6dcea14bf514b3c0281ce3c1bae6ed37&amp;qlt=95</v>
    <v>246</v>
    <v>https://www.bing.com/images/search?form=xlimg&amp;q=south+carolina</v>
    <v>Image of South Carolina</v>
  </rv>
  <rv s="0">
    <v>https://www.bing.com/search?q=south+carolina&amp;form=skydnc</v>
    <v>Learn more on Bing</v>
  </rv>
  <rv s="3">
    <v>0</v>
    <v>1</v>
    <v>en-US</v>
    <v>810015e8-b10b-4232-9e2c-de87a67bd26e</v>
    <v>536870912</v>
    <v>0</v>
    <v>Powered by Bing</v>
    <v>308</v>
    <v>9</v>
    <v>South Carolina</v>
    <v>12</v>
    <v>13</v>
    <v>Map</v>
    <v>14</v>
    <v>US-SC</v>
    <v>82931</v>
    <v>32165</v>
    <v>Columbia</v>
    <v>United States</v>
    <v>South Carolina is a state in the Southeastern United States and the easternmost of the Deep South. It is bordered to the north by North Carolina, to the southeast by the Atlantic Ocean, and to the southwest by Georgia across the Savannah River.</v>
    <v>1815094</v>
    <v>2236153</v>
    <v>247</v>
    <v>Pee Dee</v>
    <v>Henry McMaster (Governor), Pamela Evette (Lieutenant Governor)</v>
    <v>248</v>
    <v>790</v>
    <v>45483</v>
    <v>139900</v>
    <v>South Carolina</v>
    <v>2.56</v>
    <v>5084127</v>
    <v>7.2999999999999995E-2</v>
    <v>0.16200000000000001</v>
    <v>5.0000000000000001E-3</v>
    <v>1.6E-2</v>
    <v>0.25800000000000001</v>
    <v>0.27600000000000002</v>
    <v>4.8000000000000001E-2</v>
    <v>0.85599999999999998</v>
    <v>5.5E-2</v>
    <v>0.60099999999999998</v>
    <v>1E-3</v>
    <v>0.10300000000000001</v>
    <v>1.8000000000000002E-2</v>
    <v>0.223</v>
    <v>5.9000000000000004E-2</v>
    <v>0.68400000000000005</v>
    <v>Eastern Time Zone</v>
    <v>South Carolina</v>
    <v>mdp/vdpid/31410</v>
  </rv>
  <rv s="4">
    <v>249</v>
  </rv>
  <rv s="0">
    <v>http://en.wikipedia.org/wiki/South_Dakota</v>
    <v>Wikipedia</v>
  </rv>
  <rv s="1">
    <v>46</v>
    <v>251</v>
  </rv>
  <rv s="2">
    <v>15</v>
    <v>https://www.bing.com/th?id=AMMS_552a2d7fcef4aeefb16a27164005ffcd&amp;qlt=95</v>
    <v>252</v>
    <v>https://www.bing.com/images/search?form=xlimg&amp;q=south+dakota</v>
    <v>Image of South Dakota</v>
  </rv>
  <rv s="0">
    <v>https://www.bing.com/search?q=south+dakota&amp;form=skydnc</v>
    <v>Learn more on Bing</v>
  </rv>
  <rv s="3">
    <v>0</v>
    <v>1</v>
    <v>en-US</v>
    <v>9cee0b65-d357-479e-a066-31c634648f47</v>
    <v>536870912</v>
    <v>0</v>
    <v>Powered by Bing</v>
    <v>315</v>
    <v>9</v>
    <v>South Dakota</v>
    <v>12</v>
    <v>13</v>
    <v>Map</v>
    <v>14</v>
    <v>US-SD</v>
    <v>199905</v>
    <v>5686</v>
    <v>Pierre</v>
    <v>United States</v>
    <v>South Dakota is a U.S. state in the Midwestern region of the United States. It is named after the Lakota and Dakota Sioux Native American tribes, who comprise a large portion of the population and historically dominated the territory. South Dakota is the seventeenth largest by area, but the fifth smallest by population and the 5th least densely populated of the 50 United States. As the southern part of the former Dakota Territory, South Dakota became a state on November 2, 1889, simultaneously with North Dakota. It was either the 39th or 40th state admitted to the union. Before signing the statehood papers, President Benjamin Harrison shuffled the papers so that no one could tell which became a state first. Pierre is the state capital and Sioux Falls, with a population of about 187,200, is South Dakota's largest city.</v>
    <v>330858</v>
    <v>383838</v>
    <v>253</v>
    <v>Sioux Falls</v>
    <v>Kristi Noem (Governor), Larry Rhoden (Lieutenant Governor)</v>
    <v>254</v>
    <v>655</v>
    <v>50957</v>
    <v>140500</v>
    <v>South Dakota</v>
    <v>2.4500000000000002</v>
    <v>882235</v>
    <v>6.3E-2</v>
    <v>0.157</v>
    <v>8.900000000000001E-2</v>
    <v>1.3999999999999999E-2</v>
    <v>0.27</v>
    <v>1.8000000000000002E-2</v>
    <v>0.03</v>
    <v>0.90900000000000003</v>
    <v>3.6000000000000004E-2</v>
    <v>0.68599999999999994</v>
    <v>1E-3</v>
    <v>8.4000000000000005E-2</v>
    <v>2.2000000000000002E-2</v>
    <v>0.24600000000000002</v>
    <v>7.0999999999999994E-2</v>
    <v>0.85499999999999998</v>
    <v>Central Time Zone, Mountain Time Zone</v>
    <v>South Dakota</v>
    <v>mdp/vdpid/31418</v>
  </rv>
  <rv s="4">
    <v>255</v>
  </rv>
  <rv s="0">
    <v>http://en.wikipedia.org/wiki/Tennessee</v>
    <v>Wikipedia</v>
  </rv>
  <rv s="1">
    <v>9</v>
    <v>257</v>
  </rv>
  <rv s="2">
    <v>15</v>
    <v>https://www.bing.com/th?id=AMMS_b291b5f14f69debcff83cc7ed4be2bdc&amp;qlt=95</v>
    <v>258</v>
    <v>https://www.bing.com/images/search?form=xlimg&amp;q=tennessee</v>
    <v>Image of Tennessee</v>
  </rv>
  <rv s="0">
    <v>https://www.bing.com/search?q=tennessee&amp;form=skydnc</v>
    <v>Learn more on Bing</v>
  </rv>
  <rv s="3">
    <v>0</v>
    <v>1</v>
    <v>en-US</v>
    <v>9bbc9c72-1bf1-4ef6-b66d-a6cdef70f4f3</v>
    <v>536870912</v>
    <v>0</v>
    <v>Powered by Bing</v>
    <v>323</v>
    <v>9</v>
    <v>Tennessee</v>
    <v>12</v>
    <v>13</v>
    <v>Map</v>
    <v>14</v>
    <v>US-TN</v>
    <v>109247</v>
    <v>36157</v>
    <v>Nashville</v>
    <v>United States</v>
    <v>Tennessee, officially the State of Tennessee, is a state in the southeastern United States. Tennessee is the 36th largest by area and the 16th most populous of the 50 states. It is bordered by eight states, with Kentucky to the north, Virginia to the northeast, North Carolina to the east, Georgia, Alabama, and Mississippi to the south, Arkansas to the west, and Missouri to the northwest. The Appalachian Mountains dominate the eastern part of the state, and the Mississippi River forms its western border. Nashville is the state's capital and largest city, with a 2019 population of 670,820 and a 2019 metro population of 1,934,317. Tennessee's second largest city is Memphis, which had a population of 651,073 and metro population of 1,346,045 in 2019.</v>
    <v>2504556</v>
    <v>2919671</v>
    <v>259</v>
    <v>Nashville</v>
    <v>Bill Lee (Governor), Randy McNally (Lieutenant Governor)</v>
    <v>260</v>
    <v>764</v>
    <v>45219</v>
    <v>142100</v>
    <v>Tennessee</v>
    <v>2.5299999999999998</v>
    <v>6770010</v>
    <v>4.8000000000000001E-2</v>
    <v>0.154</v>
    <v>4.0000000000000001E-3</v>
    <v>1.8000000000000002E-2</v>
    <v>0.249</v>
    <v>0.17100000000000001</v>
    <v>4.8000000000000001E-2</v>
    <v>0.85499999999999998</v>
    <v>5.2000000000000005E-2</v>
    <v>0.61</v>
    <v>1E-3</v>
    <v>0.11199999999999999</v>
    <v>1.8000000000000002E-2</v>
    <v>0.22699999999999998</v>
    <v>6.0999999999999999E-2</v>
    <v>0.78799999999999992</v>
    <v>Eastern Time Zone, Central Time Zone</v>
    <v>Tennessee</v>
    <v>mdp/vdpid/33025</v>
  </rv>
  <rv s="4">
    <v>261</v>
  </rv>
  <rv s="0">
    <v>http://en.wikipedia.org/wiki/Texas</v>
    <v>Wikipedia</v>
  </rv>
  <rv s="1">
    <v>9</v>
    <v>263</v>
  </rv>
  <rv s="2">
    <v>15</v>
    <v>https://www.bing.com/th?id=AMMS_755adb5077f62f06c4359c03aaff37c1&amp;qlt=95</v>
    <v>264</v>
    <v>https://www.bing.com/images/search?form=xlimg&amp;q=texas</v>
    <v>Image of Texas</v>
  </rv>
  <rv s="0">
    <v>https://www.bing.com/search?q=texas&amp;form=skydnc</v>
    <v>Learn more on Bing</v>
  </rv>
  <rv s="3">
    <v>0</v>
    <v>1</v>
    <v>en-US</v>
    <v>00a23ccd-3344-461c-8b9f-c2bb55be5815</v>
    <v>536870912</v>
    <v>0</v>
    <v>Powered by Bing</v>
    <v>331</v>
    <v>9</v>
    <v>Texas</v>
    <v>12</v>
    <v>13</v>
    <v>Map</v>
    <v>14</v>
    <v>US-TX</v>
    <v>696241</v>
    <v>165853</v>
    <v>Austin</v>
    <v>United States</v>
    <v>Texas is a state in the South Central Region of the United States. It is the second largest U.S. state by both area and population. Texas shares borders with the states of Louisiana to the east, Arkansas to the northeast, Oklahoma to the north, New Mexico to the west, and the Mexican states of Chihuahua, Coahuila, Nuevo León, and Tamaulipas to the southwest, and has a coastline with the Gulf of Mexico to the southeast.</v>
    <v>9149196</v>
    <v>10753629</v>
    <v>265</v>
    <v>Houston</v>
    <v>Greg Abbott (Governor), Dan Patrick (Lieutenant Governor)</v>
    <v>266</v>
    <v>882</v>
    <v>53207</v>
    <v>136000</v>
    <v>Texas</v>
    <v>2.84</v>
    <v>28701845</v>
    <v>0.10800000000000001</v>
    <v>0.11699999999999999</v>
    <v>0.01</v>
    <v>4.7E-2</v>
    <v>0.27600000000000002</v>
    <v>0.125</v>
    <v>0.16600000000000001</v>
    <v>0.81900000000000006</v>
    <v>0.38799999999999996</v>
    <v>0.64300000000000002</v>
    <v>1E-3</v>
    <v>8.1000000000000003E-2</v>
    <v>1.9E-2</v>
    <v>0.26300000000000001</v>
    <v>7.2000000000000008E-2</v>
    <v>0.79700000000000004</v>
    <v>Central Time Zone, Mountain Time Zone</v>
    <v>Texas</v>
    <v>mdp/vdpid/33145</v>
  </rv>
  <rv s="4">
    <v>267</v>
  </rv>
  <rv s="0">
    <v>http://en.wikipedia.org/wiki/Utah</v>
    <v>Wikipedia</v>
  </rv>
  <rv s="1">
    <v>9</v>
    <v>269</v>
  </rv>
  <rv s="2">
    <v>15</v>
    <v>https://www.bing.com/th?id=AMMS_8effc971d17daf81a72e252adafed3b5&amp;qlt=95</v>
    <v>270</v>
    <v>https://www.bing.com/images/search?form=xlimg&amp;q=utah</v>
    <v>Image of Utah</v>
  </rv>
  <rv s="0">
    <v>https://www.bing.com/search?q=utah&amp;form=skydnc</v>
    <v>Learn more on Bing</v>
  </rv>
  <rv s="3">
    <v>0</v>
    <v>1</v>
    <v>en-US</v>
    <v>c6705e44-d27f-4240-95a2-54e802e3b524</v>
    <v>536870912</v>
    <v>0</v>
    <v>Powered by Bing</v>
    <v>338</v>
    <v>9</v>
    <v>Utah</v>
    <v>12</v>
    <v>13</v>
    <v>Map</v>
    <v>14</v>
    <v>US-UT</v>
    <v>219887</v>
    <v>22662</v>
    <v>Salt Lake City</v>
    <v>United States</v>
    <v>Utah is a state in the western United States. It is bordered by Colorado to the east, Wyoming to the northeast, Idaho to the north, Arizona to the south, and Nevada to the west. It also touches a corner of New Mexico in the southeast. Of the fifty U.S. states, Utah is the 13th-largest by area, and with a population over three million, the 30th-most-populous and 11th-least-densely populated. Urban development is mostly concentrated in two areas: the Wasatch Front in the north-central part of the state, which is home to roughly two-thirds of the population, and Washington County in the south, with more than 170,000 residents. Most of the western half of Utah lies in the Great Basin.</v>
    <v>906292</v>
    <v>1054164</v>
    <v>271</v>
    <v>Salt Lake City</v>
    <v>Gary Herbert (Governor), Spencer Cox (Lieutenant Governor)</v>
    <v>272</v>
    <v>887</v>
    <v>60727</v>
    <v>215900</v>
    <v>Utah</v>
    <v>3.15</v>
    <v>3161105</v>
    <v>0.10400000000000001</v>
    <v>0.10300000000000001</v>
    <v>1.4999999999999999E-2</v>
    <v>2.5000000000000001E-2</v>
    <v>0.311</v>
    <v>1.3000000000000001E-2</v>
    <v>8.4000000000000005E-2</v>
    <v>0.91200000000000003</v>
    <v>0.13699999999999998</v>
    <v>0.67700000000000005</v>
    <v>0.01</v>
    <v>6.6000000000000003E-2</v>
    <v>2.4E-2</v>
    <v>0.30499999999999999</v>
    <v>8.4000000000000005E-2</v>
    <v>0.91200000000000003</v>
    <v>Mountain Time Zone</v>
    <v>Utah</v>
    <v>mdp/vdpid/34626</v>
  </rv>
  <rv s="4">
    <v>273</v>
  </rv>
  <rv s="0">
    <v>http://en.wikipedia.org/wiki/Virginia</v>
    <v>Wikipedia</v>
  </rv>
  <rv s="1">
    <v>9</v>
    <v>275</v>
  </rv>
  <rv s="2">
    <v>15</v>
    <v>https://www.bing.com/th?id=AMMS_6ebdb3dfdd9629e7966d2a74bce0da39&amp;qlt=95</v>
    <v>276</v>
    <v>https://www.bing.com/images/search?form=xlimg&amp;q=virginia</v>
    <v>Image of Virginia</v>
  </rv>
  <rv s="0">
    <v>https://www.bing.com/search?q=virginia&amp;form=skydnc</v>
    <v>Learn more on Bing</v>
  </rv>
  <rv s="3">
    <v>0</v>
    <v>1</v>
    <v>en-US</v>
    <v>7eee9976-e8a7-472c-ada1-007208abd678</v>
    <v>536870912</v>
    <v>0</v>
    <v>Powered by Bing</v>
    <v>344</v>
    <v>9</v>
    <v>Virginia</v>
    <v>12</v>
    <v>13</v>
    <v>Map</v>
    <v>14</v>
    <v>US-VA</v>
    <v>110785.67</v>
    <v>31132</v>
    <v>Richmond</v>
    <v>United States</v>
    <v>Virginia, officially the Commonwealth of Virginia, is a state in the Southeastern and Mid-Atlantic regions of the United States located between the Atlantic Coast and the Appalachian Mountains. The geography and climate of the Commonwealth are shaped by the Blue Ridge Mountains and the Chesapeake Bay, which provide habitat for much of its flora and fauna. The capital of the Commonwealth is Richmond; Virginia Beach is the most populous city, and Fairfax County is the most populous political subdivision. The Commonwealth's estimated population as of 2019 is over 8.54 million.</v>
    <v>3062783</v>
    <v>3491054</v>
    <v>277</v>
    <v>Virginia Beach</v>
    <v>Ralph Northam (Governor), Justin Fairfax (Lieutenant Governor)</v>
    <v>278</v>
    <v>1116</v>
    <v>65015</v>
    <v>245000</v>
    <v>Virginia</v>
    <v>2.62</v>
    <v>8517685</v>
    <v>5.0999999999999997E-2</v>
    <v>0.14199999999999999</v>
    <v>5.0000000000000001E-3</v>
    <v>6.5000000000000002E-2</v>
    <v>0.36299999999999999</v>
    <v>0.19699999999999998</v>
    <v>0.11699999999999999</v>
    <v>0.88300000000000001</v>
    <v>0.09</v>
    <v>0.64700000000000002</v>
    <v>1E-3</v>
    <v>7.6999999999999999E-2</v>
    <v>2.8999999999999998E-2</v>
    <v>0.223</v>
    <v>6.0999999999999999E-2</v>
    <v>0.70200000000000007</v>
    <v>Eastern Time Zone</v>
    <v>Virginia</v>
    <v>mdp/vdpid/35364</v>
  </rv>
  <rv s="4">
    <v>279</v>
  </rv>
  <rv s="0">
    <v>http://en.wikipedia.org/wiki/Vermont</v>
    <v>Wikipedia</v>
  </rv>
  <rv s="1">
    <v>9</v>
    <v>281</v>
  </rv>
  <rv s="2">
    <v>15</v>
    <v>https://www.bing.com/th?id=AMMS_0389aceaeb936549974b8ef2cc268191&amp;qlt=95</v>
    <v>282</v>
    <v>https://www.bing.com/images/search?form=xlimg&amp;q=vermont</v>
    <v>Image of Vermont</v>
  </rv>
  <rv s="0">
    <v>https://www.bing.com/search?q=vermont&amp;form=skydnc</v>
    <v>Learn more on Bing</v>
  </rv>
  <rv s="6">
    <v>0</v>
    <v>1</v>
    <v>en-US</v>
    <v>221864cc-447e-4e78-847c-59e485d73bff</v>
    <v>536870912</v>
    <v>0</v>
    <v>Powered by Bing</v>
    <v>350</v>
    <v>168</v>
    <v>Vermont</v>
    <v>12</v>
    <v>169</v>
    <v>Map</v>
    <v>170</v>
    <v>US-VT</v>
    <v>24923</v>
    <v>1771</v>
    <v>Montpelier</v>
    <v>United States</v>
    <v>Vermont is a northeastern state in the New England region of the United States. It borders the states of Massachusetts to the south, New Hampshire to the east, and New York to the west, and the Canadian province of Quebec to the north. Vermont is the only state in New England that does not border the Atlantic Ocean. Vermont is the second-least-populated U.S. state and the sixth-smallest by area of the 50 U.S. states. The state capital is Montpelier, the least-populous state capital in the United States. The most-populous city, Burlington, is the least-populous city to be the most-populous city in a state.</v>
    <v>257167</v>
    <v>329525</v>
    <v>283</v>
    <v>Burlington</v>
    <v>Phil Scott (Governor), David Zuckerman (Lieutenant Governor)</v>
    <v>284</v>
    <v>895</v>
    <v>55176</v>
    <v>217500</v>
    <v>Vermont</v>
    <v>2.34</v>
    <v>626299</v>
    <v>-2E-3</v>
    <v>0.17600000000000002</v>
    <v>4.0000000000000001E-3</v>
    <v>1.6E-2</v>
    <v>0.36</v>
    <v>1.3000000000000001E-2</v>
    <v>4.2999999999999997E-2</v>
    <v>0.91799999999999993</v>
    <v>1.8000000000000002E-2</v>
    <v>0.66599999999999993</v>
    <v>0.1</v>
    <v>1.9E-2</v>
    <v>0.192</v>
    <v>4.9000000000000002E-2</v>
    <v>0.94799999999999995</v>
    <v>Eastern Time Zone</v>
    <v>Vermont</v>
    <v>mdp/vdpid/35022</v>
  </rv>
  <rv s="4">
    <v>285</v>
  </rv>
  <rv s="0">
    <v>http://en.wikipedia.org/wiki/Washington_(state)</v>
    <v>Wikipedia</v>
  </rv>
  <rv s="1">
    <v>9</v>
    <v>287</v>
  </rv>
  <rv s="2">
    <v>15</v>
    <v>https://www.bing.com/th?id=AMMS_50936a5d8ae76bf4bda9f7ae0324a6a3&amp;qlt=95</v>
    <v>288</v>
    <v>https://www.bing.com/images/search?form=xlimg&amp;q=washington+state</v>
    <v>Image of Washington</v>
  </rv>
  <rv s="0">
    <v>https://www.bing.com/search?q=washington+state&amp;form=skydnc</v>
    <v>Learn more on Bing</v>
  </rv>
  <rv s="3">
    <v>0</v>
    <v>1</v>
    <v>en-US</v>
    <v>982ad551-fd5d-45df-bd70-bf704dd576e4</v>
    <v>536870912</v>
    <v>0</v>
    <v>Powered by Bing</v>
    <v>355</v>
    <v>9</v>
    <v>Washington</v>
    <v>12</v>
    <v>13</v>
    <v>Map</v>
    <v>14</v>
    <v>US-WA</v>
    <v>184827</v>
    <v>44077</v>
    <v>Olympia</v>
    <v>United States</v>
    <v>Washington, officially the State of Washington, is a state in the Pacific Northwest region of the United States. Named for George Washington, the first U.S. president, the state was made out of the western part of the Washington Territory, which was ceded by the British Empire in 1846, in accordance with the Oregon Treaty in the settlement of the Oregon boundary dispute. The state, which is bordered on the west by the Pacific Ocean, Oregon to the south, Idaho to the east, and the Canadian province of British Columbia to the north, was admitted to the Union as the 42nd state in 1889. Olympia is the state capital; the state's largest city is Seattle. Washington is often referred to as Washington state to distinguish it from the nation's capital, Washington, D.C.</v>
    <v>2668912</v>
    <v>3025685</v>
    <v>289</v>
    <v>Seattle</v>
    <v>Jay Inslee (Governor), Cyrus Habib (Lieutenant Governor)</v>
    <v>290</v>
    <v>1014</v>
    <v>61062</v>
    <v>259500</v>
    <v>Washington</v>
    <v>2.56</v>
    <v>7535591</v>
    <v>8.4000000000000005E-2</v>
    <v>0.14400000000000002</v>
    <v>1.9E-2</v>
    <v>8.4000000000000005E-2</v>
    <v>0.32899999999999996</v>
    <v>4.0999999999999995E-2</v>
    <v>0.13400000000000001</v>
    <v>0.90400000000000003</v>
    <v>0.124</v>
    <v>0.63500000000000001</v>
    <v>6.9999999999999993E-3</v>
    <v>8.900000000000001E-2</v>
    <v>4.5999999999999999E-2</v>
    <v>0.22500000000000001</v>
    <v>6.2E-2</v>
    <v>0.80299999999999994</v>
    <v>Pacific Time Zone</v>
    <v>Washington</v>
    <v>mdp/vdpid/35841</v>
  </rv>
  <rv s="4">
    <v>291</v>
  </rv>
  <rv s="0">
    <v>http://en.wikipedia.org/wiki/Wisconsin</v>
    <v>Wikipedia</v>
  </rv>
  <rv s="1">
    <v>9</v>
    <v>293</v>
  </rv>
  <rv s="2">
    <v>15</v>
    <v>https://www.bing.com/th?id=AMMS_70bf7641098eec123e95d240d1faa012&amp;qlt=95</v>
    <v>294</v>
    <v>https://www.bing.com/images/search?form=xlimg&amp;q=state+of+wisconsin</v>
    <v>Image of Wisconsin</v>
  </rv>
  <rv s="0">
    <v>https://www.bing.com/search?q=state+of+wisconsin&amp;form=skydnc</v>
    <v>Learn more on Bing</v>
  </rv>
  <rv s="3">
    <v>0</v>
    <v>1</v>
    <v>en-US</v>
    <v>cb4d2853-06f4-4467-8e7c-4e31cbb35cb2</v>
    <v>536870912</v>
    <v>0</v>
    <v>Powered by Bing</v>
    <v>361</v>
    <v>9</v>
    <v>Wisconsin</v>
    <v>12</v>
    <v>13</v>
    <v>Map</v>
    <v>14</v>
    <v>US-WI</v>
    <v>169790</v>
    <v>19274</v>
    <v>Madison</v>
    <v>United States</v>
    <v>Wisconsin is a U.S. state located in the north-central, Midwest and Great Lakes regions of the country. It is bordered by Minnesota to the west, Iowa to the southwest, Illinois to the south, Lake Michigan to the east, Michigan to the northeast, and Lake Superior to the north. Wisconsin is the 23rd largest state by total area and the 20th most populous. The state capital is Madison, and its largest city is Milwaukee, which is located on the western shore of Lake Michigan. The state is divided into 72 counties.</v>
    <v>2299107</v>
    <v>2668444</v>
    <v>295</v>
    <v>Milwaukee</v>
    <v>Tony Evers (Governor), Mandela Barnes (Lieutenant Governor)</v>
    <v>296</v>
    <v>776</v>
    <v>53357</v>
    <v>165800</v>
    <v>Wisconsin</v>
    <v>2.4300000000000002</v>
    <v>5813568</v>
    <v>1.6E-2</v>
    <v>0.156</v>
    <v>1.1000000000000001E-2</v>
    <v>2.7999999999999997E-2</v>
    <v>0.27800000000000002</v>
    <v>6.6000000000000003E-2</v>
    <v>4.8000000000000001E-2</v>
    <v>0.91</v>
    <v>6.6000000000000003E-2</v>
    <v>0.67099999999999993</v>
    <v>1E-3</v>
    <v>8.199999999999999E-2</v>
    <v>1.8000000000000002E-2</v>
    <v>0.22399999999999998</v>
    <v>5.9000000000000004E-2</v>
    <v>0.87599999999999989</v>
    <v>Central Time Zone</v>
    <v>Wisconsin</v>
    <v>mdp/vdpid/36684</v>
  </rv>
  <rv s="4">
    <v>297</v>
  </rv>
  <rv s="0">
    <v>http://en.wikipedia.org/wiki/West_Virginia</v>
    <v>Wikipedia</v>
  </rv>
  <rv s="1">
    <v>9</v>
    <v>299</v>
  </rv>
  <rv s="2">
    <v>15</v>
    <v>https://www.bing.com/th?id=AMMS_ace1ab8ae465b9ff92c9e8c5d8d65aae&amp;qlt=95</v>
    <v>300</v>
    <v>https://www.bing.com/images/search?form=xlimg&amp;q=west+virginia</v>
    <v>Image of West Virginia</v>
  </rv>
  <rv s="0">
    <v>https://www.bing.com/search?q=west+virginia&amp;form=skydnc</v>
    <v>Learn more on Bing</v>
  </rv>
  <rv s="6">
    <v>0</v>
    <v>1</v>
    <v>en-US</v>
    <v>8a47255a-fae3-4faa-aa32-c6f384cb6c1d</v>
    <v>536870912</v>
    <v>0</v>
    <v>Powered by Bing</v>
    <v>368</v>
    <v>168</v>
    <v>West Virginia</v>
    <v>12</v>
    <v>169</v>
    <v>Map</v>
    <v>170</v>
    <v>US-WV</v>
    <v>62755</v>
    <v>2544</v>
    <v>Charleston</v>
    <v>United States</v>
    <v>West Virginia is a state located in the Appalachian region of the Southern United States, though it is also considered to be a part of the Mid-Atlantic Southeast Region. It is bordered by Pennsylvania to the northeast, Maryland to the east and northeast, Virginia to the southeast, Kentucky to the southwest, and Ohio to the northwest. West Virginia is the 41st largest state by area and ranks 38th in population, with around 1.791 million residents. The capital and largest city is Charleston.</v>
    <v>740890</v>
    <v>886640</v>
    <v>301</v>
    <v>Charleston</v>
    <v>Jim Justice (Governor), Mitch Carmichael (Lieutenant Governor)</v>
    <v>302</v>
    <v>643</v>
    <v>41751</v>
    <v>103800</v>
    <v>West Virginia</v>
    <v>2.4300000000000002</v>
    <v>1805832</v>
    <v>-1.2E-2</v>
    <v>0.182</v>
    <v>2E-3</v>
    <v>8.0000000000000002E-3</v>
    <v>0.192</v>
    <v>3.6000000000000004E-2</v>
    <v>1.4999999999999999E-2</v>
    <v>0.85</v>
    <v>1.4999999999999999E-2</v>
    <v>0.53900000000000003</v>
    <v>0.14400000000000002</v>
    <v>1.6E-2</v>
    <v>0.20600000000000002</v>
    <v>5.5999999999999994E-2</v>
    <v>0.93599999999999994</v>
    <v>Eastern Time Zone</v>
    <v>West Virginia</v>
    <v>mdp/vdpid/36208</v>
  </rv>
  <rv s="4">
    <v>303</v>
  </rv>
  <rv s="0">
    <v>http://en.wikipedia.org/wiki/Wyoming</v>
    <v>Wikipedia</v>
  </rv>
  <rv s="1">
    <v>9</v>
    <v>305</v>
  </rv>
  <rv s="2">
    <v>15</v>
    <v>https://www.bing.com/th?id=AMMS_390b307189f80478ee561d2de4de9cc1&amp;qlt=95</v>
    <v>306</v>
    <v>https://www.bing.com/images/search?form=xlimg&amp;q=Wyoming+state</v>
    <v>Image of Wyoming</v>
  </rv>
  <rv s="0">
    <v>https://www.bing.com/search?q=Wyoming+state&amp;form=skydnc</v>
    <v>Learn more on Bing</v>
  </rv>
  <rv s="3">
    <v>0</v>
    <v>1</v>
    <v>en-US</v>
    <v>bff03ad6-2b7f-400b-a76e-eb9fc4a93961</v>
    <v>536870912</v>
    <v>0</v>
    <v>Powered by Bing</v>
    <v>375</v>
    <v>9</v>
    <v>Wyoming</v>
    <v>12</v>
    <v>13</v>
    <v>Map</v>
    <v>14</v>
    <v>US-WY</v>
    <v>253348</v>
    <v>1727</v>
    <v>Cheyenne</v>
    <v>United States</v>
    <v>Wyoming is a doubly landlocked state in the western United States. The 10th largest state by area, it is also the least populous and second most sparsely populated state in the country. It is bordered by Montana to the north and northwest, South Dakota and Nebraska to the east, Colorado to the south, Utah to the southwest, and Idaho to the west. The state population was estimated at 578,759 in 2019, which is less than 31 of the most populous U.S. cities. The state capital and the most populous city is Cheyenne, which had an estimated population of 63,957 in 2018.</v>
    <v>226865</v>
    <v>270600</v>
    <v>307</v>
    <v>Cheyenne</v>
    <v>Mark Gordon (Governor)</v>
    <v>308</v>
    <v>789</v>
    <v>58840</v>
    <v>194800</v>
    <v>Wyoming</v>
    <v>2.4900000000000002</v>
    <v>577737</v>
    <v>3.9E-2</v>
    <v>0.14499999999999999</v>
    <v>2.7000000000000003E-2</v>
    <v>0.01</v>
    <v>0.25700000000000001</v>
    <v>1.3999999999999999E-2</v>
    <v>3.6000000000000004E-2</v>
    <v>0.92299999999999993</v>
    <v>9.9000000000000005E-2</v>
    <v>0.67700000000000005</v>
    <v>1E-3</v>
    <v>8.5000000000000006E-2</v>
    <v>2.1000000000000001E-2</v>
    <v>0.23699999999999999</v>
    <v>6.6000000000000003E-2</v>
    <v>0.92700000000000005</v>
    <v>Mountain Time Zone</v>
    <v>Wyoming</v>
    <v>mdp/vdpid/36927</v>
  </rv>
  <rv s="4">
    <v>309</v>
  </rv>
</rvData>
</file>

<file path=xl/richData/rdrichvaluestructure.xml><?xml version="1.0" encoding="utf-8"?>
<rvStructures xmlns="http://schemas.microsoft.com/office/spreadsheetml/2017/richdata" count="8">
  <s t="_hyperlink">
    <k n="Address" t="s"/>
    <k n="Text" t="s"/>
  </s>
  <s t="_sourceattribution">
    <k n="License" t="r"/>
    <k n="Source" t="r"/>
  </s>
  <s t="_imageurl">
    <k n="_Provider" t="spb"/>
    <k n="Address" t="s"/>
    <k n="Attribution" t="r"/>
    <k n="More Images Address" t="s"/>
    <k n="Text" t="s"/>
  </s>
  <s t="_linkedentitycore">
    <k n="%DataProviderExternalLink" t="r"/>
    <k n="%DataProviderExternalLinkLogo" t="r"/>
    <k n="%EntityCulture" t="s"/>
    <k n="%EntityId" t="s"/>
    <k n="%EntityServiceId"/>
    <k n="%IsRefreshable" t="b"/>
    <k n="%ProviderInfo" t="s"/>
    <k n="_Attribution" t="spb"/>
    <k n="_Display" t="spb"/>
    <k n="_DisplayString" t="s"/>
    <k n="_Flags" t="spb"/>
    <k n="_Format" t="spb"/>
    <k n="_Icon" t="s"/>
    <k n="_SubLabel" t="spb"/>
    <k n="Abbreviation" t="s"/>
    <k n="Area"/>
    <k n="Building permits"/>
    <k n="Capital/Major City" t="s"/>
    <k n="Country/region" t="s"/>
    <k n="Description" t="s"/>
    <k n="Households"/>
    <k n="Housing units"/>
    <k n="Image" t="r"/>
    <k n="Largest city" t="s"/>
    <k n="Leader(s)" t="s"/>
    <k n="LearnMoreOnLink" t="r"/>
    <k n="Median gross rent"/>
    <k n="Median household income"/>
    <k n="Median value, owner-occupied housing units"/>
    <k n="Name" t="s"/>
    <k n="Persons per household"/>
    <k n="Population"/>
    <k n="Population change (%)"/>
    <k n="Population: Age 65+ (%)"/>
    <k n="Population: American Indian and Alaskan Native (%)"/>
    <k n="Population: Asian (%)"/>
    <k n="Population: Bachelor's degree or higher (%)"/>
    <k n="Population: Black or African American (%)"/>
    <k n="Population: Foreign born persons (%)"/>
    <k n="Population: High school graduate or higher (%)"/>
    <k n="Population: Hispanic or Latino (%)"/>
    <k n="Population: In civilian labor force (%)"/>
    <k n="Population: Native Hawaiian and Other Pacific Islander (%)"/>
    <k n="Population: Persons with a disability (%)"/>
    <k n="Population: Two or more races (%)"/>
    <k n="Population: Under age 18 (%)"/>
    <k n="Population: Under age 5 (%)"/>
    <k n="Population: White (%)"/>
    <k n="Time zone(s)" t="s"/>
    <k n="UniqueName" t="s"/>
    <k n="VDPID/VSID" t="s"/>
  </s>
  <s t="_linkedentity">
    <k n="%cvi" t="r"/>
  </s>
  <s t="_linkedentitycore">
    <k n="%DataProviderExternalLink" t="r"/>
    <k n="%DataProviderExternalLinkLogo" t="r"/>
    <k n="%EntityCulture" t="s"/>
    <k n="%EntityId" t="s"/>
    <k n="%EntityServiceId"/>
    <k n="%EntitySubDomainId"/>
    <k n="%IsRefreshable" t="b"/>
    <k n="%ProviderInfo" t="s"/>
    <k n="_Attribution" t="spb"/>
    <k n="_Display" t="spb"/>
    <k n="_DisplayString" t="s"/>
    <k n="_Flags" t="spb"/>
    <k n="_Format" t="spb"/>
    <k n="_Icon" t="s"/>
    <k n="_SubLabel" t="spb"/>
    <k n="Abbreviation" t="s"/>
    <k n="Area"/>
    <k n="Building permits"/>
    <k n="Country/region" t="s"/>
    <k n="Description" t="s"/>
    <k n="Households"/>
    <k n="Housing units"/>
    <k n="Image" t="r"/>
    <k n="Leader(s)" t="s"/>
    <k n="LearnMoreOnLink" t="r"/>
    <k n="Median gross rent"/>
    <k n="Median household income"/>
    <k n="Median value, owner-occupied housing units"/>
    <k n="Name" t="s"/>
    <k n="Persons per household"/>
    <k n="Population"/>
    <k n="Population change (%)"/>
    <k n="Population: Age 65+ (%)"/>
    <k n="Population: American Indian and Alaskan Native (%)"/>
    <k n="Population: Asian (%)"/>
    <k n="Population: Bachelor's degree or higher (%)"/>
    <k n="Population: Black or African American (%)"/>
    <k n="Population: Foreign born persons (%)"/>
    <k n="Population: High school graduate or higher (%)"/>
    <k n="Population: Hispanic or Latino (%)"/>
    <k n="Population: In civilian labor force (%)"/>
    <k n="Population: Native Hawaiian and Other Pacific Islander (%)"/>
    <k n="Population: Persons with a disability (%)"/>
    <k n="Population: Two or more races (%)"/>
    <k n="Population: Under age 18 (%)"/>
    <k n="Population: Under age 5 (%)"/>
    <k n="Population: White (%)"/>
    <k n="Time zone(s)" t="s"/>
    <k n="UniqueName" t="s"/>
    <k n="VDPID/VSID" t="s"/>
  </s>
  <s t="_linkedentitycore">
    <k n="%DataProviderExternalLink" t="r"/>
    <k n="%DataProviderExternalLinkLogo" t="r"/>
    <k n="%EntityCulture" t="s"/>
    <k n="%EntityId" t="s"/>
    <k n="%EntityServiceId"/>
    <k n="%IsRefreshable" t="b"/>
    <k n="%ProviderInfo" t="s"/>
    <k n="_Attribution" t="spb"/>
    <k n="_Display" t="spb"/>
    <k n="_DisplayString" t="s"/>
    <k n="_Flags" t="spb"/>
    <k n="_Format" t="spb"/>
    <k n="_Icon" t="s"/>
    <k n="_SubLabel" t="spb"/>
    <k n="Abbreviation" t="s"/>
    <k n="Area"/>
    <k n="Building permits"/>
    <k n="Capital/Major City" t="s"/>
    <k n="Country/region" t="s"/>
    <k n="Description" t="s"/>
    <k n="Households"/>
    <k n="Housing units"/>
    <k n="Image" t="r"/>
    <k n="Largest city" t="s"/>
    <k n="Leader(s)" t="s"/>
    <k n="LearnMoreOnLink" t="r"/>
    <k n="Median gross rent"/>
    <k n="Median household income"/>
    <k n="Median value, owner-occupied housing units"/>
    <k n="Name" t="s"/>
    <k n="Persons per household"/>
    <k n="Population"/>
    <k n="Population change (%)"/>
    <k n="Population: Age 65+ (%)"/>
    <k n="Population: American Indian and Alaskan Native (%)"/>
    <k n="Population: Asian (%)"/>
    <k n="Population: Bachelor's degree or higher (%)"/>
    <k n="Population: Black or African American (%)"/>
    <k n="Population: Foreign born persons (%)"/>
    <k n="Population: High school graduate or higher (%)"/>
    <k n="Population: Hispanic or Latino (%)"/>
    <k n="Population: In civilian labor force (%)"/>
    <k n="Population: Persons with a disability (%)"/>
    <k n="Population: Two or more races (%)"/>
    <k n="Population: Under age 18 (%)"/>
    <k n="Population: Under age 5 (%)"/>
    <k n="Population: White (%)"/>
    <k n="Time zone(s)" t="s"/>
    <k n="UniqueName" t="s"/>
    <k n="VDPID/VSID" t="s"/>
  </s>
  <s t="_linkedentitycore">
    <k n="%DataProviderExternalLink" t="r"/>
    <k n="%DataProviderExternalLinkLogo" t="r"/>
    <k n="%EntityCulture" t="s"/>
    <k n="%EntityId" t="s"/>
    <k n="%EntityServiceId"/>
    <k n="%IsRefreshable" t="b"/>
    <k n="%ProviderInfo" t="s"/>
    <k n="_Attribution" t="spb"/>
    <k n="_Display" t="spb"/>
    <k n="_DisplayString" t="s"/>
    <k n="_Flags" t="spb"/>
    <k n="_Format" t="spb"/>
    <k n="_Icon" t="s"/>
    <k n="_SubLabel" t="spb"/>
    <k n="Abbreviation" t="s"/>
    <k n="Area"/>
    <k n="Building permits"/>
    <k n="Capital/Major City" t="s"/>
    <k n="Country/region" t="s"/>
    <k n="Description" t="s"/>
    <k n="Households"/>
    <k n="Housing units"/>
    <k n="Image" t="r"/>
    <k n="Largest city" t="s"/>
    <k n="LearnMoreOnLink" t="r"/>
    <k n="Median gross rent"/>
    <k n="Median household income"/>
    <k n="Median value, owner-occupied housing units"/>
    <k n="Name" t="s"/>
    <k n="Persons per household"/>
    <k n="Population"/>
    <k n="Population change (%)"/>
    <k n="Population: Age 65+ (%)"/>
    <k n="Population: American Indian and Alaskan Native (%)"/>
    <k n="Population: Asian (%)"/>
    <k n="Population: Bachelor's degree or higher (%)"/>
    <k n="Population: Black or African American (%)"/>
    <k n="Population: Foreign born persons (%)"/>
    <k n="Population: High school graduate or higher (%)"/>
    <k n="Population: Hispanic or Latino (%)"/>
    <k n="Population: In civilian labor force (%)"/>
    <k n="Population: Native Hawaiian and Other Pacific Islander (%)"/>
    <k n="Population: Persons with a disability (%)"/>
    <k n="Population: Two or more races (%)"/>
    <k n="Population: Under age 18 (%)"/>
    <k n="Population: Under age 5 (%)"/>
    <k n="Population: White (%)"/>
    <k n="Time zone(s)" t="s"/>
    <k n="UniqueName" t="s"/>
    <k n="VDPID/VSID" t="s"/>
  </s>
</rvStructures>
</file>

<file path=xl/richData/rdsupportingpropertybag.xml><?xml version="1.0" encoding="utf-8"?>
<supportingPropertyBags xmlns="http://schemas.microsoft.com/office/spreadsheetml/2017/richdata2">
  <spbArrays count="4">
    <a count="51">
      <v t="s">%EntityServiceId</v>
      <v t="s">_Format</v>
      <v t="s">%IsRefreshable</v>
      <v t="s">%EntityCulture</v>
      <v t="s">%EntityId</v>
      <v t="s">_Icon</v>
      <v t="s">_Attribution</v>
      <v t="s">Name</v>
      <v t="s">Capital/Major City</v>
      <v t="s">Leader(s)</v>
      <v t="s">Country/region</v>
      <v t="s">_SubLabel</v>
      <v t="s">Population</v>
      <v t="s">Area</v>
      <v t="s">Abbreviation</v>
      <v t="s">Largest city</v>
      <v t="s">Population change (%)</v>
      <v t="s">Households</v>
      <v t="s">Housing units</v>
      <v t="s">Persons per household</v>
      <v t="s">Median household income</v>
      <v t="s">Median value, owner-occupied housing units</v>
      <v t="s">Median gross rent</v>
      <v t="s">Building permits</v>
      <v t="s">Population: Under age 5 (%)</v>
      <v t="s">Population: Under age 18 (%)</v>
      <v t="s">Population: Age 65+ (%)</v>
      <v t="s">Population: Persons with a disability (%)</v>
      <v t="s">Population: Bachelor's degree or higher (%)</v>
      <v t="s">Population: High school graduate or higher (%)</v>
      <v t="s">Population: In civilian labor force (%)</v>
      <v t="s">Population: Foreign born persons (%)</v>
      <v t="s">Population: American Indian and Alaskan Native (%)</v>
      <v t="s">Population: Asian (%)</v>
      <v t="s">Population: Black or African American (%)</v>
      <v t="s">Population: Hispanic or Latino (%)</v>
      <v t="s">Population: Native Hawaiian and Other Pacific Islander (%)</v>
      <v t="s">Population: White (%)</v>
      <v t="s">Population: Two or more races (%)</v>
      <v t="s">Time zone(s)</v>
      <v t="s">_Flags</v>
      <v t="s">VDPID/VSID</v>
      <v t="s">UniqueName</v>
      <v t="s">_DisplayString</v>
      <v t="s">%DataProviderExternalLink</v>
      <v t="s">%ProviderInfo</v>
      <v t="s">%DataProviderExternalLinkLogo</v>
      <v t="s">LearnMoreOnLink</v>
      <v t="s">Image</v>
      <v t="s">Description</v>
      <v t="s">_Display</v>
    </a>
    <a count="50">
      <v t="s">%EntityServiceId</v>
      <v t="s">_Format</v>
      <v t="s">%EntitySubDomainId</v>
      <v t="s">%IsRefreshable</v>
      <v t="s">%EntityCulture</v>
      <v t="s">%EntityId</v>
      <v t="s">_Icon</v>
      <v t="s">_Attribution</v>
      <v t="s">Name</v>
      <v t="s">Leader(s)</v>
      <v t="s">Country/region</v>
      <v t="s">_SubLabel</v>
      <v t="s">Population</v>
      <v t="s">Area</v>
      <v t="s">Abbreviation</v>
      <v t="s">Population change (%)</v>
      <v t="s">Households</v>
      <v t="s">Housing units</v>
      <v t="s">Persons per household</v>
      <v t="s">Median household income</v>
      <v t="s">Median value, owner-occupied housing units</v>
      <v t="s">Median gross rent</v>
      <v t="s">Building permits</v>
      <v t="s">Population: Under age 5 (%)</v>
      <v t="s">Population: Under age 18 (%)</v>
      <v t="s">Population: Age 65+ (%)</v>
      <v t="s">Population: Persons with a disability (%)</v>
      <v t="s">Population: Bachelor's degree or higher (%)</v>
      <v t="s">Population: High school graduate or higher (%)</v>
      <v t="s">Population: In civilian labor force (%)</v>
      <v t="s">Population: Foreign born persons (%)</v>
      <v t="s">Population: American Indian and Alaskan Native (%)</v>
      <v t="s">Population: Asian (%)</v>
      <v t="s">Population: Black or African American (%)</v>
      <v t="s">Population: Hispanic or Latino (%)</v>
      <v t="s">Population: Native Hawaiian and Other Pacific Islander (%)</v>
      <v t="s">Population: White (%)</v>
      <v t="s">Population: Two or more races (%)</v>
      <v t="s">Time zone(s)</v>
      <v t="s">_Flags</v>
      <v t="s">VDPID/VSID</v>
      <v t="s">UniqueName</v>
      <v t="s">_DisplayString</v>
      <v t="s">%DataProviderExternalLink</v>
      <v t="s">%ProviderInfo</v>
      <v t="s">%DataProviderExternalLinkLogo</v>
      <v t="s">LearnMoreOnLink</v>
      <v t="s">Image</v>
      <v t="s">Description</v>
      <v t="s">_Display</v>
    </a>
    <a count="50">
      <v t="s">%EntityServiceId</v>
      <v t="s">_Format</v>
      <v t="s">%IsRefreshable</v>
      <v t="s">%EntityCulture</v>
      <v t="s">%EntityId</v>
      <v t="s">_Icon</v>
      <v t="s">_Attribution</v>
      <v t="s">Name</v>
      <v t="s">Capital/Major City</v>
      <v t="s">Leader(s)</v>
      <v t="s">Country/region</v>
      <v t="s">_SubLabel</v>
      <v t="s">Population</v>
      <v t="s">Area</v>
      <v t="s">Abbreviation</v>
      <v t="s">Largest city</v>
      <v t="s">Population change (%)</v>
      <v t="s">Households</v>
      <v t="s">Housing units</v>
      <v t="s">Persons per household</v>
      <v t="s">Median household income</v>
      <v t="s">Median value, owner-occupied housing units</v>
      <v t="s">Median gross rent</v>
      <v t="s">Building permits</v>
      <v t="s">Population: Under age 5 (%)</v>
      <v t="s">Population: Under age 18 (%)</v>
      <v t="s">Population: Age 65+ (%)</v>
      <v t="s">Population: Persons with a disability (%)</v>
      <v t="s">Population: Bachelor's degree or higher (%)</v>
      <v t="s">Population: High school graduate or higher (%)</v>
      <v t="s">Population: In civilian labor force (%)</v>
      <v t="s">Population: Foreign born persons (%)</v>
      <v t="s">Population: American Indian and Alaskan Native (%)</v>
      <v t="s">Population: Asian (%)</v>
      <v t="s">Population: Black or African American (%)</v>
      <v t="s">Population: Hispanic or Latino (%)</v>
      <v t="s">Population: White (%)</v>
      <v t="s">Population: Two or more races (%)</v>
      <v t="s">Time zone(s)</v>
      <v t="s">_Flags</v>
      <v t="s">VDPID/VSID</v>
      <v t="s">UniqueName</v>
      <v t="s">_DisplayString</v>
      <v t="s">%DataProviderExternalLink</v>
      <v t="s">%ProviderInfo</v>
      <v t="s">%DataProviderExternalLinkLogo</v>
      <v t="s">LearnMoreOnLink</v>
      <v t="s">Image</v>
      <v t="s">Description</v>
      <v t="s">_Display</v>
    </a>
    <a count="50">
      <v t="s">%EntityServiceId</v>
      <v t="s">_Format</v>
      <v t="s">%IsRefreshable</v>
      <v t="s">%EntityCulture</v>
      <v t="s">%EntityId</v>
      <v t="s">_Icon</v>
      <v t="s">_Attribution</v>
      <v t="s">Name</v>
      <v t="s">Capital/Major City</v>
      <v t="s">Country/region</v>
      <v t="s">_SubLabel</v>
      <v t="s">Population</v>
      <v t="s">Area</v>
      <v t="s">Abbreviation</v>
      <v t="s">Largest city</v>
      <v t="s">Population change (%)</v>
      <v t="s">Households</v>
      <v t="s">Housing units</v>
      <v t="s">Persons per household</v>
      <v t="s">Median household income</v>
      <v t="s">Median value, owner-occupied housing units</v>
      <v t="s">Median gross rent</v>
      <v t="s">Building permits</v>
      <v t="s">Population: Under age 5 (%)</v>
      <v t="s">Population: Under age 18 (%)</v>
      <v t="s">Population: Age 65+ (%)</v>
      <v t="s">Population: Persons with a disability (%)</v>
      <v t="s">Population: Bachelor's degree or higher (%)</v>
      <v t="s">Population: High school graduate or higher (%)</v>
      <v t="s">Population: In civilian labor force (%)</v>
      <v t="s">Population: Foreign born persons (%)</v>
      <v t="s">Population: American Indian and Alaskan Native (%)</v>
      <v t="s">Population: Asian (%)</v>
      <v t="s">Population: Black or African American (%)</v>
      <v t="s">Population: Hispanic or Latino (%)</v>
      <v t="s">Population: Native Hawaiian and Other Pacific Islander (%)</v>
      <v t="s">Population: White (%)</v>
      <v t="s">Population: Two or more races (%)</v>
      <v t="s">Time zone(s)</v>
      <v t="s">_Flags</v>
      <v t="s">VDPID/VSID</v>
      <v t="s">UniqueName</v>
      <v t="s">_DisplayString</v>
      <v t="s">%DataProviderExternalLink</v>
      <v t="s">%ProviderInfo</v>
      <v t="s">%DataProviderExternalLinkLogo</v>
      <v t="s">LearnMoreOnLink</v>
      <v t="s">Image</v>
      <v t="s">Description</v>
      <v t="s">_Display</v>
    </a>
  </spbArrays>
  <spbData count="376">
    <spb s="0">
      <v xml:space="preserve">Wikipedia	</v>
      <v xml:space="preserve">CC-BY-SA	</v>
      <v xml:space="preserve">http://en.wikipedia.org/wiki/Alaska	</v>
      <v xml:space="preserve">http://creativecommons.org/licenses/by-sa/3.0/	</v>
    </spb>
    <spb s="0">
      <v xml:space="preserve">Wikipedia	US Census	US Census	Wikipedia	Sec	Tasteatlas	</v>
      <v xml:space="preserve">CC-BY-SA			CC-BY-SA			</v>
      <v xml:space="preserve">http://en.wikipedia.org/wiki/Alaska	https://www.census.gov/popest/data/state/asrh/2014/files/SC-EST2014-AGESEX-CIV.csv	http://www.census.gov/quickfacts/table/VET605214/02	https://en.wikipedia.org/wiki/Alaska	https://www.sec.gov/cgi-bin/browse-edgar?action=getcompany&amp;CIK=0001731601	https://www.tasteatlas.com/alaska	</v>
      <v xml:space="preserve">http://creativecommons.org/licenses/by-sa/3.0/			http://creativecommons.org/licenses/by-sa/3.0/			</v>
    </spb>
    <spb s="0">
      <v xml:space="preserve">Wikipedia	Wikipedia	Wikipedia	Wikipedia	</v>
      <v xml:space="preserve">CC-BY-SA	CC-BY-SA	CC-BY-SA	CC-BY-SA	</v>
      <v xml:space="preserve">http://en.wikipedia.org/wiki/Alaska	https://en.wikipedia.org/wiki/Alaska	http://en.wikipedia.org/wiki/Alaska	https://en.wikipedia.org/wiki/Alaska	</v>
      <v xml:space="preserve">http://creativecommons.org/licenses/by-sa/3.0/	http://creativecommons.org/licenses/by-sa/3.0/	http://creativecommons.org/licenses/by-sa/3.0/	http://creativecommons.org/licenses/by-sa/3.0/	</v>
    </spb>
    <spb s="0">
      <v xml:space="preserve">US Census	</v>
      <v xml:space="preserve">	</v>
      <v xml:space="preserve">https://www.census.gov/popest/data/state/asrh/2014/files/SC-EST2014-AGESEX-CIV.csv	</v>
      <v xml:space="preserve">	</v>
    </spb>
    <spb s="0">
      <v xml:space="preserve">US Census	</v>
      <v xml:space="preserve">	</v>
      <v xml:space="preserve">http://www2.census.gov/programs-surveys/popest/datasets/2010-2018/cities/totals/sub-est2018_all.csv	</v>
      <v xml:space="preserve">	</v>
    </spb>
    <spb s="0">
      <v xml:space="preserve">Wikipedia	Wikipedia	</v>
      <v xml:space="preserve">CC-BY-SA	CC-BY-SA	</v>
      <v xml:space="preserve">http://en.wikipedia.org/wiki/Alaska	http://en.wikipedia.org/wiki/Alaska	</v>
      <v xml:space="preserve">http://creativecommons.org/licenses/by-sa/3.0/	http://creativecommons.org/licenses/by-sa/3.0/	</v>
    </spb>
    <spb s="0">
      <v xml:space="preserve">Wikipedia	US Census	US Census	Wikipedia	</v>
      <v xml:space="preserve">CC-BY-SA			CC-BY-SA	</v>
      <v xml:space="preserve">http://en.wikipedia.org/wiki/Alaska	https://www.census.gov/popest/data/state/asrh/2014/files/SC-EST2014-AGESEX-CIV.csv	http://www.census.gov/quickfacts/table/VET605214/02	https://en.wikipedia.org/wiki/Alaska	</v>
      <v xml:space="preserve">http://creativecommons.org/licenses/by-sa/3.0/			http://creativecommons.org/licenses/by-sa/3.0/	</v>
    </spb>
    <spb s="0">
      <v xml:space="preserve">Wikipedia	US Census	US Census	</v>
      <v xml:space="preserve">CC-BY-SA			</v>
      <v xml:space="preserve">http://en.wikipedia.org/wiki/Alaska	https://www.census.gov/popest/data/state/asrh/2014/files/SC-EST2014-AGESEX-CIV.csv	http://www.census.gov/quickfacts/table/VET605214/02	</v>
      <v xml:space="preserve">http://creativecommons.org/licenses/by-sa/3.0/			</v>
    </spb>
    <spb s="1">
      <v>0</v>
      <v>1</v>
      <v>2</v>
      <v>3</v>
      <v>4</v>
      <v>1</v>
      <v>0</v>
      <v>0</v>
      <v>5</v>
      <v>3</v>
      <v>6</v>
      <v>3</v>
      <v>7</v>
      <v>7</v>
      <v>3</v>
      <v>3</v>
      <v>3</v>
      <v>3</v>
      <v>7</v>
      <v>3</v>
      <v>3</v>
      <v>3</v>
      <v>3</v>
      <v>3</v>
      <v>3</v>
      <v>3</v>
      <v>3</v>
      <v>3</v>
      <v>7</v>
      <v>3</v>
      <v>3</v>
      <v>3</v>
      <v>3</v>
    </spb>
    <spb s="2">
      <v>0</v>
    </spb>
    <spb s="3">
      <v>0</v>
      <v>0</v>
    </spb>
    <spb s="4">
      <v>0</v>
      <v>0</v>
      <v>0</v>
    </spb>
    <spb s="5">
      <v>10</v>
      <v>11</v>
      <v>11</v>
      <v>10</v>
      <v>11</v>
      <v>11</v>
      <v>11</v>
    </spb>
    <spb s="6">
      <v>1</v>
      <v>2</v>
      <v>3</v>
      <v>1</v>
      <v>1</v>
      <v>4</v>
      <v>1</v>
      <v>5</v>
      <v>6</v>
      <v>1</v>
      <v>7</v>
      <v>6</v>
      <v>8</v>
      <v>8</v>
      <v>8</v>
      <v>7</v>
      <v>8</v>
      <v>8</v>
      <v>8</v>
      <v>8</v>
      <v>8</v>
      <v>8</v>
      <v>8</v>
      <v>8</v>
      <v>8</v>
      <v>7</v>
      <v>8</v>
      <v>8</v>
      <v>9</v>
      <v>8</v>
    </spb>
    <spb s="7">
      <v>square km</v>
      <v>2015</v>
      <v>2018</v>
      <v>2016</v>
      <v>2016</v>
      <v>2015</v>
      <v>2015</v>
      <v>2010, 2016</v>
      <v>persons (2015)</v>
      <v>persons (2015)</v>
      <v>2015</v>
      <v>2015</v>
      <v>2015</v>
      <v>2015</v>
      <v>persons (2015)</v>
      <v>persons (2015)</v>
      <v>2015</v>
      <v>persons age 16+, 2015</v>
      <v>persons (2015)</v>
      <v>under age 65, 2015</v>
      <v>2015</v>
      <v>persons age 25+, 2015</v>
      <v>persons (2015)</v>
      <v>persons (2015)</v>
      <v>persons (2015)</v>
    </spb>
    <spb s="8">
      <v>https://www.bing.com</v>
      <v>https://www.bing.com/th?id=Ga%5Cbing_yt.png&amp;w=100&amp;h=40&amp;c=0&amp;pid=0.1</v>
      <v>Powered by Bing</v>
    </spb>
    <spb s="0">
      <v xml:space="preserve">Wikipedia	</v>
      <v xml:space="preserve">CC-BY-SA	</v>
      <v xml:space="preserve">http://en.wikipedia.org/wiki/Alabama	</v>
      <v xml:space="preserve">http://creativecommons.org/licenses/by-sa/3.0/	</v>
    </spb>
    <spb s="0">
      <v xml:space="preserve">Wikipedia	US Census	US Census	Wikipedia	Sec	</v>
      <v xml:space="preserve">CC-BY-SA			CC-BY-SA		</v>
      <v xml:space="preserve">http://en.wikipedia.org/wiki/Alabama	https://www.census.gov/popest/data/state/asrh/2014/files/SC-EST2014-AGESEX-CIV.csv	http://www.census.gov/quickfacts/table/WTN220212/01	https://en.wikipedia.org/wiki/Alabama	https://www.sec.gov/cgi-bin/browse-edgar?action=getcompany&amp;CIK=0001801926	</v>
      <v xml:space="preserve">http://creativecommons.org/licenses/by-sa/3.0/			http://creativecommons.org/licenses/by-sa/3.0/		</v>
    </spb>
    <spb s="0">
      <v xml:space="preserve">Wikipedia	Wikipedia	Wikipedia	US Census	Wikipedia	</v>
      <v xml:space="preserve">CC-BY-SA	CC-BY-SA	CC-BY-SA		CC-BY-SA	</v>
      <v xml:space="preserve">http://en.wikipedia.org/wiki/Alabama	https://en.wikipedia.org/wiki/Alabama	http://en.wikipedia.org/wiki/Alabama	http://www.census.gov/quickfacts/table/WTN220212/01	https://en.wikipedia.org/wiki/Alabama	</v>
      <v xml:space="preserve">http://creativecommons.org/licenses/by-sa/3.0/	http://creativecommons.org/licenses/by-sa/3.0/	http://creativecommons.org/licenses/by-sa/3.0/		http://creativecommons.org/licenses/by-sa/3.0/	</v>
    </spb>
    <spb s="0">
      <v xml:space="preserve">Wikipedia	US Census	US Census	Wikipedia	</v>
      <v xml:space="preserve">CC-BY-SA			CC-BY-SA	</v>
      <v xml:space="preserve">http://en.wikipedia.org/wiki/Alabama	https://www.census.gov/popest/data/state/asrh/2014/files/SC-EST2014-AGESEX-CIV.csv	http://www.census.gov/quickfacts/table/WTN220212/01	https://en.wikipedia.org/wiki/Alabama	</v>
      <v xml:space="preserve">http://creativecommons.org/licenses/by-sa/3.0/			http://creativecommons.org/licenses/by-sa/3.0/	</v>
    </spb>
    <spb s="0">
      <v xml:space="preserve">Wikipedia	US Census	US Census	</v>
      <v xml:space="preserve">CC-BY-SA			</v>
      <v xml:space="preserve">http://en.wikipedia.org/wiki/Alabama	https://www.census.gov/popest/data/state/asrh/2014/files/SC-EST2014-AGESEX-CIV.csv	http://www.census.gov/quickfacts/table/WTN220212/01	</v>
      <v xml:space="preserve">http://creativecommons.org/licenses/by-sa/3.0/			</v>
    </spb>
    <spb s="0">
      <v xml:space="preserve">Wikipedia	US Census	US Census	Sec	</v>
      <v xml:space="preserve">CC-BY-SA				</v>
      <v xml:space="preserve">http://en.wikipedia.org/wiki/Alabama	https://www.census.gov/popest/data/state/asrh/2014/files/SC-EST2014-AGESEX-CIV.csv	http://www.census.gov/quickfacts/table/WTN220212/01	https://www.sec.gov/cgi-bin/browse-edgar?action=getcompany&amp;CIK=0001801926	</v>
      <v xml:space="preserve">http://creativecommons.org/licenses/by-sa/3.0/				</v>
    </spb>
    <spb s="1">
      <v>16</v>
      <v>17</v>
      <v>18</v>
      <v>3</v>
      <v>4</v>
      <v>17</v>
      <v>16</v>
      <v>16</v>
      <v>16</v>
      <v>3</v>
      <v>19</v>
      <v>3</v>
      <v>20</v>
      <v>21</v>
      <v>3</v>
      <v>3</v>
      <v>3</v>
      <v>3</v>
      <v>20</v>
      <v>3</v>
      <v>3</v>
      <v>3</v>
      <v>3</v>
      <v>3</v>
      <v>3</v>
      <v>3</v>
      <v>3</v>
      <v>3</v>
      <v>20</v>
      <v>3</v>
      <v>3</v>
      <v>3</v>
      <v>3</v>
    </spb>
    <spb s="0">
      <v xml:space="preserve">Wikipedia	</v>
      <v xml:space="preserve">CC-BY-SA	</v>
      <v xml:space="preserve">http://en.wikipedia.org/wiki/Arkansas	</v>
      <v xml:space="preserve">http://creativecommons.org/licenses/by-sa/3.0/	</v>
    </spb>
    <spb s="0">
      <v xml:space="preserve">Wikipedia	US Census	US Census	Wikipedia	Sec	</v>
      <v xml:space="preserve">CC-BY-SA			CC-BY-SA		</v>
      <v xml:space="preserve">http://en.wikipedia.org/wiki/Arkansas	https://www.census.gov/popest/data/state/asrh/2014/files/SC-EST2014-AGESEX-CIV.csv	http://www.census.gov/quickfacts/table/VET605214/05	https://en.wikipedia.org/wiki/Arkansas	https://www.sec.gov/cgi-bin/browse-edgar?action=getcompany&amp;CIK=0001726808	</v>
      <v xml:space="preserve">http://creativecommons.org/licenses/by-sa/3.0/			http://creativecommons.org/licenses/by-sa/3.0/		</v>
    </spb>
    <spb s="0">
      <v xml:space="preserve">Wikipedia	US Census	Wikipedia	Wikipedia	US Census	Wikipedia	</v>
      <v xml:space="preserve">CC-BY-SA		CC-BY-SA	CC-BY-SA		CC-BY-SA	</v>
      <v xml:space="preserve">http://en.wikipedia.org/wiki/Arkansas	http://www.census.gov/quickfacts/table/VET605214/05	https://en.wikipedia.org/wiki/Arkansas	http://en.wikipedia.org/wiki/Arkansas	http://www.census.gov/quickfacts/table/VET605214/05	https://en.wikipedia.org/wiki/Arkansas	</v>
      <v xml:space="preserve">http://creativecommons.org/licenses/by-sa/3.0/		http://creativecommons.org/licenses/by-sa/3.0/	http://creativecommons.org/licenses/by-sa/3.0/		http://creativecommons.org/licenses/by-sa/3.0/	</v>
    </spb>
    <spb s="0">
      <v xml:space="preserve">Wikipedia	US Census	US Census	Sec	</v>
      <v xml:space="preserve">CC-BY-SA				</v>
      <v xml:space="preserve">http://en.wikipedia.org/wiki/Arkansas	https://www.census.gov/popest/data/state/asrh/2014/files/SC-EST2014-AGESEX-CIV.csv	http://www.census.gov/quickfacts/table/VET605214/05	https://www.sec.gov/cgi-bin/browse-edgar?action=getcompany&amp;CIK=0001726808	</v>
      <v xml:space="preserve">http://creativecommons.org/licenses/by-sa/3.0/				</v>
    </spb>
    <spb s="0">
      <v xml:space="preserve">Wikipedia	US Census	US Census	Wikipedia	</v>
      <v xml:space="preserve">CC-BY-SA			CC-BY-SA	</v>
      <v xml:space="preserve">http://en.wikipedia.org/wiki/Arkansas	https://www.census.gov/popest/data/state/asrh/2014/files/SC-EST2014-AGESEX-CIV.csv	http://www.census.gov/quickfacts/table/VET605214/05	https://en.wikipedia.org/wiki/Arkansas	</v>
      <v xml:space="preserve">http://creativecommons.org/licenses/by-sa/3.0/			http://creativecommons.org/licenses/by-sa/3.0/	</v>
    </spb>
    <spb s="0">
      <v xml:space="preserve">Wikipedia	US Census	US Census	</v>
      <v xml:space="preserve">CC-BY-SA			</v>
      <v xml:space="preserve">http://en.wikipedia.org/wiki/Arkansas	https://www.census.gov/popest/data/state/asrh/2014/files/SC-EST2014-AGESEX-CIV.csv	http://www.census.gov/quickfacts/table/VET605214/05	</v>
      <v xml:space="preserve">http://creativecommons.org/licenses/by-sa/3.0/			</v>
    </spb>
    <spb s="9">
      <v>23</v>
      <v>24</v>
      <v>25</v>
      <v>3</v>
      <v>4</v>
      <v>24</v>
      <v>23</v>
      <v>23</v>
      <v>26</v>
      <v>23</v>
      <v>3</v>
      <v>27</v>
      <v>3</v>
      <v>28</v>
      <v>26</v>
      <v>3</v>
      <v>3</v>
      <v>3</v>
      <v>3</v>
      <v>28</v>
      <v>3</v>
      <v>3</v>
      <v>3</v>
      <v>3</v>
      <v>3</v>
      <v>3</v>
      <v>3</v>
      <v>3</v>
      <v>3</v>
      <v>28</v>
      <v>3</v>
      <v>3</v>
      <v>3</v>
      <v>3</v>
    </spb>
    <spb s="0">
      <v xml:space="preserve">Wikipedia	</v>
      <v xml:space="preserve">CC-BY-SA	</v>
      <v xml:space="preserve">http://en.wikipedia.org/wiki/Arizona	</v>
      <v xml:space="preserve">http://creativecommons.org/licenses/by-sa/3.0/	</v>
    </spb>
    <spb s="0">
      <v xml:space="preserve">Wikipedia	US Census	Wikipedia	US Census	Sec	</v>
      <v xml:space="preserve">CC-BY-SA		CC-BY-SA			</v>
      <v xml:space="preserve">http://en.wikipedia.org/wiki/Arizona	https://www.census.gov/popest/data/state/asrh/2014/files/SC-EST2014-AGESEX-CIV.csv	https://en.wikipedia.org/wiki/Arizona	http://www.census.gov/quickfacts/table/age775215/04	https://www.sec.gov/cgi-bin/browse-edgar?action=getcompany&amp;CIK=0001811827	</v>
      <v xml:space="preserve">http://creativecommons.org/licenses/by-sa/3.0/		http://creativecommons.org/licenses/by-sa/3.0/			</v>
    </spb>
    <spb s="0">
      <v xml:space="preserve">Wikipedia	Wikipedia	US Census	</v>
      <v xml:space="preserve">CC-BY-SA	CC-BY-SA		</v>
      <v xml:space="preserve">http://en.wikipedia.org/wiki/Arizona	https://en.wikipedia.org/wiki/Arizona	http://www.census.gov/quickfacts/table/age775215/04	</v>
      <v xml:space="preserve">http://creativecommons.org/licenses/by-sa/3.0/	http://creativecommons.org/licenses/by-sa/3.0/		</v>
    </spb>
    <spb s="0">
      <v xml:space="preserve">Wikipedia	US Census	US Census	Sec	</v>
      <v xml:space="preserve">CC-BY-SA				</v>
      <v xml:space="preserve">http://en.wikipedia.org/wiki/Arizona	https://www.census.gov/popest/data/state/asrh/2014/files/SC-EST2014-AGESEX-CIV.csv	http://www.census.gov/quickfacts/table/age775215/04	https://www.sec.gov/cgi-bin/browse-edgar?action=getcompany&amp;CIK=0001811827	</v>
      <v xml:space="preserve">http://creativecommons.org/licenses/by-sa/3.0/				</v>
    </spb>
    <spb s="0">
      <v xml:space="preserve">Wikipedia	US Census	Wikipedia	US Census	</v>
      <v xml:space="preserve">CC-BY-SA		CC-BY-SA		</v>
      <v xml:space="preserve">http://en.wikipedia.org/wiki/Arizona	https://www.census.gov/popest/data/state/asrh/2014/files/SC-EST2014-AGESEX-CIV.csv	https://en.wikipedia.org/wiki/Arizona	http://www.census.gov/quickfacts/table/age775215/04	</v>
      <v xml:space="preserve">http://creativecommons.org/licenses/by-sa/3.0/		http://creativecommons.org/licenses/by-sa/3.0/		</v>
    </spb>
    <spb s="0">
      <v xml:space="preserve">Wikipedia	US Census	US Census	</v>
      <v xml:space="preserve">CC-BY-SA			</v>
      <v xml:space="preserve">http://en.wikipedia.org/wiki/Arizona	https://www.census.gov/popest/data/state/asrh/2014/files/SC-EST2014-AGESEX-CIV.csv	http://www.census.gov/quickfacts/table/age775215/04	</v>
      <v xml:space="preserve">http://creativecommons.org/licenses/by-sa/3.0/			</v>
    </spb>
    <spb s="9">
      <v>30</v>
      <v>31</v>
      <v>32</v>
      <v>3</v>
      <v>4</v>
      <v>31</v>
      <v>30</v>
      <v>30</v>
      <v>33</v>
      <v>30</v>
      <v>3</v>
      <v>34</v>
      <v>3</v>
      <v>35</v>
      <v>33</v>
      <v>3</v>
      <v>3</v>
      <v>3</v>
      <v>3</v>
      <v>35</v>
      <v>3</v>
      <v>3</v>
      <v>3</v>
      <v>3</v>
      <v>3</v>
      <v>3</v>
      <v>3</v>
      <v>3</v>
      <v>3</v>
      <v>35</v>
      <v>3</v>
      <v>3</v>
      <v>3</v>
      <v>3</v>
    </spb>
    <spb s="0">
      <v xml:space="preserve">Wikipedia	</v>
      <v xml:space="preserve">CC-BY-SA	</v>
      <v xml:space="preserve">http://en.wikipedia.org/wiki/California	</v>
      <v xml:space="preserve">http://creativecommons.org/licenses/by-sa/3.0/	</v>
    </spb>
    <spb s="0">
      <v xml:space="preserve">Wikipedia	US Census	US Census	Wikipedia	Sec	</v>
      <v xml:space="preserve">CC-BY-SA			CC-BY-SA		</v>
      <v xml:space="preserve">http://en.wikipedia.org/wiki/California	https://www.census.gov/popest/data/state/asrh/2014/files/SC-EST2014-AGESEX-CIV.csv	http://www.census.gov/quickfacts/table/VET605214/06	https://en.wikipedia.org/wiki/California	https://www.sec.gov/cgi-bin/browse-edgar?action=getcompany&amp;CIK=0001820538	</v>
      <v xml:space="preserve">http://creativecommons.org/licenses/by-sa/3.0/			http://creativecommons.org/licenses/by-sa/3.0/		</v>
    </spb>
    <spb s="0">
      <v xml:space="preserve">Wikipedia	US Census	Wikipedia	Wikipedia	Wikipedia	</v>
      <v xml:space="preserve">CC-BY-SA		CC-BY-SA	CC-BY-SA	CC-BY-SA	</v>
      <v xml:space="preserve">http://en.wikipedia.org/wiki/California	http://www.census.gov/quickfacts/table/VET605214/06	https://en.wikipedia.org/wiki/California	http://en.wikipedia.org/wiki/California	https://en.wikipedia.org/wiki/California	</v>
      <v xml:space="preserve">http://creativecommons.org/licenses/by-sa/3.0/		http://creativecommons.org/licenses/by-sa/3.0/	http://creativecommons.org/licenses/by-sa/3.0/	http://creativecommons.org/licenses/by-sa/3.0/	</v>
    </spb>
    <spb s="0">
      <v xml:space="preserve">Wikipedia	US Census	US Census	Wikipedia	</v>
      <v xml:space="preserve">CC-BY-SA			CC-BY-SA	</v>
      <v xml:space="preserve">http://en.wikipedia.org/wiki/California	https://www.census.gov/popest/data/state/asrh/2014/files/SC-EST2014-AGESEX-CIV.csv	http://www.census.gov/quickfacts/table/VET605214/06	https://en.wikipedia.org/wiki/California	</v>
      <v xml:space="preserve">http://creativecommons.org/licenses/by-sa/3.0/			http://creativecommons.org/licenses/by-sa/3.0/	</v>
    </spb>
    <spb s="0">
      <v xml:space="preserve">Wikipedia	US Census	US Census	</v>
      <v xml:space="preserve">CC-BY-SA			</v>
      <v xml:space="preserve">http://en.wikipedia.org/wiki/California	https://www.census.gov/popest/data/state/asrh/2014/files/SC-EST2014-AGESEX-CIV.csv	http://www.census.gov/quickfacts/table/VET605214/06	</v>
      <v xml:space="preserve">http://creativecommons.org/licenses/by-sa/3.0/			</v>
    </spb>
    <spb s="1">
      <v>37</v>
      <v>38</v>
      <v>39</v>
      <v>3</v>
      <v>4</v>
      <v>38</v>
      <v>37</v>
      <v>37</v>
      <v>37</v>
      <v>3</v>
      <v>40</v>
      <v>3</v>
      <v>41</v>
      <v>38</v>
      <v>3</v>
      <v>3</v>
      <v>3</v>
      <v>3</v>
      <v>41</v>
      <v>3</v>
      <v>3</v>
      <v>3</v>
      <v>3</v>
      <v>3</v>
      <v>3</v>
      <v>3</v>
      <v>3</v>
      <v>3</v>
      <v>41</v>
      <v>3</v>
      <v>3</v>
      <v>3</v>
      <v>3</v>
    </spb>
    <spb s="0">
      <v xml:space="preserve">Wikipedia	</v>
      <v xml:space="preserve">CC-BY-SA	</v>
      <v xml:space="preserve">http://en.wikipedia.org/wiki/Colorado	</v>
      <v xml:space="preserve">http://creativecommons.org/licenses/by-sa/3.0/	</v>
    </spb>
    <spb s="0">
      <v xml:space="preserve">Wikipedia	US Census	US Census	Wikipedia	Sec	</v>
      <v xml:space="preserve">CC-BY-SA			CC-BY-SA		</v>
      <v xml:space="preserve">http://en.wikipedia.org/wiki/Colorado	https://www.census.gov/popest/data/state/asrh/2014/files/SC-EST2014-AGESEX-CIV.csv	http://www.census.gov/quickfacts/table/WTN220212/08	https://en.wikipedia.org/wiki/Colorado	https://www.sec.gov/cgi-bin/browse-edgar?action=getcompany&amp;CIK=0001818759	</v>
      <v xml:space="preserve">http://creativecommons.org/licenses/by-sa/3.0/			http://creativecommons.org/licenses/by-sa/3.0/		</v>
    </spb>
    <spb s="0">
      <v xml:space="preserve">Wikipedia	Wikipedia	</v>
      <v xml:space="preserve">CC-BY-SA	CC-BY-SA	</v>
      <v xml:space="preserve">http://en.wikipedia.org/wiki/Colorado	https://en.wikipedia.org/wiki/Colorado	</v>
      <v xml:space="preserve">http://creativecommons.org/licenses/by-sa/3.0/	http://creativecommons.org/licenses/by-sa/3.0/	</v>
    </spb>
    <spb s="0">
      <v xml:space="preserve">Wikipedia	US Census	US Census	Sec	</v>
      <v xml:space="preserve">CC-BY-SA				</v>
      <v xml:space="preserve">http://en.wikipedia.org/wiki/Colorado	https://www.census.gov/popest/data/state/asrh/2014/files/SC-EST2014-AGESEX-CIV.csv	http://www.census.gov/quickfacts/table/WTN220212/08	https://www.sec.gov/cgi-bin/browse-edgar?action=getcompany&amp;CIK=0001818759	</v>
      <v xml:space="preserve">http://creativecommons.org/licenses/by-sa/3.0/				</v>
    </spb>
    <spb s="0">
      <v xml:space="preserve">Wikipedia	US Census	US Census	Wikipedia	</v>
      <v xml:space="preserve">CC-BY-SA			CC-BY-SA	</v>
      <v xml:space="preserve">http://en.wikipedia.org/wiki/Colorado	https://www.census.gov/popest/data/state/asrh/2014/files/SC-EST2014-AGESEX-CIV.csv	http://www.census.gov/quickfacts/table/WTN220212/08	https://en.wikipedia.org/wiki/Colorado	</v>
      <v xml:space="preserve">http://creativecommons.org/licenses/by-sa/3.0/			http://creativecommons.org/licenses/by-sa/3.0/	</v>
    </spb>
    <spb s="0">
      <v xml:space="preserve">Wikipedia	US Census	US Census	</v>
      <v xml:space="preserve">CC-BY-SA			</v>
      <v xml:space="preserve">http://en.wikipedia.org/wiki/Colorado	https://www.census.gov/popest/data/state/asrh/2014/files/SC-EST2014-AGESEX-CIV.csv	http://www.census.gov/quickfacts/table/WTN220212/08	</v>
      <v xml:space="preserve">http://creativecommons.org/licenses/by-sa/3.0/			</v>
    </spb>
    <spb s="9">
      <v>43</v>
      <v>44</v>
      <v>45</v>
      <v>3</v>
      <v>4</v>
      <v>44</v>
      <v>43</v>
      <v>43</v>
      <v>46</v>
      <v>43</v>
      <v>3</v>
      <v>47</v>
      <v>3</v>
      <v>48</v>
      <v>46</v>
      <v>3</v>
      <v>3</v>
      <v>3</v>
      <v>3</v>
      <v>48</v>
      <v>3</v>
      <v>3</v>
      <v>3</v>
      <v>3</v>
      <v>3</v>
      <v>3</v>
      <v>3</v>
      <v>3</v>
      <v>3</v>
      <v>48</v>
      <v>3</v>
      <v>3</v>
      <v>3</v>
      <v>3</v>
    </spb>
    <spb s="0">
      <v xml:space="preserve">Wikipedia	</v>
      <v xml:space="preserve">CC-BY-SA	</v>
      <v xml:space="preserve">http://en.wikipedia.org/wiki/Connecticut	</v>
      <v xml:space="preserve">http://creativecommons.org/licenses/by-sa/3.0/	</v>
    </spb>
    <spb s="0">
      <v xml:space="preserve">Wikipedia	US Census	US Census	Wikipedia	Facebook	Sec	</v>
      <v xml:space="preserve">CC-BY-SA			CC-BY-SA			</v>
      <v xml:space="preserve">http://en.wikipedia.org/wiki/Connecticut	https://www.census.gov/popest/data/state/asrh/2014/files/SC-EST2014-AGESEX-CIV.csv	http://www.census.gov/quickfacts/table/WTN220212/09	https://en.wikipedia.org/wiki/Connecticut	https://www.facebook.com/Connecticut-1691370337764128/	https://www.sec.gov/cgi-bin/browse-edgar?action=getcompany&amp;CIK=0001815467	</v>
      <v xml:space="preserve">http://creativecommons.org/licenses/by-sa/3.0/			http://creativecommons.org/licenses/by-sa/3.0/			</v>
    </spb>
    <spb s="0">
      <v xml:space="preserve">Wikipedia	Wikipedia	Facebook	Wikipedia	Wikipedia	Facebook	</v>
      <v xml:space="preserve">CC-BY-SA	CC-BY-SA		CC-BY-SA	CC-BY-SA		</v>
      <v xml:space="preserve">http://en.wikipedia.org/wiki/Connecticut	https://en.wikipedia.org/wiki/Connecticut	https://www.facebook.com/Connecticut-1691370337764128/	http://en.wikipedia.org/wiki/Connecticut	https://en.wikipedia.org/wiki/Connecticut	https://www.facebook.com/Connecticut-1691370337764128/	</v>
      <v xml:space="preserve">http://creativecommons.org/licenses/by-sa/3.0/	http://creativecommons.org/licenses/by-sa/3.0/		http://creativecommons.org/licenses/by-sa/3.0/	http://creativecommons.org/licenses/by-sa/3.0/		</v>
    </spb>
    <spb s="0">
      <v xml:space="preserve">Wikipedia	US Census	US Census	Wikipedia	Facebook	</v>
      <v xml:space="preserve">CC-BY-SA			CC-BY-SA		</v>
      <v xml:space="preserve">http://en.wikipedia.org/wiki/Connecticut	https://www.census.gov/popest/data/state/asrh/2014/files/SC-EST2014-AGESEX-CIV.csv	http://www.census.gov/quickfacts/table/WTN220212/09	https://en.wikipedia.org/wiki/Connecticut	https://www.facebook.com/Connecticut-1691370337764128/	</v>
      <v xml:space="preserve">http://creativecommons.org/licenses/by-sa/3.0/			http://creativecommons.org/licenses/by-sa/3.0/		</v>
    </spb>
    <spb s="0">
      <v xml:space="preserve">Wikipedia	US Census	Facebook	</v>
      <v xml:space="preserve">CC-BY-SA			</v>
      <v xml:space="preserve">http://en.wikipedia.org/wiki/Connecticut	https://www.census.gov/popest/data/state/asrh/2014/files/SC-EST2014-AGESEX-CIV.csv	https://www.facebook.com/Connecticut-1691370337764128/	</v>
      <v xml:space="preserve">http://creativecommons.org/licenses/by-sa/3.0/			</v>
    </spb>
    <spb s="0">
      <v xml:space="preserve">Wikipedia	US Census	Facebook	Sec	</v>
      <v xml:space="preserve">CC-BY-SA				</v>
      <v xml:space="preserve">http://en.wikipedia.org/wiki/Connecticut	https://www.census.gov/popest/data/state/asrh/2014/files/SC-EST2014-AGESEX-CIV.csv	https://www.facebook.com/Connecticut-1691370337764128/	https://www.sec.gov/cgi-bin/browse-edgar?action=getcompany&amp;CIK=0001815467	</v>
      <v xml:space="preserve">http://creativecommons.org/licenses/by-sa/3.0/				</v>
    </spb>
    <spb s="1">
      <v>50</v>
      <v>51</v>
      <v>52</v>
      <v>3</v>
      <v>4</v>
      <v>51</v>
      <v>50</v>
      <v>50</v>
      <v>50</v>
      <v>3</v>
      <v>53</v>
      <v>3</v>
      <v>54</v>
      <v>55</v>
      <v>3</v>
      <v>3</v>
      <v>3</v>
      <v>3</v>
      <v>54</v>
      <v>3</v>
      <v>3</v>
      <v>3</v>
      <v>3</v>
      <v>3</v>
      <v>3</v>
      <v>3</v>
      <v>3</v>
      <v>3</v>
      <v>54</v>
      <v>3</v>
      <v>3</v>
      <v>3</v>
      <v>3</v>
    </spb>
    <spb s="0">
      <v xml:space="preserve">Wikipedia	</v>
      <v xml:space="preserve">CC-BY-SA	</v>
      <v xml:space="preserve">http://en.wikipedia.org/wiki/Washington,_D.C.	</v>
      <v xml:space="preserve">http://creativecommons.org/licenses/by-sa/3.0/	</v>
    </spb>
    <spb s="0">
      <v xml:space="preserve">Wikipedia	US Census	</v>
      <v xml:space="preserve">CC-BY-SA		</v>
      <v xml:space="preserve">http://en.wikipedia.org/wiki/Washington,_D.C.	http://www.census.gov/quickfacts/table/WTN220212/11	</v>
      <v xml:space="preserve">http://creativecommons.org/licenses/by-sa/3.0/		</v>
    </spb>
    <spb s="0">
      <v xml:space="preserve">Wikipedia	Wikipedia	</v>
      <v xml:space="preserve">CC-BY-SA	CC-BY-SA	</v>
      <v xml:space="preserve">http://en.wikipedia.org/wiki/Washington,_D.C.	https://en.wikipedia.org/wiki/Washington,_D.C.	</v>
      <v xml:space="preserve">http://creativecommons.org/licenses/by-sa/3.0/	http://creativecommons.org/licenses/by-sa/3.0/	</v>
    </spb>
    <spb s="0">
      <v xml:space="preserve">Wikipedia	US Census	US Census	Wikipedia	Sec	Walkscore	</v>
      <v xml:space="preserve">CC-BY-SA			CC-BY-SA			</v>
      <v xml:space="preserve">http://en.wikipedia.org/wiki/Washington,_D.C.	https://www.census.gov/popest/data/state/asrh/2014/files/SC-EST2014-AGESEX-CIV.csv	http://www.census.gov/quickfacts/table/WTN220212/11	https://en.wikipedia.org/wiki/Washington,_D.C.	https://www.sec.gov/cgi-bin/browse-edgar?action=getcompany&amp;CIK=0001794717	https://www.walkscore.com/DC/Washington_D.C.	</v>
      <v xml:space="preserve">http://creativecommons.org/licenses/by-sa/3.0/			http://creativecommons.org/licenses/by-sa/3.0/			</v>
    </spb>
    <spb s="0">
      <v xml:space="preserve">Wikipedia	US Census	US Census	</v>
      <v xml:space="preserve">CC-BY-SA			</v>
      <v xml:space="preserve">http://en.wikipedia.org/wiki/Washington,_D.C.	https://www.census.gov/popest/data/state/asrh/2014/files/SC-EST2014-AGESEX-CIV.csv	http://www.census.gov/quickfacts/table/WTN220212/11	</v>
      <v xml:space="preserve">http://creativecommons.org/licenses/by-sa/3.0/			</v>
    </spb>
    <spb s="10">
      <v>57</v>
      <v>58</v>
      <v>59</v>
      <v>3</v>
      <v>57</v>
      <v>58</v>
      <v>57</v>
      <v>57</v>
      <v>57</v>
      <v>3</v>
      <v>60</v>
      <v>3</v>
      <v>61</v>
      <v>3</v>
      <v>3</v>
      <v>3</v>
      <v>3</v>
      <v>61</v>
      <v>3</v>
      <v>3</v>
      <v>3</v>
      <v>3</v>
      <v>3</v>
      <v>3</v>
      <v>3</v>
      <v>3</v>
      <v>3</v>
      <v>61</v>
      <v>3</v>
      <v>3</v>
      <v>3</v>
      <v>3</v>
    </spb>
    <spb s="2">
      <v>1</v>
    </spb>
    <spb s="11">
      <v>1</v>
      <v>2</v>
      <v>3</v>
      <v>1</v>
      <v>1</v>
      <v>4</v>
      <v>1</v>
      <v>5</v>
      <v>1</v>
      <v>7</v>
      <v>6</v>
      <v>6</v>
      <v>6</v>
      <v>8</v>
      <v>8</v>
      <v>8</v>
      <v>7</v>
      <v>8</v>
      <v>8</v>
      <v>8</v>
      <v>8</v>
      <v>8</v>
      <v>8</v>
      <v>8</v>
      <v>8</v>
      <v>8</v>
      <v>7</v>
      <v>8</v>
      <v>8</v>
      <v>9</v>
      <v>8</v>
    </spb>
    <spb s="7">
      <v>square km</v>
      <v>2015</v>
      <v>2019</v>
      <v>2016</v>
      <v>2016</v>
      <v>2015</v>
      <v>2015</v>
      <v>2010, 2016</v>
      <v>persons (2015)</v>
      <v>persons (2015)</v>
      <v>2015</v>
      <v>2015</v>
      <v>2015</v>
      <v>2015</v>
      <v>persons (2015)</v>
      <v>persons (2015)</v>
      <v>2015</v>
      <v>persons age 16+, 2015</v>
      <v>persons (2015)</v>
      <v>under age 65, 2015</v>
      <v>2015</v>
      <v>persons age 25+, 2015</v>
      <v>persons (2015)</v>
      <v>persons (2015)</v>
      <v>persons (2015)</v>
    </spb>
    <spb s="0">
      <v xml:space="preserve">Wikipedia	</v>
      <v xml:space="preserve">CC-BY-SA	</v>
      <v xml:space="preserve">http://en.wikipedia.org/wiki/Delaware	</v>
      <v xml:space="preserve">http://creativecommons.org/licenses/by-sa/3.0/	</v>
    </spb>
    <spb s="0">
      <v xml:space="preserve">Wikipedia	US Census	US Census	Wikipedia	Sec	</v>
      <v xml:space="preserve">CC-BY-SA			CC-BY-SA		</v>
      <v xml:space="preserve">http://en.wikipedia.org/wiki/Delaware	https://www.census.gov/popest/data/state/asrh/2014/files/SC-EST2014-AGESEX-CIV.csv	http://www.census.gov/quickfacts/table/WTN220212/10	https://en.wikipedia.org/wiki/Delaware	https://www.sec.gov/cgi-bin/browse-edgar?action=getcompany&amp;CIK=0001821051	</v>
      <v xml:space="preserve">http://creativecommons.org/licenses/by-sa/3.0/			http://creativecommons.org/licenses/by-sa/3.0/		</v>
    </spb>
    <spb s="0">
      <v xml:space="preserve">Wikipedia	US Census	Wikipedia	Wikipedia	Wikipedia	</v>
      <v xml:space="preserve">CC-BY-SA		CC-BY-SA	CC-BY-SA	CC-BY-SA	</v>
      <v xml:space="preserve">http://en.wikipedia.org/wiki/Delaware	http://www.census.gov/quickfacts/table/WTN220212/10	https://en.wikipedia.org/wiki/Delaware	http://en.wikipedia.org/wiki/Delaware	https://en.wikipedia.org/wiki/Delaware	</v>
      <v xml:space="preserve">http://creativecommons.org/licenses/by-sa/3.0/		http://creativecommons.org/licenses/by-sa/3.0/	http://creativecommons.org/licenses/by-sa/3.0/	http://creativecommons.org/licenses/by-sa/3.0/	</v>
    </spb>
    <spb s="0">
      <v xml:space="preserve">Wikipedia	US Census	US Census	Wikipedia	</v>
      <v xml:space="preserve">CC-BY-SA			CC-BY-SA	</v>
      <v xml:space="preserve">http://en.wikipedia.org/wiki/Delaware	https://www.census.gov/popest/data/state/asrh/2014/files/SC-EST2014-AGESEX-CIV.csv	http://www.census.gov/quickfacts/table/WTN220212/10	https://en.wikipedia.org/wiki/Delaware	</v>
      <v xml:space="preserve">http://creativecommons.org/licenses/by-sa/3.0/			http://creativecommons.org/licenses/by-sa/3.0/	</v>
    </spb>
    <spb s="0">
      <v xml:space="preserve">Wikipedia	US Census	US Census	</v>
      <v xml:space="preserve">CC-BY-SA			</v>
      <v xml:space="preserve">http://en.wikipedia.org/wiki/Delaware	https://www.census.gov/popest/data/state/asrh/2014/files/SC-EST2014-AGESEX-CIV.csv	http://www.census.gov/quickfacts/table/WTN220212/10	</v>
      <v xml:space="preserve">http://creativecommons.org/licenses/by-sa/3.0/			</v>
    </spb>
    <spb s="0">
      <v xml:space="preserve">Wikipedia	US Census	US Census	Sec	</v>
      <v xml:space="preserve">CC-BY-SA				</v>
      <v xml:space="preserve">http://en.wikipedia.org/wiki/Delaware	https://www.census.gov/popest/data/state/asrh/2014/files/SC-EST2014-AGESEX-CIV.csv	http://www.census.gov/quickfacts/table/WTN220212/10	https://www.sec.gov/cgi-bin/browse-edgar?action=getcompany&amp;CIK=0001821051	</v>
      <v xml:space="preserve">http://creativecommons.org/licenses/by-sa/3.0/				</v>
    </spb>
    <spb s="1">
      <v>66</v>
      <v>67</v>
      <v>68</v>
      <v>3</v>
      <v>4</v>
      <v>67</v>
      <v>66</v>
      <v>66</v>
      <v>66</v>
      <v>3</v>
      <v>69</v>
      <v>3</v>
      <v>70</v>
      <v>71</v>
      <v>3</v>
      <v>3</v>
      <v>3</v>
      <v>3</v>
      <v>70</v>
      <v>3</v>
      <v>3</v>
      <v>3</v>
      <v>3</v>
      <v>3</v>
      <v>3</v>
      <v>3</v>
      <v>3</v>
      <v>3</v>
      <v>70</v>
      <v>3</v>
      <v>3</v>
      <v>3</v>
      <v>3</v>
    </spb>
    <spb s="0">
      <v xml:space="preserve">Wikipedia	</v>
      <v xml:space="preserve">CC-BY-SA	</v>
      <v xml:space="preserve">http://en.wikipedia.org/wiki/Florida	</v>
      <v xml:space="preserve">http://creativecommons.org/licenses/by-sa/3.0/	</v>
    </spb>
    <spb s="0">
      <v xml:space="preserve">Wikipedia	US Census	US Census	Wikipedia	Sec	</v>
      <v xml:space="preserve">CC-BY-SA			CC-BY-SA		</v>
      <v xml:space="preserve">http://en.wikipedia.org/wiki/Florida	https://www.census.gov/popest/data/state/asrh/2014/files/SC-EST2014-AGESEX-CIV.csv	http://www.census.gov/quickfacts/table/WTN220212/12	https://en.wikipedia.org/wiki/Florida	https://www.sec.gov/cgi-bin/browse-edgar?action=getcompany&amp;CIK=0001818604	</v>
      <v xml:space="preserve">http://creativecommons.org/licenses/by-sa/3.0/			http://creativecommons.org/licenses/by-sa/3.0/		</v>
    </spb>
    <spb s="0">
      <v xml:space="preserve">Wikipedia	Wikidata	US Census	Wikipedia	Wikipedia	Wikidata	Wikipedia	</v>
      <v xml:space="preserve">CC-BY-SA			CC-BY-SA	CC-BY-SA		CC-BY-SA	</v>
      <v xml:space="preserve">http://en.wikipedia.org/wiki/Florida	https://www.wikidata.org/wiki/Q229278	http://www.census.gov/quickfacts/table/WTN220212/12	https://en.wikipedia.org/wiki/Florida	http://en.wikipedia.org/wiki/Florida	https://www.wikidata.org/wiki/Q229278	https://en.wikipedia.org/wiki/Florida	</v>
      <v xml:space="preserve">http://creativecommons.org/licenses/by-sa/3.0/			http://creativecommons.org/licenses/by-sa/3.0/	http://creativecommons.org/licenses/by-sa/3.0/		http://creativecommons.org/licenses/by-sa/3.0/	</v>
    </spb>
    <spb s="0">
      <v xml:space="preserve">Wikipedia	Wikipedia	</v>
      <v xml:space="preserve">CC-BY-SA	CC-BY-SA	</v>
      <v xml:space="preserve">http://en.wikipedia.org/wiki/Florida	http://en.wikipedia.org/wiki/Florida	</v>
      <v xml:space="preserve">http://creativecommons.org/licenses/by-sa/3.0/	http://creativecommons.org/licenses/by-sa/3.0/	</v>
    </spb>
    <spb s="0">
      <v xml:space="preserve">Wikipedia	US Census	US Census	Wikipedia	</v>
      <v xml:space="preserve">CC-BY-SA			CC-BY-SA	</v>
      <v xml:space="preserve">http://en.wikipedia.org/wiki/Florida	https://www.census.gov/popest/data/state/asrh/2014/files/SC-EST2014-AGESEX-CIV.csv	http://www.census.gov/quickfacts/table/WTN220212/12	https://en.wikipedia.org/wiki/Florida	</v>
      <v xml:space="preserve">http://creativecommons.org/licenses/by-sa/3.0/			http://creativecommons.org/licenses/by-sa/3.0/	</v>
    </spb>
    <spb s="0">
      <v xml:space="preserve">Wikipedia	US Census	US Census	</v>
      <v xml:space="preserve">CC-BY-SA			</v>
      <v xml:space="preserve">http://en.wikipedia.org/wiki/Florida	https://www.census.gov/popest/data/state/asrh/2014/files/SC-EST2014-AGESEX-CIV.csv	http://www.census.gov/quickfacts/table/WTN220212/12	</v>
      <v xml:space="preserve">http://creativecommons.org/licenses/by-sa/3.0/			</v>
    </spb>
    <spb s="0">
      <v xml:space="preserve">Wikipedia	US Census	US Census	Sec	</v>
      <v xml:space="preserve">CC-BY-SA				</v>
      <v xml:space="preserve">http://en.wikipedia.org/wiki/Florida	https://www.census.gov/popest/data/state/asrh/2014/files/SC-EST2014-AGESEX-CIV.csv	http://www.census.gov/quickfacts/table/WTN220212/12	https://www.sec.gov/cgi-bin/browse-edgar?action=getcompany&amp;CIK=0001818604	</v>
      <v xml:space="preserve">http://creativecommons.org/licenses/by-sa/3.0/				</v>
    </spb>
    <spb s="12">
      <v>73</v>
      <v>74</v>
      <v>75</v>
      <v>3</v>
      <v>74</v>
      <v>73</v>
      <v>73</v>
      <v>76</v>
      <v>3</v>
      <v>77</v>
      <v>3</v>
      <v>78</v>
      <v>79</v>
      <v>3</v>
      <v>3</v>
      <v>3</v>
      <v>3</v>
      <v>78</v>
      <v>3</v>
      <v>3</v>
      <v>3</v>
      <v>3</v>
      <v>3</v>
      <v>3</v>
      <v>3</v>
      <v>3</v>
      <v>3</v>
      <v>78</v>
      <v>3</v>
      <v>3</v>
      <v>3</v>
      <v>3</v>
    </spb>
    <spb s="0">
      <v xml:space="preserve">Wikipedia	</v>
      <v xml:space="preserve">CC-BY-SA	</v>
      <v xml:space="preserve">http://en.wikipedia.org/wiki/Georgia_(U.S._state)	</v>
      <v xml:space="preserve">http://creativecommons.org/licenses/by-sa/3.0/	</v>
    </spb>
    <spb s="0">
      <v xml:space="preserve">Wikipedia	US Census	US Census	Wikipedia	Sec	</v>
      <v xml:space="preserve">CC-BY-SA			CC-BY-SA		</v>
      <v xml:space="preserve">http://en.wikipedia.org/wiki/Georgia_(U.S._state)	https://www.census.gov/popest/data/state/asrh/2014/files/SC-EST2014-AGESEX-CIV.csv	http://www.census.gov/quickfacts/table/WTN220212/13	https://en.wikipedia.org/wiki/Georgia_(U.S._state)	https://www.sec.gov/cgi-bin/browse-edgar?action=getcompany&amp;CIK=0001805250	</v>
      <v xml:space="preserve">http://creativecommons.org/licenses/by-sa/3.0/			http://creativecommons.org/licenses/by-sa/3.0/		</v>
    </spb>
    <spb s="0">
      <v xml:space="preserve">Wikipedia	US Census	Wikipedia	Wikipedia	US Census	Wikipedia	</v>
      <v xml:space="preserve">CC-BY-SA		CC-BY-SA	CC-BY-SA		CC-BY-SA	</v>
      <v xml:space="preserve">http://en.wikipedia.org/wiki/Georgia_(U.S._state)	http://www.census.gov/quickfacts/table/WTN220212/13	https://en.wikipedia.org/wiki/Georgia_(U.S._state)	http://en.wikipedia.org/wiki/Georgia_(U.S._state)	http://www.census.gov/quickfacts/table/WTN220212/13	https://en.wikipedia.org/wiki/Georgia_(U.S._state)	</v>
      <v xml:space="preserve">http://creativecommons.org/licenses/by-sa/3.0/		http://creativecommons.org/licenses/by-sa/3.0/	http://creativecommons.org/licenses/by-sa/3.0/		http://creativecommons.org/licenses/by-sa/3.0/	</v>
    </spb>
    <spb s="0">
      <v xml:space="preserve">Wikipedia	US Census	US Census	Sec	</v>
      <v xml:space="preserve">CC-BY-SA				</v>
      <v xml:space="preserve">http://en.wikipedia.org/wiki/Georgia_(U.S._state)	https://www.census.gov/popest/data/state/asrh/2014/files/SC-EST2014-AGESEX-CIV.csv	http://www.census.gov/quickfacts/table/WTN220212/13	https://www.sec.gov/cgi-bin/browse-edgar?action=getcompany&amp;CIK=0001805250	</v>
      <v xml:space="preserve">http://creativecommons.org/licenses/by-sa/3.0/				</v>
    </spb>
    <spb s="0">
      <v xml:space="preserve">Wikipedia	US Census	US Census	Wikipedia	</v>
      <v xml:space="preserve">CC-BY-SA			CC-BY-SA	</v>
      <v xml:space="preserve">http://en.wikipedia.org/wiki/Georgia_(U.S._state)	https://www.census.gov/popest/data/state/asrh/2014/files/SC-EST2014-AGESEX-CIV.csv	http://www.census.gov/quickfacts/table/WTN220212/13	https://en.wikipedia.org/wiki/Georgia_(U.S._state)	</v>
      <v xml:space="preserve">http://creativecommons.org/licenses/by-sa/3.0/			http://creativecommons.org/licenses/by-sa/3.0/	</v>
    </spb>
    <spb s="0">
      <v xml:space="preserve">Wikipedia	US Census	US Census	</v>
      <v xml:space="preserve">CC-BY-SA			</v>
      <v xml:space="preserve">http://en.wikipedia.org/wiki/Georgia_(U.S._state)	https://www.census.gov/popest/data/state/asrh/2014/files/SC-EST2014-AGESEX-CIV.csv	http://www.census.gov/quickfacts/table/WTN220212/13	</v>
      <v xml:space="preserve">http://creativecommons.org/licenses/by-sa/3.0/			</v>
    </spb>
    <spb s="9">
      <v>81</v>
      <v>82</v>
      <v>83</v>
      <v>3</v>
      <v>4</v>
      <v>82</v>
      <v>81</v>
      <v>81</v>
      <v>84</v>
      <v>81</v>
      <v>3</v>
      <v>85</v>
      <v>3</v>
      <v>86</v>
      <v>84</v>
      <v>3</v>
      <v>3</v>
      <v>3</v>
      <v>3</v>
      <v>86</v>
      <v>3</v>
      <v>3</v>
      <v>3</v>
      <v>3</v>
      <v>3</v>
      <v>3</v>
      <v>3</v>
      <v>3</v>
      <v>3</v>
      <v>86</v>
      <v>3</v>
      <v>3</v>
      <v>3</v>
      <v>3</v>
    </spb>
    <spb s="0">
      <v xml:space="preserve">Wikipedia	</v>
      <v xml:space="preserve">CC-BY-SA	</v>
      <v xml:space="preserve">http://en.wikipedia.org/wiki/Hawaii	</v>
      <v xml:space="preserve">http://creativecommons.org/licenses/by-sa/3.0/	</v>
    </spb>
    <spb s="0">
      <v xml:space="preserve">Wikipedia	US Census	US Census	Wikipedia	Facebook	Sec	</v>
      <v xml:space="preserve">CC-BY-SA			CC-BY-SA			</v>
      <v xml:space="preserve">http://en.wikipedia.org/wiki/Hawaii	https://www.census.gov/popest/data/state/asrh/2014/files/SC-EST2014-AGESEX-CIV.csv	http://www.census.gov/quickfacts/table/VET605214/15	https://en.wikipedia.org/wiki/Hawaii	https://www.facebook.com/StateOfHawaii/	https://www.sec.gov/cgi-bin/browse-edgar?action=getcompany&amp;CIK=0001771377	</v>
      <v xml:space="preserve">http://creativecommons.org/licenses/by-sa/3.0/			http://creativecommons.org/licenses/by-sa/3.0/			</v>
    </spb>
    <spb s="0">
      <v xml:space="preserve">Wikipedia	Wikipedia	Facebook	Wikipedia	Wikipedia	</v>
      <v xml:space="preserve">CC-BY-SA	CC-BY-SA		CC-BY-SA	CC-BY-SA	</v>
      <v xml:space="preserve">http://en.wikipedia.org/wiki/Hawaii	https://en.wikipedia.org/wiki/Hawaii	https://www.facebook.com/StateOfHawaii/	http://en.wikipedia.org/wiki/Hawaii	https://en.wikipedia.org/wiki/Hawaii	</v>
      <v xml:space="preserve">http://creativecommons.org/licenses/by-sa/3.0/	http://creativecommons.org/licenses/by-sa/3.0/		http://creativecommons.org/licenses/by-sa/3.0/	http://creativecommons.org/licenses/by-sa/3.0/	</v>
    </spb>
    <spb s="0">
      <v xml:space="preserve">Wikipedia	US Census	Facebook	Sec	</v>
      <v xml:space="preserve">CC-BY-SA				</v>
      <v xml:space="preserve">http://en.wikipedia.org/wiki/Hawaii	https://www.census.gov/popest/data/state/asrh/2014/files/SC-EST2014-AGESEX-CIV.csv	https://www.facebook.com/StateOfHawaii/	https://www.sec.gov/cgi-bin/browse-edgar?action=getcompany&amp;CIK=0001771377	</v>
      <v xml:space="preserve">http://creativecommons.org/licenses/by-sa/3.0/				</v>
    </spb>
    <spb s="0">
      <v xml:space="preserve">Wikipedia	US Census	US Census	Wikipedia	Facebook	</v>
      <v xml:space="preserve">CC-BY-SA			CC-BY-SA		</v>
      <v xml:space="preserve">http://en.wikipedia.org/wiki/Hawaii	https://www.census.gov/popest/data/state/asrh/2014/files/SC-EST2014-AGESEX-CIV.csv	http://www.census.gov/quickfacts/table/VET605214/15	https://en.wikipedia.org/wiki/Hawaii	https://www.facebook.com/StateOfHawaii/	</v>
      <v xml:space="preserve">http://creativecommons.org/licenses/by-sa/3.0/			http://creativecommons.org/licenses/by-sa/3.0/		</v>
    </spb>
    <spb s="0">
      <v xml:space="preserve">Wikipedia	US Census	Facebook	</v>
      <v xml:space="preserve">CC-BY-SA			</v>
      <v xml:space="preserve">http://en.wikipedia.org/wiki/Hawaii	https://www.census.gov/popest/data/state/asrh/2014/files/SC-EST2014-AGESEX-CIV.csv	https://www.facebook.com/StateOfHawaii/	</v>
      <v xml:space="preserve">http://creativecommons.org/licenses/by-sa/3.0/			</v>
    </spb>
    <spb s="9">
      <v>88</v>
      <v>89</v>
      <v>90</v>
      <v>3</v>
      <v>4</v>
      <v>89</v>
      <v>88</v>
      <v>88</v>
      <v>91</v>
      <v>88</v>
      <v>3</v>
      <v>92</v>
      <v>3</v>
      <v>93</v>
      <v>91</v>
      <v>3</v>
      <v>3</v>
      <v>3</v>
      <v>3</v>
      <v>93</v>
      <v>3</v>
      <v>3</v>
      <v>3</v>
      <v>3</v>
      <v>3</v>
      <v>3</v>
      <v>3</v>
      <v>3</v>
      <v>3</v>
      <v>93</v>
      <v>3</v>
      <v>3</v>
      <v>3</v>
      <v>3</v>
    </spb>
    <spb s="13">
      <v>10</v>
      <v>11</v>
      <v>11</v>
      <v>11</v>
      <v>11</v>
      <v>11</v>
    </spb>
    <spb s="14">
      <v>1</v>
      <v>2</v>
      <v>3</v>
      <v>1</v>
      <v>1</v>
      <v>1</v>
      <v>5</v>
      <v>6</v>
      <v>1</v>
      <v>7</v>
      <v>6</v>
      <v>8</v>
      <v>8</v>
      <v>8</v>
      <v>7</v>
      <v>8</v>
      <v>8</v>
      <v>8</v>
      <v>8</v>
      <v>8</v>
      <v>8</v>
      <v>8</v>
      <v>8</v>
      <v>8</v>
      <v>7</v>
      <v>8</v>
      <v>8</v>
      <v>9</v>
      <v>8</v>
    </spb>
    <spb s="0">
      <v xml:space="preserve">Wikipedia	</v>
      <v xml:space="preserve">CC-BY-SA	</v>
      <v xml:space="preserve">http://en.wikipedia.org/wiki/Iowa	</v>
      <v xml:space="preserve">http://creativecommons.org/licenses/by-sa/3.0/	</v>
    </spb>
    <spb s="0">
      <v xml:space="preserve">Wikipedia	US Census	US Census	Wikipedia	Sec	Tasteatlas	</v>
      <v xml:space="preserve">CC-BY-SA			CC-BY-SA			</v>
      <v xml:space="preserve">http://en.wikipedia.org/wiki/Iowa	https://www.census.gov/popest/data/state/asrh/2014/files/SC-EST2014-AGESEX-CIV.csv	http://www.census.gov/quickfacts/table/WTN220212/19	https://en.wikipedia.org/wiki/Iowa	https://www.sec.gov/cgi-bin/browse-edgar?action=getcompany&amp;CIK=0001803005	https://www.tasteatlas.com/iowa	</v>
      <v xml:space="preserve">http://creativecommons.org/licenses/by-sa/3.0/			http://creativecommons.org/licenses/by-sa/3.0/			</v>
    </spb>
    <spb s="0">
      <v xml:space="preserve">Wikipedia	US Census	Wikipedia	Wikipedia	Wikipedia	</v>
      <v xml:space="preserve">CC-BY-SA		CC-BY-SA	CC-BY-SA	CC-BY-SA	</v>
      <v xml:space="preserve">http://en.wikipedia.org/wiki/Iowa	http://www.census.gov/quickfacts/table/WTN220212/19	https://en.wikipedia.org/wiki/Iowa	http://en.wikipedia.org/wiki/Iowa	https://en.wikipedia.org/wiki/Iowa	</v>
      <v xml:space="preserve">http://creativecommons.org/licenses/by-sa/3.0/		http://creativecommons.org/licenses/by-sa/3.0/	http://creativecommons.org/licenses/by-sa/3.0/	http://creativecommons.org/licenses/by-sa/3.0/	</v>
    </spb>
    <spb s="0">
      <v xml:space="preserve">Wikipedia	US Census	US Census	Sec	</v>
      <v xml:space="preserve">CC-BY-SA				</v>
      <v xml:space="preserve">http://en.wikipedia.org/wiki/Iowa	https://www.census.gov/popest/data/state/asrh/2014/files/SC-EST2014-AGESEX-CIV.csv	http://www.census.gov/quickfacts/table/WTN220212/19	https://www.sec.gov/cgi-bin/browse-edgar?action=getcompany&amp;CIK=0001803005	</v>
      <v xml:space="preserve">http://creativecommons.org/licenses/by-sa/3.0/				</v>
    </spb>
    <spb s="0">
      <v xml:space="preserve">Wikipedia	US Census	US Census	Wikipedia	</v>
      <v xml:space="preserve">CC-BY-SA			CC-BY-SA	</v>
      <v xml:space="preserve">http://en.wikipedia.org/wiki/Iowa	https://www.census.gov/popest/data/state/asrh/2014/files/SC-EST2014-AGESEX-CIV.csv	http://www.census.gov/quickfacts/table/WTN220212/19	https://en.wikipedia.org/wiki/Iowa	</v>
      <v xml:space="preserve">http://creativecommons.org/licenses/by-sa/3.0/			http://creativecommons.org/licenses/by-sa/3.0/	</v>
    </spb>
    <spb s="0">
      <v xml:space="preserve">Wikipedia	US Census	US Census	</v>
      <v xml:space="preserve">CC-BY-SA			</v>
      <v xml:space="preserve">http://en.wikipedia.org/wiki/Iowa	https://www.census.gov/popest/data/state/asrh/2014/files/SC-EST2014-AGESEX-CIV.csv	http://www.census.gov/quickfacts/table/WTN220212/19	</v>
      <v xml:space="preserve">http://creativecommons.org/licenses/by-sa/3.0/			</v>
    </spb>
    <spb s="9">
      <v>97</v>
      <v>98</v>
      <v>99</v>
      <v>3</v>
      <v>4</v>
      <v>98</v>
      <v>97</v>
      <v>97</v>
      <v>100</v>
      <v>97</v>
      <v>3</v>
      <v>101</v>
      <v>3</v>
      <v>102</v>
      <v>100</v>
      <v>3</v>
      <v>3</v>
      <v>3</v>
      <v>3</v>
      <v>102</v>
      <v>3</v>
      <v>3</v>
      <v>3</v>
      <v>3</v>
      <v>3</v>
      <v>3</v>
      <v>3</v>
      <v>3</v>
      <v>3</v>
      <v>102</v>
      <v>3</v>
      <v>3</v>
      <v>3</v>
      <v>3</v>
    </spb>
    <spb s="0">
      <v xml:space="preserve">Wikipedia	</v>
      <v xml:space="preserve">CC-BY-SA	</v>
      <v xml:space="preserve">http://en.wikipedia.org/wiki/Idaho	</v>
      <v xml:space="preserve">http://creativecommons.org/licenses/by-sa/3.0/	</v>
    </spb>
    <spb s="0">
      <v xml:space="preserve">Wikipedia	US Census	US Census	Wikipedia	Sec	</v>
      <v xml:space="preserve">CC-BY-SA			CC-BY-SA		</v>
      <v xml:space="preserve">http://en.wikipedia.org/wiki/Idaho	https://www.census.gov/popest/data/state/asrh/2014/files/SC-EST2014-AGESEX-CIV.csv	http://www.census.gov/quickfacts/table/WTN220212/16	https://en.wikipedia.org/wiki/Idaho	https://www.sec.gov/cgi-bin/browse-edgar?action=getcompany&amp;CIK=0001783400	</v>
      <v xml:space="preserve">http://creativecommons.org/licenses/by-sa/3.0/			http://creativecommons.org/licenses/by-sa/3.0/		</v>
    </spb>
    <spb s="0">
      <v xml:space="preserve">Wikipedia	US Census	Wikipedia	Wikipedia	US Census	Wikipedia	</v>
      <v xml:space="preserve">CC-BY-SA		CC-BY-SA	CC-BY-SA		CC-BY-SA	</v>
      <v xml:space="preserve">http://en.wikipedia.org/wiki/Idaho	http://www.census.gov/quickfacts/table/WTN220212/16	https://en.wikipedia.org/wiki/Idaho	http://en.wikipedia.org/wiki/Idaho	http://www.census.gov/quickfacts/table/WTN220212/16	https://en.wikipedia.org/wiki/Idaho	</v>
      <v xml:space="preserve">http://creativecommons.org/licenses/by-sa/3.0/		http://creativecommons.org/licenses/by-sa/3.0/	http://creativecommons.org/licenses/by-sa/3.0/		http://creativecommons.org/licenses/by-sa/3.0/	</v>
    </spb>
    <spb s="0">
      <v xml:space="preserve">Wikipedia	US Census	US Census	Sec	</v>
      <v xml:space="preserve">CC-BY-SA				</v>
      <v xml:space="preserve">http://en.wikipedia.org/wiki/Idaho	https://www.census.gov/popest/data/state/asrh/2014/files/SC-EST2014-AGESEX-CIV.csv	http://www.census.gov/quickfacts/table/WTN220212/16	https://www.sec.gov/cgi-bin/browse-edgar?action=getcompany&amp;CIK=0001783400	</v>
      <v xml:space="preserve">http://creativecommons.org/licenses/by-sa/3.0/				</v>
    </spb>
    <spb s="0">
      <v xml:space="preserve">Wikipedia	Wikipedia	</v>
      <v xml:space="preserve">CC-BY-SA	CC-BY-SA	</v>
      <v xml:space="preserve">http://en.wikipedia.org/wiki/Idaho	http://en.wikipedia.org/wiki/Idaho	</v>
      <v xml:space="preserve">http://creativecommons.org/licenses/by-sa/3.0/	http://creativecommons.org/licenses/by-sa/3.0/	</v>
    </spb>
    <spb s="0">
      <v xml:space="preserve">Wikipedia	US Census	US Census	Wikipedia	</v>
      <v xml:space="preserve">CC-BY-SA			CC-BY-SA	</v>
      <v xml:space="preserve">http://en.wikipedia.org/wiki/Idaho	https://www.census.gov/popest/data/state/asrh/2014/files/SC-EST2014-AGESEX-CIV.csv	http://www.census.gov/quickfacts/table/WTN220212/16	https://en.wikipedia.org/wiki/Idaho	</v>
      <v xml:space="preserve">http://creativecommons.org/licenses/by-sa/3.0/			http://creativecommons.org/licenses/by-sa/3.0/	</v>
    </spb>
    <spb s="0">
      <v xml:space="preserve">Wikipedia	US Census	US Census	</v>
      <v xml:space="preserve">CC-BY-SA			</v>
      <v xml:space="preserve">http://en.wikipedia.org/wiki/Idaho	https://www.census.gov/popest/data/state/asrh/2014/files/SC-EST2014-AGESEX-CIV.csv	http://www.census.gov/quickfacts/table/WTN220212/16	</v>
      <v xml:space="preserve">http://creativecommons.org/licenses/by-sa/3.0/			</v>
    </spb>
    <spb s="9">
      <v>104</v>
      <v>105</v>
      <v>106</v>
      <v>3</v>
      <v>4</v>
      <v>105</v>
      <v>104</v>
      <v>104</v>
      <v>107</v>
      <v>108</v>
      <v>3</v>
      <v>109</v>
      <v>3</v>
      <v>110</v>
      <v>107</v>
      <v>3</v>
      <v>3</v>
      <v>3</v>
      <v>3</v>
      <v>110</v>
      <v>3</v>
      <v>3</v>
      <v>3</v>
      <v>3</v>
      <v>3</v>
      <v>3</v>
      <v>3</v>
      <v>3</v>
      <v>3</v>
      <v>110</v>
      <v>3</v>
      <v>3</v>
      <v>3</v>
      <v>3</v>
    </spb>
    <spb s="0">
      <v xml:space="preserve">Wikipedia	</v>
      <v xml:space="preserve">CC-BY-SA	</v>
      <v xml:space="preserve">http://en.wikipedia.org/wiki/Illinois	</v>
      <v xml:space="preserve">http://creativecommons.org/licenses/by-sa/3.0/	</v>
    </spb>
    <spb s="0">
      <v xml:space="preserve">Wikipedia	US Census	US Census	Wikipedia	Sec	</v>
      <v xml:space="preserve">CC-BY-SA			CC-BY-SA		</v>
      <v xml:space="preserve">http://en.wikipedia.org/wiki/Illinois	https://www.census.gov/popest/data/state/asrh/2014/files/SC-EST2014-AGESEX-CIV.csv	http://www.census.gov/quickfacts/table/WTN220212/17	https://en.wikipedia.org/wiki/Illinois	https://www.sec.gov/cgi-bin/browse-edgar?action=getcompany&amp;CIK=0001820680	</v>
      <v xml:space="preserve">http://creativecommons.org/licenses/by-sa/3.0/			http://creativecommons.org/licenses/by-sa/3.0/		</v>
    </spb>
    <spb s="0">
      <v xml:space="preserve">Wikipedia	US Census	Wikipedia	Wikipedia	Wikipedia	</v>
      <v xml:space="preserve">CC-BY-SA		CC-BY-SA	CC-BY-SA	CC-BY-SA	</v>
      <v xml:space="preserve">http://en.wikipedia.org/wiki/Illinois	http://www.census.gov/quickfacts/table/WTN220212/17	https://en.wikipedia.org/wiki/Illinois	http://en.wikipedia.org/wiki/Illinois	https://en.wikipedia.org/wiki/Illinois	</v>
      <v xml:space="preserve">http://creativecommons.org/licenses/by-sa/3.0/		http://creativecommons.org/licenses/by-sa/3.0/	http://creativecommons.org/licenses/by-sa/3.0/	http://creativecommons.org/licenses/by-sa/3.0/	</v>
    </spb>
    <spb s="0">
      <v xml:space="preserve">Wikipedia	US Census	US Census	Wikipedia	</v>
      <v xml:space="preserve">CC-BY-SA			CC-BY-SA	</v>
      <v xml:space="preserve">http://en.wikipedia.org/wiki/Illinois	https://www.census.gov/popest/data/state/asrh/2014/files/SC-EST2014-AGESEX-CIV.csv	http://www.census.gov/quickfacts/table/WTN220212/17	https://en.wikipedia.org/wiki/Illinois	</v>
      <v xml:space="preserve">http://creativecommons.org/licenses/by-sa/3.0/			http://creativecommons.org/licenses/by-sa/3.0/	</v>
    </spb>
    <spb s="0">
      <v xml:space="preserve">Wikipedia	US Census	US Census	</v>
      <v xml:space="preserve">CC-BY-SA			</v>
      <v xml:space="preserve">http://en.wikipedia.org/wiki/Illinois	https://www.census.gov/popest/data/state/asrh/2014/files/SC-EST2014-AGESEX-CIV.csv	http://www.census.gov/quickfacts/table/WTN220212/17	</v>
      <v xml:space="preserve">http://creativecommons.org/licenses/by-sa/3.0/			</v>
    </spb>
    <spb s="1">
      <v>112</v>
      <v>113</v>
      <v>114</v>
      <v>3</v>
      <v>4</v>
      <v>113</v>
      <v>112</v>
      <v>112</v>
      <v>112</v>
      <v>3</v>
      <v>115</v>
      <v>3</v>
      <v>116</v>
      <v>116</v>
      <v>3</v>
      <v>3</v>
      <v>3</v>
      <v>3</v>
      <v>116</v>
      <v>3</v>
      <v>3</v>
      <v>3</v>
      <v>3</v>
      <v>3</v>
      <v>3</v>
      <v>3</v>
      <v>3</v>
      <v>3</v>
      <v>116</v>
      <v>3</v>
      <v>3</v>
      <v>3</v>
      <v>3</v>
    </spb>
    <spb s="0">
      <v xml:space="preserve">Wikipedia	</v>
      <v xml:space="preserve">CC-BY-SA	</v>
      <v xml:space="preserve">http://en.wikipedia.org/wiki/Indiana	</v>
      <v xml:space="preserve">http://creativecommons.org/licenses/by-sa/3.0/	</v>
    </spb>
    <spb s="0">
      <v xml:space="preserve">Wikipedia	US Census	US Census	Wikipedia	Sec	</v>
      <v xml:space="preserve">CC-BY-SA			CC-BY-SA		</v>
      <v xml:space="preserve">http://en.wikipedia.org/wiki/Indiana	https://www.census.gov/popest/data/state/asrh/2014/files/SC-EST2014-AGESEX-CIV.csv	http://www.census.gov/quickfacts/table/WTN220212/18	https://en.wikipedia.org/wiki/Indiana	https://www.sec.gov/cgi-bin/browse-edgar?action=getcompany&amp;CIK=0001807707	</v>
      <v xml:space="preserve">http://creativecommons.org/licenses/by-sa/3.0/			http://creativecommons.org/licenses/by-sa/3.0/		</v>
    </spb>
    <spb s="0">
      <v xml:space="preserve">Wikipedia	US Census	Wikipedia	Wikipedia	Wikipedia	</v>
      <v xml:space="preserve">CC-BY-SA		CC-BY-SA	CC-BY-SA	CC-BY-SA	</v>
      <v xml:space="preserve">http://en.wikipedia.org/wiki/Indiana	http://www.census.gov/quickfacts/table/WTN220212/18	https://en.wikipedia.org/wiki/Indiana	http://en.wikipedia.org/wiki/Indiana	https://en.wikipedia.org/wiki/Indiana	</v>
      <v xml:space="preserve">http://creativecommons.org/licenses/by-sa/3.0/		http://creativecommons.org/licenses/by-sa/3.0/	http://creativecommons.org/licenses/by-sa/3.0/	http://creativecommons.org/licenses/by-sa/3.0/	</v>
    </spb>
    <spb s="0">
      <v xml:space="preserve">Wikipedia	US Census	US Census	Sec	</v>
      <v xml:space="preserve">CC-BY-SA				</v>
      <v xml:space="preserve">http://en.wikipedia.org/wiki/Indiana	https://www.census.gov/popest/data/state/asrh/2014/files/SC-EST2014-AGESEX-CIV.csv	http://www.census.gov/quickfacts/table/WTN220212/18	https://www.sec.gov/cgi-bin/browse-edgar?action=getcompany&amp;CIK=0001807707	</v>
      <v xml:space="preserve">http://creativecommons.org/licenses/by-sa/3.0/				</v>
    </spb>
    <spb s="0">
      <v xml:space="preserve">Wikipedia	Wikipedia	</v>
      <v xml:space="preserve">CC-BY-SA	CC-BY-SA	</v>
      <v xml:space="preserve">http://en.wikipedia.org/wiki/Indiana	http://en.wikipedia.org/wiki/Indiana	</v>
      <v xml:space="preserve">http://creativecommons.org/licenses/by-sa/3.0/	http://creativecommons.org/licenses/by-sa/3.0/	</v>
    </spb>
    <spb s="0">
      <v xml:space="preserve">Wikipedia	US Census	US Census	Wikipedia	</v>
      <v xml:space="preserve">CC-BY-SA			CC-BY-SA	</v>
      <v xml:space="preserve">http://en.wikipedia.org/wiki/Indiana	https://www.census.gov/popest/data/state/asrh/2014/files/SC-EST2014-AGESEX-CIV.csv	http://www.census.gov/quickfacts/table/WTN220212/18	https://en.wikipedia.org/wiki/Indiana	</v>
      <v xml:space="preserve">http://creativecommons.org/licenses/by-sa/3.0/			http://creativecommons.org/licenses/by-sa/3.0/	</v>
    </spb>
    <spb s="0">
      <v xml:space="preserve">Wikipedia	US Census	US Census	</v>
      <v xml:space="preserve">CC-BY-SA			</v>
      <v xml:space="preserve">http://en.wikipedia.org/wiki/Indiana	https://www.census.gov/popest/data/state/asrh/2014/files/SC-EST2014-AGESEX-CIV.csv	http://www.census.gov/quickfacts/table/WTN220212/18	</v>
      <v xml:space="preserve">http://creativecommons.org/licenses/by-sa/3.0/			</v>
    </spb>
    <spb s="9">
      <v>118</v>
      <v>119</v>
      <v>120</v>
      <v>3</v>
      <v>4</v>
      <v>119</v>
      <v>118</v>
      <v>118</v>
      <v>121</v>
      <v>122</v>
      <v>3</v>
      <v>123</v>
      <v>3</v>
      <v>124</v>
      <v>121</v>
      <v>3</v>
      <v>3</v>
      <v>3</v>
      <v>3</v>
      <v>124</v>
      <v>3</v>
      <v>3</v>
      <v>3</v>
      <v>3</v>
      <v>3</v>
      <v>3</v>
      <v>3</v>
      <v>3</v>
      <v>3</v>
      <v>124</v>
      <v>3</v>
      <v>3</v>
      <v>3</v>
      <v>3</v>
    </spb>
    <spb s="0">
      <v xml:space="preserve">Wikipedia	</v>
      <v xml:space="preserve">CC-BY-SA	</v>
      <v xml:space="preserve">http://en.wikipedia.org/wiki/Kansas	</v>
      <v xml:space="preserve">http://creativecommons.org/licenses/by-sa/3.0/	</v>
    </spb>
    <spb s="0">
      <v xml:space="preserve">Wikipedia	US Census	US Census	Wikipedia	Sec	</v>
      <v xml:space="preserve">CC-BY-SA			CC-BY-SA		</v>
      <v xml:space="preserve">http://en.wikipedia.org/wiki/Kansas	https://www.census.gov/popest/data/state/asrh/2014/files/SC-EST2014-AGESEX-CIV.csv	http://www.census.gov/quickfacts/table/WTN220212/20	https://en.wikipedia.org/wiki/Kansas	https://www.sec.gov/cgi-bin/browse-edgar?action=getcompany&amp;CIK=0001805604	</v>
      <v xml:space="preserve">http://creativecommons.org/licenses/by-sa/3.0/			http://creativecommons.org/licenses/by-sa/3.0/		</v>
    </spb>
    <spb s="0">
      <v xml:space="preserve">Wikipedia	US Census	Wikipedia	Wikipedia	Wikipedia	</v>
      <v xml:space="preserve">CC-BY-SA		CC-BY-SA	CC-BY-SA	CC-BY-SA	</v>
      <v xml:space="preserve">http://en.wikipedia.org/wiki/Kansas	http://www.census.gov/quickfacts/table/WTN220212/20	https://en.wikipedia.org/wiki/Kansas	http://en.wikipedia.org/wiki/Kansas	https://en.wikipedia.org/wiki/Kansas	</v>
      <v xml:space="preserve">http://creativecommons.org/licenses/by-sa/3.0/		http://creativecommons.org/licenses/by-sa/3.0/	http://creativecommons.org/licenses/by-sa/3.0/	http://creativecommons.org/licenses/by-sa/3.0/	</v>
    </spb>
    <spb s="0">
      <v xml:space="preserve">Wikipedia	Wikipedia	</v>
      <v xml:space="preserve">CC-BY-SA	CC-BY-SA	</v>
      <v xml:space="preserve">http://en.wikipedia.org/wiki/Kansas	http://en.wikipedia.org/wiki/Kansas	</v>
      <v xml:space="preserve">http://creativecommons.org/licenses/by-sa/3.0/	http://creativecommons.org/licenses/by-sa/3.0/	</v>
    </spb>
    <spb s="0">
      <v xml:space="preserve">Wikipedia	US Census	US Census	Wikipedia	</v>
      <v xml:space="preserve">CC-BY-SA			CC-BY-SA	</v>
      <v xml:space="preserve">http://en.wikipedia.org/wiki/Kansas	https://www.census.gov/popest/data/state/asrh/2014/files/SC-EST2014-AGESEX-CIV.csv	http://www.census.gov/quickfacts/table/WTN220212/20	https://en.wikipedia.org/wiki/Kansas	</v>
      <v xml:space="preserve">http://creativecommons.org/licenses/by-sa/3.0/			http://creativecommons.org/licenses/by-sa/3.0/	</v>
    </spb>
    <spb s="0">
      <v xml:space="preserve">Wikipedia	US Census	US Census	</v>
      <v xml:space="preserve">CC-BY-SA			</v>
      <v xml:space="preserve">http://en.wikipedia.org/wiki/Kansas	https://www.census.gov/popest/data/state/asrh/2014/files/SC-EST2014-AGESEX-CIV.csv	http://www.census.gov/quickfacts/table/WTN220212/20	</v>
      <v xml:space="preserve">http://creativecommons.org/licenses/by-sa/3.0/			</v>
    </spb>
    <spb s="0">
      <v xml:space="preserve">Wikipedia	US Census	US Census	Sec	</v>
      <v xml:space="preserve">CC-BY-SA				</v>
      <v xml:space="preserve">http://en.wikipedia.org/wiki/Kansas	https://www.census.gov/popest/data/state/asrh/2014/files/SC-EST2014-AGESEX-CIV.csv	http://www.census.gov/quickfacts/table/WTN220212/20	https://www.sec.gov/cgi-bin/browse-edgar?action=getcompany&amp;CIK=0001805604	</v>
      <v xml:space="preserve">http://creativecommons.org/licenses/by-sa/3.0/				</v>
    </spb>
    <spb s="1">
      <v>126</v>
      <v>127</v>
      <v>128</v>
      <v>3</v>
      <v>4</v>
      <v>127</v>
      <v>126</v>
      <v>126</v>
      <v>129</v>
      <v>3</v>
      <v>130</v>
      <v>3</v>
      <v>131</v>
      <v>132</v>
      <v>3</v>
      <v>3</v>
      <v>3</v>
      <v>3</v>
      <v>131</v>
      <v>3</v>
      <v>3</v>
      <v>3</v>
      <v>3</v>
      <v>3</v>
      <v>3</v>
      <v>3</v>
      <v>3</v>
      <v>3</v>
      <v>131</v>
      <v>3</v>
      <v>3</v>
      <v>3</v>
      <v>3</v>
    </spb>
    <spb s="0">
      <v xml:space="preserve">Wikipedia	</v>
      <v xml:space="preserve">CC-BY-SA	</v>
      <v xml:space="preserve">http://en.wikipedia.org/wiki/Kentucky	</v>
      <v xml:space="preserve">http://creativecommons.org/licenses/by-sa/3.0/	</v>
    </spb>
    <spb s="0">
      <v xml:space="preserve">Wikipedia	US Census	US Census	Wikipedia	Sec	</v>
      <v xml:space="preserve">CC-BY-SA			CC-BY-SA		</v>
      <v xml:space="preserve">http://en.wikipedia.org/wiki/Kentucky	https://www.census.gov/popest/data/state/asrh/2014/files/SC-EST2014-AGESEX-CIV.csv	http://www.census.gov/quickfacts/table/WTN220212/21	https://en.wikipedia.org/wiki/Kentucky	https://www.sec.gov/cgi-bin/browse-edgar?action=getcompany&amp;CIK=0001803291	</v>
      <v xml:space="preserve">http://creativecommons.org/licenses/by-sa/3.0/			http://creativecommons.org/licenses/by-sa/3.0/		</v>
    </spb>
    <spb s="0">
      <v xml:space="preserve">Wikipedia	Wikipedia	Wikipedia	Wikipedia	</v>
      <v xml:space="preserve">CC-BY-SA	CC-BY-SA	CC-BY-SA	CC-BY-SA	</v>
      <v xml:space="preserve">http://en.wikipedia.org/wiki/Kentucky	https://en.wikipedia.org/wiki/Kentucky	http://en.wikipedia.org/wiki/Kentucky	https://en.wikipedia.org/wiki/Kentucky	</v>
      <v xml:space="preserve">http://creativecommons.org/licenses/by-sa/3.0/	http://creativecommons.org/licenses/by-sa/3.0/	http://creativecommons.org/licenses/by-sa/3.0/	http://creativecommons.org/licenses/by-sa/3.0/	</v>
    </spb>
    <spb s="0">
      <v xml:space="preserve">Wikipedia	Wikipedia	</v>
      <v xml:space="preserve">CC-BY-SA	CC-BY-SA	</v>
      <v xml:space="preserve">http://en.wikipedia.org/wiki/Kentucky	http://en.wikipedia.org/wiki/Kentucky	</v>
      <v xml:space="preserve">http://creativecommons.org/licenses/by-sa/3.0/	http://creativecommons.org/licenses/by-sa/3.0/	</v>
    </spb>
    <spb s="0">
      <v xml:space="preserve">Wikipedia	US Census	US Census	Wikipedia	</v>
      <v xml:space="preserve">CC-BY-SA			CC-BY-SA	</v>
      <v xml:space="preserve">http://en.wikipedia.org/wiki/Kentucky	https://www.census.gov/popest/data/state/asrh/2014/files/SC-EST2014-AGESEX-CIV.csv	http://www.census.gov/quickfacts/table/WTN220212/21	https://en.wikipedia.org/wiki/Kentucky	</v>
      <v xml:space="preserve">http://creativecommons.org/licenses/by-sa/3.0/			http://creativecommons.org/licenses/by-sa/3.0/	</v>
    </spb>
    <spb s="0">
      <v xml:space="preserve">Wikipedia	US Census	US Census	</v>
      <v xml:space="preserve">CC-BY-SA			</v>
      <v xml:space="preserve">http://en.wikipedia.org/wiki/Kentucky	https://www.census.gov/popest/data/state/asrh/2014/files/SC-EST2014-AGESEX-CIV.csv	http://www.census.gov/quickfacts/table/WTN220212/21	</v>
      <v xml:space="preserve">http://creativecommons.org/licenses/by-sa/3.0/			</v>
    </spb>
    <spb s="1">
      <v>134</v>
      <v>135</v>
      <v>136</v>
      <v>3</v>
      <v>4</v>
      <v>135</v>
      <v>134</v>
      <v>134</v>
      <v>137</v>
      <v>3</v>
      <v>138</v>
      <v>3</v>
      <v>139</v>
      <v>139</v>
      <v>3</v>
      <v>3</v>
      <v>3</v>
      <v>3</v>
      <v>139</v>
      <v>3</v>
      <v>3</v>
      <v>3</v>
      <v>3</v>
      <v>3</v>
      <v>3</v>
      <v>3</v>
      <v>3</v>
      <v>3</v>
      <v>139</v>
      <v>3</v>
      <v>3</v>
      <v>3</v>
      <v>3</v>
    </spb>
    <spb s="0">
      <v xml:space="preserve">Wikipedia	</v>
      <v xml:space="preserve">CC-BY-SA	</v>
      <v xml:space="preserve">http://en.wikipedia.org/wiki/Louisiana	</v>
      <v xml:space="preserve">http://creativecommons.org/licenses/by-sa/3.0/	</v>
    </spb>
    <spb s="0">
      <v xml:space="preserve">Wikipedia	US Census	US Census	Wikipedia	Sec	</v>
      <v xml:space="preserve">CC-BY-SA			CC-BY-SA		</v>
      <v xml:space="preserve">http://en.wikipedia.org/wiki/Louisiana	https://www.census.gov/popest/data/state/asrh/2014/files/SC-EST2014-AGESEX-CIV.csv	http://www.census.gov/quickfacts/table/WTN220212/22	https://en.wikipedia.org/wiki/Louisiana	https://www.sec.gov/cgi-bin/browse-edgar?action=getcompany&amp;CIK=0001803426	</v>
      <v xml:space="preserve">http://creativecommons.org/licenses/by-sa/3.0/			http://creativecommons.org/licenses/by-sa/3.0/		</v>
    </spb>
    <spb s="0">
      <v xml:space="preserve">Wikipedia	Wikipedia	Wikipedia	US Census	Wikipedia	</v>
      <v xml:space="preserve">CC-BY-SA	CC-BY-SA	CC-BY-SA		CC-BY-SA	</v>
      <v xml:space="preserve">http://en.wikipedia.org/wiki/Louisiana	https://en.wikipedia.org/wiki/Louisiana	http://en.wikipedia.org/wiki/Louisiana	http://www.census.gov/quickfacts/table/WTN220212/22	https://en.wikipedia.org/wiki/Louisiana	</v>
      <v xml:space="preserve">http://creativecommons.org/licenses/by-sa/3.0/	http://creativecommons.org/licenses/by-sa/3.0/	http://creativecommons.org/licenses/by-sa/3.0/		http://creativecommons.org/licenses/by-sa/3.0/	</v>
    </spb>
    <spb s="0">
      <v xml:space="preserve">Wikipedia	US Census	US Census	Wikipedia	</v>
      <v xml:space="preserve">CC-BY-SA			CC-BY-SA	</v>
      <v xml:space="preserve">http://en.wikipedia.org/wiki/Louisiana	https://www.census.gov/popest/data/state/asrh/2014/files/SC-EST2014-AGESEX-CIV.csv	http://www.census.gov/quickfacts/table/WTN220212/22	https://en.wikipedia.org/wiki/Louisiana	</v>
      <v xml:space="preserve">http://creativecommons.org/licenses/by-sa/3.0/			http://creativecommons.org/licenses/by-sa/3.0/	</v>
    </spb>
    <spb s="0">
      <v xml:space="preserve">Wikipedia	US Census	US Census	</v>
      <v xml:space="preserve">CC-BY-SA			</v>
      <v xml:space="preserve">http://en.wikipedia.org/wiki/Louisiana	https://www.census.gov/popest/data/state/asrh/2014/files/SC-EST2014-AGESEX-CIV.csv	http://www.census.gov/quickfacts/table/WTN220212/22	</v>
      <v xml:space="preserve">http://creativecommons.org/licenses/by-sa/3.0/			</v>
    </spb>
    <spb s="0">
      <v xml:space="preserve">Wikipedia	US Census	US Census	Sec	</v>
      <v xml:space="preserve">CC-BY-SA				</v>
      <v xml:space="preserve">http://en.wikipedia.org/wiki/Louisiana	https://www.census.gov/popest/data/state/asrh/2014/files/SC-EST2014-AGESEX-CIV.csv	http://www.census.gov/quickfacts/table/WTN220212/22	https://www.sec.gov/cgi-bin/browse-edgar?action=getcompany&amp;CIK=0001803426	</v>
      <v xml:space="preserve">http://creativecommons.org/licenses/by-sa/3.0/				</v>
    </spb>
    <spb s="1">
      <v>141</v>
      <v>142</v>
      <v>143</v>
      <v>3</v>
      <v>4</v>
      <v>142</v>
      <v>141</v>
      <v>141</v>
      <v>141</v>
      <v>3</v>
      <v>144</v>
      <v>3</v>
      <v>145</v>
      <v>146</v>
      <v>3</v>
      <v>3</v>
      <v>3</v>
      <v>3</v>
      <v>145</v>
      <v>3</v>
      <v>3</v>
      <v>3</v>
      <v>3</v>
      <v>3</v>
      <v>3</v>
      <v>3</v>
      <v>3</v>
      <v>3</v>
      <v>145</v>
      <v>3</v>
      <v>3</v>
      <v>3</v>
      <v>3</v>
    </spb>
    <spb s="0">
      <v xml:space="preserve">Wikipedia	</v>
      <v xml:space="preserve">CC-BY-SA	</v>
      <v xml:space="preserve">http://en.wikipedia.org/wiki/Massachusetts	</v>
      <v xml:space="preserve">http://creativecommons.org/licenses/by-sa/3.0/	</v>
    </spb>
    <spb s="0">
      <v xml:space="preserve">Wikipedia	US Census	US Census	Wikipedia	Sec	</v>
      <v xml:space="preserve">CC-BY-SA			CC-BY-SA		</v>
      <v xml:space="preserve">http://en.wikipedia.org/wiki/Massachusetts	https://www.census.gov/popest/data/state/asrh/2014/files/SC-EST2014-AGESEX-CIV.csv	http://www.census.gov/quickfacts/table/WTN220212/25	https://en.wikipedia.org/wiki/Massachusetts	https://www.sec.gov/cgi-bin/browse-edgar?action=getcompany&amp;CIK=0001818535	</v>
      <v xml:space="preserve">http://creativecommons.org/licenses/by-sa/3.0/			http://creativecommons.org/licenses/by-sa/3.0/		</v>
    </spb>
    <spb s="0">
      <v xml:space="preserve">Wikipedia	US Census	Wikipedia	Wikipedia	Wikipedia	</v>
      <v xml:space="preserve">CC-BY-SA		CC-BY-SA	CC-BY-SA	CC-BY-SA	</v>
      <v xml:space="preserve">http://en.wikipedia.org/wiki/Massachusetts	http://www.census.gov/quickfacts/table/WTN220212/25	https://en.wikipedia.org/wiki/Massachusetts	http://en.wikipedia.org/wiki/Massachusetts	https://en.wikipedia.org/wiki/Massachusetts	</v>
      <v xml:space="preserve">http://creativecommons.org/licenses/by-sa/3.0/		http://creativecommons.org/licenses/by-sa/3.0/	http://creativecommons.org/licenses/by-sa/3.0/	http://creativecommons.org/licenses/by-sa/3.0/	</v>
    </spb>
    <spb s="0">
      <v xml:space="preserve">Wikipedia	US Census	US Census	Sec	</v>
      <v xml:space="preserve">CC-BY-SA				</v>
      <v xml:space="preserve">http://en.wikipedia.org/wiki/Massachusetts	https://www.census.gov/popest/data/state/asrh/2014/files/SC-EST2014-AGESEX-CIV.csv	http://www.census.gov/quickfacts/table/WTN220212/25	https://www.sec.gov/cgi-bin/browse-edgar?action=getcompany&amp;CIK=0001818535	</v>
      <v xml:space="preserve">http://creativecommons.org/licenses/by-sa/3.0/				</v>
    </spb>
    <spb s="0">
      <v xml:space="preserve">Wikipedia	US Census	US Census	Wikipedia	</v>
      <v xml:space="preserve">CC-BY-SA			CC-BY-SA	</v>
      <v xml:space="preserve">http://en.wikipedia.org/wiki/Massachusetts	https://www.census.gov/popest/data/state/asrh/2014/files/SC-EST2014-AGESEX-CIV.csv	http://www.census.gov/quickfacts/table/WTN220212/25	https://en.wikipedia.org/wiki/Massachusetts	</v>
      <v xml:space="preserve">http://creativecommons.org/licenses/by-sa/3.0/			http://creativecommons.org/licenses/by-sa/3.0/	</v>
    </spb>
    <spb s="0">
      <v xml:space="preserve">Wikipedia	US Census	US Census	</v>
      <v xml:space="preserve">CC-BY-SA			</v>
      <v xml:space="preserve">http://en.wikipedia.org/wiki/Massachusetts	https://www.census.gov/popest/data/state/asrh/2014/files/SC-EST2014-AGESEX-CIV.csv	http://www.census.gov/quickfacts/table/WTN220212/25	</v>
      <v xml:space="preserve">http://creativecommons.org/licenses/by-sa/3.0/			</v>
    </spb>
    <spb s="9">
      <v>148</v>
      <v>149</v>
      <v>150</v>
      <v>3</v>
      <v>4</v>
      <v>149</v>
      <v>148</v>
      <v>148</v>
      <v>151</v>
      <v>148</v>
      <v>3</v>
      <v>152</v>
      <v>3</v>
      <v>153</v>
      <v>151</v>
      <v>3</v>
      <v>3</v>
      <v>3</v>
      <v>3</v>
      <v>153</v>
      <v>3</v>
      <v>3</v>
      <v>3</v>
      <v>3</v>
      <v>3</v>
      <v>3</v>
      <v>3</v>
      <v>3</v>
      <v>3</v>
      <v>153</v>
      <v>3</v>
      <v>3</v>
      <v>3</v>
      <v>3</v>
    </spb>
    <spb s="0">
      <v xml:space="preserve">Wikipedia	</v>
      <v xml:space="preserve">CC-BY-SA	</v>
      <v xml:space="preserve">http://en.wikipedia.org/wiki/Maryland	</v>
      <v xml:space="preserve">http://creativecommons.org/licenses/by-sa/3.0/	</v>
    </spb>
    <spb s="0">
      <v xml:space="preserve">Wikipedia	US Census	US Census	Wikipedia	Sec	Tasteatlas	Weathertrends360	</v>
      <v xml:space="preserve">CC-BY-SA			CC-BY-SA				</v>
      <v xml:space="preserve">http://en.wikipedia.org/wiki/Maryland	https://www.census.gov/popest/data/state/asrh/2014/files/SC-EST2014-AGESEX-CIV.csv	http://www.census.gov/quickfacts/table/WTN220212/24	https://en.wikipedia.org/wiki/Maryland	https://www.sec.gov/cgi-bin/browse-edgar?action=getcompany&amp;CIK=0001800465	https://www.tasteatlas.com/maryland	https://www.weathertrends360.com/	</v>
      <v xml:space="preserve">http://creativecommons.org/licenses/by-sa/3.0/			http://creativecommons.org/licenses/by-sa/3.0/				</v>
    </spb>
    <spb s="0">
      <v xml:space="preserve">Wikipedia	Wikipedia	US Census	Wikipedia	Wikipedia	US Census	Wikipedia	</v>
      <v xml:space="preserve">CC-BY-SA	CC-BY-SA		CC-BY-SA	CC-BY-SA		CC-BY-SA	</v>
      <v xml:space="preserve">http://en.wikipedia.org/wiki/Maryland	http://it.wikipedia.org/wiki/Maryland	http://www.census.gov/quickfacts/table/WTN220212/24	https://en.wikipedia.org/wiki/Maryland	http://en.wikipedia.org/wiki/Maryland	http://www.census.gov/quickfacts/table/WTN220212/24	https://en.wikipedia.org/wiki/Maryland	</v>
      <v xml:space="preserve">http://creativecommons.org/licenses/by-sa/3.0/	http://creativecommons.org/licenses/by-sa/3.0/		http://creativecommons.org/licenses/by-sa/3.0/	http://creativecommons.org/licenses/by-sa/3.0/		http://creativecommons.org/licenses/by-sa/3.0/	</v>
    </spb>
    <spb s="0">
      <v xml:space="preserve">Wikipedia	US Census	US Census	Wikipedia	</v>
      <v xml:space="preserve">CC-BY-SA			CC-BY-SA	</v>
      <v xml:space="preserve">http://en.wikipedia.org/wiki/Maryland	https://www.census.gov/popest/data/state/asrh/2014/files/SC-EST2014-AGESEX-CIV.csv	http://www.census.gov/quickfacts/table/WTN220212/24	https://en.wikipedia.org/wiki/Maryland	</v>
      <v xml:space="preserve">http://creativecommons.org/licenses/by-sa/3.0/			http://creativecommons.org/licenses/by-sa/3.0/	</v>
    </spb>
    <spb s="0">
      <v xml:space="preserve">Wikipedia	US Census	US Census	</v>
      <v xml:space="preserve">CC-BY-SA			</v>
      <v xml:space="preserve">http://en.wikipedia.org/wiki/Maryland	https://www.census.gov/popest/data/state/asrh/2014/files/SC-EST2014-AGESEX-CIV.csv	http://www.census.gov/quickfacts/table/WTN220212/24	</v>
      <v xml:space="preserve">http://creativecommons.org/licenses/by-sa/3.0/			</v>
    </spb>
    <spb s="0">
      <v xml:space="preserve">Wikipedia	US Census	US Census	Sec	</v>
      <v xml:space="preserve">CC-BY-SA				</v>
      <v xml:space="preserve">http://en.wikipedia.org/wiki/Maryland	https://www.census.gov/popest/data/state/asrh/2014/files/SC-EST2014-AGESEX-CIV.csv	http://www.census.gov/quickfacts/table/WTN220212/24	https://www.sec.gov/cgi-bin/browse-edgar?action=getcompany&amp;CIK=0001800465	</v>
      <v xml:space="preserve">http://creativecommons.org/licenses/by-sa/3.0/				</v>
    </spb>
    <spb s="1">
      <v>155</v>
      <v>156</v>
      <v>157</v>
      <v>3</v>
      <v>4</v>
      <v>156</v>
      <v>155</v>
      <v>155</v>
      <v>155</v>
      <v>3</v>
      <v>158</v>
      <v>3</v>
      <v>159</v>
      <v>160</v>
      <v>3</v>
      <v>3</v>
      <v>3</v>
      <v>3</v>
      <v>159</v>
      <v>3</v>
      <v>3</v>
      <v>3</v>
      <v>3</v>
      <v>3</v>
      <v>3</v>
      <v>3</v>
      <v>3</v>
      <v>3</v>
      <v>159</v>
      <v>3</v>
      <v>3</v>
      <v>3</v>
      <v>3</v>
    </spb>
    <spb s="0">
      <v xml:space="preserve">Wikipedia	</v>
      <v xml:space="preserve">CC-BY-SA	</v>
      <v xml:space="preserve">http://en.wikipedia.org/wiki/Maine	</v>
      <v xml:space="preserve">http://creativecommons.org/licenses/by-sa/3.0/	</v>
    </spb>
    <spb s="0">
      <v xml:space="preserve">Wikipedia	US Census	US Census	Wikipedia	Sec	</v>
      <v xml:space="preserve">CC-BY-SA			CC-BY-SA		</v>
      <v xml:space="preserve">http://en.wikipedia.org/wiki/Maine	https://www.census.gov/popest/data/state/asrh/2014/files/SC-EST2014-AGESEX-CIV.csv	http://www.census.gov/quickfacts/table/WTN220212/23	https://en.wikipedia.org/wiki/Maine	https://www.sec.gov/cgi-bin/browse-edgar?action=getcompany&amp;CIK=0001801112	</v>
      <v xml:space="preserve">http://creativecommons.org/licenses/by-sa/3.0/			http://creativecommons.org/licenses/by-sa/3.0/		</v>
    </spb>
    <spb s="0">
      <v xml:space="preserve">Wikipedia	US Census	Wikipedia	</v>
      <v xml:space="preserve">CC-BY-SA		CC-BY-SA	</v>
      <v xml:space="preserve">http://en.wikipedia.org/wiki/Maine	http://www.census.gov/quickfacts/table/WTN220212/23	https://en.wikipedia.org/wiki/Maine	</v>
      <v xml:space="preserve">http://creativecommons.org/licenses/by-sa/3.0/		http://creativecommons.org/licenses/by-sa/3.0/	</v>
    </spb>
    <spb s="0">
      <v xml:space="preserve">Wikipedia	US Census	US Census	Wikipedia	</v>
      <v xml:space="preserve">CC-BY-SA			CC-BY-SA	</v>
      <v xml:space="preserve">http://en.wikipedia.org/wiki/Maine	https://www.census.gov/popest/data/state/asrh/2014/files/SC-EST2014-AGESEX-CIV.csv	http://www.census.gov/quickfacts/table/WTN220212/23	https://en.wikipedia.org/wiki/Maine	</v>
      <v xml:space="preserve">http://creativecommons.org/licenses/by-sa/3.0/			http://creativecommons.org/licenses/by-sa/3.0/	</v>
    </spb>
    <spb s="0">
      <v xml:space="preserve">Wikipedia	US Census	US Census	</v>
      <v xml:space="preserve">CC-BY-SA			</v>
      <v xml:space="preserve">http://en.wikipedia.org/wiki/Maine	https://www.census.gov/popest/data/state/asrh/2014/files/SC-EST2014-AGESEX-CIV.csv	http://www.census.gov/quickfacts/table/WTN220212/23	</v>
      <v xml:space="preserve">http://creativecommons.org/licenses/by-sa/3.0/			</v>
    </spb>
    <spb s="15">
      <v>162</v>
      <v>163</v>
      <v>164</v>
      <v>3</v>
      <v>4</v>
      <v>163</v>
      <v>162</v>
      <v>162</v>
      <v>162</v>
      <v>3</v>
      <v>165</v>
      <v>3</v>
      <v>166</v>
      <v>166</v>
      <v>3</v>
      <v>3</v>
      <v>3</v>
      <v>3</v>
      <v>166</v>
      <v>3</v>
      <v>3</v>
      <v>3</v>
      <v>3</v>
      <v>3</v>
      <v>3</v>
      <v>3</v>
      <v>3</v>
      <v>3</v>
      <v>166</v>
      <v>3</v>
      <v>3</v>
      <v>3</v>
    </spb>
    <spb s="2">
      <v>2</v>
    </spb>
    <spb s="16">
      <v>1</v>
      <v>2</v>
      <v>3</v>
      <v>1</v>
      <v>1</v>
      <v>4</v>
      <v>1</v>
      <v>5</v>
      <v>6</v>
      <v>1</v>
      <v>7</v>
      <v>6</v>
      <v>8</v>
      <v>8</v>
      <v>8</v>
      <v>7</v>
      <v>8</v>
      <v>8</v>
      <v>8</v>
      <v>8</v>
      <v>8</v>
      <v>8</v>
      <v>8</v>
      <v>8</v>
      <v>8</v>
      <v>7</v>
      <v>8</v>
      <v>8</v>
      <v>9</v>
    </spb>
    <spb s="17">
      <v>square km</v>
      <v>2015</v>
      <v>2018</v>
      <v>2016</v>
      <v>2016</v>
      <v>2015</v>
      <v>2015</v>
      <v>2010, 2016</v>
      <v>persons (2015)</v>
      <v>persons (2015)</v>
      <v>2015</v>
      <v>2015</v>
      <v>2015</v>
      <v>2015</v>
      <v>persons (2015)</v>
      <v>persons (2015)</v>
      <v>2015</v>
      <v>persons age 16+, 2015</v>
      <v>persons (2015)</v>
      <v>under age 65, 2015</v>
      <v>2015</v>
      <v>persons age 25+, 2015</v>
      <v>persons (2015)</v>
      <v>persons (2015)</v>
    </spb>
    <spb s="0">
      <v xml:space="preserve">Wikipedia	</v>
      <v xml:space="preserve">CC-BY-SA	</v>
      <v xml:space="preserve">http://en.wikipedia.org/wiki/Michigan	</v>
      <v xml:space="preserve">http://creativecommons.org/licenses/by-sa/3.0/	</v>
    </spb>
    <spb s="0">
      <v xml:space="preserve">Wikipedia	US Census	US Census	Wikipedia	Sec	Tasteatlas	</v>
      <v xml:space="preserve">CC-BY-SA			CC-BY-SA			</v>
      <v xml:space="preserve">http://en.wikipedia.org/wiki/Michigan	https://www.census.gov/popest/data/state/asrh/2014/files/SC-EST2014-AGESEX-CIV.csv	http://www.census.gov/quickfacts/table/WTN220212/26	https://en.wikipedia.org/wiki/Michigan	https://www.sec.gov/cgi-bin/browse-edgar?action=getcompany&amp;CIK=0001806473	https://www.tasteatlas.com/michigan	</v>
      <v xml:space="preserve">http://creativecommons.org/licenses/by-sa/3.0/			http://creativecommons.org/licenses/by-sa/3.0/			</v>
    </spb>
    <spb s="0">
      <v xml:space="preserve">Wikipedia	US Census	Wikipedia	Wikipedia	Wikipedia	</v>
      <v xml:space="preserve">CC-BY-SA		CC-BY-SA	CC-BY-SA	CC-BY-SA	</v>
      <v xml:space="preserve">http://en.wikipedia.org/wiki/Michigan	http://www.census.gov/quickfacts/table/WTN220212/26	https://en.wikipedia.org/wiki/Michigan	http://en.wikipedia.org/wiki/Michigan	https://en.wikipedia.org/wiki/Michigan	</v>
      <v xml:space="preserve">http://creativecommons.org/licenses/by-sa/3.0/		http://creativecommons.org/licenses/by-sa/3.0/	http://creativecommons.org/licenses/by-sa/3.0/	http://creativecommons.org/licenses/by-sa/3.0/	</v>
    </spb>
    <spb s="0">
      <v xml:space="preserve">Wikipedia	Wikipedia	</v>
      <v xml:space="preserve">CC-BY-SA	CC-BY-SA	</v>
      <v xml:space="preserve">http://en.wikipedia.org/wiki/Michigan	http://en.wikipedia.org/wiki/Michigan	</v>
      <v xml:space="preserve">http://creativecommons.org/licenses/by-sa/3.0/	http://creativecommons.org/licenses/by-sa/3.0/	</v>
    </spb>
    <spb s="0">
      <v xml:space="preserve">Wikipedia	US Census	US Census	Wikipedia	</v>
      <v xml:space="preserve">CC-BY-SA			CC-BY-SA	</v>
      <v xml:space="preserve">http://en.wikipedia.org/wiki/Michigan	https://www.census.gov/popest/data/state/asrh/2014/files/SC-EST2014-AGESEX-CIV.csv	http://www.census.gov/quickfacts/table/WTN220212/26	https://en.wikipedia.org/wiki/Michigan	</v>
      <v xml:space="preserve">http://creativecommons.org/licenses/by-sa/3.0/			http://creativecommons.org/licenses/by-sa/3.0/	</v>
    </spb>
    <spb s="0">
      <v xml:space="preserve">Wikipedia	US Census	US Census	</v>
      <v xml:space="preserve">CC-BY-SA			</v>
      <v xml:space="preserve">http://en.wikipedia.org/wiki/Michigan	https://www.census.gov/popest/data/state/asrh/2014/files/SC-EST2014-AGESEX-CIV.csv	http://www.census.gov/quickfacts/table/WTN220212/26	</v>
      <v xml:space="preserve">http://creativecommons.org/licenses/by-sa/3.0/			</v>
    </spb>
    <spb s="0">
      <v xml:space="preserve">Wikipedia	US Census	US Census	Sec	</v>
      <v xml:space="preserve">CC-BY-SA				</v>
      <v xml:space="preserve">http://en.wikipedia.org/wiki/Michigan	https://www.census.gov/popest/data/state/asrh/2014/files/SC-EST2014-AGESEX-CIV.csv	http://www.census.gov/quickfacts/table/WTN220212/26	https://www.sec.gov/cgi-bin/browse-edgar?action=getcompany&amp;CIK=0001806473	</v>
      <v xml:space="preserve">http://creativecommons.org/licenses/by-sa/3.0/				</v>
    </spb>
    <spb s="15">
      <v>171</v>
      <v>172</v>
      <v>173</v>
      <v>3</v>
      <v>4</v>
      <v>172</v>
      <v>171</v>
      <v>171</v>
      <v>174</v>
      <v>3</v>
      <v>175</v>
      <v>3</v>
      <v>176</v>
      <v>177</v>
      <v>3</v>
      <v>3</v>
      <v>3</v>
      <v>3</v>
      <v>176</v>
      <v>3</v>
      <v>3</v>
      <v>3</v>
      <v>3</v>
      <v>3</v>
      <v>3</v>
      <v>3</v>
      <v>3</v>
      <v>3</v>
      <v>176</v>
      <v>3</v>
      <v>3</v>
      <v>3</v>
    </spb>
    <spb s="0">
      <v xml:space="preserve">Wikipedia	</v>
      <v xml:space="preserve">CC-BY-SA	</v>
      <v xml:space="preserve">http://en.wikipedia.org/wiki/Minnesota	</v>
      <v xml:space="preserve">http://creativecommons.org/licenses/by-sa/3.0/	</v>
    </spb>
    <spb s="0">
      <v xml:space="preserve">Wikipedia	US Census	US Census	Wikipedia	Facebook	Sec	</v>
      <v xml:space="preserve">CC-BY-SA			CC-BY-SA			</v>
      <v xml:space="preserve">http://en.wikipedia.org/wiki/Minnesota	https://www.census.gov/popest/data/state/asrh/2014/files/SC-EST2014-AGESEX-CIV.csv	http://www.census.gov/quickfacts/table/WTN220212/27	https://en.wikipedia.org/wiki/Minnesota	https://www.facebook.com/Au-Pair-Link-Minnesota-156973374333972/	https://www.sec.gov/cgi-bin/browse-edgar?action=getcompany&amp;CIK=0001803994	</v>
      <v xml:space="preserve">http://creativecommons.org/licenses/by-sa/3.0/			http://creativecommons.org/licenses/by-sa/3.0/			</v>
    </spb>
    <spb s="0">
      <v xml:space="preserve">Wikipedia	US Census	US Census	Wikipedia	Facebook	</v>
      <v xml:space="preserve">CC-BY-SA			CC-BY-SA		</v>
      <v xml:space="preserve">http://en.wikipedia.org/wiki/Minnesota	https://www.census.gov/popest/data/state/asrh/2014/files/SC-EST2014-AGESEX-CIV.csv	http://www.census.gov/quickfacts/table/WTN220212/27	https://en.wikipedia.org/wiki/Minnesota	https://www.facebook.com/Au-Pair-Link-Minnesota-156973374333972/	</v>
      <v xml:space="preserve">http://creativecommons.org/licenses/by-sa/3.0/			http://creativecommons.org/licenses/by-sa/3.0/		</v>
    </spb>
    <spb s="0">
      <v xml:space="preserve">Wikipedia	US Census	Facebook	</v>
      <v xml:space="preserve">CC-BY-SA			</v>
      <v xml:space="preserve">http://en.wikipedia.org/wiki/Minnesota	https://www.census.gov/popest/data/state/asrh/2014/files/SC-EST2014-AGESEX-CIV.csv	https://www.facebook.com/Au-Pair-Link-Minnesota-156973374333972/	</v>
      <v xml:space="preserve">http://creativecommons.org/licenses/by-sa/3.0/			</v>
    </spb>
    <spb s="0">
      <v xml:space="preserve">Wikipedia	Facebook	Sec	</v>
      <v xml:space="preserve">CC-BY-SA			</v>
      <v xml:space="preserve">http://en.wikipedia.org/wiki/Minnesota	https://www.facebook.com/Au-Pair-Link-Minnesota-156973374333972/	https://www.sec.gov/cgi-bin/browse-edgar?action=getcompany&amp;CIK=0001803994	</v>
      <v xml:space="preserve">http://creativecommons.org/licenses/by-sa/3.0/			</v>
    </spb>
    <spb s="18">
      <v>179</v>
      <v>180</v>
      <v>3</v>
      <v>4</v>
      <v>180</v>
      <v>179</v>
      <v>179</v>
      <v>179</v>
      <v>3</v>
      <v>181</v>
      <v>3</v>
      <v>182</v>
      <v>183</v>
      <v>3</v>
      <v>3</v>
      <v>3</v>
      <v>3</v>
      <v>182</v>
      <v>3</v>
      <v>3</v>
      <v>3</v>
      <v>3</v>
      <v>3</v>
      <v>3</v>
      <v>3</v>
      <v>3</v>
      <v>3</v>
      <v>182</v>
      <v>3</v>
      <v>3</v>
      <v>3</v>
      <v>3</v>
    </spb>
    <spb s="2">
      <v>3</v>
    </spb>
    <spb s="0">
      <v xml:space="preserve">Wikipedia	</v>
      <v xml:space="preserve">CC-BY-SA	</v>
      <v xml:space="preserve">http://en.wikipedia.org/wiki/Missouri	</v>
      <v xml:space="preserve">http://creativecommons.org/licenses/by-sa/3.0/	</v>
    </spb>
    <spb s="0">
      <v xml:space="preserve">Wikipedia	US Census	US Census	Wikipedia	Sec	</v>
      <v xml:space="preserve">CC-BY-SA			CC-BY-SA		</v>
      <v xml:space="preserve">http://en.wikipedia.org/wiki/Missouri	https://www.census.gov/popest/data/state/asrh/2014/files/SC-EST2014-AGESEX-CIV.csv	http://www.census.gov/quickfacts/table/WTN220212/29	https://en.wikipedia.org/wiki/Missouri	https://www.sec.gov/cgi-bin/browse-edgar?action=getcompany&amp;CIK=0001812155	</v>
      <v xml:space="preserve">http://creativecommons.org/licenses/by-sa/3.0/			http://creativecommons.org/licenses/by-sa/3.0/		</v>
    </spb>
    <spb s="0">
      <v xml:space="preserve">Wikipedia	US Census	Wikipedia	Wikipedia	Wikipedia	</v>
      <v xml:space="preserve">CC-BY-SA		CC-BY-SA	CC-BY-SA	CC-BY-SA	</v>
      <v xml:space="preserve">http://en.wikipedia.org/wiki/Missouri	http://www.census.gov/quickfacts/table/WTN220212/29	https://en.wikipedia.org/wiki/Missouri	http://en.wikipedia.org/wiki/Missouri	https://en.wikipedia.org/wiki/Missouri	</v>
      <v xml:space="preserve">http://creativecommons.org/licenses/by-sa/3.0/		http://creativecommons.org/licenses/by-sa/3.0/	http://creativecommons.org/licenses/by-sa/3.0/	http://creativecommons.org/licenses/by-sa/3.0/	</v>
    </spb>
    <spb s="0">
      <v xml:space="preserve">Wikipedia	US Census	US Census	Wikipedia	</v>
      <v xml:space="preserve">CC-BY-SA			CC-BY-SA	</v>
      <v xml:space="preserve">http://en.wikipedia.org/wiki/Missouri	https://www.census.gov/popest/data/state/asrh/2014/files/SC-EST2014-AGESEX-CIV.csv	http://www.census.gov/quickfacts/table/WTN220212/29	https://en.wikipedia.org/wiki/Missouri	</v>
      <v xml:space="preserve">http://creativecommons.org/licenses/by-sa/3.0/			http://creativecommons.org/licenses/by-sa/3.0/	</v>
    </spb>
    <spb s="0">
      <v xml:space="preserve">Wikipedia	US Census	US Census	</v>
      <v xml:space="preserve">CC-BY-SA			</v>
      <v xml:space="preserve">http://en.wikipedia.org/wiki/Missouri	https://www.census.gov/popest/data/state/asrh/2014/files/SC-EST2014-AGESEX-CIV.csv	http://www.census.gov/quickfacts/table/WTN220212/29	</v>
      <v xml:space="preserve">http://creativecommons.org/licenses/by-sa/3.0/			</v>
    </spb>
    <spb s="0">
      <v xml:space="preserve">Wikipedia	US Census	US Census	Sec	</v>
      <v xml:space="preserve">CC-BY-SA				</v>
      <v xml:space="preserve">http://en.wikipedia.org/wiki/Missouri	https://www.census.gov/popest/data/state/asrh/2014/files/SC-EST2014-AGESEX-CIV.csv	http://www.census.gov/quickfacts/table/WTN220212/29	https://www.sec.gov/cgi-bin/browse-edgar?action=getcompany&amp;CIK=0001812155	</v>
      <v xml:space="preserve">http://creativecommons.org/licenses/by-sa/3.0/				</v>
    </spb>
    <spb s="1">
      <v>186</v>
      <v>187</v>
      <v>188</v>
      <v>3</v>
      <v>4</v>
      <v>187</v>
      <v>186</v>
      <v>186</v>
      <v>186</v>
      <v>3</v>
      <v>189</v>
      <v>3</v>
      <v>190</v>
      <v>191</v>
      <v>3</v>
      <v>3</v>
      <v>3</v>
      <v>3</v>
      <v>190</v>
      <v>3</v>
      <v>3</v>
      <v>3</v>
      <v>3</v>
      <v>3</v>
      <v>3</v>
      <v>3</v>
      <v>3</v>
      <v>3</v>
      <v>190</v>
      <v>3</v>
      <v>3</v>
      <v>3</v>
      <v>3</v>
    </spb>
    <spb s="0">
      <v xml:space="preserve">Wikipedia	</v>
      <v xml:space="preserve">CC-BY-SA	</v>
      <v xml:space="preserve">http://en.wikipedia.org/wiki/Mississippi	</v>
      <v xml:space="preserve">http://creativecommons.org/licenses/by-sa/3.0/	</v>
    </spb>
    <spb s="0">
      <v xml:space="preserve">Wikipedia	US Census	US Census	Wikipedia	Sec	</v>
      <v xml:space="preserve">CC-BY-SA			CC-BY-SA		</v>
      <v xml:space="preserve">http://en.wikipedia.org/wiki/Mississippi	https://www.census.gov/popest/data/state/asrh/2014/files/SC-EST2014-AGESEX-CIV.csv	http://www.census.gov/quickfacts/table/WTN220212/28	https://en.wikipedia.org/wiki/Mississippi	https://www.sec.gov/cgi-bin/browse-edgar?action=getcompany&amp;CIK=0001806425	</v>
      <v xml:space="preserve">http://creativecommons.org/licenses/by-sa/3.0/			http://creativecommons.org/licenses/by-sa/3.0/		</v>
    </spb>
    <spb s="0">
      <v xml:space="preserve">Wikipedia	Wikipedia	</v>
      <v xml:space="preserve">CC-BY-SA	CC-BY-SA	</v>
      <v xml:space="preserve">http://en.wikipedia.org/wiki/Mississippi	https://en.wikipedia.org/wiki/Mississippi	</v>
      <v xml:space="preserve">http://creativecommons.org/licenses/by-sa/3.0/	http://creativecommons.org/licenses/by-sa/3.0/	</v>
    </spb>
    <spb s="0">
      <v xml:space="preserve">Wikipedia	US Census	US Census	Sec	</v>
      <v xml:space="preserve">CC-BY-SA				</v>
      <v xml:space="preserve">http://en.wikipedia.org/wiki/Mississippi	https://www.census.gov/popest/data/state/asrh/2014/files/SC-EST2014-AGESEX-CIV.csv	http://www.census.gov/quickfacts/table/WTN220212/28	https://www.sec.gov/cgi-bin/browse-edgar?action=getcompany&amp;CIK=0001806425	</v>
      <v xml:space="preserve">http://creativecommons.org/licenses/by-sa/3.0/				</v>
    </spb>
    <spb s="0">
      <v xml:space="preserve">Wikipedia	US Census	US Census	Wikipedia	</v>
      <v xml:space="preserve">CC-BY-SA			CC-BY-SA	</v>
      <v xml:space="preserve">http://en.wikipedia.org/wiki/Mississippi	https://www.census.gov/popest/data/state/asrh/2014/files/SC-EST2014-AGESEX-CIV.csv	http://www.census.gov/quickfacts/table/WTN220212/28	https://en.wikipedia.org/wiki/Mississippi	</v>
      <v xml:space="preserve">http://creativecommons.org/licenses/by-sa/3.0/			http://creativecommons.org/licenses/by-sa/3.0/	</v>
    </spb>
    <spb s="0">
      <v xml:space="preserve">Wikipedia	US Census	US Census	</v>
      <v xml:space="preserve">CC-BY-SA			</v>
      <v xml:space="preserve">http://en.wikipedia.org/wiki/Mississippi	https://www.census.gov/popest/data/state/asrh/2014/files/SC-EST2014-AGESEX-CIV.csv	http://www.census.gov/quickfacts/table/WTN220212/28	</v>
      <v xml:space="preserve">http://creativecommons.org/licenses/by-sa/3.0/			</v>
    </spb>
    <spb s="9">
      <v>193</v>
      <v>194</v>
      <v>195</v>
      <v>3</v>
      <v>4</v>
      <v>194</v>
      <v>193</v>
      <v>193</v>
      <v>196</v>
      <v>193</v>
      <v>3</v>
      <v>197</v>
      <v>3</v>
      <v>198</v>
      <v>196</v>
      <v>3</v>
      <v>3</v>
      <v>3</v>
      <v>3</v>
      <v>198</v>
      <v>3</v>
      <v>3</v>
      <v>3</v>
      <v>3</v>
      <v>3</v>
      <v>3</v>
      <v>3</v>
      <v>3</v>
      <v>3</v>
      <v>198</v>
      <v>3</v>
      <v>3</v>
      <v>3</v>
      <v>3</v>
    </spb>
    <spb s="0">
      <v xml:space="preserve">Wikipedia	</v>
      <v xml:space="preserve">CC-BY-SA	</v>
      <v xml:space="preserve">http://en.wikipedia.org/wiki/Montana	</v>
      <v xml:space="preserve">http://creativecommons.org/licenses/by-sa/3.0/	</v>
    </spb>
    <spb s="0">
      <v xml:space="preserve">Wikipedia	US Census	US Census	Wikipedia	Sec	Tasteatlas	</v>
      <v xml:space="preserve">CC-BY-SA			CC-BY-SA			</v>
      <v xml:space="preserve">http://en.wikipedia.org/wiki/Montana	https://www.census.gov/popest/data/state/asrh/2014/files/SC-EST2014-AGESEX-CIV.csv	http://www.census.gov/quickfacts/table/lnd110210/30	https://en.wikipedia.org/wiki/Montana	https://www.sec.gov/cgi-bin/browse-edgar?action=getcompany&amp;CIK=0001798026	https://www.tasteatlas.com/montana	</v>
      <v xml:space="preserve">http://creativecommons.org/licenses/by-sa/3.0/			http://creativecommons.org/licenses/by-sa/3.0/			</v>
    </spb>
    <spb s="0">
      <v xml:space="preserve">Wikipedia	US Census	Wikipedia	Wikipedia	US Census	Wikipedia	</v>
      <v xml:space="preserve">CC-BY-SA		CC-BY-SA	CC-BY-SA		CC-BY-SA	</v>
      <v xml:space="preserve">http://en.wikipedia.org/wiki/Montana	http://www.census.gov/quickfacts/table/lnd110210/30	https://en.wikipedia.org/wiki/Montana	http://en.wikipedia.org/wiki/Montana	http://www.census.gov/quickfacts/table/lnd110210/30	https://en.wikipedia.org/wiki/Montana	</v>
      <v xml:space="preserve">http://creativecommons.org/licenses/by-sa/3.0/		http://creativecommons.org/licenses/by-sa/3.0/	http://creativecommons.org/licenses/by-sa/3.0/		http://creativecommons.org/licenses/by-sa/3.0/	</v>
    </spb>
    <spb s="0">
      <v xml:space="preserve">Wikipedia	US Census	US Census	Wikipedia	</v>
      <v xml:space="preserve">CC-BY-SA			CC-BY-SA	</v>
      <v xml:space="preserve">http://en.wikipedia.org/wiki/Montana	https://www.census.gov/popest/data/state/asrh/2014/files/SC-EST2014-AGESEX-CIV.csv	http://www.census.gov/quickfacts/table/lnd110210/30	https://en.wikipedia.org/wiki/Montana	</v>
      <v xml:space="preserve">http://creativecommons.org/licenses/by-sa/3.0/			http://creativecommons.org/licenses/by-sa/3.0/	</v>
    </spb>
    <spb s="0">
      <v xml:space="preserve">Wikipedia	US Census	US Census	</v>
      <v xml:space="preserve">CC-BY-SA			</v>
      <v xml:space="preserve">http://en.wikipedia.org/wiki/Montana	https://www.census.gov/popest/data/state/asrh/2014/files/SC-EST2014-AGESEX-CIV.csv	http://www.census.gov/quickfacts/table/lnd110210/30	</v>
      <v xml:space="preserve">http://creativecommons.org/licenses/by-sa/3.0/			</v>
    </spb>
    <spb s="0">
      <v xml:space="preserve">Wikipedia	US Census	US Census	Sec	</v>
      <v xml:space="preserve">CC-BY-SA				</v>
      <v xml:space="preserve">http://en.wikipedia.org/wiki/Montana	https://www.census.gov/popest/data/state/asrh/2014/files/SC-EST2014-AGESEX-CIV.csv	http://www.census.gov/quickfacts/table/lnd110210/30	https://www.sec.gov/cgi-bin/browse-edgar?action=getcompany&amp;CIK=0001798026	</v>
      <v xml:space="preserve">http://creativecommons.org/licenses/by-sa/3.0/				</v>
    </spb>
    <spb s="1">
      <v>200</v>
      <v>201</v>
      <v>202</v>
      <v>3</v>
      <v>4</v>
      <v>201</v>
      <v>200</v>
      <v>200</v>
      <v>200</v>
      <v>3</v>
      <v>203</v>
      <v>3</v>
      <v>204</v>
      <v>205</v>
      <v>3</v>
      <v>3</v>
      <v>3</v>
      <v>3</v>
      <v>204</v>
      <v>3</v>
      <v>3</v>
      <v>3</v>
      <v>3</v>
      <v>3</v>
      <v>3</v>
      <v>3</v>
      <v>3</v>
      <v>3</v>
      <v>204</v>
      <v>3</v>
      <v>3</v>
      <v>3</v>
      <v>3</v>
    </spb>
    <spb s="0">
      <v xml:space="preserve">Wikipedia	</v>
      <v xml:space="preserve">CC-BY-SA	</v>
      <v xml:space="preserve">http://en.wikipedia.org/wiki/North_Carolina	</v>
      <v xml:space="preserve">http://creativecommons.org/licenses/by-sa/3.0/	</v>
    </spb>
    <spb s="0">
      <v xml:space="preserve">Wikipedia	US Census	US Census	Wikipedia	Sec	</v>
      <v xml:space="preserve">CC-BY-SA			CC-BY-SA		</v>
      <v xml:space="preserve">http://en.wikipedia.org/wiki/North_Carolina	https://www.census.gov/popest/data/state/asrh/2014/files/SC-EST2014-AGESEX-CIV.csv	http://www.census.gov/quickfacts/table/WTN220212/37	https://en.wikipedia.org/wiki/North_Carolina	https://www.sec.gov/cgi-bin/browse-edgar?action=getcompany&amp;CIK=0001819679	</v>
      <v xml:space="preserve">http://creativecommons.org/licenses/by-sa/3.0/			http://creativecommons.org/licenses/by-sa/3.0/		</v>
    </spb>
    <spb s="0">
      <v xml:space="preserve">Wikipedia	US Census	Wikipedia	Wikipedia	US Census	Wikipedia	</v>
      <v xml:space="preserve">CC-BY-SA		CC-BY-SA	CC-BY-SA		CC-BY-SA	</v>
      <v xml:space="preserve">http://en.wikipedia.org/wiki/North_Carolina	http://www.census.gov/quickfacts/table/WTN220212/37	https://en.wikipedia.org/wiki/North_Carolina	http://en.wikipedia.org/wiki/North_Carolina	http://www.census.gov/quickfacts/table/WTN220212/37	https://en.wikipedia.org/wiki/North_Carolina	</v>
      <v xml:space="preserve">http://creativecommons.org/licenses/by-sa/3.0/		http://creativecommons.org/licenses/by-sa/3.0/	http://creativecommons.org/licenses/by-sa/3.0/		http://creativecommons.org/licenses/by-sa/3.0/	</v>
    </spb>
    <spb s="0">
      <v xml:space="preserve">Wikipedia	US Census	US Census	Wikipedia	</v>
      <v xml:space="preserve">CC-BY-SA			CC-BY-SA	</v>
      <v xml:space="preserve">http://en.wikipedia.org/wiki/North_Carolina	https://www.census.gov/popest/data/state/asrh/2014/files/SC-EST2014-AGESEX-CIV.csv	http://www.census.gov/quickfacts/table/WTN220212/37	https://en.wikipedia.org/wiki/North_Carolina	</v>
      <v xml:space="preserve">http://creativecommons.org/licenses/by-sa/3.0/			http://creativecommons.org/licenses/by-sa/3.0/	</v>
    </spb>
    <spb s="0">
      <v xml:space="preserve">Wikipedia	US Census	US Census	</v>
      <v xml:space="preserve">CC-BY-SA			</v>
      <v xml:space="preserve">http://en.wikipedia.org/wiki/North_Carolina	https://www.census.gov/popest/data/state/asrh/2014/files/SC-EST2014-AGESEX-CIV.csv	http://www.census.gov/quickfacts/table/WTN220212/37	</v>
      <v xml:space="preserve">http://creativecommons.org/licenses/by-sa/3.0/			</v>
    </spb>
    <spb s="0">
      <v xml:space="preserve">Wikipedia	US Census	US Census	Sec	</v>
      <v xml:space="preserve">CC-BY-SA				</v>
      <v xml:space="preserve">http://en.wikipedia.org/wiki/North_Carolina	https://www.census.gov/popest/data/state/asrh/2014/files/SC-EST2014-AGESEX-CIV.csv	http://www.census.gov/quickfacts/table/WTN220212/37	https://www.sec.gov/cgi-bin/browse-edgar?action=getcompany&amp;CIK=0001819679	</v>
      <v xml:space="preserve">http://creativecommons.org/licenses/by-sa/3.0/				</v>
    </spb>
    <spb s="1">
      <v>207</v>
      <v>208</v>
      <v>209</v>
      <v>3</v>
      <v>4</v>
      <v>208</v>
      <v>207</v>
      <v>207</v>
      <v>207</v>
      <v>3</v>
      <v>210</v>
      <v>3</v>
      <v>211</v>
      <v>212</v>
      <v>3</v>
      <v>3</v>
      <v>3</v>
      <v>3</v>
      <v>211</v>
      <v>3</v>
      <v>3</v>
      <v>3</v>
      <v>3</v>
      <v>3</v>
      <v>3</v>
      <v>3</v>
      <v>3</v>
      <v>3</v>
      <v>211</v>
      <v>3</v>
      <v>3</v>
      <v>3</v>
      <v>3</v>
    </spb>
    <spb s="0">
      <v xml:space="preserve">Wikipedia	</v>
      <v xml:space="preserve">CC-BY-SA	</v>
      <v xml:space="preserve">http://en.wikipedia.org/wiki/North_Dakota	</v>
      <v xml:space="preserve">http://creativecommons.org/licenses/by-sa/3.0/	</v>
    </spb>
    <spb s="0">
      <v xml:space="preserve">Wikipedia	US Census	US Census	Wikipedia	Sec	Tasteatlas	</v>
      <v xml:space="preserve">CC-BY-SA			CC-BY-SA			</v>
      <v xml:space="preserve">http://en.wikipedia.org/wiki/North_Dakota	https://www.census.gov/popest/data/state/asrh/2014/files/SC-EST2014-AGESEX-CIV.csv	http://www.census.gov/quickfacts/table/VET605214/38	https://en.wikipedia.org/wiki/North_Dakota	https://www.sec.gov/cgi-bin/browse-edgar?action=getcompany&amp;CIK=0001745032	https://www.tasteatlas.com/north dakota	</v>
      <v xml:space="preserve">http://creativecommons.org/licenses/by-sa/3.0/			http://creativecommons.org/licenses/by-sa/3.0/			</v>
    </spb>
    <spb s="0">
      <v xml:space="preserve">Wikipedia	US Census	Wikipedia	Wikipedia	Wikipedia	</v>
      <v xml:space="preserve">CC-BY-SA		CC-BY-SA	CC-BY-SA	CC-BY-SA	</v>
      <v xml:space="preserve">http://en.wikipedia.org/wiki/North_Dakota	http://www.census.gov/quickfacts/table/VET605214/38	https://en.wikipedia.org/wiki/North_Dakota	http://en.wikipedia.org/wiki/North_Dakota	https://en.wikipedia.org/wiki/North_Dakota	</v>
      <v xml:space="preserve">http://creativecommons.org/licenses/by-sa/3.0/		http://creativecommons.org/licenses/by-sa/3.0/	http://creativecommons.org/licenses/by-sa/3.0/	http://creativecommons.org/licenses/by-sa/3.0/	</v>
    </spb>
    <spb s="0">
      <v xml:space="preserve">Wikipedia	Wikipedia	</v>
      <v xml:space="preserve">CC-BY-SA	CC-BY-SA	</v>
      <v xml:space="preserve">http://en.wikipedia.org/wiki/North_Dakota	http://en.wikipedia.org/wiki/North_Dakota	</v>
      <v xml:space="preserve">http://creativecommons.org/licenses/by-sa/3.0/	http://creativecommons.org/licenses/by-sa/3.0/	</v>
    </spb>
    <spb s="0">
      <v xml:space="preserve">Wikipedia	US Census	US Census	Wikipedia	</v>
      <v xml:space="preserve">CC-BY-SA			CC-BY-SA	</v>
      <v xml:space="preserve">http://en.wikipedia.org/wiki/North_Dakota	https://www.census.gov/popest/data/state/asrh/2014/files/SC-EST2014-AGESEX-CIV.csv	http://www.census.gov/quickfacts/table/VET605214/38	https://en.wikipedia.org/wiki/North_Dakota	</v>
      <v xml:space="preserve">http://creativecommons.org/licenses/by-sa/3.0/			http://creativecommons.org/licenses/by-sa/3.0/	</v>
    </spb>
    <spb s="0">
      <v xml:space="preserve">Wikipedia	US Census	US Census	</v>
      <v xml:space="preserve">CC-BY-SA			</v>
      <v xml:space="preserve">http://en.wikipedia.org/wiki/North_Dakota	https://www.census.gov/popest/data/state/asrh/2014/files/SC-EST2014-AGESEX-CIV.csv	http://www.census.gov/quickfacts/table/VET605214/38	</v>
      <v xml:space="preserve">http://creativecommons.org/licenses/by-sa/3.0/			</v>
    </spb>
    <spb s="0">
      <v xml:space="preserve">Wikipedia	US Census	US Census	Sec	</v>
      <v xml:space="preserve">CC-BY-SA				</v>
      <v xml:space="preserve">http://en.wikipedia.org/wiki/North_Dakota	https://www.census.gov/popest/data/state/asrh/2014/files/SC-EST2014-AGESEX-CIV.csv	http://www.census.gov/quickfacts/table/VET605214/38	https://www.sec.gov/cgi-bin/browse-edgar?action=getcompany&amp;CIK=0001745032	</v>
      <v xml:space="preserve">http://creativecommons.org/licenses/by-sa/3.0/				</v>
    </spb>
    <spb s="1">
      <v>214</v>
      <v>215</v>
      <v>216</v>
      <v>3</v>
      <v>4</v>
      <v>215</v>
      <v>214</v>
      <v>214</v>
      <v>217</v>
      <v>3</v>
      <v>218</v>
      <v>3</v>
      <v>219</v>
      <v>220</v>
      <v>3</v>
      <v>3</v>
      <v>3</v>
      <v>3</v>
      <v>219</v>
      <v>3</v>
      <v>3</v>
      <v>3</v>
      <v>3</v>
      <v>3</v>
      <v>3</v>
      <v>3</v>
      <v>3</v>
      <v>3</v>
      <v>219</v>
      <v>3</v>
      <v>3</v>
      <v>3</v>
      <v>3</v>
    </spb>
    <spb s="0">
      <v xml:space="preserve">Wikipedia	</v>
      <v xml:space="preserve">CC-BY-SA	</v>
      <v xml:space="preserve">http://en.wikipedia.org/wiki/Nebraska	</v>
      <v xml:space="preserve">http://creativecommons.org/licenses/by-sa/3.0/	</v>
    </spb>
    <spb s="0">
      <v xml:space="preserve">Wikipedia	US Census	US Census	Wikipedia	LinkedIn	Sec	</v>
      <v xml:space="preserve">CC-BY-SA			CC-BY-SA			</v>
      <v xml:space="preserve">http://en.wikipedia.org/wiki/Nebraska	https://www.census.gov/popest/data/state/asrh/2014/files/SC-EST2014-AGESEX-CIV.csv	http://www.census.gov/quickfacts/table/WTN220212/31	https://en.wikipedia.org/wiki/Nebraska	https://www.linkedin.com/company/audubon-nebraska	https://www.sec.gov/cgi-bin/browse-edgar?action=getcompany&amp;CIK=0001802647	</v>
      <v xml:space="preserve">http://creativecommons.org/licenses/by-sa/3.0/			http://creativecommons.org/licenses/by-sa/3.0/			</v>
    </spb>
    <spb s="0">
      <v xml:space="preserve">Wikipedia	Wikipedia	LinkedIn	Wikipedia	Wikipedia	</v>
      <v xml:space="preserve">CC-BY-SA	CC-BY-SA		CC-BY-SA	CC-BY-SA	</v>
      <v xml:space="preserve">http://en.wikipedia.org/wiki/Nebraska	https://en.wikipedia.org/wiki/Nebraska	https://www.linkedin.com/company/audubon-nebraska	http://en.wikipedia.org/wiki/Nebraska	https://en.wikipedia.org/wiki/Nebraska	</v>
      <v xml:space="preserve">http://creativecommons.org/licenses/by-sa/3.0/	http://creativecommons.org/licenses/by-sa/3.0/		http://creativecommons.org/licenses/by-sa/3.0/	http://creativecommons.org/licenses/by-sa/3.0/	</v>
    </spb>
    <spb s="0">
      <v xml:space="preserve">Wikipedia	Wikipedia	</v>
      <v xml:space="preserve">CC-BY-SA	CC-BY-SA	</v>
      <v xml:space="preserve">http://en.wikipedia.org/wiki/Nebraska	http://en.wikipedia.org/wiki/Nebraska	</v>
      <v xml:space="preserve">http://creativecommons.org/licenses/by-sa/3.0/	http://creativecommons.org/licenses/by-sa/3.0/	</v>
    </spb>
    <spb s="0">
      <v xml:space="preserve">Wikipedia	US Census	US Census	Wikipedia	LinkedIn	</v>
      <v xml:space="preserve">CC-BY-SA			CC-BY-SA		</v>
      <v xml:space="preserve">http://en.wikipedia.org/wiki/Nebraska	https://www.census.gov/popest/data/state/asrh/2014/files/SC-EST2014-AGESEX-CIV.csv	http://www.census.gov/quickfacts/table/WTN220212/31	https://en.wikipedia.org/wiki/Nebraska	https://www.linkedin.com/company/audubon-nebraska	</v>
      <v xml:space="preserve">http://creativecommons.org/licenses/by-sa/3.0/			http://creativecommons.org/licenses/by-sa/3.0/		</v>
    </spb>
    <spb s="0">
      <v xml:space="preserve">Wikipedia	US Census	LinkedIn	</v>
      <v xml:space="preserve">CC-BY-SA			</v>
      <v xml:space="preserve">http://en.wikipedia.org/wiki/Nebraska	https://www.census.gov/popest/data/state/asrh/2014/files/SC-EST2014-AGESEX-CIV.csv	https://www.linkedin.com/company/audubon-nebraska	</v>
      <v xml:space="preserve">http://creativecommons.org/licenses/by-sa/3.0/			</v>
    </spb>
    <spb s="0">
      <v xml:space="preserve">Wikipedia	US Census	LinkedIn	Sec	</v>
      <v xml:space="preserve">CC-BY-SA				</v>
      <v xml:space="preserve">http://en.wikipedia.org/wiki/Nebraska	https://www.census.gov/popest/data/state/asrh/2014/files/SC-EST2014-AGESEX-CIV.csv	https://www.linkedin.com/company/audubon-nebraska	https://www.sec.gov/cgi-bin/browse-edgar?action=getcompany&amp;CIK=0001802647	</v>
      <v xml:space="preserve">http://creativecommons.org/licenses/by-sa/3.0/				</v>
    </spb>
    <spb s="1">
      <v>222</v>
      <v>223</v>
      <v>224</v>
      <v>3</v>
      <v>4</v>
      <v>223</v>
      <v>222</v>
      <v>222</v>
      <v>225</v>
      <v>3</v>
      <v>226</v>
      <v>3</v>
      <v>227</v>
      <v>228</v>
      <v>3</v>
      <v>3</v>
      <v>3</v>
      <v>3</v>
      <v>227</v>
      <v>3</v>
      <v>3</v>
      <v>3</v>
      <v>3</v>
      <v>3</v>
      <v>3</v>
      <v>3</v>
      <v>3</v>
      <v>3</v>
      <v>227</v>
      <v>3</v>
      <v>3</v>
      <v>3</v>
      <v>3</v>
    </spb>
    <spb s="0">
      <v xml:space="preserve">Wikipedia	</v>
      <v xml:space="preserve">CC-BY-SA	</v>
      <v xml:space="preserve">http://en.wikipedia.org/wiki/New_Hampshire	</v>
      <v xml:space="preserve">http://creativecommons.org/licenses/by-sa/3.0/	</v>
    </spb>
    <spb s="0">
      <v xml:space="preserve">Wikipedia	US Census	US Census	Wikipedia	Sec	</v>
      <v xml:space="preserve">CC-BY-SA			CC-BY-SA		</v>
      <v xml:space="preserve">http://en.wikipedia.org/wiki/New_Hampshire	https://www.census.gov/popest/data/state/asrh/2014/files/SC-EST2014-AGESEX-CIV.csv	http://www.census.gov/quickfacts/table/VET605214/33	https://en.wikipedia.org/wiki/New_Hampshire	https://www.sec.gov/cgi-bin/browse-edgar?action=getcompany&amp;CIK=0001769267	</v>
      <v xml:space="preserve">http://creativecommons.org/licenses/by-sa/3.0/			http://creativecommons.org/licenses/by-sa/3.0/		</v>
    </spb>
    <spb s="0">
      <v xml:space="preserve">Wikipedia	US Census	Wikipedia	</v>
      <v xml:space="preserve">CC-BY-SA		CC-BY-SA	</v>
      <v xml:space="preserve">http://en.wikipedia.org/wiki/New_Hampshire	http://www.census.gov/quickfacts/table/VET605214/33	https://en.wikipedia.org/wiki/New_Hampshire	</v>
      <v xml:space="preserve">http://creativecommons.org/licenses/by-sa/3.0/		http://creativecommons.org/licenses/by-sa/3.0/	</v>
    </spb>
    <spb s="0">
      <v xml:space="preserve">Wikipedia	US Census	US Census	Sec	</v>
      <v xml:space="preserve">CC-BY-SA				</v>
      <v xml:space="preserve">http://en.wikipedia.org/wiki/New_Hampshire	https://www.census.gov/popest/data/state/asrh/2014/files/SC-EST2014-AGESEX-CIV.csv	http://www.census.gov/quickfacts/table/VET605214/33	https://www.sec.gov/cgi-bin/browse-edgar?action=getcompany&amp;CIK=0001769267	</v>
      <v xml:space="preserve">http://creativecommons.org/licenses/by-sa/3.0/				</v>
    </spb>
    <spb s="0">
      <v xml:space="preserve">Wikipedia	US Census	US Census	Wikipedia	</v>
      <v xml:space="preserve">CC-BY-SA			CC-BY-SA	</v>
      <v xml:space="preserve">http://en.wikipedia.org/wiki/New_Hampshire	https://www.census.gov/popest/data/state/asrh/2014/files/SC-EST2014-AGESEX-CIV.csv	http://www.census.gov/quickfacts/table/VET605214/33	https://en.wikipedia.org/wiki/New_Hampshire	</v>
      <v xml:space="preserve">http://creativecommons.org/licenses/by-sa/3.0/			http://creativecommons.org/licenses/by-sa/3.0/	</v>
    </spb>
    <spb s="0">
      <v xml:space="preserve">Wikipedia	US Census	US Census	</v>
      <v xml:space="preserve">CC-BY-SA			</v>
      <v xml:space="preserve">http://en.wikipedia.org/wiki/New_Hampshire	https://www.census.gov/popest/data/state/asrh/2014/files/SC-EST2014-AGESEX-CIV.csv	http://www.census.gov/quickfacts/table/VET605214/33	</v>
      <v xml:space="preserve">http://creativecommons.org/licenses/by-sa/3.0/			</v>
    </spb>
    <spb s="19">
      <v>230</v>
      <v>231</v>
      <v>232</v>
      <v>3</v>
      <v>4</v>
      <v>231</v>
      <v>230</v>
      <v>230</v>
      <v>233</v>
      <v>230</v>
      <v>3</v>
      <v>234</v>
      <v>3</v>
      <v>235</v>
      <v>235</v>
      <v>3</v>
      <v>3</v>
      <v>3</v>
      <v>3</v>
      <v>235</v>
      <v>3</v>
      <v>3</v>
      <v>3</v>
      <v>3</v>
      <v>3</v>
      <v>3</v>
      <v>3</v>
      <v>3</v>
      <v>3</v>
      <v>235</v>
      <v>3</v>
      <v>3</v>
      <v>3</v>
    </spb>
    <spb s="0">
      <v xml:space="preserve">Wikipedia	</v>
      <v xml:space="preserve">CC-BY-SA	</v>
      <v xml:space="preserve">http://en.wikipedia.org/wiki/New_Jersey	</v>
      <v xml:space="preserve">http://creativecommons.org/licenses/by-sa/3.0/	</v>
    </spb>
    <spb s="0">
      <v xml:space="preserve">Wikipedia	US Census	US Census	Wikipedia	Sec	Tasteatlas	Weathertrends360	</v>
      <v xml:space="preserve">CC-BY-SA			CC-BY-SA				</v>
      <v xml:space="preserve">http://en.wikipedia.org/wiki/New_Jersey	https://www.census.gov/popest/data/state/asrh/2014/files/SC-EST2014-AGESEX-CIV.csv	http://www.census.gov/quickfacts/table/WTN220212/34	https://en.wikipedia.org/wiki/New_Jersey	https://www.sec.gov/cgi-bin/browse-edgar?action=getcompany&amp;CIK=0001803848	https://www.tasteatlas.com/new jersey	https://www.weathertrends360.com/	</v>
      <v xml:space="preserve">http://creativecommons.org/licenses/by-sa/3.0/			http://creativecommons.org/licenses/by-sa/3.0/				</v>
    </spb>
    <spb s="0">
      <v xml:space="preserve">Wikipedia	US Census	Wikipedia	Wikipedia	Wikipedia	</v>
      <v xml:space="preserve">CC-BY-SA		CC-BY-SA	CC-BY-SA	CC-BY-SA	</v>
      <v xml:space="preserve">http://en.wikipedia.org/wiki/New_Jersey	http://www.census.gov/quickfacts/table/WTN220212/34	https://en.wikipedia.org/wiki/New_Jersey	http://en.wikipedia.org/wiki/New_Jersey	https://en.wikipedia.org/wiki/New_Jersey	</v>
      <v xml:space="preserve">http://creativecommons.org/licenses/by-sa/3.0/		http://creativecommons.org/licenses/by-sa/3.0/	http://creativecommons.org/licenses/by-sa/3.0/	http://creativecommons.org/licenses/by-sa/3.0/	</v>
    </spb>
    <spb s="0">
      <v xml:space="preserve">Wikipedia	US Census	US Census	Wikipedia	</v>
      <v xml:space="preserve">CC-BY-SA			CC-BY-SA	</v>
      <v xml:space="preserve">http://en.wikipedia.org/wiki/New_Jersey	https://www.census.gov/popest/data/state/asrh/2014/files/SC-EST2014-AGESEX-CIV.csv	http://www.census.gov/quickfacts/table/WTN220212/34	https://en.wikipedia.org/wiki/New_Jersey	</v>
      <v xml:space="preserve">http://creativecommons.org/licenses/by-sa/3.0/			http://creativecommons.org/licenses/by-sa/3.0/	</v>
    </spb>
    <spb s="0">
      <v xml:space="preserve">Wikipedia	US Census	US Census	</v>
      <v xml:space="preserve">CC-BY-SA			</v>
      <v xml:space="preserve">http://en.wikipedia.org/wiki/New_Jersey	https://www.census.gov/popest/data/state/asrh/2014/files/SC-EST2014-AGESEX-CIV.csv	http://www.census.gov/quickfacts/table/WTN220212/34	</v>
      <v xml:space="preserve">http://creativecommons.org/licenses/by-sa/3.0/			</v>
    </spb>
    <spb s="0">
      <v xml:space="preserve">Wikipedia	US Census	US Census	Sec	</v>
      <v xml:space="preserve">CC-BY-SA				</v>
      <v xml:space="preserve">http://en.wikipedia.org/wiki/New_Jersey	https://www.census.gov/popest/data/state/asrh/2014/files/SC-EST2014-AGESEX-CIV.csv	http://www.census.gov/quickfacts/table/WTN220212/34	https://www.sec.gov/cgi-bin/browse-edgar?action=getcompany&amp;CIK=0001803848	</v>
      <v xml:space="preserve">http://creativecommons.org/licenses/by-sa/3.0/				</v>
    </spb>
    <spb s="1">
      <v>237</v>
      <v>238</v>
      <v>239</v>
      <v>3</v>
      <v>4</v>
      <v>238</v>
      <v>237</v>
      <v>237</v>
      <v>237</v>
      <v>3</v>
      <v>240</v>
      <v>3</v>
      <v>241</v>
      <v>242</v>
      <v>3</v>
      <v>3</v>
      <v>3</v>
      <v>3</v>
      <v>241</v>
      <v>3</v>
      <v>3</v>
      <v>3</v>
      <v>3</v>
      <v>3</v>
      <v>3</v>
      <v>3</v>
      <v>3</v>
      <v>3</v>
      <v>241</v>
      <v>3</v>
      <v>3</v>
      <v>3</v>
      <v>3</v>
    </spb>
    <spb s="0">
      <v xml:space="preserve">Wikipedia	</v>
      <v xml:space="preserve">CC-BY-SA	</v>
      <v xml:space="preserve">http://en.wikipedia.org/wiki/New_Mexico	</v>
      <v xml:space="preserve">http://creativecommons.org/licenses/by-sa/3.0/	</v>
    </spb>
    <spb s="0">
      <v xml:space="preserve">Wikipedia	US Census	US Census	Wikipedia	Sec	</v>
      <v xml:space="preserve">CC-BY-SA			CC-BY-SA		</v>
      <v xml:space="preserve">http://en.wikipedia.org/wiki/New_Mexico	https://www.census.gov/popest/data/state/asrh/2014/files/SC-EST2014-AGESEX-CIV.csv	http://www.census.gov/quickfacts/table/WTN220212/35	https://en.wikipedia.org/wiki/New_Mexico	https://www.sec.gov/cgi-bin/browse-edgar?action=getcompany&amp;CIK=0001751882	</v>
      <v xml:space="preserve">http://creativecommons.org/licenses/by-sa/3.0/			http://creativecommons.org/licenses/by-sa/3.0/		</v>
    </spb>
    <spb s="0">
      <v xml:space="preserve">Wikipedia	US Census	Wikipedia	Wikipedia	US Census	Wikipedia	</v>
      <v xml:space="preserve">CC-BY-SA		CC-BY-SA	CC-BY-SA		CC-BY-SA	</v>
      <v xml:space="preserve">http://en.wikipedia.org/wiki/New_Mexico	http://www.census.gov/quickfacts/table/WTN220212/35	https://en.wikipedia.org/wiki/New_Mexico	http://en.wikipedia.org/wiki/New_Mexico	http://www.census.gov/quickfacts/table/WTN220212/35	https://en.wikipedia.org/wiki/New_Mexico	</v>
      <v xml:space="preserve">http://creativecommons.org/licenses/by-sa/3.0/		http://creativecommons.org/licenses/by-sa/3.0/	http://creativecommons.org/licenses/by-sa/3.0/		http://creativecommons.org/licenses/by-sa/3.0/	</v>
    </spb>
    <spb s="0">
      <v xml:space="preserve">Wikipedia	US Census	US Census	Sec	</v>
      <v xml:space="preserve">CC-BY-SA				</v>
      <v xml:space="preserve">http://en.wikipedia.org/wiki/New_Mexico	https://www.census.gov/popest/data/state/asrh/2014/files/SC-EST2014-AGESEX-CIV.csv	http://www.census.gov/quickfacts/table/WTN220212/35	https://www.sec.gov/cgi-bin/browse-edgar?action=getcompany&amp;CIK=0001751882	</v>
      <v xml:space="preserve">http://creativecommons.org/licenses/by-sa/3.0/				</v>
    </spb>
    <spb s="0">
      <v xml:space="preserve">Wikipedia	US Census	US Census	Wikipedia	</v>
      <v xml:space="preserve">CC-BY-SA			CC-BY-SA	</v>
      <v xml:space="preserve">http://en.wikipedia.org/wiki/New_Mexico	https://www.census.gov/popest/data/state/asrh/2014/files/SC-EST2014-AGESEX-CIV.csv	http://www.census.gov/quickfacts/table/WTN220212/35	https://en.wikipedia.org/wiki/New_Mexico	</v>
      <v xml:space="preserve">http://creativecommons.org/licenses/by-sa/3.0/			http://creativecommons.org/licenses/by-sa/3.0/	</v>
    </spb>
    <spb s="0">
      <v xml:space="preserve">Wikipedia	US Census	US Census	</v>
      <v xml:space="preserve">CC-BY-SA			</v>
      <v xml:space="preserve">http://en.wikipedia.org/wiki/New_Mexico	https://www.census.gov/popest/data/state/asrh/2014/files/SC-EST2014-AGESEX-CIV.csv	http://www.census.gov/quickfacts/table/WTN220212/35	</v>
      <v xml:space="preserve">http://creativecommons.org/licenses/by-sa/3.0/			</v>
    </spb>
    <spb s="9">
      <v>244</v>
      <v>245</v>
      <v>246</v>
      <v>3</v>
      <v>4</v>
      <v>245</v>
      <v>244</v>
      <v>244</v>
      <v>247</v>
      <v>244</v>
      <v>3</v>
      <v>248</v>
      <v>3</v>
      <v>249</v>
      <v>247</v>
      <v>3</v>
      <v>3</v>
      <v>3</v>
      <v>3</v>
      <v>249</v>
      <v>3</v>
      <v>3</v>
      <v>3</v>
      <v>3</v>
      <v>3</v>
      <v>3</v>
      <v>3</v>
      <v>3</v>
      <v>3</v>
      <v>249</v>
      <v>3</v>
      <v>3</v>
      <v>3</v>
      <v>3</v>
    </spb>
    <spb s="0">
      <v xml:space="preserve">Wikipedia	</v>
      <v xml:space="preserve">CC-BY-SA	</v>
      <v xml:space="preserve">http://en.wikipedia.org/wiki/Nevada	</v>
      <v xml:space="preserve">http://creativecommons.org/licenses/by-sa/3.0/	</v>
    </spb>
    <spb s="0">
      <v xml:space="preserve">Wikipedia	US Census	US Census	Wikipedia	Sec	Weathertrends360	</v>
      <v xml:space="preserve">CC-BY-SA			CC-BY-SA			</v>
      <v xml:space="preserve">http://en.wikipedia.org/wiki/Nevada	https://www.census.gov/popest/data/state/asrh/2014/files/SC-EST2014-AGESEX-CIV.csv	http://www.census.gov/quickfacts/table/WTN220212/32	https://en.wikipedia.org/wiki/Nevada	https://www.sec.gov/cgi-bin/browse-edgar?action=getcompany&amp;CIK=0001809104	https://www.weathertrends360.com/	</v>
      <v xml:space="preserve">http://creativecommons.org/licenses/by-sa/3.0/			http://creativecommons.org/licenses/by-sa/3.0/			</v>
    </spb>
    <spb s="0">
      <v xml:space="preserve">Wikipedia	US Census	Wikipedia	Wikipedia	US Census	Wikipedia	</v>
      <v xml:space="preserve">CC-BY-SA		CC-BY-SA	CC-BY-SA		CC-BY-SA	</v>
      <v xml:space="preserve">http://en.wikipedia.org/wiki/Nevada	http://www.census.gov/quickfacts/table/WTN220212/32	https://en.wikipedia.org/wiki/Nevada	http://en.wikipedia.org/wiki/Nevada	http://www.census.gov/quickfacts/table/WTN220212/32	https://en.wikipedia.org/wiki/Nevada	</v>
      <v xml:space="preserve">http://creativecommons.org/licenses/by-sa/3.0/		http://creativecommons.org/licenses/by-sa/3.0/	http://creativecommons.org/licenses/by-sa/3.0/		http://creativecommons.org/licenses/by-sa/3.0/	</v>
    </spb>
    <spb s="0">
      <v xml:space="preserve">Wikipedia	Wikipedia	</v>
      <v xml:space="preserve">CC-BY-SA	CC-BY-SA	</v>
      <v xml:space="preserve">http://en.wikipedia.org/wiki/Nevada	http://en.wikipedia.org/wiki/Nevada	</v>
      <v xml:space="preserve">http://creativecommons.org/licenses/by-sa/3.0/	http://creativecommons.org/licenses/by-sa/3.0/	</v>
    </spb>
    <spb s="0">
      <v xml:space="preserve">Wikipedia	US Census	US Census	Wikipedia	</v>
      <v xml:space="preserve">CC-BY-SA			CC-BY-SA	</v>
      <v xml:space="preserve">http://en.wikipedia.org/wiki/Nevada	https://www.census.gov/popest/data/state/asrh/2014/files/SC-EST2014-AGESEX-CIV.csv	http://www.census.gov/quickfacts/table/WTN220212/32	https://en.wikipedia.org/wiki/Nevada	</v>
      <v xml:space="preserve">http://creativecommons.org/licenses/by-sa/3.0/			http://creativecommons.org/licenses/by-sa/3.0/	</v>
    </spb>
    <spb s="0">
      <v xml:space="preserve">Wikipedia	US Census	US Census	</v>
      <v xml:space="preserve">CC-BY-SA			</v>
      <v xml:space="preserve">http://en.wikipedia.org/wiki/Nevada	https://www.census.gov/popest/data/state/asrh/2014/files/SC-EST2014-AGESEX-CIV.csv	http://www.census.gov/quickfacts/table/WTN220212/32	</v>
      <v xml:space="preserve">http://creativecommons.org/licenses/by-sa/3.0/			</v>
    </spb>
    <spb s="0">
      <v xml:space="preserve">Wikipedia	US Census	US Census	Sec	</v>
      <v xml:space="preserve">CC-BY-SA				</v>
      <v xml:space="preserve">http://en.wikipedia.org/wiki/Nevada	https://www.census.gov/popest/data/state/asrh/2014/files/SC-EST2014-AGESEX-CIV.csv	http://www.census.gov/quickfacts/table/WTN220212/32	https://www.sec.gov/cgi-bin/browse-edgar?action=getcompany&amp;CIK=0001809104	</v>
      <v xml:space="preserve">http://creativecommons.org/licenses/by-sa/3.0/				</v>
    </spb>
    <spb s="1">
      <v>251</v>
      <v>252</v>
      <v>253</v>
      <v>3</v>
      <v>4</v>
      <v>252</v>
      <v>251</v>
      <v>251</v>
      <v>254</v>
      <v>3</v>
      <v>255</v>
      <v>3</v>
      <v>256</v>
      <v>257</v>
      <v>3</v>
      <v>3</v>
      <v>3</v>
      <v>3</v>
      <v>256</v>
      <v>3</v>
      <v>3</v>
      <v>3</v>
      <v>3</v>
      <v>3</v>
      <v>3</v>
      <v>3</v>
      <v>3</v>
      <v>3</v>
      <v>256</v>
      <v>3</v>
      <v>3</v>
      <v>3</v>
      <v>3</v>
    </spb>
    <spb s="0">
      <v xml:space="preserve">Wikipedia	</v>
      <v xml:space="preserve">CC-BY-SA	</v>
      <v xml:space="preserve">http://en.wikipedia.org/wiki/New_York	</v>
      <v xml:space="preserve">http://creativecommons.org/licenses/by-sa/3.0/	</v>
    </spb>
    <spb s="0">
      <v xml:space="preserve">Wikipedia	Wikipedia	US Census	US Census	Wikipedia	</v>
      <v xml:space="preserve">CC-BY-SA	CC-BY-SA			CC-BY-SA	</v>
      <v xml:space="preserve">http://en.wikipedia.org/wiki/New_York_(state)	http://en.wikipedia.org/wiki/New_York	https://www.census.gov/popest/data/state/asrh/2014/files/SC-EST2014-AGESEX-CIV.csv	http://www.census.gov/quickfacts/table/WTN220212/36	https://en.wikipedia.org/wiki/New_York_(state)	</v>
      <v xml:space="preserve">http://creativecommons.org/licenses/by-sa/3.0/	http://creativecommons.org/licenses/by-sa/3.0/			http://creativecommons.org/licenses/by-sa/3.0/	</v>
    </spb>
    <spb s="0">
      <v xml:space="preserve">Wikipedia	Wikipedia	US Census	Wikipedia	Wikipedia	Wikipedia	US Census	Wikipedia	</v>
      <v xml:space="preserve">CC-BY-SA	CC-BY-SA		CC-BY-SA	CC-BY-SA	CC-BY-SA		CC-BY-SA	</v>
      <v xml:space="preserve">http://en.wikipedia.org/wiki/New_York_(state)	http://en.wikipedia.org/wiki/New_York	http://www.census.gov/quickfacts/table/WTN220212/36	https://en.wikipedia.org/wiki/New_York_(state)	http://en.wikipedia.org/wiki/New_York_(state)	http://en.wikipedia.org/wiki/New_York	http://www.census.gov/quickfacts/table/WTN220212/36	https://en.wikipedia.org/wiki/New_York_(state)	</v>
      <v xml:space="preserve">http://creativecommons.org/licenses/by-sa/3.0/	http://creativecommons.org/licenses/by-sa/3.0/		http://creativecommons.org/licenses/by-sa/3.0/	http://creativecommons.org/licenses/by-sa/3.0/	http://creativecommons.org/licenses/by-sa/3.0/		http://creativecommons.org/licenses/by-sa/3.0/	</v>
    </spb>
    <spb s="0">
      <v xml:space="preserve">Wikipedia	Wikipedia	</v>
      <v xml:space="preserve">CC-BY-SA	CC-BY-SA	</v>
      <v xml:space="preserve">http://en.wikipedia.org/wiki/New_York_(state)	http://en.wikipedia.org/wiki/New_York	</v>
      <v xml:space="preserve">http://creativecommons.org/licenses/by-sa/3.0/	http://creativecommons.org/licenses/by-sa/3.0/	</v>
    </spb>
    <spb s="0">
      <v xml:space="preserve">Wikipedia	</v>
      <v xml:space="preserve">CC-BY-SA	</v>
      <v xml:space="preserve">http://en.wikipedia.org/wiki/New_York_(state)	</v>
      <v xml:space="preserve">http://creativecommons.org/licenses/by-sa/3.0/	</v>
    </spb>
    <spb s="0">
      <v xml:space="preserve">Wikipedia	US Census	US Census	Wikipedia	</v>
      <v xml:space="preserve">CC-BY-SA			CC-BY-SA	</v>
      <v xml:space="preserve">http://en.wikipedia.org/wiki/New_York	https://www.census.gov/popest/data/state/asrh/2014/files/SC-EST2014-AGESEX-CIV.csv	http://www.census.gov/quickfacts/table/WTN220212/36	https://en.wikipedia.org/wiki/New_York_(state)	</v>
      <v xml:space="preserve">http://creativecommons.org/licenses/by-sa/3.0/			http://creativecommons.org/licenses/by-sa/3.0/	</v>
    </spb>
    <spb s="0">
      <v xml:space="preserve">Wikipedia	Wikipedia	US Census	US Census	</v>
      <v xml:space="preserve">CC-BY-SA	CC-BY-SA			</v>
      <v xml:space="preserve">http://en.wikipedia.org/wiki/New_York_(state)	http://en.wikipedia.org/wiki/New_York	https://www.census.gov/popest/data/state/asrh/2014/files/SC-EST2014-AGESEX-CIV.csv	http://www.census.gov/quickfacts/table/WTN220212/36	</v>
      <v xml:space="preserve">http://creativecommons.org/licenses/by-sa/3.0/	http://creativecommons.org/licenses/by-sa/3.0/			</v>
    </spb>
    <spb s="1">
      <v>259</v>
      <v>260</v>
      <v>261</v>
      <v>3</v>
      <v>4</v>
      <v>260</v>
      <v>262</v>
      <v>263</v>
      <v>262</v>
      <v>3</v>
      <v>264</v>
      <v>3</v>
      <v>265</v>
      <v>265</v>
      <v>3</v>
      <v>3</v>
      <v>3</v>
      <v>3</v>
      <v>265</v>
      <v>3</v>
      <v>3</v>
      <v>3</v>
      <v>3</v>
      <v>3</v>
      <v>3</v>
      <v>3</v>
      <v>3</v>
      <v>3</v>
      <v>265</v>
      <v>3</v>
      <v>3</v>
      <v>3</v>
      <v>3</v>
    </spb>
    <spb s="0">
      <v xml:space="preserve">Wikipedia	</v>
      <v xml:space="preserve">CC-BY-SA	</v>
      <v xml:space="preserve">http://en.wikipedia.org/wiki/Ohio	</v>
      <v xml:space="preserve">http://creativecommons.org/licenses/by-sa/3.0/	</v>
    </spb>
    <spb s="0">
      <v xml:space="preserve">Wikipedia	US Census	US Census	Wikipedia	Sec	</v>
      <v xml:space="preserve">CC-BY-SA			CC-BY-SA		</v>
      <v xml:space="preserve">http://en.wikipedia.org/wiki/Ohio	https://www.census.gov/popest/data/state/asrh/2014/files/SC-EST2014-AGESEX-CIV.csv	http://www.census.gov/quickfacts/table/WTN220212/39	https://en.wikipedia.org/wiki/Ohio	https://www.sec.gov/cgi-bin/browse-edgar?action=getcompany&amp;CIK=0001811308	</v>
      <v xml:space="preserve">http://creativecommons.org/licenses/by-sa/3.0/			http://creativecommons.org/licenses/by-sa/3.0/		</v>
    </spb>
    <spb s="0">
      <v xml:space="preserve">Wikipedia	US Census	Wikipedia	Wikipedia	Wikipedia	</v>
      <v xml:space="preserve">CC-BY-SA		CC-BY-SA	CC-BY-SA	CC-BY-SA	</v>
      <v xml:space="preserve">http://en.wikipedia.org/wiki/Ohio	http://www.census.gov/quickfacts/table/WTN220212/39	https://en.wikipedia.org/wiki/Ohio	http://en.wikipedia.org/wiki/Ohio	https://en.wikipedia.org/wiki/Ohio	</v>
      <v xml:space="preserve">http://creativecommons.org/licenses/by-sa/3.0/		http://creativecommons.org/licenses/by-sa/3.0/	http://creativecommons.org/licenses/by-sa/3.0/	http://creativecommons.org/licenses/by-sa/3.0/	</v>
    </spb>
    <spb s="0">
      <v xml:space="preserve">Wikipedia	US Census	US Census	Wikipedia	</v>
      <v xml:space="preserve">CC-BY-SA			CC-BY-SA	</v>
      <v xml:space="preserve">http://en.wikipedia.org/wiki/Ohio	https://www.census.gov/popest/data/state/asrh/2014/files/SC-EST2014-AGESEX-CIV.csv	http://www.census.gov/quickfacts/table/WTN220212/39	https://en.wikipedia.org/wiki/Ohio	</v>
      <v xml:space="preserve">http://creativecommons.org/licenses/by-sa/3.0/			http://creativecommons.org/licenses/by-sa/3.0/	</v>
    </spb>
    <spb s="0">
      <v xml:space="preserve">Wikipedia	US Census	US Census	</v>
      <v xml:space="preserve">CC-BY-SA			</v>
      <v xml:space="preserve">http://en.wikipedia.org/wiki/Ohio	https://www.census.gov/popest/data/state/asrh/2014/files/SC-EST2014-AGESEX-CIV.csv	http://www.census.gov/quickfacts/table/WTN220212/39	</v>
      <v xml:space="preserve">http://creativecommons.org/licenses/by-sa/3.0/			</v>
    </spb>
    <spb s="0">
      <v xml:space="preserve">Wikipedia	US Census	US Census	Sec	</v>
      <v xml:space="preserve">CC-BY-SA				</v>
      <v xml:space="preserve">http://en.wikipedia.org/wiki/Ohio	https://www.census.gov/popest/data/state/asrh/2014/files/SC-EST2014-AGESEX-CIV.csv	http://www.census.gov/quickfacts/table/WTN220212/39	https://www.sec.gov/cgi-bin/browse-edgar?action=getcompany&amp;CIK=0001811308	</v>
      <v xml:space="preserve">http://creativecommons.org/licenses/by-sa/3.0/				</v>
    </spb>
    <spb s="1">
      <v>267</v>
      <v>268</v>
      <v>269</v>
      <v>3</v>
      <v>4</v>
      <v>268</v>
      <v>267</v>
      <v>267</v>
      <v>267</v>
      <v>3</v>
      <v>270</v>
      <v>3</v>
      <v>271</v>
      <v>272</v>
      <v>3</v>
      <v>3</v>
      <v>3</v>
      <v>3</v>
      <v>271</v>
      <v>3</v>
      <v>3</v>
      <v>3</v>
      <v>3</v>
      <v>3</v>
      <v>3</v>
      <v>3</v>
      <v>3</v>
      <v>3</v>
      <v>271</v>
      <v>3</v>
      <v>3</v>
      <v>3</v>
      <v>3</v>
    </spb>
    <spb s="0">
      <v xml:space="preserve">Wikipedia	</v>
      <v xml:space="preserve">CC-BY-SA	</v>
      <v xml:space="preserve">http://en.wikipedia.org/wiki/Oklahoma	</v>
      <v xml:space="preserve">http://creativecommons.org/licenses/by-sa/3.0/	</v>
    </spb>
    <spb s="0">
      <v xml:space="preserve">Wikipedia	US Census	US Census	Wikipedia	Sec	Tasteatlas	</v>
      <v xml:space="preserve">CC-BY-SA			CC-BY-SA			</v>
      <v xml:space="preserve">http://en.wikipedia.org/wiki/Oklahoma	https://www.census.gov/popest/data/state/asrh/2014/files/SC-EST2014-AGESEX-CIV.csv	http://www.census.gov/quickfacts/table/WTN220212/40	https://en.wikipedia.org/wiki/Oklahoma	https://www.sec.gov/cgi-bin/browse-edgar?action=getcompany&amp;CIK=0001812492	https://www.tasteatlas.com/oklahoma	</v>
      <v xml:space="preserve">http://creativecommons.org/licenses/by-sa/3.0/			http://creativecommons.org/licenses/by-sa/3.0/			</v>
    </spb>
    <spb s="0">
      <v xml:space="preserve">Wikipedia	US Census	Wikipedia	Wikipedia	US Census	Wikipedia	Wikidata	</v>
      <v xml:space="preserve">CC-BY-SA		CC-BY-SA	CC-BY-SA		CC-BY-SA		</v>
      <v xml:space="preserve">http://en.wikipedia.org/wiki/Oklahoma	http://www.census.gov/quickfacts/table/WTN220212/40	https://en.wikipedia.org/wiki/Oklahoma	http://en.wikipedia.org/wiki/Oklahoma	http://www.census.gov/quickfacts/table/WTN220212/40	https://en.wikipedia.org/wiki/Oklahoma	https://www.wikidata.org/wiki/Q1649	</v>
      <v xml:space="preserve">http://creativecommons.org/licenses/by-sa/3.0/		http://creativecommons.org/licenses/by-sa/3.0/	http://creativecommons.org/licenses/by-sa/3.0/		http://creativecommons.org/licenses/by-sa/3.0/		</v>
    </spb>
    <spb s="0">
      <v xml:space="preserve">Wikipedia	US Census	US Census	Sec	</v>
      <v xml:space="preserve">CC-BY-SA				</v>
      <v xml:space="preserve">http://en.wikipedia.org/wiki/Oklahoma	https://www.census.gov/popest/data/state/asrh/2014/files/SC-EST2014-AGESEX-CIV.csv	http://www.census.gov/quickfacts/table/WTN220212/40	https://www.sec.gov/cgi-bin/browse-edgar?action=getcompany&amp;CIK=0001812492	</v>
      <v xml:space="preserve">http://creativecommons.org/licenses/by-sa/3.0/				</v>
    </spb>
    <spb s="0">
      <v xml:space="preserve">Wikipedia	US Census	US Census	Wikipedia	</v>
      <v xml:space="preserve">CC-BY-SA			CC-BY-SA	</v>
      <v xml:space="preserve">http://en.wikipedia.org/wiki/Oklahoma	https://www.census.gov/popest/data/state/asrh/2014/files/SC-EST2014-AGESEX-CIV.csv	http://www.census.gov/quickfacts/table/WTN220212/40	https://en.wikipedia.org/wiki/Oklahoma	</v>
      <v xml:space="preserve">http://creativecommons.org/licenses/by-sa/3.0/			http://creativecommons.org/licenses/by-sa/3.0/	</v>
    </spb>
    <spb s="0">
      <v xml:space="preserve">Wikipedia	US Census	US Census	</v>
      <v xml:space="preserve">CC-BY-SA			</v>
      <v xml:space="preserve">http://en.wikipedia.org/wiki/Oklahoma	https://www.census.gov/popest/data/state/asrh/2014/files/SC-EST2014-AGESEX-CIV.csv	http://www.census.gov/quickfacts/table/WTN220212/40	</v>
      <v xml:space="preserve">http://creativecommons.org/licenses/by-sa/3.0/			</v>
    </spb>
    <spb s="9">
      <v>274</v>
      <v>275</v>
      <v>276</v>
      <v>3</v>
      <v>4</v>
      <v>275</v>
      <v>274</v>
      <v>274</v>
      <v>277</v>
      <v>274</v>
      <v>3</v>
      <v>278</v>
      <v>3</v>
      <v>279</v>
      <v>277</v>
      <v>3</v>
      <v>3</v>
      <v>3</v>
      <v>3</v>
      <v>279</v>
      <v>3</v>
      <v>3</v>
      <v>3</v>
      <v>3</v>
      <v>3</v>
      <v>3</v>
      <v>3</v>
      <v>3</v>
      <v>3</v>
      <v>279</v>
      <v>3</v>
      <v>3</v>
      <v>3</v>
      <v>3</v>
    </spb>
    <spb s="0">
      <v xml:space="preserve">Wikipedia	</v>
      <v xml:space="preserve">CC-BY-SA	</v>
      <v xml:space="preserve">http://en.wikipedia.org/wiki/Oregon	</v>
      <v xml:space="preserve">http://creativecommons.org/licenses/by-sa/3.0/	</v>
    </spb>
    <spb s="0">
      <v xml:space="preserve">Wikipedia	US Census	US Census	Wikipedia	Sec	</v>
      <v xml:space="preserve">CC-BY-SA			CC-BY-SA		</v>
      <v xml:space="preserve">http://en.wikipedia.org/wiki/Oregon	https://www.census.gov/popest/data/state/asrh/2014/files/SC-EST2014-AGESEX-CIV.csv	http://www.census.gov/quickfacts/table/WTN220212/41	https://en.wikipedia.org/wiki/Oregon	https://www.sec.gov/cgi-bin/browse-edgar?action=getcompany&amp;CIK=0001818207	</v>
      <v xml:space="preserve">http://creativecommons.org/licenses/by-sa/3.0/			http://creativecommons.org/licenses/by-sa/3.0/		</v>
    </spb>
    <spb s="0">
      <v xml:space="preserve">Wikipedia	US Census	Wikipedia	Wikipedia	US Census	Wikipedia	</v>
      <v xml:space="preserve">CC-BY-SA		CC-BY-SA	CC-BY-SA		CC-BY-SA	</v>
      <v xml:space="preserve">http://en.wikipedia.org/wiki/Oregon	http://www.census.gov/quickfacts/table/WTN220212/41	https://en.wikipedia.org/wiki/Oregon	http://en.wikipedia.org/wiki/Oregon	http://www.census.gov/quickfacts/table/WTN220212/41	https://en.wikipedia.org/wiki/Oregon	</v>
      <v xml:space="preserve">http://creativecommons.org/licenses/by-sa/3.0/		http://creativecommons.org/licenses/by-sa/3.0/	http://creativecommons.org/licenses/by-sa/3.0/		http://creativecommons.org/licenses/by-sa/3.0/	</v>
    </spb>
    <spb s="0">
      <v xml:space="preserve">Wikipedia	Wikipedia	</v>
      <v xml:space="preserve">CC-BY-SA	CC-BY-SA	</v>
      <v xml:space="preserve">http://en.wikipedia.org/wiki/Oregon	http://en.wikipedia.org/wiki/Oregon	</v>
      <v xml:space="preserve">http://creativecommons.org/licenses/by-sa/3.0/	http://creativecommons.org/licenses/by-sa/3.0/	</v>
    </spb>
    <spb s="0">
      <v xml:space="preserve">Wikipedia	US Census	US Census	Wikipedia	</v>
      <v xml:space="preserve">CC-BY-SA			CC-BY-SA	</v>
      <v xml:space="preserve">http://en.wikipedia.org/wiki/Oregon	https://www.census.gov/popest/data/state/asrh/2014/files/SC-EST2014-AGESEX-CIV.csv	http://www.census.gov/quickfacts/table/WTN220212/41	https://en.wikipedia.org/wiki/Oregon	</v>
      <v xml:space="preserve">http://creativecommons.org/licenses/by-sa/3.0/			http://creativecommons.org/licenses/by-sa/3.0/	</v>
    </spb>
    <spb s="0">
      <v xml:space="preserve">Wikipedia	US Census	US Census	</v>
      <v xml:space="preserve">CC-BY-SA			</v>
      <v xml:space="preserve">http://en.wikipedia.org/wiki/Oregon	https://www.census.gov/popest/data/state/asrh/2014/files/SC-EST2014-AGESEX-CIV.csv	http://www.census.gov/quickfacts/table/WTN220212/41	</v>
      <v xml:space="preserve">http://creativecommons.org/licenses/by-sa/3.0/			</v>
    </spb>
    <spb s="0">
      <v xml:space="preserve">Wikipedia	US Census	US Census	Sec	</v>
      <v xml:space="preserve">CC-BY-SA				</v>
      <v xml:space="preserve">http://en.wikipedia.org/wiki/Oregon	https://www.census.gov/popest/data/state/asrh/2014/files/SC-EST2014-AGESEX-CIV.csv	http://www.census.gov/quickfacts/table/WTN220212/41	https://www.sec.gov/cgi-bin/browse-edgar?action=getcompany&amp;CIK=0001818207	</v>
      <v xml:space="preserve">http://creativecommons.org/licenses/by-sa/3.0/				</v>
    </spb>
    <spb s="1">
      <v>281</v>
      <v>282</v>
      <v>283</v>
      <v>3</v>
      <v>4</v>
      <v>282</v>
      <v>281</v>
      <v>281</v>
      <v>284</v>
      <v>3</v>
      <v>285</v>
      <v>3</v>
      <v>286</v>
      <v>287</v>
      <v>3</v>
      <v>3</v>
      <v>3</v>
      <v>3</v>
      <v>286</v>
      <v>3</v>
      <v>3</v>
      <v>3</v>
      <v>3</v>
      <v>3</v>
      <v>3</v>
      <v>3</v>
      <v>3</v>
      <v>3</v>
      <v>286</v>
      <v>3</v>
      <v>3</v>
      <v>3</v>
      <v>3</v>
    </spb>
    <spb s="0">
      <v xml:space="preserve">Wikipedia	</v>
      <v xml:space="preserve">CC-BY-SA	</v>
      <v xml:space="preserve">http://en.wikipedia.org/wiki/Pennsylvania	</v>
      <v xml:space="preserve">http://creativecommons.org/licenses/by-sa/3.0/	</v>
    </spb>
    <spb s="0">
      <v xml:space="preserve">Wikipedia	US Census	US Census	Wikipedia	Sec	Tasteatlas	</v>
      <v xml:space="preserve">CC-BY-SA			CC-BY-SA			</v>
      <v xml:space="preserve">http://en.wikipedia.org/wiki/Pennsylvania	https://www.census.gov/popest/data/state/asrh/2014/files/SC-EST2014-AGESEX-CIV.csv	http://www.census.gov/quickfacts/table/WTN220212/42	https://en.wikipedia.org/wiki/Pennsylvania	https://www.sec.gov/cgi-bin/browse-edgar?action=getcompany&amp;CIK=0001802528	https://www.tasteatlas.com/pennsylvania	</v>
      <v xml:space="preserve">http://creativecommons.org/licenses/by-sa/3.0/			http://creativecommons.org/licenses/by-sa/3.0/			</v>
    </spb>
    <spb s="0">
      <v xml:space="preserve">Wikipedia	US Census	US Census	Wikipedia	</v>
      <v xml:space="preserve">CC-BY-SA			CC-BY-SA	</v>
      <v xml:space="preserve">http://en.wikipedia.org/wiki/Pennsylvania	https://www.census.gov/popest/data/state/asrh/2014/files/SC-EST2014-AGESEX-CIV.csv	http://www.census.gov/quickfacts/table/WTN220212/42	https://en.wikipedia.org/wiki/Pennsylvania	</v>
      <v xml:space="preserve">http://creativecommons.org/licenses/by-sa/3.0/			http://creativecommons.org/licenses/by-sa/3.0/	</v>
    </spb>
    <spb s="0">
      <v xml:space="preserve">Wikipedia	US Census	US Census	</v>
      <v xml:space="preserve">CC-BY-SA			</v>
      <v xml:space="preserve">http://en.wikipedia.org/wiki/Pennsylvania	https://www.census.gov/popest/data/state/asrh/2014/files/SC-EST2014-AGESEX-CIV.csv	http://www.census.gov/quickfacts/table/WTN220212/42	</v>
      <v xml:space="preserve">http://creativecommons.org/licenses/by-sa/3.0/			</v>
    </spb>
    <spb s="0">
      <v xml:space="preserve">Wikipedia	US Census	US Census	Sec	</v>
      <v xml:space="preserve">CC-BY-SA				</v>
      <v xml:space="preserve">http://en.wikipedia.org/wiki/Pennsylvania	https://www.census.gov/popest/data/state/asrh/2014/files/SC-EST2014-AGESEX-CIV.csv	http://www.census.gov/quickfacts/table/WTN220212/42	https://www.sec.gov/cgi-bin/browse-edgar?action=getcompany&amp;CIK=0001802528	</v>
      <v xml:space="preserve">http://creativecommons.org/licenses/by-sa/3.0/				</v>
    </spb>
    <spb s="18">
      <v>289</v>
      <v>290</v>
      <v>3</v>
      <v>4</v>
      <v>290</v>
      <v>289</v>
      <v>289</v>
      <v>289</v>
      <v>3</v>
      <v>291</v>
      <v>3</v>
      <v>292</v>
      <v>293</v>
      <v>3</v>
      <v>3</v>
      <v>3</v>
      <v>3</v>
      <v>292</v>
      <v>3</v>
      <v>3</v>
      <v>3</v>
      <v>3</v>
      <v>3</v>
      <v>3</v>
      <v>3</v>
      <v>3</v>
      <v>3</v>
      <v>292</v>
      <v>3</v>
      <v>3</v>
      <v>3</v>
      <v>3</v>
    </spb>
    <spb s="0">
      <v xml:space="preserve">Wikipedia	</v>
      <v xml:space="preserve">CC-BY-SA	</v>
      <v xml:space="preserve">http://en.wikipedia.org/wiki/Rhode_Island	</v>
      <v xml:space="preserve">http://creativecommons.org/licenses/by-sa/3.0/	</v>
    </spb>
    <spb s="0">
      <v xml:space="preserve">Wikipedia	US Census	US Census	Wikipedia	Sec	Weathertrends360	</v>
      <v xml:space="preserve">CC-BY-SA			CC-BY-SA			</v>
      <v xml:space="preserve">http://en.wikipedia.org/wiki/Rhode_Island	https://www.census.gov/popest/data/state/asrh/2014/files/SC-EST2014-AGESEX-CIV.csv	http://www.census.gov/quickfacts/table/WTN220212/44	https://en.wikipedia.org/wiki/Rhode_Island	https://www.sec.gov/cgi-bin/browse-edgar?action=getcompany&amp;CIK=0001806226	https://www.weathertrends360.com/	</v>
      <v xml:space="preserve">http://creativecommons.org/licenses/by-sa/3.0/			http://creativecommons.org/licenses/by-sa/3.0/			</v>
    </spb>
    <spb s="0">
      <v xml:space="preserve">Wikipedia	US Census	Wikipedia	Wikipedia	Wikipedia	</v>
      <v xml:space="preserve">CC-BY-SA		CC-BY-SA	CC-BY-SA	CC-BY-SA	</v>
      <v xml:space="preserve">http://en.wikipedia.org/wiki/Rhode_Island	http://www.census.gov/quickfacts/table/WTN220212/44	https://en.wikipedia.org/wiki/Rhode_Island	http://en.wikipedia.org/wiki/Rhode_Island	https://en.wikipedia.org/wiki/Rhode_Island	</v>
      <v xml:space="preserve">http://creativecommons.org/licenses/by-sa/3.0/		http://creativecommons.org/licenses/by-sa/3.0/	http://creativecommons.org/licenses/by-sa/3.0/	http://creativecommons.org/licenses/by-sa/3.0/	</v>
    </spb>
    <spb s="0">
      <v xml:space="preserve">Wikipedia	US Census	US Census	Sec	</v>
      <v xml:space="preserve">CC-BY-SA				</v>
      <v xml:space="preserve">http://en.wikipedia.org/wiki/Rhode_Island	https://www.census.gov/popest/data/state/asrh/2014/files/SC-EST2014-AGESEX-CIV.csv	http://www.census.gov/quickfacts/table/WTN220212/44	https://www.sec.gov/cgi-bin/browse-edgar?action=getcompany&amp;CIK=0001806226	</v>
      <v xml:space="preserve">http://creativecommons.org/licenses/by-sa/3.0/				</v>
    </spb>
    <spb s="0">
      <v xml:space="preserve">Wikipedia	US Census	US Census	Wikipedia	</v>
      <v xml:space="preserve">CC-BY-SA			CC-BY-SA	</v>
      <v xml:space="preserve">http://en.wikipedia.org/wiki/Rhode_Island	https://www.census.gov/popest/data/state/asrh/2014/files/SC-EST2014-AGESEX-CIV.csv	http://www.census.gov/quickfacts/table/WTN220212/44	https://en.wikipedia.org/wiki/Rhode_Island	</v>
      <v xml:space="preserve">http://creativecommons.org/licenses/by-sa/3.0/			http://creativecommons.org/licenses/by-sa/3.0/	</v>
    </spb>
    <spb s="0">
      <v xml:space="preserve">Wikipedia	US Census	US Census	</v>
      <v xml:space="preserve">CC-BY-SA			</v>
      <v xml:space="preserve">http://en.wikipedia.org/wiki/Rhode_Island	https://www.census.gov/popest/data/state/asrh/2014/files/SC-EST2014-AGESEX-CIV.csv	http://www.census.gov/quickfacts/table/WTN220212/44	</v>
      <v xml:space="preserve">http://creativecommons.org/licenses/by-sa/3.0/			</v>
    </spb>
    <spb s="9">
      <v>295</v>
      <v>296</v>
      <v>297</v>
      <v>3</v>
      <v>4</v>
      <v>296</v>
      <v>295</v>
      <v>295</v>
      <v>298</v>
      <v>295</v>
      <v>3</v>
      <v>299</v>
      <v>3</v>
      <v>300</v>
      <v>298</v>
      <v>3</v>
      <v>3</v>
      <v>3</v>
      <v>3</v>
      <v>300</v>
      <v>3</v>
      <v>3</v>
      <v>3</v>
      <v>3</v>
      <v>3</v>
      <v>3</v>
      <v>3</v>
      <v>3</v>
      <v>3</v>
      <v>300</v>
      <v>3</v>
      <v>3</v>
      <v>3</v>
      <v>3</v>
    </spb>
    <spb s="0">
      <v xml:space="preserve">Wikipedia	</v>
      <v xml:space="preserve">CC-BY-SA	</v>
      <v xml:space="preserve">http://en.wikipedia.org/wiki/South_Carolina	</v>
      <v xml:space="preserve">http://creativecommons.org/licenses/by-sa/3.0/	</v>
    </spb>
    <spb s="0">
      <v xml:space="preserve">Wikipedia	US Census	US Census	Wikipedia	Twitter	Sec	Tasteatlas	</v>
      <v xml:space="preserve">CC-BY-SA			CC-BY-SA				</v>
      <v xml:space="preserve">http://en.wikipedia.org/wiki/South_Carolina	https://www.census.gov/popest/data/state/asrh/2014/files/SC-EST2014-AGESEX-CIV.csv	http://www.census.gov/quickfacts/table/WTN220212/45	https://en.wikipedia.org/wiki/South_Carolina	https://twitter.com/Discover_SC	https://www.sec.gov/cgi-bin/browse-edgar?action=getcompany&amp;CIK=0001802955	https://www.tasteatlas.com/south carolina	</v>
      <v xml:space="preserve">http://creativecommons.org/licenses/by-sa/3.0/			http://creativecommons.org/licenses/by-sa/3.0/				</v>
    </spb>
    <spb s="0">
      <v xml:space="preserve">Wikipedia	US Census	Wikipedia	Wikipedia	Wikipedia	</v>
      <v xml:space="preserve">CC-BY-SA		CC-BY-SA	CC-BY-SA	CC-BY-SA	</v>
      <v xml:space="preserve">http://en.wikipedia.org/wiki/South_Carolina	http://www.census.gov/quickfacts/table/WTN220212/45	https://en.wikipedia.org/wiki/South_Carolina	http://en.wikipedia.org/wiki/South_Carolina	https://en.wikipedia.org/wiki/South_Carolina	</v>
      <v xml:space="preserve">http://creativecommons.org/licenses/by-sa/3.0/		http://creativecommons.org/licenses/by-sa/3.0/	http://creativecommons.org/licenses/by-sa/3.0/	http://creativecommons.org/licenses/by-sa/3.0/	</v>
    </spb>
    <spb s="0">
      <v xml:space="preserve">Wikipedia	US Census	US Census	Wikipedia	</v>
      <v xml:space="preserve">CC-BY-SA			CC-BY-SA	</v>
      <v xml:space="preserve">http://en.wikipedia.org/wiki/South_Carolina	https://www.census.gov/popest/data/state/asrh/2014/files/SC-EST2014-AGESEX-CIV.csv	http://www.census.gov/quickfacts/table/WTN220212/45	https://en.wikipedia.org/wiki/South_Carolina	</v>
      <v xml:space="preserve">http://creativecommons.org/licenses/by-sa/3.0/			http://creativecommons.org/licenses/by-sa/3.0/	</v>
    </spb>
    <spb s="0">
      <v xml:space="preserve">Wikipedia	US Census	US Census	</v>
      <v xml:space="preserve">CC-BY-SA			</v>
      <v xml:space="preserve">http://en.wikipedia.org/wiki/South_Carolina	https://www.census.gov/popest/data/state/asrh/2014/files/SC-EST2014-AGESEX-CIV.csv	http://www.census.gov/quickfacts/table/WTN220212/45	</v>
      <v xml:space="preserve">http://creativecommons.org/licenses/by-sa/3.0/			</v>
    </spb>
    <spb s="0">
      <v xml:space="preserve">Wikipedia	US Census	US Census	Sec	</v>
      <v xml:space="preserve">CC-BY-SA				</v>
      <v xml:space="preserve">http://en.wikipedia.org/wiki/South_Carolina	https://www.census.gov/popest/data/state/asrh/2014/files/SC-EST2014-AGESEX-CIV.csv	http://www.census.gov/quickfacts/table/WTN220212/45	https://www.sec.gov/cgi-bin/browse-edgar?action=getcompany&amp;CIK=0001802955	</v>
      <v xml:space="preserve">http://creativecommons.org/licenses/by-sa/3.0/				</v>
    </spb>
    <spb s="1">
      <v>302</v>
      <v>303</v>
      <v>304</v>
      <v>3</v>
      <v>4</v>
      <v>303</v>
      <v>302</v>
      <v>302</v>
      <v>302</v>
      <v>3</v>
      <v>305</v>
      <v>3</v>
      <v>306</v>
      <v>307</v>
      <v>3</v>
      <v>3</v>
      <v>3</v>
      <v>3</v>
      <v>306</v>
      <v>3</v>
      <v>3</v>
      <v>3</v>
      <v>3</v>
      <v>3</v>
      <v>3</v>
      <v>3</v>
      <v>3</v>
      <v>3</v>
      <v>306</v>
      <v>3</v>
      <v>3</v>
      <v>3</v>
      <v>3</v>
    </spb>
    <spb s="0">
      <v xml:space="preserve">Wikipedia	</v>
      <v xml:space="preserve">CC-BY-SA	</v>
      <v xml:space="preserve">http://en.wikipedia.org/wiki/South_Dakota	</v>
      <v xml:space="preserve">http://creativecommons.org/licenses/by-sa/3.0/	</v>
    </spb>
    <spb s="0">
      <v xml:space="preserve">Wikipedia	US Census	US Census	Wikipedia	Sec	</v>
      <v xml:space="preserve">CC-BY-SA			CC-BY-SA		</v>
      <v xml:space="preserve">http://en.wikipedia.org/wiki/South_Dakota	https://www.census.gov/popest/data/state/asrh/2014/files/SC-EST2014-AGESEX-CIV.csv	http://www.census.gov/quickfacts/table/WTN220212/46	https://en.wikipedia.org/wiki/South_Dakota	https://www.sec.gov/cgi-bin/browse-edgar?action=getcompany&amp;CIK=0001790153	</v>
      <v xml:space="preserve">http://creativecommons.org/licenses/by-sa/3.0/			http://creativecommons.org/licenses/by-sa/3.0/		</v>
    </spb>
    <spb s="0">
      <v xml:space="preserve">Wikipedia	US Census	Wikipedia	Wikipedia	Wikipedia	</v>
      <v xml:space="preserve">CC-BY-SA		CC-BY-SA	CC-BY-SA	CC-BY-SA	</v>
      <v xml:space="preserve">http://en.wikipedia.org/wiki/South_Dakota	http://www.census.gov/quickfacts/table/WTN220212/46	https://en.wikipedia.org/wiki/South_Dakota	http://en.wikipedia.org/wiki/South_Dakota	https://en.wikipedia.org/wiki/South_Dakota	</v>
      <v xml:space="preserve">http://creativecommons.org/licenses/by-sa/3.0/		http://creativecommons.org/licenses/by-sa/3.0/	http://creativecommons.org/licenses/by-sa/3.0/	http://creativecommons.org/licenses/by-sa/3.0/	</v>
    </spb>
    <spb s="0">
      <v xml:space="preserve">Wikipedia	Wikipedia	</v>
      <v xml:space="preserve">CC-BY-SA	CC-BY-SA	</v>
      <v xml:space="preserve">http://en.wikipedia.org/wiki/South_Dakota	http://en.wikipedia.org/wiki/South_Dakota	</v>
      <v xml:space="preserve">http://creativecommons.org/licenses/by-sa/3.0/	http://creativecommons.org/licenses/by-sa/3.0/	</v>
    </spb>
    <spb s="0">
      <v xml:space="preserve">Wikipedia	US Census	US Census	Wikipedia	</v>
      <v xml:space="preserve">CC-BY-SA			CC-BY-SA	</v>
      <v xml:space="preserve">http://en.wikipedia.org/wiki/South_Dakota	https://www.census.gov/popest/data/state/asrh/2014/files/SC-EST2014-AGESEX-CIV.csv	http://www.census.gov/quickfacts/table/WTN220212/46	https://en.wikipedia.org/wiki/South_Dakota	</v>
      <v xml:space="preserve">http://creativecommons.org/licenses/by-sa/3.0/			http://creativecommons.org/licenses/by-sa/3.0/	</v>
    </spb>
    <spb s="0">
      <v xml:space="preserve">Wikipedia	US Census	US Census	</v>
      <v xml:space="preserve">CC-BY-SA			</v>
      <v xml:space="preserve">http://en.wikipedia.org/wiki/South_Dakota	https://www.census.gov/popest/data/state/asrh/2014/files/SC-EST2014-AGESEX-CIV.csv	http://www.census.gov/quickfacts/table/WTN220212/46	</v>
      <v xml:space="preserve">http://creativecommons.org/licenses/by-sa/3.0/			</v>
    </spb>
    <spb s="1">
      <v>309</v>
      <v>310</v>
      <v>311</v>
      <v>3</v>
      <v>4</v>
      <v>310</v>
      <v>309</v>
      <v>309</v>
      <v>312</v>
      <v>3</v>
      <v>313</v>
      <v>3</v>
      <v>314</v>
      <v>314</v>
      <v>3</v>
      <v>3</v>
      <v>3</v>
      <v>3</v>
      <v>314</v>
      <v>3</v>
      <v>3</v>
      <v>3</v>
      <v>3</v>
      <v>3</v>
      <v>3</v>
      <v>3</v>
      <v>3</v>
      <v>3</v>
      <v>314</v>
      <v>3</v>
      <v>3</v>
      <v>3</v>
      <v>3</v>
    </spb>
    <spb s="0">
      <v xml:space="preserve">Wikipedia	</v>
      <v xml:space="preserve">CC-BY-SA	</v>
      <v xml:space="preserve">http://en.wikipedia.org/wiki/Tennessee	</v>
      <v xml:space="preserve">http://creativecommons.org/licenses/by-sa/3.0/	</v>
    </spb>
    <spb s="0">
      <v xml:space="preserve">Wikipedia	US Census	US Census	Wikipedia	Sec	</v>
      <v xml:space="preserve">CC-BY-SA			CC-BY-SA		</v>
      <v xml:space="preserve">http://en.wikipedia.org/wiki/Tennessee	https://www.census.gov/popest/data/state/asrh/2014/files/SC-EST2014-AGESEX-CIV.csv	http://www.census.gov/quickfacts/table/WTN220212/47	https://en.wikipedia.org/wiki/Tennessee	https://www.sec.gov/cgi-bin/browse-edgar?action=getcompany&amp;CIK=0001818897	</v>
      <v xml:space="preserve">http://creativecommons.org/licenses/by-sa/3.0/			http://creativecommons.org/licenses/by-sa/3.0/		</v>
    </spb>
    <spb s="0">
      <v xml:space="preserve">Wikipedia	US Census	Wikipedia	Wikipedia	Wikipedia	</v>
      <v xml:space="preserve">CC-BY-SA		CC-BY-SA	CC-BY-SA	CC-BY-SA	</v>
      <v xml:space="preserve">http://en.wikipedia.org/wiki/Tennessee	http://www.census.gov/quickfacts/table/WTN220212/47	https://en.wikipedia.org/wiki/Tennessee	http://en.wikipedia.org/wiki/Tennessee	https://en.wikipedia.org/wiki/Tennessee	</v>
      <v xml:space="preserve">http://creativecommons.org/licenses/by-sa/3.0/		http://creativecommons.org/licenses/by-sa/3.0/	http://creativecommons.org/licenses/by-sa/3.0/	http://creativecommons.org/licenses/by-sa/3.0/	</v>
    </spb>
    <spb s="0">
      <v xml:space="preserve">Wikipedia	US Census	Sec	</v>
      <v xml:space="preserve">CC-BY-SA			</v>
      <v xml:space="preserve">http://en.wikipedia.org/wiki/Tennessee	http://www.census.gov/quickfacts/table/WTN220212/47	https://www.sec.gov/cgi-bin/browse-edgar?action=getcompany&amp;CIK=0001818897	</v>
      <v xml:space="preserve">http://creativecommons.org/licenses/by-sa/3.0/			</v>
    </spb>
    <spb s="0">
      <v xml:space="preserve">Wikipedia	Wikipedia	</v>
      <v xml:space="preserve">CC-BY-SA	CC-BY-SA	</v>
      <v xml:space="preserve">http://en.wikipedia.org/wiki/Tennessee	http://en.wikipedia.org/wiki/Tennessee	</v>
      <v xml:space="preserve">http://creativecommons.org/licenses/by-sa/3.0/	http://creativecommons.org/licenses/by-sa/3.0/	</v>
    </spb>
    <spb s="0">
      <v xml:space="preserve">Wikipedia	US Census	US Census	Wikipedia	</v>
      <v xml:space="preserve">CC-BY-SA			CC-BY-SA	</v>
      <v xml:space="preserve">http://en.wikipedia.org/wiki/Tennessee	https://www.census.gov/popest/data/state/asrh/2014/files/SC-EST2014-AGESEX-CIV.csv	http://www.census.gov/quickfacts/table/WTN220212/47	https://en.wikipedia.org/wiki/Tennessee	</v>
      <v xml:space="preserve">http://creativecommons.org/licenses/by-sa/3.0/			http://creativecommons.org/licenses/by-sa/3.0/	</v>
    </spb>
    <spb s="0">
      <v xml:space="preserve">Wikipedia	US Census	US Census	</v>
      <v xml:space="preserve">CC-BY-SA			</v>
      <v xml:space="preserve">http://en.wikipedia.org/wiki/Tennessee	https://www.census.gov/popest/data/state/asrh/2014/files/SC-EST2014-AGESEX-CIV.csv	http://www.census.gov/quickfacts/table/WTN220212/47	</v>
      <v xml:space="preserve">http://creativecommons.org/licenses/by-sa/3.0/			</v>
    </spb>
    <spb s="9">
      <v>316</v>
      <v>317</v>
      <v>318</v>
      <v>3</v>
      <v>4</v>
      <v>317</v>
      <v>316</v>
      <v>316</v>
      <v>319</v>
      <v>320</v>
      <v>3</v>
      <v>321</v>
      <v>3</v>
      <v>322</v>
      <v>319</v>
      <v>3</v>
      <v>3</v>
      <v>3</v>
      <v>3</v>
      <v>322</v>
      <v>3</v>
      <v>3</v>
      <v>3</v>
      <v>3</v>
      <v>3</v>
      <v>3</v>
      <v>3</v>
      <v>3</v>
      <v>3</v>
      <v>322</v>
      <v>3</v>
      <v>3</v>
      <v>3</v>
      <v>3</v>
    </spb>
    <spb s="0">
      <v xml:space="preserve">Wikipedia	</v>
      <v xml:space="preserve">CC-BY-SA	</v>
      <v xml:space="preserve">http://en.wikipedia.org/wiki/Texas	</v>
      <v xml:space="preserve">http://creativecommons.org/licenses/by-sa/3.0/	</v>
    </spb>
    <spb s="0">
      <v xml:space="preserve">Wikipedia	US Census	US Census	Wikipedia	Sec	Tasteatlas	</v>
      <v xml:space="preserve">CC-BY-SA			CC-BY-SA			</v>
      <v xml:space="preserve">http://en.wikipedia.org/wiki/Texas	https://www.census.gov/popest/data/state/asrh/2014/files/SC-EST2014-AGESEX-CIV.csv	http://www.census.gov/quickfacts/table/WTN220212/48	https://en.wikipedia.org/wiki/Texas	https://www.sec.gov/cgi-bin/browse-edgar?action=getcompany&amp;CIK=0001812095	https://www.tasteatlas.com/texas	</v>
      <v xml:space="preserve">http://creativecommons.org/licenses/by-sa/3.0/			http://creativecommons.org/licenses/by-sa/3.0/			</v>
    </spb>
    <spb s="0">
      <v xml:space="preserve">Wikipedia	US Census	Wikipedia	Wikipedia	US Census	Wikipedia	</v>
      <v xml:space="preserve">CC-BY-SA		CC-BY-SA	CC-BY-SA		CC-BY-SA	</v>
      <v xml:space="preserve">http://en.wikipedia.org/wiki/Texas	http://www.census.gov/quickfacts/table/WTN220212/48	https://en.wikipedia.org/wiki/Texas	http://en.wikipedia.org/wiki/Texas	http://www.census.gov/quickfacts/table/WTN220212/48	https://en.wikipedia.org/wiki/Texas	</v>
      <v xml:space="preserve">http://creativecommons.org/licenses/by-sa/3.0/		http://creativecommons.org/licenses/by-sa/3.0/	http://creativecommons.org/licenses/by-sa/3.0/		http://creativecommons.org/licenses/by-sa/3.0/	</v>
    </spb>
    <spb s="0">
      <v xml:space="preserve">Wikipedia	Wikipedia	</v>
      <v xml:space="preserve">CC-BY-SA	CC-BY-SA	</v>
      <v xml:space="preserve">http://en.wikipedia.org/wiki/Texas	http://en.wikipedia.org/wiki/Texas	</v>
      <v xml:space="preserve">http://creativecommons.org/licenses/by-sa/3.0/	http://creativecommons.org/licenses/by-sa/3.0/	</v>
    </spb>
    <spb s="0">
      <v xml:space="preserve">Wikipedia	US Census	US Census	Wikipedia	</v>
      <v xml:space="preserve">CC-BY-SA			CC-BY-SA	</v>
      <v xml:space="preserve">http://en.wikipedia.org/wiki/Texas	https://www.census.gov/popest/data/state/asrh/2014/files/SC-EST2014-AGESEX-CIV.csv	http://www.census.gov/quickfacts/table/WTN220212/48	https://en.wikipedia.org/wiki/Texas	</v>
      <v xml:space="preserve">http://creativecommons.org/licenses/by-sa/3.0/			http://creativecommons.org/licenses/by-sa/3.0/	</v>
    </spb>
    <spb s="0">
      <v xml:space="preserve">Wikipedia	US Census	US Census	</v>
      <v xml:space="preserve">CC-BY-SA			</v>
      <v xml:space="preserve">http://en.wikipedia.org/wiki/Texas	https://www.census.gov/popest/data/state/asrh/2014/files/SC-EST2014-AGESEX-CIV.csv	http://www.census.gov/quickfacts/table/WTN220212/48	</v>
      <v xml:space="preserve">http://creativecommons.org/licenses/by-sa/3.0/			</v>
    </spb>
    <spb s="0">
      <v xml:space="preserve">Wikipedia	US Census	US Census	Sec	</v>
      <v xml:space="preserve">CC-BY-SA				</v>
      <v xml:space="preserve">http://en.wikipedia.org/wiki/Texas	https://www.census.gov/popest/data/state/asrh/2014/files/SC-EST2014-AGESEX-CIV.csv	http://www.census.gov/quickfacts/table/WTN220212/48	https://www.sec.gov/cgi-bin/browse-edgar?action=getcompany&amp;CIK=0001812095	</v>
      <v xml:space="preserve">http://creativecommons.org/licenses/by-sa/3.0/				</v>
    </spb>
    <spb s="1">
      <v>324</v>
      <v>325</v>
      <v>326</v>
      <v>3</v>
      <v>4</v>
      <v>325</v>
      <v>324</v>
      <v>324</v>
      <v>327</v>
      <v>3</v>
      <v>328</v>
      <v>3</v>
      <v>329</v>
      <v>330</v>
      <v>3</v>
      <v>3</v>
      <v>3</v>
      <v>3</v>
      <v>329</v>
      <v>3</v>
      <v>3</v>
      <v>3</v>
      <v>3</v>
      <v>3</v>
      <v>3</v>
      <v>3</v>
      <v>3</v>
      <v>3</v>
      <v>329</v>
      <v>3</v>
      <v>3</v>
      <v>3</v>
      <v>3</v>
    </spb>
    <spb s="0">
      <v xml:space="preserve">Wikipedia	</v>
      <v xml:space="preserve">CC-BY-SA	</v>
      <v xml:space="preserve">http://en.wikipedia.org/wiki/Utah	</v>
      <v xml:space="preserve">http://creativecommons.org/licenses/by-sa/3.0/	</v>
    </spb>
    <spb s="0">
      <v xml:space="preserve">Wikipedia	US Census	US Census	Wikipedia	Sec	</v>
      <v xml:space="preserve">CC-BY-SA			CC-BY-SA		</v>
      <v xml:space="preserve">http://en.wikipedia.org/wiki/Utah	https://www.census.gov/popest/data/state/asrh/2014/files/SC-EST2014-AGESEX-CIV.csv	http://www.census.gov/quickfacts/table/WTN220212/49	https://en.wikipedia.org/wiki/Utah	https://www.sec.gov/cgi-bin/browse-edgar?action=getcompany&amp;CIK=0001803084	</v>
      <v xml:space="preserve">http://creativecommons.org/licenses/by-sa/3.0/			http://creativecommons.org/licenses/by-sa/3.0/		</v>
    </spb>
    <spb s="0">
      <v xml:space="preserve">Wikipedia	US Census	Wikipedia	Wikipedia	Wikipedia	</v>
      <v xml:space="preserve">CC-BY-SA		CC-BY-SA	CC-BY-SA	CC-BY-SA	</v>
      <v xml:space="preserve">http://en.wikipedia.org/wiki/Utah	http://www.census.gov/quickfacts/table/WTN220212/49	https://en.wikipedia.org/wiki/Utah	http://en.wikipedia.org/wiki/Utah	https://en.wikipedia.org/wiki/Utah	</v>
      <v xml:space="preserve">http://creativecommons.org/licenses/by-sa/3.0/		http://creativecommons.org/licenses/by-sa/3.0/	http://creativecommons.org/licenses/by-sa/3.0/	http://creativecommons.org/licenses/by-sa/3.0/	</v>
    </spb>
    <spb s="0">
      <v xml:space="preserve">Wikipedia	US Census	US Census	Sec	</v>
      <v xml:space="preserve">CC-BY-SA				</v>
      <v xml:space="preserve">http://en.wikipedia.org/wiki/Utah	https://www.census.gov/popest/data/state/asrh/2014/files/SC-EST2014-AGESEX-CIV.csv	http://www.census.gov/quickfacts/table/WTN220212/49	https://www.sec.gov/cgi-bin/browse-edgar?action=getcompany&amp;CIK=0001803084	</v>
      <v xml:space="preserve">http://creativecommons.org/licenses/by-sa/3.0/				</v>
    </spb>
    <spb s="0">
      <v xml:space="preserve">Wikipedia	US Census	US Census	Wikipedia	</v>
      <v xml:space="preserve">CC-BY-SA			CC-BY-SA	</v>
      <v xml:space="preserve">http://en.wikipedia.org/wiki/Utah	https://www.census.gov/popest/data/state/asrh/2014/files/SC-EST2014-AGESEX-CIV.csv	http://www.census.gov/quickfacts/table/WTN220212/49	https://en.wikipedia.org/wiki/Utah	</v>
      <v xml:space="preserve">http://creativecommons.org/licenses/by-sa/3.0/			http://creativecommons.org/licenses/by-sa/3.0/	</v>
    </spb>
    <spb s="0">
      <v xml:space="preserve">Wikipedia	US Census	US Census	</v>
      <v xml:space="preserve">CC-BY-SA			</v>
      <v xml:space="preserve">http://en.wikipedia.org/wiki/Utah	https://www.census.gov/popest/data/state/asrh/2014/files/SC-EST2014-AGESEX-CIV.csv	http://www.census.gov/quickfacts/table/WTN220212/49	</v>
      <v xml:space="preserve">http://creativecommons.org/licenses/by-sa/3.0/			</v>
    </spb>
    <spb s="9">
      <v>332</v>
      <v>333</v>
      <v>334</v>
      <v>3</v>
      <v>4</v>
      <v>333</v>
      <v>332</v>
      <v>332</v>
      <v>335</v>
      <v>332</v>
      <v>3</v>
      <v>336</v>
      <v>3</v>
      <v>337</v>
      <v>335</v>
      <v>3</v>
      <v>3</v>
      <v>3</v>
      <v>3</v>
      <v>337</v>
      <v>3</v>
      <v>3</v>
      <v>3</v>
      <v>3</v>
      <v>3</v>
      <v>3</v>
      <v>3</v>
      <v>3</v>
      <v>3</v>
      <v>337</v>
      <v>3</v>
      <v>3</v>
      <v>3</v>
      <v>3</v>
    </spb>
    <spb s="0">
      <v xml:space="preserve">Wikipedia	</v>
      <v xml:space="preserve">CC-BY-SA	</v>
      <v xml:space="preserve">http://en.wikipedia.org/wiki/Virginia	</v>
      <v xml:space="preserve">http://creativecommons.org/licenses/by-sa/3.0/	</v>
    </spb>
    <spb s="0">
      <v xml:space="preserve">Wikipedia	US Census	US Census	Wikipedia	Sec	</v>
      <v xml:space="preserve">CC-BY-SA			CC-BY-SA		</v>
      <v xml:space="preserve">http://en.wikipedia.org/wiki/Virginia	https://www.census.gov/popest/data/state/asrh/2014/files/SC-EST2014-AGESEX-CIV.csv	http://www.census.gov/quickfacts/table/WTN220212/51	https://en.wikipedia.org/wiki/Virginia	https://www.sec.gov/cgi-bin/browse-edgar?action=getcompany&amp;CIK=0001811034	</v>
      <v xml:space="preserve">http://creativecommons.org/licenses/by-sa/3.0/			http://creativecommons.org/licenses/by-sa/3.0/		</v>
    </spb>
    <spb s="0">
      <v xml:space="preserve">Wikipedia	US Census	Wikipedia	Wikipedia	Wikipedia	</v>
      <v xml:space="preserve">CC-BY-SA		CC-BY-SA	CC-BY-SA	CC-BY-SA	</v>
      <v xml:space="preserve">http://en.wikipedia.org/wiki/Virginia	http://www.census.gov/quickfacts/table/WTN220212/51	https://en.wikipedia.org/wiki/Virginia	http://en.wikipedia.org/wiki/Virginia	https://en.wikipedia.org/wiki/Virginia	</v>
      <v xml:space="preserve">http://creativecommons.org/licenses/by-sa/3.0/		http://creativecommons.org/licenses/by-sa/3.0/	http://creativecommons.org/licenses/by-sa/3.0/	http://creativecommons.org/licenses/by-sa/3.0/	</v>
    </spb>
    <spb s="0">
      <v xml:space="preserve">Wikipedia	US Census	US Census	Wikipedia	</v>
      <v xml:space="preserve">CC-BY-SA			CC-BY-SA	</v>
      <v xml:space="preserve">http://en.wikipedia.org/wiki/Virginia	https://www.census.gov/popest/data/state/asrh/2014/files/SC-EST2014-AGESEX-CIV.csv	http://www.census.gov/quickfacts/table/WTN220212/51	https://en.wikipedia.org/wiki/Virginia	</v>
      <v xml:space="preserve">http://creativecommons.org/licenses/by-sa/3.0/			http://creativecommons.org/licenses/by-sa/3.0/	</v>
    </spb>
    <spb s="0">
      <v xml:space="preserve">Wikipedia	US Census	US Census	</v>
      <v xml:space="preserve">CC-BY-SA			</v>
      <v xml:space="preserve">http://en.wikipedia.org/wiki/Virginia	https://www.census.gov/popest/data/state/asrh/2014/files/SC-EST2014-AGESEX-CIV.csv	http://www.census.gov/quickfacts/table/WTN220212/51	</v>
      <v xml:space="preserve">http://creativecommons.org/licenses/by-sa/3.0/			</v>
    </spb>
    <spb s="1">
      <v>339</v>
      <v>340</v>
      <v>341</v>
      <v>3</v>
      <v>4</v>
      <v>340</v>
      <v>339</v>
      <v>339</v>
      <v>339</v>
      <v>3</v>
      <v>342</v>
      <v>3</v>
      <v>343</v>
      <v>340</v>
      <v>3</v>
      <v>3</v>
      <v>3</v>
      <v>3</v>
      <v>343</v>
      <v>3</v>
      <v>3</v>
      <v>3</v>
      <v>3</v>
      <v>3</v>
      <v>3</v>
      <v>3</v>
      <v>3</v>
      <v>3</v>
      <v>343</v>
      <v>3</v>
      <v>3</v>
      <v>3</v>
      <v>3</v>
    </spb>
    <spb s="0">
      <v xml:space="preserve">Wikipedia	</v>
      <v xml:space="preserve">CC-BY-SA	</v>
      <v xml:space="preserve">http://en.wikipedia.org/wiki/Vermont	</v>
      <v xml:space="preserve">http://creativecommons.org/licenses/by-sa/3.0/	</v>
    </spb>
    <spb s="0">
      <v xml:space="preserve">Wikipedia	US Census	US Census	Wikipedia	Sec	</v>
      <v xml:space="preserve">CC-BY-SA			CC-BY-SA		</v>
      <v xml:space="preserve">http://en.wikipedia.org/wiki/Vermont	https://www.census.gov/popest/data/state/asrh/2014/files/SC-EST2014-AGESEX-CIV.csv	http://www.census.gov/quickfacts/table/WTN220212/50	https://en.wikipedia.org/wiki/Vermont	https://www.sec.gov/cgi-bin/browse-edgar?action=getcompany&amp;CIK=0001802865	</v>
      <v xml:space="preserve">http://creativecommons.org/licenses/by-sa/3.0/			http://creativecommons.org/licenses/by-sa/3.0/		</v>
    </spb>
    <spb s="0">
      <v xml:space="preserve">Wikipedia	Wikipedia	Wikipedia	Wikipedia	</v>
      <v xml:space="preserve">CC-BY-SA	CC-BY-SA	CC-BY-SA	CC-BY-SA	</v>
      <v xml:space="preserve">http://en.wikipedia.org/wiki/Vermont	https://en.wikipedia.org/wiki/Vermont	http://en.wikipedia.org/wiki/Vermont	https://en.wikipedia.org/wiki/Vermont	</v>
      <v xml:space="preserve">http://creativecommons.org/licenses/by-sa/3.0/	http://creativecommons.org/licenses/by-sa/3.0/	http://creativecommons.org/licenses/by-sa/3.0/	http://creativecommons.org/licenses/by-sa/3.0/	</v>
    </spb>
    <spb s="0">
      <v xml:space="preserve">Wikipedia	US Census	US Census	Wikipedia	</v>
      <v xml:space="preserve">CC-BY-SA			CC-BY-SA	</v>
      <v xml:space="preserve">http://en.wikipedia.org/wiki/Vermont	https://www.census.gov/popest/data/state/asrh/2014/files/SC-EST2014-AGESEX-CIV.csv	http://www.census.gov/quickfacts/table/WTN220212/50	https://en.wikipedia.org/wiki/Vermont	</v>
      <v xml:space="preserve">http://creativecommons.org/licenses/by-sa/3.0/			http://creativecommons.org/licenses/by-sa/3.0/	</v>
    </spb>
    <spb s="0">
      <v xml:space="preserve">Wikipedia	US Census	US Census	</v>
      <v xml:space="preserve">CC-BY-SA			</v>
      <v xml:space="preserve">http://en.wikipedia.org/wiki/Vermont	https://www.census.gov/popest/data/state/asrh/2014/files/SC-EST2014-AGESEX-CIV.csv	http://www.census.gov/quickfacts/table/WTN220212/50	</v>
      <v xml:space="preserve">http://creativecommons.org/licenses/by-sa/3.0/			</v>
    </spb>
    <spb s="15">
      <v>345</v>
      <v>346</v>
      <v>347</v>
      <v>3</v>
      <v>4</v>
      <v>346</v>
      <v>345</v>
      <v>345</v>
      <v>345</v>
      <v>3</v>
      <v>348</v>
      <v>3</v>
      <v>349</v>
      <v>349</v>
      <v>3</v>
      <v>3</v>
      <v>3</v>
      <v>3</v>
      <v>349</v>
      <v>3</v>
      <v>3</v>
      <v>3</v>
      <v>3</v>
      <v>3</v>
      <v>3</v>
      <v>3</v>
      <v>3</v>
      <v>3</v>
      <v>349</v>
      <v>3</v>
      <v>3</v>
      <v>3</v>
    </spb>
    <spb s="0">
      <v xml:space="preserve">Wikipedia	</v>
      <v xml:space="preserve">CC-BY-SA	</v>
      <v xml:space="preserve">http://en.wikipedia.org/wiki/Washington_(state)	</v>
      <v xml:space="preserve">http://creativecommons.org/licenses/by-sa/3.0/	</v>
    </spb>
    <spb s="0">
      <v xml:space="preserve">Wikipedia	US Census	US Census	Wikipedia	Crunchbase	</v>
      <v xml:space="preserve">CC-BY-SA			CC-BY-SA		</v>
      <v xml:space="preserve">http://en.wikipedia.org/wiki/Washington_(state)	https://www.census.gov/popest/data/state/asrh/2014/files/SC-EST2014-AGESEX-CIV.csv	http://www.census.gov/quickfacts/table/WTN220212/53	https://en.wikipedia.org/wiki/Washington_(state)	https://www.crunchbase.com/organization/access-washington	</v>
      <v xml:space="preserve">http://creativecommons.org/licenses/by-sa/3.0/			http://creativecommons.org/licenses/by-sa/3.0/		</v>
    </spb>
    <spb s="0">
      <v xml:space="preserve">Wikipedia	Wikipedia	Crunchbase	Wikipedia	Wikipedia	Crunchbase	</v>
      <v xml:space="preserve">CC-BY-SA	CC-BY-SA		CC-BY-SA	CC-BY-SA		</v>
      <v xml:space="preserve">http://en.wikipedia.org/wiki/Washington_(state)	https://en.wikipedia.org/wiki/Washington_(state)	https://www.crunchbase.com/organization/access-washington	http://en.wikipedia.org/wiki/Washington_(state)	https://en.wikipedia.org/wiki/Washington_(state)	https://www.crunchbase.com/organization/access-washington	</v>
      <v xml:space="preserve">http://creativecommons.org/licenses/by-sa/3.0/	http://creativecommons.org/licenses/by-sa/3.0/		http://creativecommons.org/licenses/by-sa/3.0/	http://creativecommons.org/licenses/by-sa/3.0/		</v>
    </spb>
    <spb s="0">
      <v xml:space="preserve">Wikipedia	US Census	Crunchbase	</v>
      <v xml:space="preserve">CC-BY-SA			</v>
      <v xml:space="preserve">http://en.wikipedia.org/wiki/Washington_(state)	https://www.census.gov/popest/data/state/asrh/2014/files/SC-EST2014-AGESEX-CIV.csv	https://www.crunchbase.com/organization/access-washington	</v>
      <v xml:space="preserve">http://creativecommons.org/licenses/by-sa/3.0/			</v>
    </spb>
    <spb s="9">
      <v>351</v>
      <v>352</v>
      <v>353</v>
      <v>3</v>
      <v>4</v>
      <v>352</v>
      <v>351</v>
      <v>351</v>
      <v>354</v>
      <v>351</v>
      <v>3</v>
      <v>352</v>
      <v>3</v>
      <v>354</v>
      <v>354</v>
      <v>3</v>
      <v>3</v>
      <v>3</v>
      <v>3</v>
      <v>354</v>
      <v>3</v>
      <v>3</v>
      <v>3</v>
      <v>3</v>
      <v>3</v>
      <v>3</v>
      <v>3</v>
      <v>3</v>
      <v>3</v>
      <v>354</v>
      <v>3</v>
      <v>3</v>
      <v>3</v>
      <v>3</v>
    </spb>
    <spb s="0">
      <v xml:space="preserve">Wikipedia	</v>
      <v xml:space="preserve">CC-BY-SA	</v>
      <v xml:space="preserve">http://en.wikipedia.org/wiki/Wisconsin	</v>
      <v xml:space="preserve">http://creativecommons.org/licenses/by-sa/3.0/	</v>
    </spb>
    <spb s="0">
      <v xml:space="preserve">Wikipedia	US Census	US Census	Wikipedia	Sec	</v>
      <v xml:space="preserve">CC-BY-SA			CC-BY-SA		</v>
      <v xml:space="preserve">http://en.wikipedia.org/wiki/Wisconsin	https://www.census.gov/popest/data/state/asrh/2014/files/SC-EST2014-AGESEX-CIV.csv	http://www.census.gov/quickfacts/table/VET605214/55	https://en.wikipedia.org/wiki/Wisconsin	https://www.sec.gov/cgi-bin/browse-edgar?action=getcompany&amp;CIK=0001806091	</v>
      <v xml:space="preserve">http://creativecommons.org/licenses/by-sa/3.0/			http://creativecommons.org/licenses/by-sa/3.0/		</v>
    </spb>
    <spb s="0">
      <v xml:space="preserve">Wikipedia	US Census	Wikipedia	Wikipedia	US Census	Wikipedia	</v>
      <v xml:space="preserve">CC-BY-SA		CC-BY-SA	CC-BY-SA		CC-BY-SA	</v>
      <v xml:space="preserve">http://en.wikipedia.org/wiki/Wisconsin	http://www.census.gov/quickfacts/table/VET605214/55	https://en.wikipedia.org/wiki/Wisconsin	http://en.wikipedia.org/wiki/Wisconsin	http://www.census.gov/quickfacts/table/VET605214/55	https://en.wikipedia.org/wiki/Wisconsin	</v>
      <v xml:space="preserve">http://creativecommons.org/licenses/by-sa/3.0/		http://creativecommons.org/licenses/by-sa/3.0/	http://creativecommons.org/licenses/by-sa/3.0/		http://creativecommons.org/licenses/by-sa/3.0/	</v>
    </spb>
    <spb s="0">
      <v xml:space="preserve">Wikipedia	US Census	US Census	Wikipedia	</v>
      <v xml:space="preserve">CC-BY-SA			CC-BY-SA	</v>
      <v xml:space="preserve">http://en.wikipedia.org/wiki/Wisconsin	https://www.census.gov/popest/data/state/asrh/2014/files/SC-EST2014-AGESEX-CIV.csv	http://www.census.gov/quickfacts/table/VET605214/55	https://en.wikipedia.org/wiki/Wisconsin	</v>
      <v xml:space="preserve">http://creativecommons.org/licenses/by-sa/3.0/			http://creativecommons.org/licenses/by-sa/3.0/	</v>
    </spb>
    <spb s="0">
      <v xml:space="preserve">Wikipedia	US Census	US Census	</v>
      <v xml:space="preserve">CC-BY-SA			</v>
      <v xml:space="preserve">http://en.wikipedia.org/wiki/Wisconsin	https://www.census.gov/popest/data/state/asrh/2014/files/SC-EST2014-AGESEX-CIV.csv	http://www.census.gov/quickfacts/table/VET605214/55	</v>
      <v xml:space="preserve">http://creativecommons.org/licenses/by-sa/3.0/			</v>
    </spb>
    <spb s="1">
      <v>356</v>
      <v>357</v>
      <v>358</v>
      <v>3</v>
      <v>4</v>
      <v>357</v>
      <v>356</v>
      <v>356</v>
      <v>356</v>
      <v>3</v>
      <v>359</v>
      <v>3</v>
      <v>360</v>
      <v>360</v>
      <v>3</v>
      <v>3</v>
      <v>3</v>
      <v>3</v>
      <v>360</v>
      <v>3</v>
      <v>3</v>
      <v>3</v>
      <v>3</v>
      <v>3</v>
      <v>3</v>
      <v>3</v>
      <v>3</v>
      <v>3</v>
      <v>360</v>
      <v>3</v>
      <v>3</v>
      <v>3</v>
      <v>3</v>
    </spb>
    <spb s="0">
      <v xml:space="preserve">Wikipedia	</v>
      <v xml:space="preserve">CC-BY-SA	</v>
      <v xml:space="preserve">http://en.wikipedia.org/wiki/West_Virginia	</v>
      <v xml:space="preserve">http://creativecommons.org/licenses/by-sa/3.0/	</v>
    </spb>
    <spb s="0">
      <v xml:space="preserve">Wikipedia	US Census	US Census	Wikipedia	Sec	</v>
      <v xml:space="preserve">CC-BY-SA			CC-BY-SA		</v>
      <v xml:space="preserve">http://en.wikipedia.org/wiki/West_Virginia	https://www.census.gov/popest/data/state/asrh/2014/files/SC-EST2014-AGESEX-CIV.csv	http://www.census.gov/quickfacts/table/WTN220212/54	https://en.wikipedia.org/wiki/West_Virginia	https://www.sec.gov/cgi-bin/browse-edgar?action=getcompany&amp;CIK=0001770561	</v>
      <v xml:space="preserve">http://creativecommons.org/licenses/by-sa/3.0/			http://creativecommons.org/licenses/by-sa/3.0/		</v>
    </spb>
    <spb s="0">
      <v xml:space="preserve">Wikipedia	US Census	Wikipedia	Wikipedia	Wikipedia	</v>
      <v xml:space="preserve">CC-BY-SA		CC-BY-SA	CC-BY-SA	CC-BY-SA	</v>
      <v xml:space="preserve">http://en.wikipedia.org/wiki/West_Virginia	http://www.census.gov/quickfacts/table/WTN220212/54	https://en.wikipedia.org/wiki/West_Virginia	http://en.wikipedia.org/wiki/West_Virginia	https://en.wikipedia.org/wiki/West_Virginia	</v>
      <v xml:space="preserve">http://creativecommons.org/licenses/by-sa/3.0/		http://creativecommons.org/licenses/by-sa/3.0/	http://creativecommons.org/licenses/by-sa/3.0/	http://creativecommons.org/licenses/by-sa/3.0/	</v>
    </spb>
    <spb s="0">
      <v xml:space="preserve">Wikipedia	US Census	US Census	Sec	</v>
      <v xml:space="preserve">CC-BY-SA				</v>
      <v xml:space="preserve">http://en.wikipedia.org/wiki/West_Virginia	https://www.census.gov/popest/data/state/asrh/2014/files/SC-EST2014-AGESEX-CIV.csv	http://www.census.gov/quickfacts/table/WTN220212/54	https://www.sec.gov/cgi-bin/browse-edgar?action=getcompany&amp;CIK=0001770561	</v>
      <v xml:space="preserve">http://creativecommons.org/licenses/by-sa/3.0/				</v>
    </spb>
    <spb s="0">
      <v xml:space="preserve">Wikipedia	US Census	US Census	Wikipedia	</v>
      <v xml:space="preserve">CC-BY-SA			CC-BY-SA	</v>
      <v xml:space="preserve">http://en.wikipedia.org/wiki/West_Virginia	https://www.census.gov/popest/data/state/asrh/2014/files/SC-EST2014-AGESEX-CIV.csv	http://www.census.gov/quickfacts/table/WTN220212/54	https://en.wikipedia.org/wiki/West_Virginia	</v>
      <v xml:space="preserve">http://creativecommons.org/licenses/by-sa/3.0/			http://creativecommons.org/licenses/by-sa/3.0/	</v>
    </spb>
    <spb s="0">
      <v xml:space="preserve">Wikipedia	US Census	US Census	</v>
      <v xml:space="preserve">CC-BY-SA			</v>
      <v xml:space="preserve">http://en.wikipedia.org/wiki/West_Virginia	https://www.census.gov/popest/data/state/asrh/2014/files/SC-EST2014-AGESEX-CIV.csv	http://www.census.gov/quickfacts/table/WTN220212/54	</v>
      <v xml:space="preserve">http://creativecommons.org/licenses/by-sa/3.0/			</v>
    </spb>
    <spb s="19">
      <v>362</v>
      <v>363</v>
      <v>364</v>
      <v>3</v>
      <v>4</v>
      <v>363</v>
      <v>362</v>
      <v>362</v>
      <v>365</v>
      <v>362</v>
      <v>3</v>
      <v>366</v>
      <v>3</v>
      <v>367</v>
      <v>365</v>
      <v>3</v>
      <v>3</v>
      <v>3</v>
      <v>3</v>
      <v>367</v>
      <v>3</v>
      <v>3</v>
      <v>3</v>
      <v>3</v>
      <v>3</v>
      <v>3</v>
      <v>3</v>
      <v>3</v>
      <v>3</v>
      <v>367</v>
      <v>3</v>
      <v>3</v>
      <v>3</v>
    </spb>
    <spb s="0">
      <v xml:space="preserve">Wikipedia	</v>
      <v xml:space="preserve">CC-BY-SA	</v>
      <v xml:space="preserve">http://en.wikipedia.org/wiki/Wyoming	</v>
      <v xml:space="preserve">http://creativecommons.org/licenses/by-sa/3.0/	</v>
    </spb>
    <spb s="0">
      <v xml:space="preserve">Wikipedia	US Census	US Census	Wikipedia	Sec	</v>
      <v xml:space="preserve">CC-BY-SA			CC-BY-SA		</v>
      <v xml:space="preserve">http://en.wikipedia.org/wiki/Wyoming	https://www.census.gov/popest/data/state/asrh/2014/files/SC-EST2014-AGESEX-CIV.csv	http://www.census.gov/quickfacts/table/WTN220212/56	https://en.wikipedia.org/wiki/Wyoming	https://www.sec.gov/cgi-bin/browse-edgar?action=getcompany&amp;CIK=0001802837	</v>
      <v xml:space="preserve">http://creativecommons.org/licenses/by-sa/3.0/			http://creativecommons.org/licenses/by-sa/3.0/		</v>
    </spb>
    <spb s="0">
      <v xml:space="preserve">Wikipedia	US Census	Wikipedia	</v>
      <v xml:space="preserve">CC-BY-SA		CC-BY-SA	</v>
      <v xml:space="preserve">http://en.wikipedia.org/wiki/Wyoming	http://www.census.gov/quickfacts/table/WTN220212/56	https://en.wikipedia.org/wiki/Wyoming	</v>
      <v xml:space="preserve">http://creativecommons.org/licenses/by-sa/3.0/		http://creativecommons.org/licenses/by-sa/3.0/	</v>
    </spb>
    <spb s="0">
      <v xml:space="preserve">Wikipedia	US Census	US Census	Sec	</v>
      <v xml:space="preserve">CC-BY-SA				</v>
      <v xml:space="preserve">http://en.wikipedia.org/wiki/Wyoming	https://www.census.gov/popest/data/state/asrh/2014/files/SC-EST2014-AGESEX-CIV.csv	http://www.census.gov/quickfacts/table/WTN220212/56	https://www.sec.gov/cgi-bin/browse-edgar?action=getcompany&amp;CIK=0001802837	</v>
      <v xml:space="preserve">http://creativecommons.org/licenses/by-sa/3.0/				</v>
    </spb>
    <spb s="0">
      <v xml:space="preserve">Wikipedia	US Census	US Census	Wikipedia	</v>
      <v xml:space="preserve">CC-BY-SA			CC-BY-SA	</v>
      <v xml:space="preserve">http://en.wikipedia.org/wiki/Wyoming	https://www.census.gov/popest/data/state/asrh/2014/files/SC-EST2014-AGESEX-CIV.csv	http://www.census.gov/quickfacts/table/WTN220212/56	https://en.wikipedia.org/wiki/Wyoming	</v>
      <v xml:space="preserve">http://creativecommons.org/licenses/by-sa/3.0/			http://creativecommons.org/licenses/by-sa/3.0/	</v>
    </spb>
    <spb s="0">
      <v xml:space="preserve">Wikipedia	US Census	US Census	</v>
      <v xml:space="preserve">CC-BY-SA			</v>
      <v xml:space="preserve">http://en.wikipedia.org/wiki/Wyoming	https://www.census.gov/popest/data/state/asrh/2014/files/SC-EST2014-AGESEX-CIV.csv	http://www.census.gov/quickfacts/table/WTN220212/56	</v>
      <v xml:space="preserve">http://creativecommons.org/licenses/by-sa/3.0/			</v>
    </spb>
    <spb s="9">
      <v>369</v>
      <v>370</v>
      <v>371</v>
      <v>3</v>
      <v>4</v>
      <v>370</v>
      <v>369</v>
      <v>369</v>
      <v>372</v>
      <v>369</v>
      <v>3</v>
      <v>373</v>
      <v>3</v>
      <v>374</v>
      <v>372</v>
      <v>3</v>
      <v>3</v>
      <v>3</v>
      <v>3</v>
      <v>374</v>
      <v>3</v>
      <v>3</v>
      <v>3</v>
      <v>3</v>
      <v>3</v>
      <v>3</v>
      <v>3</v>
      <v>3</v>
      <v>3</v>
      <v>374</v>
      <v>3</v>
      <v>3</v>
      <v>3</v>
      <v>3</v>
    </spb>
  </spbData>
</supportingPropertyBags>
</file>

<file path=xl/richData/rdsupportingpropertybagstructure.xml><?xml version="1.0" encoding="utf-8"?>
<spbStructures xmlns="http://schemas.microsoft.com/office/spreadsheetml/2017/richdata2" count="20">
  <s>
    <k n="SourceText" t="s"/>
    <k n="LicenseText" t="s"/>
    <k n="SourceAddress" t="s"/>
    <k n="LicenseAddress" t="s"/>
  </s>
  <s>
    <k n="Area" t="spb"/>
    <k n="Name" t="spb"/>
    <k n="Leader(s)" t="spb"/>
    <k n="Households" t="spb"/>
    <k n="Population" t="spb"/>
    <k n="UniqueName" t="spb"/>
    <k n="Description" t="spb"/>
    <k n="Abbreviation" t="spb"/>
    <k n="Time zone(s)" t="spb"/>
    <k n="Housing units" t="spb"/>
    <k n="Country/region" t="spb"/>
    <k n="Building permits" t="spb"/>
    <k n="Median gross rent" t="spb"/>
    <k n="Capital/Major City" t="spb"/>
    <k n="Persons per household" t="spb"/>
    <k n="Population change (%)" t="spb"/>
    <k n="Population: Asian (%)" t="spb"/>
    <k n="Population: White (%)" t="spb"/>
    <k n="Median household income" t="spb"/>
    <k n="Population: Age 65+ (%)" t="spb"/>
    <k n="Population: Under age 5 (%)" t="spb"/>
    <k n="Population: Under age 18 (%)" t="spb"/>
    <k n="Population: Two or more races (%)" t="spb"/>
    <k n="Population: Hispanic or Latino (%)" t="spb"/>
    <k n="Population: Foreign born persons (%)" t="spb"/>
    <k n="Population: In civilian labor force (%)" t="spb"/>
    <k n="Population: Black or African American (%)" t="spb"/>
    <k n="Population: Persons with a disability (%)" t="spb"/>
    <k n="Median value, owner-occupied housing units" t="spb"/>
    <k n="Population: Bachelor's degree or higher (%)" t="spb"/>
    <k n="Population: High school graduate or higher (%)" t="spb"/>
    <k n="Population: American Indian and Alaskan Native (%)" t="spb"/>
    <k n="Population: Native Hawaiian and Other Pacific Islander (%)" t="spb"/>
  </s>
  <s>
    <k n="^Order" t="spba"/>
  </s>
  <s>
    <k n="ShowInDotNotation" t="b"/>
    <k n="ShowInAutoComplete" t="b"/>
  </s>
  <s>
    <k n="ShowInCardView" t="b"/>
    <k n="ShowInDotNotation" t="b"/>
    <k n="ShowInAutoComplete" t="b"/>
  </s>
  <s>
    <k n="Image" t="spb"/>
    <k n="UniqueName" t="spb"/>
    <k n="VDPID/VSID" t="spb"/>
    <k n="Description" t="spb"/>
    <k n="%ProviderInfo" t="spb"/>
    <k n="%DataProviderExternalLink" t="spb"/>
    <k n="%DataProviderExternalLinkLogo" t="spb"/>
  </s>
  <s>
    <k n="Area" t="i"/>
    <k n="Name" t="i"/>
    <k n="Image" t="i"/>
    <k n="Households" t="i"/>
    <k n="Population" t="i"/>
    <k n="Description" t="i"/>
    <k n="Housing units" t="i"/>
    <k n="_DisplayString" t="i"/>
    <k n="%EntityServiceId" t="i"/>
    <k n="Building permits" t="i"/>
    <k n="Median gross rent" t="i"/>
    <k n="Persons per household" t="i"/>
    <k n="Population change (%)" t="i"/>
    <k n="Population: Asian (%)" t="i"/>
    <k n="Population: White (%)" t="i"/>
    <k n="Median household income" t="i"/>
    <k n="Population: Age 65+ (%)" t="i"/>
    <k n="Population: Under age 5 (%)" t="i"/>
    <k n="Population: Under age 18 (%)" t="i"/>
    <k n="Population: Two or more races (%)" t="i"/>
    <k n="Population: Hispanic or Latino (%)" t="i"/>
    <k n="Population: Foreign born persons (%)" t="i"/>
    <k n="Population: In civilian labor force (%)" t="i"/>
    <k n="Population: Black or African American (%)" t="i"/>
    <k n="Population: Persons with a disability (%)" t="i"/>
    <k n="Median value, owner-occupied housing units" t="i"/>
    <k n="Population: Bachelor's degree or higher (%)" t="i"/>
    <k n="Population: High school graduate or higher (%)" t="i"/>
    <k n="Population: American Indian and Alaskan Native (%)" t="i"/>
    <k n="Population: Native Hawaiian and Other Pacific Islander (%)" t="i"/>
  </s>
  <s>
    <k n="Area" t="s"/>
    <k n="Households" t="s"/>
    <k n="Population" t="s"/>
    <k n="Housing units" t="s"/>
    <k n="Building permits" t="s"/>
    <k n="Median gross rent" t="s"/>
    <k n="Persons per household" t="s"/>
    <k n="Population change (%)" t="s"/>
    <k n="Population: Asian (%)" t="s"/>
    <k n="Population: White (%)" t="s"/>
    <k n="Median household income" t="s"/>
    <k n="Population: Age 65+ (%)" t="s"/>
    <k n="Population: Under age 5 (%)" t="s"/>
    <k n="Population: Under age 18 (%)" t="s"/>
    <k n="Population: Two or more races (%)" t="s"/>
    <k n="Population: Hispanic or Latino (%)" t="s"/>
    <k n="Population: Foreign born persons (%)" t="s"/>
    <k n="Population: In civilian labor force (%)" t="s"/>
    <k n="Population: Black or African American (%)" t="s"/>
    <k n="Population: Persons with a disability (%)" t="s"/>
    <k n="Median value, owner-occupied housing units" t="s"/>
    <k n="Population: Bachelor's degree or higher (%)" t="s"/>
    <k n="Population: High school graduate or higher (%)" t="s"/>
    <k n="Population: American Indian and Alaskan Native (%)" t="s"/>
    <k n="Population: Native Hawaiian and Other Pacific Islander (%)" t="s"/>
  </s>
  <s>
    <k n="link" t="s"/>
    <k n="logo" t="s"/>
    <k n="name" t="s"/>
  </s>
  <s>
    <k n="Area" t="spb"/>
    <k n="Name" t="spb"/>
    <k n="Leader(s)" t="spb"/>
    <k n="Households" t="spb"/>
    <k n="Population" t="spb"/>
    <k n="UniqueName" t="spb"/>
    <k n="Description" t="spb"/>
    <k n="Abbreviation" t="spb"/>
    <k n="Largest city" t="spb"/>
    <k n="Time zone(s)" t="spb"/>
    <k n="Housing units" t="spb"/>
    <k n="Country/region" t="spb"/>
    <k n="Building permits" t="spb"/>
    <k n="Median gross rent" t="spb"/>
    <k n="Capital/Major City" t="spb"/>
    <k n="Persons per household" t="spb"/>
    <k n="Population change (%)" t="spb"/>
    <k n="Population: Asian (%)" t="spb"/>
    <k n="Population: White (%)" t="spb"/>
    <k n="Median household income" t="spb"/>
    <k n="Population: Age 65+ (%)" t="spb"/>
    <k n="Population: Under age 5 (%)" t="spb"/>
    <k n="Population: Under age 18 (%)" t="spb"/>
    <k n="Population: Two or more races (%)" t="spb"/>
    <k n="Population: Hispanic or Latino (%)" t="spb"/>
    <k n="Population: Foreign born persons (%)" t="spb"/>
    <k n="Population: In civilian labor force (%)" t="spb"/>
    <k n="Population: Black or African American (%)" t="spb"/>
    <k n="Population: Persons with a disability (%)" t="spb"/>
    <k n="Median value, owner-occupied housing units" t="spb"/>
    <k n="Population: Bachelor's degree or higher (%)" t="spb"/>
    <k n="Population: High school graduate or higher (%)" t="spb"/>
    <k n="Population: American Indian and Alaskan Native (%)" t="spb"/>
    <k n="Population: Native Hawaiian and Other Pacific Islander (%)" t="spb"/>
  </s>
  <s>
    <k n="Area" t="spb"/>
    <k n="Name" t="spb"/>
    <k n="Leader(s)" t="spb"/>
    <k n="Households" t="spb"/>
    <k n="Population" t="spb"/>
    <k n="UniqueName" t="spb"/>
    <k n="Description" t="spb"/>
    <k n="Abbreviation" t="spb"/>
    <k n="Time zone(s)" t="spb"/>
    <k n="Housing units" t="spb"/>
    <k n="Country/region" t="spb"/>
    <k n="Building permits" t="spb"/>
    <k n="Median gross rent" t="spb"/>
    <k n="Persons per household" t="spb"/>
    <k n="Population change (%)" t="spb"/>
    <k n="Population: Asian (%)" t="spb"/>
    <k n="Population: White (%)" t="spb"/>
    <k n="Median household income" t="spb"/>
    <k n="Population: Age 65+ (%)" t="spb"/>
    <k n="Population: Under age 5 (%)" t="spb"/>
    <k n="Population: Under age 18 (%)" t="spb"/>
    <k n="Population: Two or more races (%)" t="spb"/>
    <k n="Population: Hispanic or Latino (%)" t="spb"/>
    <k n="Population: Foreign born persons (%)" t="spb"/>
    <k n="Population: In civilian labor force (%)" t="spb"/>
    <k n="Population: Black or African American (%)" t="spb"/>
    <k n="Population: Persons with a disability (%)" t="spb"/>
    <k n="Median value, owner-occupied housing units" t="spb"/>
    <k n="Population: Bachelor's degree or higher (%)" t="spb"/>
    <k n="Population: High school graduate or higher (%)" t="spb"/>
    <k n="Population: American Indian and Alaskan Native (%)" t="spb"/>
    <k n="Population: Native Hawaiian and Other Pacific Islander (%)" t="spb"/>
  </s>
  <s>
    <k n="Area" t="i"/>
    <k n="Name" t="i"/>
    <k n="Image" t="i"/>
    <k n="Households" t="i"/>
    <k n="Population" t="i"/>
    <k n="Description" t="i"/>
    <k n="Housing units" t="i"/>
    <k n="`_DisplayString" t="i"/>
    <k n="Building permits" t="i"/>
    <k n="Median gross rent" t="i"/>
    <k n="`%EntityServiceId" t="i"/>
    <k n="`%EntitySubDomainId" t="i"/>
    <k n="Persons per household" t="i"/>
    <k n="Population change (%)" t="i"/>
    <k n="Population: Asian (%)" t="i"/>
    <k n="Population: White (%)" t="i"/>
    <k n="Median household income" t="i"/>
    <k n="Population: Age 65+ (%)" t="i"/>
    <k n="Population: Under age 5 (%)" t="i"/>
    <k n="Population: Under age 18 (%)" t="i"/>
    <k n="Population: Two or more races (%)" t="i"/>
    <k n="Population: Hispanic or Latino (%)" t="i"/>
    <k n="Population: Foreign born persons (%)" t="i"/>
    <k n="Population: In civilian labor force (%)" t="i"/>
    <k n="Population: Black or African American (%)" t="i"/>
    <k n="Population: Persons with a disability (%)" t="i"/>
    <k n="Median value, owner-occupied housing units" t="i"/>
    <k n="Population: Bachelor's degree or higher (%)" t="i"/>
    <k n="Population: High school graduate or higher (%)" t="i"/>
    <k n="Population: American Indian and Alaskan Native (%)" t="i"/>
    <k n="Population: Native Hawaiian and Other Pacific Islander (%)" t="i"/>
  </s>
  <s>
    <k n="Area" t="spb"/>
    <k n="Name" t="spb"/>
    <k n="Leader(s)" t="spb"/>
    <k n="Households" t="spb"/>
    <k n="UniqueName" t="spb"/>
    <k n="Description" t="spb"/>
    <k n="Abbreviation" t="spb"/>
    <k n="Time zone(s)" t="spb"/>
    <k n="Housing units" t="spb"/>
    <k n="Country/region" t="spb"/>
    <k n="Building permits" t="spb"/>
    <k n="Median gross rent" t="spb"/>
    <k n="Capital/Major City" t="spb"/>
    <k n="Persons per household" t="spb"/>
    <k n="Population change (%)" t="spb"/>
    <k n="Population: Asian (%)" t="spb"/>
    <k n="Population: White (%)" t="spb"/>
    <k n="Median household income" t="spb"/>
    <k n="Population: Age 65+ (%)" t="spb"/>
    <k n="Population: Under age 5 (%)" t="spb"/>
    <k n="Population: Under age 18 (%)" t="spb"/>
    <k n="Population: Two or more races (%)" t="spb"/>
    <k n="Population: Hispanic or Latino (%)" t="spb"/>
    <k n="Population: Foreign born persons (%)" t="spb"/>
    <k n="Population: In civilian labor force (%)" t="spb"/>
    <k n="Population: Black or African American (%)" t="spb"/>
    <k n="Population: Persons with a disability (%)" t="spb"/>
    <k n="Median value, owner-occupied housing units" t="spb"/>
    <k n="Population: Bachelor's degree or higher (%)" t="spb"/>
    <k n="Population: High school graduate or higher (%)" t="spb"/>
    <k n="Population: American Indian and Alaskan Native (%)" t="spb"/>
    <k n="Population: Native Hawaiian and Other Pacific Islander (%)" t="spb"/>
  </s>
  <s>
    <k n="Image" t="spb"/>
    <k n="UniqueName" t="spb"/>
    <k n="VDPID/VSID" t="spb"/>
    <k n="%ProviderInfo" t="spb"/>
    <k n="%DataProviderExternalLink" t="spb"/>
    <k n="%DataProviderExternalLinkLogo" t="spb"/>
  </s>
  <s>
    <k n="Area" t="i"/>
    <k n="Name" t="i"/>
    <k n="Image" t="i"/>
    <k n="Households" t="i"/>
    <k n="Population" t="i"/>
    <k n="Housing units" t="i"/>
    <k n="_DisplayString" t="i"/>
    <k n="%EntityServiceId" t="i"/>
    <k n="Building permits" t="i"/>
    <k n="Median gross rent" t="i"/>
    <k n="Persons per household" t="i"/>
    <k n="Population change (%)" t="i"/>
    <k n="Population: Asian (%)" t="i"/>
    <k n="Population: White (%)" t="i"/>
    <k n="Median household income" t="i"/>
    <k n="Population: Age 65+ (%)" t="i"/>
    <k n="Population: Under age 5 (%)" t="i"/>
    <k n="Population: Under age 18 (%)" t="i"/>
    <k n="Population: Two or more races (%)" t="i"/>
    <k n="Population: Hispanic or Latino (%)" t="i"/>
    <k n="Population: Foreign born persons (%)" t="i"/>
    <k n="Population: In civilian labor force (%)" t="i"/>
    <k n="Population: Black or African American (%)" t="i"/>
    <k n="Population: Persons with a disability (%)" t="i"/>
    <k n="Median value, owner-occupied housing units" t="i"/>
    <k n="Population: Bachelor's degree or higher (%)" t="i"/>
    <k n="Population: High school graduate or higher (%)" t="i"/>
    <k n="Population: American Indian and Alaskan Native (%)" t="i"/>
    <k n="Population: Native Hawaiian and Other Pacific Islander (%)" t="i"/>
  </s>
  <s>
    <k n="Area" t="spb"/>
    <k n="Name" t="spb"/>
    <k n="Leader(s)" t="spb"/>
    <k n="Households" t="spb"/>
    <k n="Population" t="spb"/>
    <k n="UniqueName" t="spb"/>
    <k n="Description" t="spb"/>
    <k n="Abbreviation" t="spb"/>
    <k n="Time zone(s)" t="spb"/>
    <k n="Housing units" t="spb"/>
    <k n="Country/region" t="spb"/>
    <k n="Building permits" t="spb"/>
    <k n="Median gross rent" t="spb"/>
    <k n="Capital/Major City" t="spb"/>
    <k n="Persons per household" t="spb"/>
    <k n="Population change (%)" t="spb"/>
    <k n="Population: Asian (%)" t="spb"/>
    <k n="Population: White (%)" t="spb"/>
    <k n="Median household income" t="spb"/>
    <k n="Population: Age 65+ (%)" t="spb"/>
    <k n="Population: Under age 5 (%)" t="spb"/>
    <k n="Population: Under age 18 (%)" t="spb"/>
    <k n="Population: Two or more races (%)" t="spb"/>
    <k n="Population: Hispanic or Latino (%)" t="spb"/>
    <k n="Population: Foreign born persons (%)" t="spb"/>
    <k n="Population: In civilian labor force (%)" t="spb"/>
    <k n="Population: Black or African American (%)" t="spb"/>
    <k n="Population: Persons with a disability (%)" t="spb"/>
    <k n="Median value, owner-occupied housing units" t="spb"/>
    <k n="Population: Bachelor's degree or higher (%)" t="spb"/>
    <k n="Population: High school graduate or higher (%)" t="spb"/>
    <k n="Population: American Indian and Alaskan Native (%)" t="spb"/>
  </s>
  <s>
    <k n="Area" t="i"/>
    <k n="Name" t="i"/>
    <k n="Image" t="i"/>
    <k n="Households" t="i"/>
    <k n="Population" t="i"/>
    <k n="Description" t="i"/>
    <k n="Housing units" t="i"/>
    <k n="_DisplayString" t="i"/>
    <k n="%EntityServiceId" t="i"/>
    <k n="Building permits" t="i"/>
    <k n="Median gross rent" t="i"/>
    <k n="Persons per household" t="i"/>
    <k n="Population change (%)" t="i"/>
    <k n="Population: Asian (%)" t="i"/>
    <k n="Population: White (%)" t="i"/>
    <k n="Median household income" t="i"/>
    <k n="Population: Age 65+ (%)" t="i"/>
    <k n="Population: Under age 5 (%)" t="i"/>
    <k n="Population: Under age 18 (%)" t="i"/>
    <k n="Population: Two or more races (%)" t="i"/>
    <k n="Population: Hispanic or Latino (%)" t="i"/>
    <k n="Population: Foreign born persons (%)" t="i"/>
    <k n="Population: In civilian labor force (%)" t="i"/>
    <k n="Population: Black or African American (%)" t="i"/>
    <k n="Population: Persons with a disability (%)" t="i"/>
    <k n="Median value, owner-occupied housing units" t="i"/>
    <k n="Population: Bachelor's degree or higher (%)" t="i"/>
    <k n="Population: High school graduate or higher (%)" t="i"/>
    <k n="Population: American Indian and Alaskan Native (%)" t="i"/>
  </s>
  <s>
    <k n="Area" t="s"/>
    <k n="Households" t="s"/>
    <k n="Population" t="s"/>
    <k n="Housing units" t="s"/>
    <k n="Building permits" t="s"/>
    <k n="Median gross rent" t="s"/>
    <k n="Persons per household" t="s"/>
    <k n="Population change (%)" t="s"/>
    <k n="Population: Asian (%)" t="s"/>
    <k n="Population: White (%)" t="s"/>
    <k n="Median household income" t="s"/>
    <k n="Population: Age 65+ (%)" t="s"/>
    <k n="Population: Under age 5 (%)" t="s"/>
    <k n="Population: Under age 18 (%)" t="s"/>
    <k n="Population: Two or more races (%)" t="s"/>
    <k n="Population: Hispanic or Latino (%)" t="s"/>
    <k n="Population: Foreign born persons (%)" t="s"/>
    <k n="Population: In civilian labor force (%)" t="s"/>
    <k n="Population: Black or African American (%)" t="s"/>
    <k n="Population: Persons with a disability (%)" t="s"/>
    <k n="Median value, owner-occupied housing units" t="s"/>
    <k n="Population: Bachelor's degree or higher (%)" t="s"/>
    <k n="Population: High school graduate or higher (%)" t="s"/>
    <k n="Population: American Indian and Alaskan Native (%)" t="s"/>
  </s>
  <s>
    <k n="Area" t="spb"/>
    <k n="Name" t="spb"/>
    <k n="Households" t="spb"/>
    <k n="Population" t="spb"/>
    <k n="UniqueName" t="spb"/>
    <k n="Description" t="spb"/>
    <k n="Abbreviation" t="spb"/>
    <k n="Time zone(s)" t="spb"/>
    <k n="Housing units" t="spb"/>
    <k n="Country/region" t="spb"/>
    <k n="Building permits" t="spb"/>
    <k n="Median gross rent" t="spb"/>
    <k n="Capital/Major City" t="spb"/>
    <k n="Persons per household" t="spb"/>
    <k n="Population change (%)" t="spb"/>
    <k n="Population: Asian (%)" t="spb"/>
    <k n="Population: White (%)" t="spb"/>
    <k n="Median household income" t="spb"/>
    <k n="Population: Age 65+ (%)" t="spb"/>
    <k n="Population: Under age 5 (%)" t="spb"/>
    <k n="Population: Under age 18 (%)" t="spb"/>
    <k n="Population: Two or more races (%)" t="spb"/>
    <k n="Population: Hispanic or Latino (%)" t="spb"/>
    <k n="Population: Foreign born persons (%)" t="spb"/>
    <k n="Population: In civilian labor force (%)" t="spb"/>
    <k n="Population: Black or African American (%)" t="spb"/>
    <k n="Population: Persons with a disability (%)" t="spb"/>
    <k n="Median value, owner-occupied housing units" t="spb"/>
    <k n="Population: Bachelor's degree or higher (%)" t="spb"/>
    <k n="Population: High school graduate or higher (%)" t="spb"/>
    <k n="Population: American Indian and Alaskan Native (%)" t="spb"/>
    <k n="Population: Native Hawaiian and Other Pacific Islander (%)" t="spb"/>
  </s>
  <s>
    <k n="Area" t="spb"/>
    <k n="Name" t="spb"/>
    <k n="Leader(s)" t="spb"/>
    <k n="Households" t="spb"/>
    <k n="Population" t="spb"/>
    <k n="UniqueName" t="spb"/>
    <k n="Description" t="spb"/>
    <k n="Abbreviation" t="spb"/>
    <k n="Largest city" t="spb"/>
    <k n="Time zone(s)" t="spb"/>
    <k n="Housing units" t="spb"/>
    <k n="Country/region" t="spb"/>
    <k n="Building permits" t="spb"/>
    <k n="Median gross rent" t="spb"/>
    <k n="Capital/Major City" t="spb"/>
    <k n="Persons per household" t="spb"/>
    <k n="Population change (%)" t="spb"/>
    <k n="Population: Asian (%)" t="spb"/>
    <k n="Population: White (%)" t="spb"/>
    <k n="Median household income" t="spb"/>
    <k n="Population: Age 65+ (%)" t="spb"/>
    <k n="Population: Under age 5 (%)" t="spb"/>
    <k n="Population: Under age 18 (%)" t="spb"/>
    <k n="Population: Two or more races (%)" t="spb"/>
    <k n="Population: Hispanic or Latino (%)" t="spb"/>
    <k n="Population: Foreign born persons (%)" t="spb"/>
    <k n="Population: In civilian labor force (%)" t="spb"/>
    <k n="Population: Black or African American (%)" t="spb"/>
    <k n="Population: Persons with a disability (%)" t="spb"/>
    <k n="Median value, owner-occupied housing units" t="spb"/>
    <k n="Population: Bachelor's degree or higher (%)" t="spb"/>
    <k n="Population: High school graduate or higher (%)" t="spb"/>
    <k n="Population: American Indian and Alaskan Native (%)" t="spb"/>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5">
    <x:dxf>
      <x:numFmt numFmtId="3" formatCode="#,##0"/>
    </x:dxf>
    <x:dxf>
      <x:numFmt numFmtId="2" formatCode="0.00"/>
    </x:dxf>
    <x:dxf>
      <x:numFmt numFmtId="165" formatCode="_([$$-409]* #,##0_);_([$$-409]* \(#,##0\);_([$$-409]* &quot;-&quot;_);_(@_)"/>
    </x:dxf>
    <x:dxf>
      <x:numFmt numFmtId="164" formatCode="0.0%"/>
    </x:dxf>
    <x:dxf>
      <x:numFmt numFmtId="13" formatCode="0%"/>
    </x:dxf>
  </dxfs>
  <richProperties>
    <rPr n="IsTitleField" t="b"/>
    <rPr n="IsHeroField" t="b"/>
    <rPr n="RequiresInlineAttribution" t="b"/>
    <rPr n="ShouldShowInCell" t="b"/>
  </richProperties>
  <richStyles>
    <rSty dxfid="0"/>
    <rSty>
      <rpv i="0">1</rpv>
    </rSty>
    <rSty>
      <rpv i="1">1</rpv>
    </rSty>
    <rSty>
      <rpv i="2">1</rpv>
    </rSty>
    <rSty>
      <rpv i="3">1</rpv>
    </rSty>
    <rSty dxfid="1"/>
    <rSty dxfid="2"/>
    <rSty dxfid="3"/>
    <rSty dxfid="4"/>
  </richStyles>
</richStyleSheet>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ainTable" displayName="MainTable" ref="D2:K65" headerRowDxfId="53" dataDxfId="52" totalsRowDxfId="51" totalsRowBorderDxfId="50" headerRowCellStyle="Normal" dataCellStyle="Normal">
  <autoFilter ref="D2:K65" xr:uid="{B8F49BA7-76B9-4B47-AB39-7C9AF520DB38}">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sortState xmlns:xlrd2="http://schemas.microsoft.com/office/spreadsheetml/2017/richdata2" ref="E9:K65">
    <sortCondition ref="E2:E65"/>
  </sortState>
  <tableColumns count="8">
    <tableColumn id="1" xr3:uid="{00000000-0010-0000-0000-000001000000}" name="State" totalsRowLabel="Total" dataDxfId="49" dataCellStyle="Normal"/>
    <tableColumn id="5" xr3:uid="{CFC24EA4-5C04-4B5A-9295-2F38BFEB04D0}" name="Abb" dataDxfId="48" dataCellStyle="Normal">
      <calculatedColumnFormula array="1">IFERROR(RIGHT(_FV(MainTable[[#This Row],[State]],"Abbreviation"),2),"")</calculatedColumnFormula>
    </tableColumn>
    <tableColumn id="3" xr3:uid="{7A22F808-E797-4DF1-9F2A-0A9C3A12F1CB}" name="EC" totalsRowFunction="sum" dataDxfId="47"/>
    <tableColumn id="10" xr3:uid="{20DE45F0-9B9E-4E50-87B9-FE8D8ACB8482}" name="Strength" dataDxfId="46"/>
    <tableColumn id="6" xr3:uid="{34073A7A-4A5D-4FEF-85B1-1CAEF9132965}" name="2020" dataDxfId="45"/>
    <tableColumn id="2" xr3:uid="{00000000-0010-0000-0000-000002000000}" name="2016" dataDxfId="44" dataCellStyle="Normal"/>
    <tableColumn id="7" xr3:uid="{6D655D6D-7F4C-44CC-9FFF-7B764B349479}" name="HOLD/GAIN" dataDxfId="43">
      <calculatedColumnFormula>IF(AND(MainTable[[#This Row],[2020]]="DEM",MainTable[[#This Row],[2016]]="DEM"),"DEM HOLD",
IF(AND(MainTable[[#This Row],[2020]]="DEM",MainTable[[#This Row],[2016]]="REP"),"DEM GAIN",
IF(AND(MainTable[[#This Row],[2020]]="REP",MainTable[[#This Row],[2016]]="REP"),"REP HOLD",
IF(AND(MainTable[[#This Row],[2020]]="REP",MainTable[[#This Row],[2016]]="DEM"),"REP GAIN",""))))</calculatedColumnFormula>
    </tableColumn>
    <tableColumn id="4" xr3:uid="{AD1896AD-CAC2-4EEF-8057-73CD20F9C1C9}" name="Include" dataDxfId="42" totalsRowDxfId="41" dataCellStyle="Normal"/>
  </tableColumns>
  <tableStyleInfo name="Table Style 1 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231396B-3255-4BDF-B46F-1572394AE709}" name="Edited" displayName="Edited" ref="A2:S58" tableType="queryTable" totalsRowShown="0" headerRowDxfId="35" dataDxfId="34">
  <autoFilter ref="A2:S58" xr:uid="{4521C0DF-8A2D-4B37-AD67-A4D73000DB7F}"/>
  <sortState xmlns:xlrd2="http://schemas.microsoft.com/office/spreadsheetml/2017/richdata2" ref="A3:S58">
    <sortCondition ref="C3:C58"/>
  </sortState>
  <tableColumns count="19">
    <tableColumn id="1" xr3:uid="{E91E651D-3292-4F80-85EF-4969CAFE5297}" uniqueName="1" name="State" queryTableFieldId="1" dataDxfId="33" dataCellStyle="Normal 2"/>
    <tableColumn id="3" xr3:uid="{493B0B0B-7BF9-40E9-84AA-28143C26645A}" uniqueName="3" name="State 2" queryTableFieldId="19" dataDxfId="32" dataCellStyle="Normal 2"/>
    <tableColumn id="18" xr3:uid="{803EF6FF-DFF0-474E-86F3-E81A3AF0963B}" uniqueName="18" name="Abb" queryTableFieldId="75" dataDxfId="31" dataCellStyle="Normal 2"/>
    <tableColumn id="2" xr3:uid="{B50BAB51-7C3E-442F-9A47-9270B868BB8E}" uniqueName="2" name="Electoral votes" queryTableFieldId="2" dataDxfId="30" dataCellStyle="Normal 2"/>
    <tableColumn id="23" xr3:uid="{BB241409-A24B-4548-A866-B430AF55A733}" uniqueName="23" name="PVI" queryTableFieldId="44" dataDxfId="29" dataCellStyle="Normal 2"/>
    <tableColumn id="19" xr3:uid="{DBDC47D2-ACB4-4E71-82AA-72695CFACEEF}" uniqueName="19" name="2016 result" queryTableFieldId="76" dataDxfId="28" dataCellStyle="Normal 2"/>
    <tableColumn id="4" xr3:uid="{E2EC5994-7C39-48FA-B6FE-84C118687898}" uniqueName="4" name="Cook" queryTableFieldId="46" dataDxfId="27" dataCellStyle="Normal 2"/>
    <tableColumn id="5" xr3:uid="{66111ACA-BAAC-4804-B7A0-689F5A242274}" uniqueName="5" name="IE" queryTableFieldId="47" dataDxfId="26" dataCellStyle="Normal 2"/>
    <tableColumn id="6" xr3:uid="{9CC9977D-0F1F-4076-800A-321182A05034}" uniqueName="6" name="Sabato" queryTableFieldId="48" dataDxfId="25" dataCellStyle="Normal 2"/>
    <tableColumn id="7" xr3:uid="{F232B442-7E16-4E2B-BF2E-2FE647826F03}" uniqueName="7" name="Politico" queryTableFieldId="49" dataDxfId="24" dataCellStyle="Normal 2"/>
    <tableColumn id="8" xr3:uid="{ED1624A4-1126-48B5-B77D-CE8C0928720B}" uniqueName="8" name="RCP" queryTableFieldId="50" dataDxfId="23" dataCellStyle="Normal 2"/>
    <tableColumn id="10" xr3:uid="{DDFE40B4-70BC-442D-8287-B0EF5CA8F5FB}" uniqueName="10" name="CNN" queryTableFieldId="52" dataDxfId="22" dataCellStyle="Normal 2"/>
    <tableColumn id="11" xr3:uid="{0CA0D229-3E98-4A92-BDF6-8858B87F929E}" uniqueName="11" name="The Economist" queryTableFieldId="53" dataDxfId="21" dataCellStyle="Normal 2"/>
    <tableColumn id="12" xr3:uid="{0B197DEE-2D4E-429B-A822-94AA12164995}" uniqueName="12" name="CBS News" queryTableFieldId="54" dataDxfId="20" dataCellStyle="Normal 2"/>
    <tableColumn id="13" xr3:uid="{BCFA4ECB-2326-4D11-8D12-00C72A8C33CC}" uniqueName="13" name="270toWin" queryTableFieldId="55" dataDxfId="19" dataCellStyle="Normal 2"/>
    <tableColumn id="14" xr3:uid="{11647A3F-3737-40F7-AE70-0D331B3CC915}" uniqueName="14" name="ABC News" queryTableFieldId="56" dataDxfId="18" dataCellStyle="Normal 2"/>
    <tableColumn id="15" xr3:uid="{4768D0FA-732F-4CC9-809E-A67D045405BD}" uniqueName="15" name="NPR" queryTableFieldId="57" dataDxfId="17" dataCellStyle="Normal 2"/>
    <tableColumn id="16" xr3:uid="{0C2E3742-3447-4410-84F9-4A6892FDB703}" uniqueName="16" name="NBC News" queryTableFieldId="58" dataDxfId="16" dataCellStyle="Normal 2"/>
    <tableColumn id="17" xr3:uid="{BB134779-0DF9-4414-97E9-BED83F4A3619}" uniqueName="17" name="FiveThirtyEight" queryTableFieldId="59" dataDxfId="15" dataCellStyle="Normal 2"/>
  </tableColumns>
  <tableStyleInfo name="Table Style 1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B6AAC7A-DCEE-40DE-AFC2-89F9A00B1509}" name="Table579" displayName="Table579" ref="X2:AA13" totalsRowShown="0" headerRowDxfId="14" dataDxfId="12" headerRowBorderDxfId="13" tableBorderDxfId="11">
  <tableColumns count="4">
    <tableColumn id="1" xr3:uid="{36A61B6F-BBE8-4F86-B528-DB721329D006}" name="Strength" dataDxfId="10"/>
    <tableColumn id="2" xr3:uid="{FE478928-042A-4C7E-B4C5-E73A47786569}" name="Total" dataDxfId="9">
      <calculatedColumnFormula>COUNTIFS(Edited[[Cook]:[FiveThirtyEight]],"*"&amp;Table579[[#This Row],[Strength]]&amp;"*")</calculatedColumnFormula>
    </tableColumn>
    <tableColumn id="3" xr3:uid="{A0DFBDFA-6CC4-4E83-986C-B9CB85E42B07}" name="Weighting" dataDxfId="8"/>
    <tableColumn id="4" xr3:uid="{DF4595F1-1B75-460F-AFD0-7C70F2F701B9}" name="Type" dataDxfId="7">
      <calculatedColumnFormula>_xlfn.CONCAT(IF($X3="TOSSUP","T",RIGHT(X3,1)),$Z3)</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68D9C73-AB8E-4B0B-B368-5041E8137F31}" name="States" displayName="States" ref="U2:V58" totalsRowShown="0" headerRowDxfId="6" dataDxfId="4" headerRowBorderDxfId="5" tableBorderDxfId="3" totalsRowBorderDxfId="2">
  <autoFilter ref="U2:V58" xr:uid="{E847393B-C3ED-42B6-891C-D56111D058D7}">
    <filterColumn colId="0" hiddenButton="1"/>
    <filterColumn colId="1" hiddenButton="1"/>
  </autoFilter>
  <sortState xmlns:xlrd2="http://schemas.microsoft.com/office/spreadsheetml/2017/richdata2" ref="U3:V58">
    <sortCondition ref="V3:V58"/>
  </sortState>
  <tableColumns count="2">
    <tableColumn id="1" xr3:uid="{7D57CA78-1B26-4515-BDB4-E84F7D3B0DB3}" name="State" dataDxfId="1"/>
    <tableColumn id="2" xr3:uid="{BB4CD843-36A6-4942-B2B1-14978F6D3F76}" name="Abb"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2.bin"/><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G83"/>
  <sheetViews>
    <sheetView showGridLines="0" tabSelected="1" zoomScale="70" zoomScaleNormal="70" workbookViewId="0">
      <selection activeCell="C1" sqref="C1"/>
    </sheetView>
  </sheetViews>
  <sheetFormatPr defaultColWidth="9.140625" defaultRowHeight="15" x14ac:dyDescent="0.25"/>
  <cols>
    <col min="1" max="2" width="0.140625" style="80" customWidth="1"/>
    <col min="3" max="3" width="4.140625" style="7" customWidth="1"/>
    <col min="4" max="4" width="19" style="6" bestFit="1" customWidth="1"/>
    <col min="5" max="5" width="6.85546875" style="6" bestFit="1" customWidth="1"/>
    <col min="6" max="6" width="5.42578125" style="6" bestFit="1" customWidth="1"/>
    <col min="7" max="7" width="11.85546875" style="6" bestFit="1" customWidth="1"/>
    <col min="8" max="8" width="7.5703125" style="6" bestFit="1" customWidth="1"/>
    <col min="9" max="9" width="7" style="18" bestFit="1" customWidth="1"/>
    <col min="10" max="10" width="16.28515625" style="6" bestFit="1" customWidth="1"/>
    <col min="11" max="11" width="2.140625" style="7" hidden="1" customWidth="1"/>
    <col min="12" max="12" width="9.140625" style="7" customWidth="1"/>
    <col min="13" max="15" width="9.140625" style="7"/>
    <col min="16" max="16" width="14.7109375" style="7" customWidth="1"/>
    <col min="17" max="17" width="11.140625" style="7" bestFit="1" customWidth="1"/>
    <col min="18" max="19" width="9.140625" style="7"/>
    <col min="20" max="20" width="11.140625" style="7" bestFit="1" customWidth="1"/>
    <col min="21" max="32" width="9.140625" style="7"/>
    <col min="33" max="34" width="14.5703125" style="7" bestFit="1" customWidth="1"/>
    <col min="35" max="66" width="9.140625" style="7"/>
    <col min="67" max="68" width="13.42578125" style="7" bestFit="1" customWidth="1"/>
    <col min="69" max="69" width="16.42578125" style="7" bestFit="1" customWidth="1"/>
    <col min="70" max="70" width="13" style="7" bestFit="1" customWidth="1"/>
    <col min="71" max="71" width="12.42578125" style="7" bestFit="1" customWidth="1"/>
    <col min="72" max="72" width="13.42578125" style="7" bestFit="1" customWidth="1"/>
    <col min="73" max="73" width="14.140625" style="7" bestFit="1" customWidth="1"/>
    <col min="74" max="74" width="12.42578125" style="7" bestFit="1" customWidth="1"/>
    <col min="75" max="75" width="11.7109375" style="7" bestFit="1" customWidth="1"/>
    <col min="76" max="76" width="12" style="7" bestFit="1" customWidth="1"/>
    <col min="77" max="77" width="9.140625" style="7"/>
    <col min="78" max="78" width="14" style="7" bestFit="1" customWidth="1"/>
    <col min="79" max="79" width="14.42578125" style="6" bestFit="1" customWidth="1"/>
    <col min="80" max="80" width="12.42578125" style="6" bestFit="1" customWidth="1"/>
    <col min="81" max="83" width="12.7109375" style="6" bestFit="1" customWidth="1"/>
    <col min="84" max="84" width="13.42578125" style="6" bestFit="1" customWidth="1"/>
    <col min="85" max="85" width="11" style="6" bestFit="1" customWidth="1"/>
    <col min="86" max="16384" width="9.140625" style="7"/>
  </cols>
  <sheetData>
    <row r="1" spans="1:85" ht="44.25" customHeight="1" x14ac:dyDescent="0.25">
      <c r="D1" s="5"/>
      <c r="G1" s="100" t="str">
        <f>IF(COUNTIF(_2020,"TBD")=ROWS(_2020),"No results have been declared",
COUNTIF(_2020,"&lt;&gt;"&amp;"TBD")&amp;" out of 56 results declared")</f>
        <v>51 out of 56 results declared</v>
      </c>
      <c r="H1" s="100"/>
      <c r="I1" s="100"/>
      <c r="J1" s="100"/>
      <c r="L1" s="101" t="str">
        <f>IF(BR17="✓",BO17,IF(BR16="✓",BO16,""))&amp;IF(AND(BR17="",BR16=""),""," has been declared the winner")</f>
        <v>Joe Biden has been declared the winner</v>
      </c>
      <c r="M1" s="101"/>
      <c r="N1" s="101"/>
      <c r="O1" s="101"/>
      <c r="P1" s="101"/>
      <c r="Q1" s="101"/>
      <c r="R1" s="101"/>
      <c r="S1" s="101"/>
      <c r="CA1" s="21" t="s">
        <v>28</v>
      </c>
      <c r="CB1" s="21" t="s">
        <v>29</v>
      </c>
      <c r="CC1" s="21" t="s">
        <v>30</v>
      </c>
      <c r="CD1" s="21" t="s">
        <v>31</v>
      </c>
      <c r="CE1" s="21" t="s">
        <v>33</v>
      </c>
      <c r="CF1" s="2" t="s">
        <v>32</v>
      </c>
    </row>
    <row r="2" spans="1:85" ht="17.100000000000001" customHeight="1" x14ac:dyDescent="0.2">
      <c r="A2" s="81" t="s">
        <v>2</v>
      </c>
      <c r="B2" s="81" t="s">
        <v>17</v>
      </c>
      <c r="D2" s="61" t="s">
        <v>2</v>
      </c>
      <c r="E2" s="61" t="s">
        <v>17</v>
      </c>
      <c r="F2" s="61" t="s">
        <v>18</v>
      </c>
      <c r="G2" s="61" t="s">
        <v>23</v>
      </c>
      <c r="H2" s="61" t="s">
        <v>4</v>
      </c>
      <c r="I2" s="62" t="s">
        <v>3</v>
      </c>
      <c r="J2" s="61" t="s">
        <v>5</v>
      </c>
      <c r="K2" s="60" t="s">
        <v>24</v>
      </c>
      <c r="S2" s="1"/>
      <c r="T2" s="1"/>
      <c r="U2" s="1"/>
      <c r="V2" s="1"/>
      <c r="W2" s="8"/>
      <c r="X2" s="8"/>
      <c r="Y2" s="8"/>
      <c r="Z2" s="8"/>
      <c r="AA2" s="8"/>
      <c r="AB2" s="8"/>
      <c r="AC2" s="8"/>
      <c r="BZ2" s="3" t="s">
        <v>260</v>
      </c>
      <c r="CA2" s="22"/>
      <c r="CB2" s="22"/>
      <c r="CC2" s="22"/>
      <c r="CD2" s="22"/>
      <c r="CE2" s="9"/>
      <c r="CF2" s="24" t="s">
        <v>261</v>
      </c>
      <c r="CG2" s="7"/>
    </row>
    <row r="3" spans="1:85" ht="0.2" customHeight="1" x14ac:dyDescent="0.2">
      <c r="A3" s="82"/>
      <c r="B3" s="82"/>
      <c r="D3" s="63"/>
      <c r="E3" s="63"/>
      <c r="F3" s="64"/>
      <c r="G3" s="65" t="s">
        <v>55</v>
      </c>
      <c r="H3" s="66" t="s">
        <v>22</v>
      </c>
      <c r="I3" s="66" t="s">
        <v>22</v>
      </c>
      <c r="J3" s="67" t="str">
        <f>IF(AND(MainTable[[#This Row],[2020]]="DEM",MainTable[[#This Row],[2016]]="DEM"),"DEM HOLD",
IF(AND(MainTable[[#This Row],[2020]]="DEM",MainTable[[#This Row],[2016]]="REP"),"DEM GAIN",
IF(AND(MainTable[[#This Row],[2020]]="REP",MainTable[[#This Row],[2016]]="REP"),"REP HOLD",
IF(AND(MainTable[[#This Row],[2020]]="REP",MainTable[[#This Row],[2016]]="DEM"),"REP GAIN",""))))</f>
        <v/>
      </c>
      <c r="K3" s="20">
        <v>0</v>
      </c>
      <c r="M3" s="8"/>
      <c r="N3" s="8"/>
      <c r="O3" s="8"/>
      <c r="Q3" s="102"/>
      <c r="R3" s="8"/>
      <c r="S3" s="8"/>
      <c r="T3" s="8"/>
      <c r="U3" s="8"/>
      <c r="V3" s="8"/>
      <c r="W3" s="8"/>
      <c r="X3" s="8"/>
      <c r="Y3" s="8"/>
      <c r="Z3" s="8"/>
      <c r="AA3" s="8"/>
      <c r="AB3" s="8"/>
      <c r="AC3" s="8"/>
      <c r="BZ3" s="6"/>
      <c r="CA3" s="22"/>
      <c r="CB3" s="22"/>
      <c r="CC3" s="22"/>
      <c r="CD3" s="22"/>
      <c r="CE3" s="22"/>
      <c r="CF3" s="23"/>
      <c r="CG3" s="7"/>
    </row>
    <row r="4" spans="1:85" ht="0.2" customHeight="1" x14ac:dyDescent="0.2">
      <c r="A4" s="82"/>
      <c r="B4" s="82"/>
      <c r="D4" s="63"/>
      <c r="E4" s="63" t="str" cm="1">
        <f t="array" ref="E4">IFERROR(RIGHT(_FV(MainTable[[#This Row],[State]],"Abbreviation"),2),"")</f>
        <v/>
      </c>
      <c r="F4" s="64"/>
      <c r="G4" s="65" t="s">
        <v>56</v>
      </c>
      <c r="H4" s="66" t="s">
        <v>1</v>
      </c>
      <c r="I4" s="66" t="s">
        <v>1</v>
      </c>
      <c r="J4" s="67" t="str">
        <f>IF(AND(MainTable[[#This Row],[2020]]="DEM",MainTable[[#This Row],[2016]]="DEM"),"DEM HOLD",
IF(AND(MainTable[[#This Row],[2020]]="DEM",MainTable[[#This Row],[2016]]="REP"),"DEM GAIN",
IF(AND(MainTable[[#This Row],[2020]]="REP",MainTable[[#This Row],[2016]]="REP"),"REP HOLD",
IF(AND(MainTable[[#This Row],[2020]]="REP",MainTable[[#This Row],[2016]]="DEM"),"REP GAIN",""))))</f>
        <v>DEM HOLD</v>
      </c>
      <c r="K4" s="20">
        <v>0</v>
      </c>
      <c r="M4" s="8"/>
      <c r="N4" s="8"/>
      <c r="O4" s="8"/>
      <c r="Q4" s="102"/>
      <c r="R4" s="8"/>
      <c r="S4" s="8"/>
      <c r="T4" s="8"/>
      <c r="U4" s="8"/>
      <c r="V4" s="8"/>
      <c r="W4" s="8"/>
      <c r="X4" s="8"/>
      <c r="Y4" s="8"/>
      <c r="Z4" s="8"/>
      <c r="AA4" s="8"/>
      <c r="AB4" s="8"/>
      <c r="AC4" s="8"/>
      <c r="BZ4" s="6"/>
      <c r="CA4" s="22"/>
      <c r="CB4" s="22"/>
      <c r="CC4" s="22"/>
      <c r="CD4" s="22"/>
      <c r="CE4" s="22"/>
      <c r="CF4" s="23"/>
      <c r="CG4" s="7"/>
    </row>
    <row r="5" spans="1:85" ht="0.2" customHeight="1" x14ac:dyDescent="0.2">
      <c r="A5" s="82"/>
      <c r="B5" s="82"/>
      <c r="D5" s="63"/>
      <c r="E5" s="63" t="str" cm="1">
        <f t="array" ref="E5">IFERROR(RIGHT(_FV(MainTable[[#This Row],[State]],"Abbreviation"),2),"")</f>
        <v/>
      </c>
      <c r="F5" s="64"/>
      <c r="G5" s="65" t="s">
        <v>61</v>
      </c>
      <c r="H5" s="66" t="s">
        <v>0</v>
      </c>
      <c r="I5" s="66" t="s">
        <v>0</v>
      </c>
      <c r="J5" s="67" t="str">
        <f>IF(AND(MainTable[[#This Row],[2020]]="DEM",MainTable[[#This Row],[2016]]="DEM"),"DEM HOLD",
IF(AND(MainTable[[#This Row],[2020]]="DEM",MainTable[[#This Row],[2016]]="REP"),"DEM GAIN",
IF(AND(MainTable[[#This Row],[2020]]="REP",MainTable[[#This Row],[2016]]="REP"),"REP HOLD",
IF(AND(MainTable[[#This Row],[2020]]="REP",MainTable[[#This Row],[2016]]="DEM"),"REP GAIN",""))))</f>
        <v>REP HOLD</v>
      </c>
      <c r="K5" s="20">
        <v>0</v>
      </c>
      <c r="M5" s="8"/>
      <c r="N5" s="8"/>
      <c r="O5" s="8"/>
      <c r="Q5" s="102"/>
      <c r="R5" s="8"/>
      <c r="S5" s="8"/>
      <c r="T5" s="8"/>
      <c r="U5" s="8"/>
      <c r="V5" s="8"/>
      <c r="W5" s="8"/>
      <c r="X5" s="8"/>
      <c r="Y5" s="8"/>
      <c r="Z5" s="8"/>
      <c r="AA5" s="8"/>
      <c r="AB5" s="8"/>
      <c r="AC5" s="8"/>
      <c r="BZ5" s="6"/>
      <c r="CA5" s="22"/>
      <c r="CB5" s="22"/>
      <c r="CC5" s="22"/>
      <c r="CD5" s="22"/>
      <c r="CE5" s="22"/>
      <c r="CF5" s="23"/>
      <c r="CG5" s="7"/>
    </row>
    <row r="6" spans="1:85" ht="0.2" customHeight="1" x14ac:dyDescent="0.2">
      <c r="A6" s="82"/>
      <c r="B6" s="82"/>
      <c r="D6" s="63"/>
      <c r="E6" s="68" t="str" cm="1">
        <f t="array" ref="E6">IFERROR(RIGHT(_FV(MainTable[[#This Row],[State]],"Abbreviation"),2),"")</f>
        <v/>
      </c>
      <c r="F6" s="69"/>
      <c r="G6" s="65" t="s">
        <v>45</v>
      </c>
      <c r="H6" s="64"/>
      <c r="I6" s="66"/>
      <c r="J6" s="67" t="str">
        <f>IF(AND(MainTable[[#This Row],[2020]]="DEM",MainTable[[#This Row],[2016]]="DEM"),"DEM HOLD",
IF(AND(MainTable[[#This Row],[2020]]="DEM",MainTable[[#This Row],[2016]]="REP"),"DEM GAIN",
IF(AND(MainTable[[#This Row],[2020]]="REP",MainTable[[#This Row],[2016]]="REP"),"REP HOLD",
IF(AND(MainTable[[#This Row],[2020]]="REP",MainTable[[#This Row],[2016]]="DEM"),"REP GAIN",""))))</f>
        <v/>
      </c>
      <c r="K6" s="20">
        <v>0</v>
      </c>
      <c r="Q6" s="102"/>
      <c r="BZ6" s="6"/>
      <c r="CA6" s="22"/>
      <c r="CB6" s="22"/>
      <c r="CC6" s="22"/>
      <c r="CD6" s="22"/>
      <c r="CE6" s="22"/>
      <c r="CF6" s="23"/>
      <c r="CG6" s="7"/>
    </row>
    <row r="7" spans="1:85" ht="0.2" customHeight="1" x14ac:dyDescent="0.25">
      <c r="A7" s="83"/>
      <c r="B7" s="83"/>
      <c r="D7" s="70"/>
      <c r="E7" s="70" t="str" cm="1">
        <f t="array" ref="E7">IFERROR(RIGHT(_FV(MainTable[[#This Row],[State]],"Abbreviation"),2),"")</f>
        <v/>
      </c>
      <c r="F7" s="69"/>
      <c r="G7" s="65" t="s">
        <v>44</v>
      </c>
      <c r="H7" s="64"/>
      <c r="I7" s="71"/>
      <c r="J7" s="67" t="str">
        <f>IF(AND(MainTable[[#This Row],[2020]]="DEM",MainTable[[#This Row],[2016]]="DEM"),"DEM HOLD",
IF(AND(MainTable[[#This Row],[2020]]="DEM",MainTable[[#This Row],[2016]]="REP"),"DEM GAIN",
IF(AND(MainTable[[#This Row],[2020]]="REP",MainTable[[#This Row],[2016]]="REP"),"REP HOLD",
IF(AND(MainTable[[#This Row],[2020]]="REP",MainTable[[#This Row],[2016]]="DEM"),"REP GAIN",""))))</f>
        <v/>
      </c>
      <c r="K7" s="28"/>
      <c r="Q7" s="102"/>
      <c r="BZ7" s="6"/>
      <c r="CA7" s="22"/>
      <c r="CB7" s="22"/>
      <c r="CC7" s="22"/>
      <c r="CD7" s="22"/>
      <c r="CE7" s="22"/>
      <c r="CF7" s="23"/>
      <c r="CG7" s="7"/>
    </row>
    <row r="8" spans="1:85" ht="0.2" customHeight="1" x14ac:dyDescent="0.2">
      <c r="A8" s="82"/>
      <c r="B8" s="82"/>
      <c r="D8" s="63"/>
      <c r="E8" s="68"/>
      <c r="F8" s="64"/>
      <c r="G8" s="65" t="s">
        <v>39</v>
      </c>
      <c r="H8" s="64"/>
      <c r="I8" s="66"/>
      <c r="J8" s="67" t="str">
        <f>IF(AND(MainTable[[#This Row],[2020]]="DEM",MainTable[[#This Row],[2016]]="DEM"),"DEM HOLD",
IF(AND(MainTable[[#This Row],[2020]]="DEM",MainTable[[#This Row],[2016]]="REP"),"DEM GAIN",
IF(AND(MainTable[[#This Row],[2020]]="REP",MainTable[[#This Row],[2016]]="REP"),"REP HOLD",
IF(AND(MainTable[[#This Row],[2020]]="REP",MainTable[[#This Row],[2016]]="DEM"),"REP GAIN",""))))</f>
        <v/>
      </c>
      <c r="K8" s="20">
        <v>0</v>
      </c>
      <c r="R8" s="104"/>
      <c r="S8" s="104"/>
      <c r="T8" s="10"/>
      <c r="U8" s="10"/>
      <c r="V8" s="10"/>
      <c r="BZ8" s="6"/>
      <c r="CA8" s="9"/>
      <c r="CB8" s="9"/>
      <c r="CC8" s="9"/>
      <c r="CD8" s="9"/>
      <c r="CE8" s="9"/>
      <c r="CF8" s="23"/>
      <c r="CG8" s="7"/>
    </row>
    <row r="9" spans="1:85" ht="0.2" customHeight="1" x14ac:dyDescent="0.25">
      <c r="A9" s="83"/>
      <c r="B9" s="83"/>
      <c r="D9" s="70"/>
      <c r="E9" s="70" t="str" cm="1">
        <f t="array" ref="E9">IFERROR(RIGHT(_FV(MainTable[[#This Row],[State]],"Abbreviation"),2),"")</f>
        <v/>
      </c>
      <c r="F9" s="69"/>
      <c r="G9" s="65" t="s">
        <v>38</v>
      </c>
      <c r="H9" s="64"/>
      <c r="I9" s="71"/>
      <c r="J9" s="67" t="str">
        <f>IF(AND(MainTable[[#This Row],[2020]]="DEM",MainTable[[#This Row],[2016]]="DEM"),"DEM HOLD",
IF(AND(MainTable[[#This Row],[2020]]="DEM",MainTable[[#This Row],[2016]]="REP"),"DEM GAIN",
IF(AND(MainTable[[#This Row],[2020]]="REP",MainTable[[#This Row],[2016]]="REP"),"REP HOLD",
IF(AND(MainTable[[#This Row],[2020]]="REP",MainTable[[#This Row],[2016]]="DEM"),"REP GAIN",""))))</f>
        <v/>
      </c>
      <c r="K9" s="28"/>
      <c r="R9" s="104"/>
      <c r="S9" s="104"/>
      <c r="T9" s="10"/>
      <c r="U9" s="10"/>
      <c r="V9" s="10"/>
      <c r="BZ9" s="6"/>
      <c r="CA9" s="9"/>
      <c r="CB9" s="9"/>
      <c r="CC9" s="9"/>
      <c r="CD9" s="9"/>
      <c r="CE9" s="9"/>
      <c r="CF9" s="23"/>
      <c r="CG9" s="7"/>
    </row>
    <row r="10" spans="1:85" ht="17.100000000000001" customHeight="1" x14ac:dyDescent="0.2">
      <c r="A10" s="84" t="str" cm="1">
        <f t="array" ref="A10">_FV(MainTable[[#This Row],[State]],"Name")</f>
        <v>Alaska</v>
      </c>
      <c r="B10" s="84" t="str" cm="1">
        <f t="array" ref="B10">RIGHT(_FV(MainTable[[#This Row],[State]],"Abbreviation"),2)</f>
        <v>AK</v>
      </c>
      <c r="D10" s="72" t="e" vm="1">
        <v>#VALUE!</v>
      </c>
      <c r="E10" s="73" t="str" cm="1">
        <f t="array" ref="E10">IFERROR(RIGHT(_FV(MainTable[[#This Row],[State]],"Abbreviation"),2),"")</f>
        <v>AK</v>
      </c>
      <c r="F10" s="74">
        <v>3</v>
      </c>
      <c r="G10" s="75" t="str" cm="1">
        <f t="array" ref="G10">_xlfn.XLOOKUP(MainTable[[#This Row],[Abb]],Edited[Abb],'Media Predictions'!$CB$3:$CB$58)</f>
        <v>Likely R</v>
      </c>
      <c r="H10" s="69" t="s">
        <v>0</v>
      </c>
      <c r="I10" s="76" t="s">
        <v>0</v>
      </c>
      <c r="J10" s="77" t="str">
        <f>IF(AND(MainTable[[#This Row],[2020]]="DEM",MainTable[[#This Row],[2016]]="DEM"),"DEM HOLD",
IF(AND(MainTable[[#This Row],[2020]]="DEM",MainTable[[#This Row],[2016]]="REP"),"DEM GAIN",
IF(AND(MainTable[[#This Row],[2020]]="REP",MainTable[[#This Row],[2016]]="REP"),"REP HOLD",
IF(AND(MainTable[[#This Row],[2020]]="REP",MainTable[[#This Row],[2016]]="DEM"),"REP GAIN",""))))</f>
        <v>REP HOLD</v>
      </c>
      <c r="K10" s="20">
        <v>1</v>
      </c>
      <c r="R10" s="104"/>
      <c r="S10" s="104"/>
      <c r="T10" s="10"/>
      <c r="U10" s="10"/>
      <c r="V10" s="10"/>
      <c r="BZ10" s="6"/>
      <c r="CA10" s="22"/>
      <c r="CB10" s="22"/>
      <c r="CC10" s="22"/>
      <c r="CD10" s="22"/>
      <c r="CE10" s="22"/>
      <c r="CF10" s="23"/>
      <c r="CG10" s="7"/>
    </row>
    <row r="11" spans="1:85" ht="15" customHeight="1" x14ac:dyDescent="0.2">
      <c r="A11" s="84" t="str" cm="1">
        <f t="array" ref="A11">_FV(MainTable[[#This Row],[State]],"Name")</f>
        <v>Alabama</v>
      </c>
      <c r="B11" s="84" t="str" cm="1">
        <f t="array" ref="B11">RIGHT(_FV(MainTable[[#This Row],[State]],"Abbreviation"),2)</f>
        <v>AL</v>
      </c>
      <c r="D11" s="72" t="e" vm="2">
        <v>#VALUE!</v>
      </c>
      <c r="E11" s="73" t="str" cm="1">
        <f t="array" ref="E11">IFERROR(RIGHT(_FV(MainTable[[#This Row],[State]],"Abbreviation"),2),"")</f>
        <v>AL</v>
      </c>
      <c r="F11" s="74">
        <v>9</v>
      </c>
      <c r="G11" s="75" t="str" cm="1">
        <f t="array" ref="G11">_xlfn.XLOOKUP(MainTable[[#This Row],[Abb]],Edited[Abb],'Media Predictions'!$CB$3:$CB$58)</f>
        <v>Safe R</v>
      </c>
      <c r="H11" s="69" t="s">
        <v>0</v>
      </c>
      <c r="I11" s="76" t="s">
        <v>0</v>
      </c>
      <c r="J11" s="77" t="str">
        <f>IF(AND(MainTable[[#This Row],[2020]]="DEM",MainTable[[#This Row],[2016]]="DEM"),"DEM HOLD",
IF(AND(MainTable[[#This Row],[2020]]="DEM",MainTable[[#This Row],[2016]]="REP"),"DEM GAIN",
IF(AND(MainTable[[#This Row],[2020]]="REP",MainTable[[#This Row],[2016]]="REP"),"REP HOLD",
IF(AND(MainTable[[#This Row],[2020]]="REP",MainTable[[#This Row],[2016]]="DEM"),"REP GAIN",""))))</f>
        <v>REP HOLD</v>
      </c>
      <c r="K11" s="20">
        <v>1</v>
      </c>
      <c r="R11" s="104"/>
      <c r="S11" s="104"/>
      <c r="T11" s="10"/>
      <c r="U11" s="10"/>
      <c r="V11" s="10"/>
      <c r="BZ11" s="6"/>
      <c r="CA11" s="22"/>
      <c r="CB11" s="22"/>
      <c r="CC11" s="22"/>
      <c r="CD11" s="22"/>
      <c r="CE11" s="22"/>
      <c r="CF11" s="23"/>
      <c r="CG11" s="7"/>
    </row>
    <row r="12" spans="1:85" ht="15" customHeight="1" x14ac:dyDescent="0.2">
      <c r="A12" s="84" t="str" cm="1">
        <f t="array" ref="A12">_FV(MainTable[[#This Row],[State]],"Name")</f>
        <v>Arkansas</v>
      </c>
      <c r="B12" s="84" t="str" cm="1">
        <f t="array" ref="B12">RIGHT(_FV(MainTable[[#This Row],[State]],"Abbreviation"),2)</f>
        <v>AR</v>
      </c>
      <c r="D12" s="72" t="e" vm="3">
        <v>#VALUE!</v>
      </c>
      <c r="E12" s="73" t="str" cm="1">
        <f t="array" ref="E12">IFERROR(RIGHT(_FV(MainTable[[#This Row],[State]],"Abbreviation"),2),"")</f>
        <v>AR</v>
      </c>
      <c r="F12" s="74">
        <v>6</v>
      </c>
      <c r="G12" s="75" t="str" cm="1">
        <f t="array" ref="G12">_xlfn.XLOOKUP(MainTable[[#This Row],[Abb]],Edited[Abb],'Media Predictions'!$CB$3:$CB$58)</f>
        <v>Safe R</v>
      </c>
      <c r="H12" s="69" t="s">
        <v>0</v>
      </c>
      <c r="I12" s="76" t="s">
        <v>0</v>
      </c>
      <c r="J12" s="77" t="str">
        <f>IF(AND(MainTable[[#This Row],[2020]]="DEM",MainTable[[#This Row],[2016]]="DEM"),"DEM HOLD",
IF(AND(MainTable[[#This Row],[2020]]="DEM",MainTable[[#This Row],[2016]]="REP"),"DEM GAIN",
IF(AND(MainTable[[#This Row],[2020]]="REP",MainTable[[#This Row],[2016]]="REP"),"REP HOLD",
IF(AND(MainTable[[#This Row],[2020]]="REP",MainTable[[#This Row],[2016]]="DEM"),"REP GAIN",""))))</f>
        <v>REP HOLD</v>
      </c>
      <c r="K12" s="20">
        <v>1</v>
      </c>
      <c r="R12" s="104"/>
      <c r="S12" s="104"/>
      <c r="T12" s="10"/>
      <c r="U12" s="10"/>
      <c r="V12" s="10"/>
      <c r="BZ12" s="6"/>
      <c r="CA12" s="22"/>
      <c r="CB12" s="22"/>
      <c r="CC12" s="22"/>
      <c r="CD12" s="22"/>
      <c r="CE12" s="22"/>
      <c r="CF12" s="23"/>
      <c r="CG12" s="7"/>
    </row>
    <row r="13" spans="1:85" ht="15" customHeight="1" x14ac:dyDescent="0.2">
      <c r="A13" s="84" t="str" cm="1">
        <f t="array" ref="A13">_FV(MainTable[[#This Row],[State]],"Name")</f>
        <v>Arizona</v>
      </c>
      <c r="B13" s="84" t="str" cm="1">
        <f t="array" ref="B13">RIGHT(_FV(MainTable[[#This Row],[State]],"Abbreviation"),2)</f>
        <v>AZ</v>
      </c>
      <c r="D13" s="72" t="e" vm="4">
        <v>#VALUE!</v>
      </c>
      <c r="E13" s="73" t="str" cm="1">
        <f t="array" ref="E13">IFERROR(RIGHT(_FV(MainTable[[#This Row],[State]],"Abbreviation"),2),"")</f>
        <v>AZ</v>
      </c>
      <c r="F13" s="74">
        <v>11</v>
      </c>
      <c r="G13" s="75" t="str" cm="1">
        <f t="array" ref="G13">_xlfn.XLOOKUP(MainTable[[#This Row],[Abb]],Edited[Abb],'Media Predictions'!$CB$3:$CB$58)</f>
        <v>Lean D</v>
      </c>
      <c r="H13" s="69" t="s">
        <v>1</v>
      </c>
      <c r="I13" s="76" t="s">
        <v>0</v>
      </c>
      <c r="J13" s="77" t="str">
        <f>IF(AND(MainTable[[#This Row],[2020]]="DEM",MainTable[[#This Row],[2016]]="DEM"),"DEM HOLD",
IF(AND(MainTable[[#This Row],[2020]]="DEM",MainTable[[#This Row],[2016]]="REP"),"DEM GAIN",
IF(AND(MainTable[[#This Row],[2020]]="REP",MainTable[[#This Row],[2016]]="REP"),"REP HOLD",
IF(AND(MainTable[[#This Row],[2020]]="REP",MainTable[[#This Row],[2016]]="DEM"),"REP GAIN",""))))</f>
        <v>DEM GAIN</v>
      </c>
      <c r="K13" s="20">
        <v>1</v>
      </c>
      <c r="P13" s="11"/>
      <c r="R13" s="104"/>
      <c r="S13" s="104"/>
      <c r="T13" s="10"/>
      <c r="U13" s="10"/>
      <c r="V13" s="10"/>
      <c r="BZ13" s="6"/>
      <c r="CA13" s="22"/>
      <c r="CB13" s="22"/>
      <c r="CC13" s="22"/>
      <c r="CD13" s="22"/>
      <c r="CE13" s="22"/>
      <c r="CF13" s="23"/>
      <c r="CG13" s="7"/>
    </row>
    <row r="14" spans="1:85" ht="15" customHeight="1" x14ac:dyDescent="0.2">
      <c r="A14" s="84" t="str" cm="1">
        <f t="array" ref="A14">_FV(MainTable[[#This Row],[State]],"Name")</f>
        <v>California</v>
      </c>
      <c r="B14" s="84" t="str" cm="1">
        <f t="array" ref="B14">RIGHT(_FV(MainTable[[#This Row],[State]],"Abbreviation"),2)</f>
        <v>CA</v>
      </c>
      <c r="D14" s="72" t="e" vm="5">
        <v>#VALUE!</v>
      </c>
      <c r="E14" s="73" t="str" cm="1">
        <f t="array" ref="E14">IFERROR(RIGHT(_FV(MainTable[[#This Row],[State]],"Abbreviation"),2),"")</f>
        <v>CA</v>
      </c>
      <c r="F14" s="74">
        <v>55</v>
      </c>
      <c r="G14" s="75" t="str" cm="1">
        <f t="array" ref="G14">_xlfn.XLOOKUP(MainTable[[#This Row],[Abb]],Edited[Abb],'Media Predictions'!$CB$3:$CB$58)</f>
        <v>Safe D</v>
      </c>
      <c r="H14" s="69" t="s">
        <v>1</v>
      </c>
      <c r="I14" s="76" t="s">
        <v>1</v>
      </c>
      <c r="J14" s="77" t="str">
        <f>IF(AND(MainTable[[#This Row],[2020]]="DEM",MainTable[[#This Row],[2016]]="DEM"),"DEM HOLD",
IF(AND(MainTable[[#This Row],[2020]]="DEM",MainTable[[#This Row],[2016]]="REP"),"DEM GAIN",
IF(AND(MainTable[[#This Row],[2020]]="REP",MainTable[[#This Row],[2016]]="REP"),"REP HOLD",
IF(AND(MainTable[[#This Row],[2020]]="REP",MainTable[[#This Row],[2016]]="DEM"),"REP GAIN",""))))</f>
        <v>DEM HOLD</v>
      </c>
      <c r="K14" s="20">
        <v>1</v>
      </c>
      <c r="R14" s="104"/>
      <c r="S14" s="104"/>
      <c r="T14" s="10"/>
      <c r="U14" s="10"/>
      <c r="V14" s="10"/>
      <c r="BZ14" s="6"/>
      <c r="CA14" s="22"/>
      <c r="CB14" s="22"/>
      <c r="CC14" s="22"/>
      <c r="CD14" s="22"/>
      <c r="CE14" s="22"/>
      <c r="CF14" s="23"/>
      <c r="CG14" s="7"/>
    </row>
    <row r="15" spans="1:85" ht="15" customHeight="1" x14ac:dyDescent="0.2">
      <c r="A15" s="84" t="str" cm="1">
        <f t="array" ref="A15">_FV(MainTable[[#This Row],[State]],"Name")</f>
        <v>Colorado</v>
      </c>
      <c r="B15" s="84" t="str" cm="1">
        <f t="array" ref="B15">RIGHT(_FV(MainTable[[#This Row],[State]],"Abbreviation"),2)</f>
        <v>CO</v>
      </c>
      <c r="D15" s="72" t="e" vm="6">
        <v>#VALUE!</v>
      </c>
      <c r="E15" s="73" t="str" cm="1">
        <f t="array" ref="E15">IFERROR(RIGHT(_FV(MainTable[[#This Row],[State]],"Abbreviation"),2),"")</f>
        <v>CO</v>
      </c>
      <c r="F15" s="74">
        <v>9</v>
      </c>
      <c r="G15" s="75" t="str" cm="1">
        <f t="array" ref="G15">_xlfn.XLOOKUP(MainTable[[#This Row],[Abb]],Edited[Abb],'Media Predictions'!$CB$3:$CB$58)</f>
        <v>Safe D</v>
      </c>
      <c r="H15" s="69" t="s">
        <v>1</v>
      </c>
      <c r="I15" s="76" t="s">
        <v>1</v>
      </c>
      <c r="J15" s="77" t="str">
        <f>IF(AND(MainTable[[#This Row],[2020]]="DEM",MainTable[[#This Row],[2016]]="DEM"),"DEM HOLD",
IF(AND(MainTable[[#This Row],[2020]]="DEM",MainTable[[#This Row],[2016]]="REP"),"DEM GAIN",
IF(AND(MainTable[[#This Row],[2020]]="REP",MainTable[[#This Row],[2016]]="REP"),"REP HOLD",
IF(AND(MainTable[[#This Row],[2020]]="REP",MainTable[[#This Row],[2016]]="DEM"),"REP GAIN",""))))</f>
        <v>DEM HOLD</v>
      </c>
      <c r="K15" s="20">
        <v>1</v>
      </c>
      <c r="Q15" s="10"/>
      <c r="R15" s="10"/>
      <c r="S15" s="10"/>
      <c r="T15" s="10"/>
      <c r="U15" s="10"/>
      <c r="V15" s="10"/>
      <c r="BO15" s="2" t="s">
        <v>12</v>
      </c>
      <c r="BP15" s="2" t="s">
        <v>11</v>
      </c>
      <c r="BQ15" s="2" t="s">
        <v>15</v>
      </c>
      <c r="BR15" s="2" t="s">
        <v>13</v>
      </c>
      <c r="BS15" s="6"/>
      <c r="BT15" s="2" t="s">
        <v>19</v>
      </c>
      <c r="BU15" s="6"/>
      <c r="BW15" s="2" t="s">
        <v>23</v>
      </c>
      <c r="BX15" s="2" t="s">
        <v>25</v>
      </c>
      <c r="BZ15" s="6"/>
      <c r="CA15" s="22"/>
      <c r="CB15" s="22"/>
      <c r="CC15" s="22"/>
      <c r="CD15" s="22"/>
      <c r="CE15" s="22"/>
      <c r="CF15" s="23"/>
      <c r="CG15" s="7"/>
    </row>
    <row r="16" spans="1:85" ht="15" customHeight="1" x14ac:dyDescent="0.2">
      <c r="A16" s="84" t="str" cm="1">
        <f t="array" ref="A16">_FV(MainTable[[#This Row],[State]],"Name")</f>
        <v>Connecticut</v>
      </c>
      <c r="B16" s="84" t="str" cm="1">
        <f t="array" ref="B16">RIGHT(_FV(MainTable[[#This Row],[State]],"Abbreviation"),2)</f>
        <v>CT</v>
      </c>
      <c r="D16" s="72" t="e" vm="7">
        <v>#VALUE!</v>
      </c>
      <c r="E16" s="73" t="str" cm="1">
        <f t="array" ref="E16">IFERROR(RIGHT(_FV(MainTable[[#This Row],[State]],"Abbreviation"),2),"")</f>
        <v>CT</v>
      </c>
      <c r="F16" s="74">
        <v>7</v>
      </c>
      <c r="G16" s="75" t="str" cm="1">
        <f t="array" ref="G16">_xlfn.XLOOKUP(MainTable[[#This Row],[Abb]],Edited[Abb],'Media Predictions'!$CB$3:$CB$58)</f>
        <v>Safe D</v>
      </c>
      <c r="H16" s="69" t="s">
        <v>1</v>
      </c>
      <c r="I16" s="76" t="s">
        <v>1</v>
      </c>
      <c r="J16" s="77" t="str">
        <f>IF(AND(MainTable[[#This Row],[2020]]="DEM",MainTable[[#This Row],[2016]]="DEM"),"DEM HOLD",
IF(AND(MainTable[[#This Row],[2020]]="DEM",MainTable[[#This Row],[2016]]="REP"),"DEM GAIN",
IF(AND(MainTable[[#This Row],[2020]]="REP",MainTable[[#This Row],[2016]]="REP"),"REP HOLD",
IF(AND(MainTable[[#This Row],[2020]]="REP",MainTable[[#This Row],[2016]]="DEM"),"REP GAIN",""))))</f>
        <v>DEM HOLD</v>
      </c>
      <c r="K16" s="20">
        <v>1</v>
      </c>
      <c r="R16" s="103"/>
      <c r="S16" s="103"/>
      <c r="T16" s="10"/>
      <c r="U16" s="10"/>
      <c r="V16" s="10"/>
      <c r="BO16" s="9" t="s">
        <v>9</v>
      </c>
      <c r="BP16" s="9" t="s">
        <v>7</v>
      </c>
      <c r="BQ16" s="9">
        <f>SUMIFS(MainTable[EC],MainTable[2020],"DEM",MainTable[Include],1)</f>
        <v>305</v>
      </c>
      <c r="BR16" s="9" t="str">
        <f>IF(BQ16&gt;=270,"✓","")</f>
        <v>✓</v>
      </c>
      <c r="BS16" s="6"/>
      <c r="BT16" s="9" t="s">
        <v>22</v>
      </c>
      <c r="BU16" s="6"/>
      <c r="BW16" s="22" t="s">
        <v>55</v>
      </c>
      <c r="BX16" s="9">
        <f>COUNTIFS(MainTable[Strength],BW16,MainTable[Include],1)</f>
        <v>19</v>
      </c>
      <c r="BZ16" s="6"/>
      <c r="CA16" s="22"/>
      <c r="CB16" s="22"/>
      <c r="CC16" s="22"/>
      <c r="CD16" s="22"/>
      <c r="CE16" s="22"/>
      <c r="CF16" s="23"/>
      <c r="CG16" s="7"/>
    </row>
    <row r="17" spans="1:85" ht="15" customHeight="1" x14ac:dyDescent="0.2">
      <c r="A17" s="85" t="s">
        <v>184</v>
      </c>
      <c r="B17" s="84" t="str" cm="1">
        <f t="array" ref="B17">RIGHT(_FV(MainTable[[#This Row],[State]],"Abbreviation"),2)</f>
        <v>DC</v>
      </c>
      <c r="D17" s="72" t="e" vm="8">
        <v>#VALUE!</v>
      </c>
      <c r="E17" s="73" t="str" cm="1">
        <f t="array" ref="E17">IFERROR(RIGHT(_FV(MainTable[[#This Row],[State]],"Abbreviation"),2),"")</f>
        <v>DC</v>
      </c>
      <c r="F17" s="74">
        <v>3</v>
      </c>
      <c r="G17" s="75" t="str" cm="1">
        <f t="array" ref="G17">_xlfn.XLOOKUP(MainTable[[#This Row],[Abb]],Edited[Abb],'Media Predictions'!$CB$3:$CB$58)</f>
        <v>Safe D</v>
      </c>
      <c r="H17" s="69" t="s">
        <v>1</v>
      </c>
      <c r="I17" s="76" t="s">
        <v>1</v>
      </c>
      <c r="J17" s="77" t="str">
        <f>IF(AND(MainTable[[#This Row],[2020]]="DEM",MainTable[[#This Row],[2016]]="DEM"),"DEM HOLD",
IF(AND(MainTable[[#This Row],[2020]]="DEM",MainTable[[#This Row],[2016]]="REP"),"DEM GAIN",
IF(AND(MainTable[[#This Row],[2020]]="REP",MainTable[[#This Row],[2016]]="REP"),"REP HOLD",
IF(AND(MainTable[[#This Row],[2020]]="REP",MainTable[[#This Row],[2016]]="DEM"),"REP GAIN",""))))</f>
        <v>DEM HOLD</v>
      </c>
      <c r="K17" s="20">
        <v>1</v>
      </c>
      <c r="R17" s="103"/>
      <c r="S17" s="103"/>
      <c r="T17" s="10"/>
      <c r="U17" s="10"/>
      <c r="V17" s="10"/>
      <c r="BO17" s="9" t="s">
        <v>8</v>
      </c>
      <c r="BP17" s="9" t="s">
        <v>6</v>
      </c>
      <c r="BQ17" s="9">
        <f>SUMIFS(MainTable[EC],MainTable[2020],"REP",MainTable[Include],1)</f>
        <v>163</v>
      </c>
      <c r="BR17" s="55" t="str">
        <f>IF(BQ17&gt;=270,"✓","")</f>
        <v/>
      </c>
      <c r="BS17" s="6"/>
      <c r="BT17" s="9" t="s">
        <v>1</v>
      </c>
      <c r="BU17" s="6"/>
      <c r="BW17" s="22" t="s">
        <v>56</v>
      </c>
      <c r="BX17" s="9">
        <f>COUNTIFS(MainTable[Strength],BW17,MainTable[Include],1)</f>
        <v>6</v>
      </c>
      <c r="BZ17" s="6"/>
      <c r="CA17" s="22"/>
      <c r="CB17" s="22"/>
      <c r="CC17" s="22"/>
      <c r="CD17" s="22"/>
      <c r="CE17" s="22"/>
      <c r="CF17" s="23"/>
      <c r="CG17" s="7"/>
    </row>
    <row r="18" spans="1:85" ht="15" customHeight="1" x14ac:dyDescent="0.2">
      <c r="A18" s="84" t="str" cm="1">
        <f t="array" ref="A18">_FV(MainTable[[#This Row],[State]],"Name")</f>
        <v>Delaware</v>
      </c>
      <c r="B18" s="84" t="str" cm="1">
        <f t="array" ref="B18">RIGHT(_FV(MainTable[[#This Row],[State]],"Abbreviation"),2)</f>
        <v>DE</v>
      </c>
      <c r="D18" s="72" t="e" vm="9">
        <v>#VALUE!</v>
      </c>
      <c r="E18" s="73" t="str" cm="1">
        <f t="array" ref="E18">IFERROR(RIGHT(_FV(MainTable[[#This Row],[State]],"Abbreviation"),2),"")</f>
        <v>DE</v>
      </c>
      <c r="F18" s="74">
        <v>3</v>
      </c>
      <c r="G18" s="75" t="str" cm="1">
        <f t="array" ref="G18">_xlfn.XLOOKUP(MainTable[[#This Row],[Abb]],Edited[Abb],'Media Predictions'!$CB$3:$CB$58)</f>
        <v>Safe D</v>
      </c>
      <c r="H18" s="69" t="s">
        <v>1</v>
      </c>
      <c r="I18" s="76" t="s">
        <v>1</v>
      </c>
      <c r="J18" s="77" t="str">
        <f>IF(AND(MainTable[[#This Row],[2020]]="DEM",MainTable[[#This Row],[2016]]="DEM"),"DEM HOLD",
IF(AND(MainTable[[#This Row],[2020]]="DEM",MainTable[[#This Row],[2016]]="REP"),"DEM GAIN",
IF(AND(MainTable[[#This Row],[2020]]="REP",MainTable[[#This Row],[2016]]="REP"),"REP HOLD",
IF(AND(MainTable[[#This Row],[2020]]="REP",MainTable[[#This Row],[2016]]="DEM"),"REP GAIN",""))))</f>
        <v>DEM HOLD</v>
      </c>
      <c r="K18" s="20">
        <v>1</v>
      </c>
      <c r="P18" s="12"/>
      <c r="R18" s="103"/>
      <c r="S18" s="103"/>
      <c r="BO18" s="9"/>
      <c r="BP18" s="9" t="s">
        <v>10</v>
      </c>
      <c r="BQ18" s="9">
        <v>270</v>
      </c>
      <c r="BR18" s="9"/>
      <c r="BS18" s="6"/>
      <c r="BT18" s="9" t="s">
        <v>0</v>
      </c>
      <c r="BU18" s="6"/>
      <c r="BW18" s="22" t="s">
        <v>61</v>
      </c>
      <c r="BX18" s="9">
        <f>COUNTIFS(MainTable[Strength],BW18,MainTable[Include],1)</f>
        <v>3</v>
      </c>
      <c r="BZ18" s="6"/>
      <c r="CA18" s="22"/>
      <c r="CB18" s="22"/>
      <c r="CC18" s="22"/>
      <c r="CD18" s="22"/>
      <c r="CE18" s="22"/>
      <c r="CF18" s="23"/>
      <c r="CG18" s="7"/>
    </row>
    <row r="19" spans="1:85" ht="15" customHeight="1" x14ac:dyDescent="0.2">
      <c r="A19" s="84" t="str" cm="1">
        <f t="array" ref="A19">_FV(MainTable[[#This Row],[State]],"Name")</f>
        <v>Florida</v>
      </c>
      <c r="B19" s="84" t="str" cm="1">
        <f t="array" ref="B19">RIGHT(_FV(MainTable[[#This Row],[State]],"Abbreviation"),2)</f>
        <v>FL</v>
      </c>
      <c r="D19" s="72" t="e" vm="10">
        <v>#VALUE!</v>
      </c>
      <c r="E19" s="73" t="str" cm="1">
        <f t="array" ref="E19">IFERROR(RIGHT(_FV(MainTable[[#This Row],[State]],"Abbreviation"),2),"")</f>
        <v>FL</v>
      </c>
      <c r="F19" s="74">
        <v>29</v>
      </c>
      <c r="G19" s="75" t="str" cm="1">
        <f t="array" ref="G19">_xlfn.XLOOKUP(MainTable[[#This Row],[Abb]],Edited[Abb],'Media Predictions'!$CB$3:$CB$58)</f>
        <v>Tossup</v>
      </c>
      <c r="H19" s="69" t="s">
        <v>22</v>
      </c>
      <c r="I19" s="76" t="s">
        <v>0</v>
      </c>
      <c r="J19" s="77" t="str">
        <f>IF(AND(MainTable[[#This Row],[2020]]="DEM",MainTable[[#This Row],[2016]]="DEM"),"DEM HOLD",
IF(AND(MainTable[[#This Row],[2020]]="DEM",MainTable[[#This Row],[2016]]="REP"),"DEM GAIN",
IF(AND(MainTable[[#This Row],[2020]]="REP",MainTable[[#This Row],[2016]]="REP"),"REP HOLD",
IF(AND(MainTable[[#This Row],[2020]]="REP",MainTable[[#This Row],[2016]]="DEM"),"REP GAIN",""))))</f>
        <v/>
      </c>
      <c r="K19" s="20">
        <v>1</v>
      </c>
      <c r="P19" s="12"/>
      <c r="R19" s="103"/>
      <c r="S19" s="103"/>
      <c r="T19" s="13"/>
      <c r="U19" s="13"/>
      <c r="V19" s="13"/>
      <c r="BS19" s="6"/>
      <c r="BU19" s="6"/>
      <c r="BW19" s="22" t="s">
        <v>45</v>
      </c>
      <c r="BX19" s="9">
        <f>COUNTIFS(MainTable[Strength],BW19,MainTable[Include],1)</f>
        <v>5</v>
      </c>
      <c r="BZ19" s="6"/>
      <c r="CA19" s="22"/>
      <c r="CB19" s="22"/>
      <c r="CC19" s="22"/>
      <c r="CD19" s="22"/>
      <c r="CE19" s="22"/>
      <c r="CF19" s="23"/>
      <c r="CG19" s="7"/>
    </row>
    <row r="20" spans="1:85" ht="15" customHeight="1" x14ac:dyDescent="0.2">
      <c r="A20" s="84" t="str" cm="1">
        <f t="array" ref="A20">_FV(MainTable[[#This Row],[State]],"Name")</f>
        <v>Georgia</v>
      </c>
      <c r="B20" s="84" t="str" cm="1">
        <f t="array" ref="B20">RIGHT(_FV(MainTable[[#This Row],[State]],"Abbreviation"),2)</f>
        <v>GA</v>
      </c>
      <c r="D20" s="72" t="e" vm="11">
        <v>#VALUE!</v>
      </c>
      <c r="E20" s="73" t="str" cm="1">
        <f t="array" ref="E20">IFERROR(RIGHT(_FV(MainTable[[#This Row],[State]],"Abbreviation"),2),"")</f>
        <v>GA</v>
      </c>
      <c r="F20" s="74">
        <v>16</v>
      </c>
      <c r="G20" s="75" t="str" cm="1">
        <f t="array" ref="G20">_xlfn.XLOOKUP(MainTable[[#This Row],[Abb]],Edited[Abb],'Media Predictions'!$CB$3:$CB$58)</f>
        <v>Tossup</v>
      </c>
      <c r="H20" s="69" t="s">
        <v>22</v>
      </c>
      <c r="I20" s="76" t="s">
        <v>0</v>
      </c>
      <c r="J20" s="77" t="str">
        <f>IF(AND(MainTable[[#This Row],[2020]]="DEM",MainTable[[#This Row],[2016]]="DEM"),"DEM HOLD",
IF(AND(MainTable[[#This Row],[2020]]="DEM",MainTable[[#This Row],[2016]]="REP"),"DEM GAIN",
IF(AND(MainTable[[#This Row],[2020]]="REP",MainTable[[#This Row],[2016]]="REP"),"REP HOLD",
IF(AND(MainTable[[#This Row],[2020]]="REP",MainTable[[#This Row],[2016]]="DEM"),"REP GAIN",""))))</f>
        <v/>
      </c>
      <c r="K20" s="20">
        <v>1</v>
      </c>
      <c r="R20" s="103"/>
      <c r="S20" s="103"/>
      <c r="T20" s="13"/>
      <c r="U20" s="13"/>
      <c r="V20" s="13"/>
      <c r="BO20" s="3"/>
      <c r="BP20" s="2" t="s">
        <v>16</v>
      </c>
      <c r="BQ20" s="2" t="s">
        <v>26</v>
      </c>
      <c r="BR20" s="2" t="s">
        <v>27</v>
      </c>
      <c r="BS20" s="4" t="s">
        <v>20</v>
      </c>
      <c r="BT20" s="2" t="s">
        <v>21</v>
      </c>
      <c r="BU20" s="2" t="s">
        <v>14</v>
      </c>
      <c r="BW20" s="22" t="s">
        <v>44</v>
      </c>
      <c r="BX20" s="9">
        <f>COUNTIFS(MainTable[Strength],BW20,MainTable[Include],1)</f>
        <v>1</v>
      </c>
      <c r="BZ20" s="6"/>
      <c r="CA20" s="22"/>
      <c r="CB20" s="22"/>
      <c r="CC20" s="22"/>
      <c r="CD20" s="22"/>
      <c r="CE20" s="22"/>
      <c r="CF20" s="23"/>
      <c r="CG20" s="7"/>
    </row>
    <row r="21" spans="1:85" ht="15" customHeight="1" x14ac:dyDescent="0.2">
      <c r="A21" s="84" t="str" cm="1">
        <f t="array" ref="A21">_FV(MainTable[[#This Row],[State]],"Name")</f>
        <v>Hawaii</v>
      </c>
      <c r="B21" s="84" t="str" cm="1">
        <f t="array" ref="B21">RIGHT(_FV(MainTable[[#This Row],[State]],"Abbreviation"),2)</f>
        <v>HI</v>
      </c>
      <c r="D21" s="73" t="e" vm="12">
        <v>#VALUE!</v>
      </c>
      <c r="E21" s="73" t="str" cm="1">
        <f t="array" ref="E21">IFERROR(RIGHT(_FV(MainTable[[#This Row],[State]],"Abbreviation"),2),"")</f>
        <v>HI</v>
      </c>
      <c r="F21" s="74">
        <v>4</v>
      </c>
      <c r="G21" s="75" t="str" cm="1">
        <f t="array" ref="G21">_xlfn.XLOOKUP(MainTable[[#This Row],[Abb]],Edited[Abb],'Media Predictions'!$CB$3:$CB$58)</f>
        <v>Safe D</v>
      </c>
      <c r="H21" s="69" t="s">
        <v>1</v>
      </c>
      <c r="I21" s="78" t="s">
        <v>1</v>
      </c>
      <c r="J21" s="77" t="str">
        <f>IF(AND(MainTable[[#This Row],[2020]]="DEM",MainTable[[#This Row],[2016]]="DEM"),"DEM HOLD",
IF(AND(MainTable[[#This Row],[2020]]="DEM",MainTable[[#This Row],[2016]]="REP"),"DEM GAIN",
IF(AND(MainTable[[#This Row],[2020]]="REP",MainTable[[#This Row],[2016]]="REP"),"REP HOLD",
IF(AND(MainTable[[#This Row],[2020]]="REP",MainTable[[#This Row],[2016]]="DEM"),"REP GAIN",""))))</f>
        <v>DEM HOLD</v>
      </c>
      <c r="K21" s="20">
        <v>1</v>
      </c>
      <c r="R21" s="103"/>
      <c r="S21" s="103"/>
      <c r="T21" s="13"/>
      <c r="U21" s="13"/>
      <c r="V21" s="13"/>
      <c r="BO21" s="3" t="s">
        <v>1</v>
      </c>
      <c r="BP21" s="9">
        <f>COUNTIFS(MainTable[2020],BO21,MainTable[Include],1)</f>
        <v>28</v>
      </c>
      <c r="BQ21" s="16">
        <f>BS21*-1</f>
        <v>0</v>
      </c>
      <c r="BR21" s="16">
        <f>BT21</f>
        <v>6</v>
      </c>
      <c r="BS21" s="14">
        <f>COUNTIFS(MainTable[HOLD/GAIN],"REP GAIN",MainTable[Include],1)</f>
        <v>0</v>
      </c>
      <c r="BT21" s="15">
        <f>COUNTIFS(MainTable[HOLD/GAIN],"DEM GAIN",MainTable[Include],1)</f>
        <v>6</v>
      </c>
      <c r="BU21" s="16">
        <f>BT21-BS21</f>
        <v>6</v>
      </c>
      <c r="BW21" s="29" t="s">
        <v>39</v>
      </c>
      <c r="BX21" s="9">
        <f>COUNTIFS(MainTable[Strength],BW21,MainTable[Include],1)</f>
        <v>3</v>
      </c>
      <c r="BZ21" s="6"/>
      <c r="CA21" s="22"/>
      <c r="CB21" s="22"/>
      <c r="CC21" s="22"/>
      <c r="CD21" s="22"/>
      <c r="CE21" s="22"/>
      <c r="CF21" s="23"/>
      <c r="CG21" s="7"/>
    </row>
    <row r="22" spans="1:85" ht="15" customHeight="1" x14ac:dyDescent="0.2">
      <c r="A22" s="84" t="str" cm="1">
        <f t="array" ref="A22">_FV(MainTable[[#This Row],[State]],"Name")</f>
        <v>Iowa</v>
      </c>
      <c r="B22" s="84" t="str" cm="1">
        <f t="array" ref="B22">RIGHT(_FV(MainTable[[#This Row],[State]],"Abbreviation"),2)</f>
        <v>IA</v>
      </c>
      <c r="D22" s="73" t="e" vm="13">
        <v>#VALUE!</v>
      </c>
      <c r="E22" s="73" t="str" cm="1">
        <f t="array" ref="E22">IFERROR(RIGHT(_FV(MainTable[[#This Row],[State]],"Abbreviation"),2),"")</f>
        <v>IA</v>
      </c>
      <c r="F22" s="74">
        <v>6</v>
      </c>
      <c r="G22" s="75" t="str" cm="1">
        <f t="array" ref="G22">_xlfn.XLOOKUP(MainTable[[#This Row],[Abb]],Edited[Abb],'Media Predictions'!$CB$3:$CB$58)</f>
        <v>Tossup</v>
      </c>
      <c r="H22" s="69" t="s">
        <v>22</v>
      </c>
      <c r="I22" s="78" t="s">
        <v>0</v>
      </c>
      <c r="J22" s="77" t="str">
        <f>IF(AND(MainTable[[#This Row],[2020]]="DEM",MainTable[[#This Row],[2016]]="DEM"),"DEM HOLD",
IF(AND(MainTable[[#This Row],[2020]]="DEM",MainTable[[#This Row],[2016]]="REP"),"DEM GAIN",
IF(AND(MainTable[[#This Row],[2020]]="REP",MainTable[[#This Row],[2016]]="REP"),"REP HOLD",
IF(AND(MainTable[[#This Row],[2020]]="REP",MainTable[[#This Row],[2016]]="DEM"),"REP GAIN",""))))</f>
        <v/>
      </c>
      <c r="K22" s="20">
        <v>1</v>
      </c>
      <c r="R22" s="103"/>
      <c r="S22" s="103"/>
      <c r="T22" s="13"/>
      <c r="U22" s="13"/>
      <c r="V22" s="13"/>
      <c r="BO22" s="3" t="s">
        <v>0</v>
      </c>
      <c r="BP22" s="9">
        <f>COUNTIFS(MainTable[2020],BO22,MainTable[Include],1)</f>
        <v>23</v>
      </c>
      <c r="BQ22" s="16">
        <f>BS22*-1</f>
        <v>-6</v>
      </c>
      <c r="BR22" s="16">
        <f>BT22</f>
        <v>0</v>
      </c>
      <c r="BS22" s="14">
        <f>COUNTIFS(MainTable[HOLD/GAIN],"DEM GAIN",MainTable[Include],1)</f>
        <v>6</v>
      </c>
      <c r="BT22" s="15">
        <f>COUNTIFS(MainTable[HOLD/GAIN],"REP GAIN",MainTable[Include],1)</f>
        <v>0</v>
      </c>
      <c r="BU22" s="16">
        <f>BT22-BS22</f>
        <v>-6</v>
      </c>
      <c r="BW22" s="29" t="s">
        <v>38</v>
      </c>
      <c r="BX22" s="9">
        <f>COUNTIFS(MainTable[Strength],BW22,MainTable[Include],1)</f>
        <v>19</v>
      </c>
      <c r="BZ22" s="6"/>
      <c r="CA22" s="22"/>
      <c r="CB22" s="22"/>
      <c r="CC22" s="22"/>
      <c r="CD22" s="22"/>
      <c r="CE22" s="22"/>
      <c r="CF22" s="23"/>
      <c r="CG22" s="7"/>
    </row>
    <row r="23" spans="1:85" ht="15" customHeight="1" x14ac:dyDescent="0.2">
      <c r="A23" s="84" t="str" cm="1">
        <f t="array" ref="A23">_FV(MainTable[[#This Row],[State]],"Name")</f>
        <v>Idaho</v>
      </c>
      <c r="B23" s="84" t="str" cm="1">
        <f t="array" ref="B23">RIGHT(_FV(MainTable[[#This Row],[State]],"Abbreviation"),2)</f>
        <v>ID</v>
      </c>
      <c r="D23" s="73" t="e" vm="14">
        <v>#VALUE!</v>
      </c>
      <c r="E23" s="73" t="str" cm="1">
        <f t="array" ref="E23">IFERROR(RIGHT(_FV(MainTable[[#This Row],[State]],"Abbreviation"),2),"")</f>
        <v>ID</v>
      </c>
      <c r="F23" s="74">
        <v>4</v>
      </c>
      <c r="G23" s="75" t="str" cm="1">
        <f t="array" ref="G23">_xlfn.XLOOKUP(MainTable[[#This Row],[Abb]],Edited[Abb],'Media Predictions'!$CB$3:$CB$58)</f>
        <v>Safe R</v>
      </c>
      <c r="H23" s="69" t="s">
        <v>0</v>
      </c>
      <c r="I23" s="78" t="s">
        <v>0</v>
      </c>
      <c r="J23" s="77" t="str">
        <f>IF(AND(MainTable[[#This Row],[2020]]="DEM",MainTable[[#This Row],[2016]]="DEM"),"DEM HOLD",
IF(AND(MainTable[[#This Row],[2020]]="DEM",MainTable[[#This Row],[2016]]="REP"),"DEM GAIN",
IF(AND(MainTable[[#This Row],[2020]]="REP",MainTable[[#This Row],[2016]]="REP"),"REP HOLD",
IF(AND(MainTable[[#This Row],[2020]]="REP",MainTable[[#This Row],[2016]]="DEM"),"REP GAIN",""))))</f>
        <v>REP HOLD</v>
      </c>
      <c r="K23" s="20">
        <v>1</v>
      </c>
      <c r="Q23" s="13"/>
      <c r="R23" s="13"/>
      <c r="S23" s="13"/>
      <c r="T23" s="13"/>
      <c r="U23" s="13"/>
      <c r="V23" s="13"/>
      <c r="BZ23" s="6"/>
      <c r="CA23" s="22"/>
      <c r="CB23" s="22"/>
      <c r="CC23" s="22"/>
      <c r="CD23" s="22"/>
      <c r="CE23" s="22"/>
      <c r="CF23" s="23"/>
      <c r="CG23" s="7"/>
    </row>
    <row r="24" spans="1:85" ht="15" customHeight="1" x14ac:dyDescent="0.2">
      <c r="A24" s="84" t="str" cm="1">
        <f t="array" ref="A24">_FV(MainTable[[#This Row],[State]],"Name")</f>
        <v>Illinois</v>
      </c>
      <c r="B24" s="84" t="str" cm="1">
        <f t="array" ref="B24">RIGHT(_FV(MainTable[[#This Row],[State]],"Abbreviation"),2)</f>
        <v>IL</v>
      </c>
      <c r="D24" s="73" t="e" vm="15">
        <v>#VALUE!</v>
      </c>
      <c r="E24" s="73" t="str" cm="1">
        <f t="array" ref="E24">IFERROR(RIGHT(_FV(MainTable[[#This Row],[State]],"Abbreviation"),2),"")</f>
        <v>IL</v>
      </c>
      <c r="F24" s="74">
        <v>20</v>
      </c>
      <c r="G24" s="75" t="str" cm="1">
        <f t="array" ref="G24">_xlfn.XLOOKUP(MainTable[[#This Row],[Abb]],Edited[Abb],'Media Predictions'!$CB$3:$CB$58)</f>
        <v>Safe D</v>
      </c>
      <c r="H24" s="69" t="s">
        <v>1</v>
      </c>
      <c r="I24" s="78" t="s">
        <v>1</v>
      </c>
      <c r="J24" s="77" t="str">
        <f>IF(AND(MainTable[[#This Row],[2020]]="DEM",MainTable[[#This Row],[2016]]="DEM"),"DEM HOLD",
IF(AND(MainTable[[#This Row],[2020]]="DEM",MainTable[[#This Row],[2016]]="REP"),"DEM GAIN",
IF(AND(MainTable[[#This Row],[2020]]="REP",MainTable[[#This Row],[2016]]="REP"),"REP HOLD",
IF(AND(MainTable[[#This Row],[2020]]="REP",MainTable[[#This Row],[2016]]="DEM"),"REP GAIN",""))))</f>
        <v>DEM HOLD</v>
      </c>
      <c r="K24" s="20">
        <v>1</v>
      </c>
      <c r="Q24" s="13"/>
      <c r="R24" s="13"/>
      <c r="S24" s="13"/>
      <c r="T24" s="13"/>
      <c r="U24" s="13"/>
      <c r="V24" s="13"/>
      <c r="BO24" s="9"/>
      <c r="BP24" s="56" t="s">
        <v>55</v>
      </c>
      <c r="BQ24" s="56" t="s">
        <v>56</v>
      </c>
      <c r="BR24" s="56" t="s">
        <v>61</v>
      </c>
      <c r="BS24" s="56" t="s">
        <v>45</v>
      </c>
      <c r="BT24" s="56" t="s">
        <v>44</v>
      </c>
      <c r="BU24" s="57" t="s">
        <v>39</v>
      </c>
      <c r="BV24" s="57" t="s">
        <v>38</v>
      </c>
      <c r="BZ24" s="6"/>
      <c r="CA24" s="22"/>
      <c r="CB24" s="22"/>
      <c r="CC24" s="22"/>
      <c r="CD24" s="22"/>
      <c r="CE24" s="22"/>
      <c r="CF24" s="23"/>
      <c r="CG24" s="7"/>
    </row>
    <row r="25" spans="1:85" ht="15" customHeight="1" x14ac:dyDescent="0.2">
      <c r="A25" s="84" t="str" cm="1">
        <f t="array" ref="A25">_FV(MainTable[[#This Row],[State]],"Name")</f>
        <v>Indiana</v>
      </c>
      <c r="B25" s="84" t="str" cm="1">
        <f t="array" ref="B25">RIGHT(_FV(MainTable[[#This Row],[State]],"Abbreviation"),2)</f>
        <v>IN</v>
      </c>
      <c r="D25" s="73" t="e" vm="16">
        <v>#VALUE!</v>
      </c>
      <c r="E25" s="73" t="str" cm="1">
        <f t="array" ref="E25">IFERROR(RIGHT(_FV(MainTable[[#This Row],[State]],"Abbreviation"),2),"")</f>
        <v>IN</v>
      </c>
      <c r="F25" s="74">
        <v>11</v>
      </c>
      <c r="G25" s="75" t="str" cm="1">
        <f t="array" ref="G25">_xlfn.XLOOKUP(MainTable[[#This Row],[Abb]],Edited[Abb],'Media Predictions'!$CB$3:$CB$58)</f>
        <v>Safe R</v>
      </c>
      <c r="H25" s="69" t="s">
        <v>0</v>
      </c>
      <c r="I25" s="78" t="s">
        <v>0</v>
      </c>
      <c r="J25" s="77" t="str">
        <f>IF(AND(MainTable[[#This Row],[2020]]="DEM",MainTable[[#This Row],[2016]]="DEM"),"DEM HOLD",
IF(AND(MainTable[[#This Row],[2020]]="DEM",MainTable[[#This Row],[2016]]="REP"),"DEM GAIN",
IF(AND(MainTable[[#This Row],[2020]]="REP",MainTable[[#This Row],[2016]]="REP"),"REP HOLD",
IF(AND(MainTable[[#This Row],[2020]]="REP",MainTable[[#This Row],[2016]]="DEM"),"REP GAIN",""))))</f>
        <v>REP HOLD</v>
      </c>
      <c r="K25" s="20">
        <v>1</v>
      </c>
      <c r="S25" s="13"/>
      <c r="T25" s="13"/>
      <c r="U25" s="13"/>
      <c r="V25" s="13"/>
      <c r="BO25" s="2" t="s">
        <v>1</v>
      </c>
      <c r="BP25" s="9">
        <f>COUNTIFS(MainTable[[Strength]:[Strength]],BP$24,MainTable[[2020]:[2020]],$BO25,MainTable[[Include]:[Include]],1)</f>
        <v>19</v>
      </c>
      <c r="BQ25" s="9">
        <f>COUNTIFS(MainTable[[Strength]:[Strength]],BQ$24,MainTable[[2020]:[2020]],$BO25,MainTable[[Include]:[Include]],1)</f>
        <v>6</v>
      </c>
      <c r="BR25" s="9">
        <f>COUNTIFS(MainTable[[Strength]:[Strength]],BR$24,MainTable[[2020]:[2020]],$BO25,MainTable[[Include]:[Include]],1)</f>
        <v>3</v>
      </c>
      <c r="BS25" s="9">
        <f>COUNTIFS(MainTable[[Strength]:[Strength]],BS$24,MainTable[[2020]:[2020]],$BO25,MainTable[[Include]:[Include]],1)</f>
        <v>0</v>
      </c>
      <c r="BT25" s="9">
        <f>COUNTIFS(MainTable[[Strength]:[Strength]],BT$24,MainTable[[2020]:[2020]],$BO25,MainTable[[Include]:[Include]],1)</f>
        <v>0</v>
      </c>
      <c r="BU25" s="9">
        <f>COUNTIFS(MainTable[[Strength]:[Strength]],BU$24,MainTable[[2020]:[2020]],$BO25,MainTable[[Include]:[Include]],1)</f>
        <v>0</v>
      </c>
      <c r="BV25" s="9">
        <f>COUNTIFS(MainTable[[Strength]:[Strength]],BV$24,MainTable[[2020]:[2020]],$BO25,MainTable[[Include]:[Include]],1)</f>
        <v>0</v>
      </c>
      <c r="BZ25" s="6"/>
      <c r="CA25" s="22"/>
      <c r="CB25" s="22"/>
      <c r="CC25" s="22"/>
      <c r="CD25" s="22"/>
      <c r="CE25" s="22"/>
      <c r="CF25" s="23"/>
      <c r="CG25" s="7"/>
    </row>
    <row r="26" spans="1:85" ht="15" customHeight="1" x14ac:dyDescent="0.2">
      <c r="A26" s="84" t="str" cm="1">
        <f t="array" ref="A26">_FV(MainTable[[#This Row],[State]],"Name")</f>
        <v>Kansas</v>
      </c>
      <c r="B26" s="84" t="str" cm="1">
        <f t="array" ref="B26">RIGHT(_FV(MainTable[[#This Row],[State]],"Abbreviation"),2)</f>
        <v>KS</v>
      </c>
      <c r="D26" s="73" t="e" vm="17">
        <v>#VALUE!</v>
      </c>
      <c r="E26" s="73" t="str" cm="1">
        <f t="array" ref="E26">IFERROR(RIGHT(_FV(MainTable[[#This Row],[State]],"Abbreviation"),2),"")</f>
        <v>KS</v>
      </c>
      <c r="F26" s="74">
        <v>6</v>
      </c>
      <c r="G26" s="75" t="str" cm="1">
        <f t="array" ref="G26">_xlfn.XLOOKUP(MainTable[[#This Row],[Abb]],Edited[Abb],'Media Predictions'!$CB$3:$CB$58)</f>
        <v>Safe R</v>
      </c>
      <c r="H26" s="69" t="s">
        <v>0</v>
      </c>
      <c r="I26" s="78" t="s">
        <v>0</v>
      </c>
      <c r="J26" s="77" t="str">
        <f>IF(AND(MainTable[[#This Row],[2020]]="DEM",MainTable[[#This Row],[2016]]="DEM"),"DEM HOLD",
IF(AND(MainTable[[#This Row],[2020]]="DEM",MainTable[[#This Row],[2016]]="REP"),"DEM GAIN",
IF(AND(MainTable[[#This Row],[2020]]="REP",MainTable[[#This Row],[2016]]="REP"),"REP HOLD",
IF(AND(MainTable[[#This Row],[2020]]="REP",MainTable[[#This Row],[2016]]="DEM"),"REP GAIN",""))))</f>
        <v>REP HOLD</v>
      </c>
      <c r="K26" s="20">
        <v>1</v>
      </c>
      <c r="S26" s="13"/>
      <c r="T26" s="13"/>
      <c r="U26" s="13"/>
      <c r="V26" s="13"/>
      <c r="BO26" s="2" t="s">
        <v>0</v>
      </c>
      <c r="BP26" s="9">
        <f>COUNTIFS(MainTable[[Strength]:[Strength]],BP$24,MainTable[[2020]:[2020]],$BO26,MainTable[[Include]:[Include]],1)</f>
        <v>0</v>
      </c>
      <c r="BQ26" s="9">
        <f>COUNTIFS(MainTable[[Strength]:[Strength]],BQ$24,MainTable[[2020]:[2020]],$BO26,MainTable[[Include]:[Include]],1)</f>
        <v>0</v>
      </c>
      <c r="BR26" s="9">
        <f>COUNTIFS(MainTable[[Strength]:[Strength]],BR$24,MainTable[[2020]:[2020]],$BO26,MainTable[[Include]:[Include]],1)</f>
        <v>0</v>
      </c>
      <c r="BS26" s="9">
        <f>COUNTIFS(MainTable[[Strength]:[Strength]],BS$24,MainTable[[2020]:[2020]],$BO26,MainTable[[Include]:[Include]],1)</f>
        <v>0</v>
      </c>
      <c r="BT26" s="9">
        <f>COUNTIFS(MainTable[[Strength]:[Strength]],BT$24,MainTable[[2020]:[2020]],$BO26,MainTable[[Include]:[Include]],1)</f>
        <v>1</v>
      </c>
      <c r="BU26" s="9">
        <f>COUNTIFS(MainTable[[Strength]:[Strength]],BU$24,MainTable[[2020]:[2020]],$BO26,MainTable[[Include]:[Include]],1)</f>
        <v>3</v>
      </c>
      <c r="BV26" s="9">
        <f>COUNTIFS(MainTable[[Strength]:[Strength]],BV$24,MainTable[[2020]:[2020]],$BO26,MainTable[[Include]:[Include]],1)</f>
        <v>19</v>
      </c>
      <c r="BZ26" s="6"/>
      <c r="CA26" s="22"/>
      <c r="CB26" s="22"/>
      <c r="CC26" s="22"/>
      <c r="CD26" s="22"/>
      <c r="CE26" s="22"/>
      <c r="CF26" s="23"/>
      <c r="CG26" s="7"/>
    </row>
    <row r="27" spans="1:85" ht="15" customHeight="1" x14ac:dyDescent="0.2">
      <c r="A27" s="84" t="str" cm="1">
        <f t="array" ref="A27">_FV(MainTable[[#This Row],[State]],"Name")</f>
        <v>Kentucky</v>
      </c>
      <c r="B27" s="84" t="str" cm="1">
        <f t="array" ref="B27">RIGHT(_FV(MainTable[[#This Row],[State]],"Abbreviation"),2)</f>
        <v>KY</v>
      </c>
      <c r="D27" s="73" t="e" vm="18">
        <v>#VALUE!</v>
      </c>
      <c r="E27" s="73" t="str" cm="1">
        <f t="array" ref="E27">IFERROR(RIGHT(_FV(MainTable[[#This Row],[State]],"Abbreviation"),2),"")</f>
        <v>KY</v>
      </c>
      <c r="F27" s="74">
        <v>8</v>
      </c>
      <c r="G27" s="75" t="str" cm="1">
        <f t="array" ref="G27">_xlfn.XLOOKUP(MainTable[[#This Row],[Abb]],Edited[Abb],'Media Predictions'!$CB$3:$CB$58)</f>
        <v>Safe R</v>
      </c>
      <c r="H27" s="69" t="s">
        <v>0</v>
      </c>
      <c r="I27" s="78" t="s">
        <v>0</v>
      </c>
      <c r="J27" s="77" t="str">
        <f>IF(AND(MainTable[[#This Row],[2020]]="DEM",MainTable[[#This Row],[2016]]="DEM"),"DEM HOLD",
IF(AND(MainTable[[#This Row],[2020]]="DEM",MainTable[[#This Row],[2016]]="REP"),"DEM GAIN",
IF(AND(MainTable[[#This Row],[2020]]="REP",MainTable[[#This Row],[2016]]="REP"),"REP HOLD",
IF(AND(MainTable[[#This Row],[2020]]="REP",MainTable[[#This Row],[2016]]="DEM"),"REP GAIN",""))))</f>
        <v>REP HOLD</v>
      </c>
      <c r="K27" s="20">
        <v>1</v>
      </c>
      <c r="S27" s="13"/>
      <c r="T27" s="13"/>
      <c r="U27" s="13"/>
      <c r="V27" s="13"/>
      <c r="BZ27" s="6"/>
      <c r="CA27" s="22"/>
      <c r="CB27" s="22"/>
      <c r="CC27" s="22"/>
      <c r="CD27" s="22"/>
      <c r="CE27" s="22"/>
      <c r="CF27" s="23"/>
      <c r="CG27" s="7"/>
    </row>
    <row r="28" spans="1:85" ht="15" customHeight="1" x14ac:dyDescent="0.2">
      <c r="A28" s="84" t="str" cm="1">
        <f t="array" ref="A28">_FV(MainTable[[#This Row],[State]],"Name")</f>
        <v>Louisiana</v>
      </c>
      <c r="B28" s="84" t="str" cm="1">
        <f t="array" ref="B28">RIGHT(_FV(MainTable[[#This Row],[State]],"Abbreviation"),2)</f>
        <v>LA</v>
      </c>
      <c r="D28" s="73" t="e" vm="19">
        <v>#VALUE!</v>
      </c>
      <c r="E28" s="73" t="str" cm="1">
        <f t="array" ref="E28">IFERROR(RIGHT(_FV(MainTable[[#This Row],[State]],"Abbreviation"),2),"")</f>
        <v>LA</v>
      </c>
      <c r="F28" s="74">
        <v>8</v>
      </c>
      <c r="G28" s="75" t="str" cm="1">
        <f t="array" ref="G28">_xlfn.XLOOKUP(MainTable[[#This Row],[Abb]],Edited[Abb],'Media Predictions'!$CB$3:$CB$58)</f>
        <v>Safe R</v>
      </c>
      <c r="H28" s="69" t="s">
        <v>0</v>
      </c>
      <c r="I28" s="78" t="s">
        <v>0</v>
      </c>
      <c r="J28" s="77" t="str">
        <f>IF(AND(MainTable[[#This Row],[2020]]="DEM",MainTable[[#This Row],[2016]]="DEM"),"DEM HOLD",
IF(AND(MainTable[[#This Row],[2020]]="DEM",MainTable[[#This Row],[2016]]="REP"),"DEM GAIN",
IF(AND(MainTable[[#This Row],[2020]]="REP",MainTable[[#This Row],[2016]]="REP"),"REP HOLD",
IF(AND(MainTable[[#This Row],[2020]]="REP",MainTable[[#This Row],[2016]]="DEM"),"REP GAIN",""))))</f>
        <v>REP HOLD</v>
      </c>
      <c r="K28" s="20">
        <v>1</v>
      </c>
      <c r="S28" s="13"/>
      <c r="T28" s="13"/>
      <c r="U28" s="13"/>
      <c r="V28" s="13"/>
      <c r="BO28" s="2" t="s">
        <v>263</v>
      </c>
      <c r="BP28" s="2" t="s">
        <v>264</v>
      </c>
      <c r="BZ28" s="6"/>
      <c r="CA28" s="22"/>
      <c r="CB28" s="22"/>
      <c r="CC28" s="22"/>
      <c r="CD28" s="22"/>
      <c r="CE28" s="22"/>
      <c r="CF28" s="23"/>
      <c r="CG28" s="7"/>
    </row>
    <row r="29" spans="1:85" ht="15" customHeight="1" x14ac:dyDescent="0.2">
      <c r="A29" s="84" t="str" cm="1">
        <f t="array" ref="A29">_FV(MainTable[[#This Row],[State]],"Name")</f>
        <v>Massachusetts</v>
      </c>
      <c r="B29" s="84" t="str" cm="1">
        <f t="array" ref="B29">RIGHT(_FV(MainTable[[#This Row],[State]],"Abbreviation"),2)</f>
        <v>MA</v>
      </c>
      <c r="D29" s="73" t="e" vm="20">
        <v>#VALUE!</v>
      </c>
      <c r="E29" s="73" t="str" cm="1">
        <f t="array" ref="E29">IFERROR(RIGHT(_FV(MainTable[[#This Row],[State]],"Abbreviation"),2),"")</f>
        <v>MA</v>
      </c>
      <c r="F29" s="74">
        <v>11</v>
      </c>
      <c r="G29" s="75" t="str" cm="1">
        <f t="array" ref="G29">_xlfn.XLOOKUP(MainTable[[#This Row],[Abb]],Edited[Abb],'Media Predictions'!$CB$3:$CB$58)</f>
        <v>Safe D</v>
      </c>
      <c r="H29" s="69" t="s">
        <v>1</v>
      </c>
      <c r="I29" s="78" t="s">
        <v>1</v>
      </c>
      <c r="J29" s="77" t="str">
        <f>IF(AND(MainTable[[#This Row],[2020]]="DEM",MainTable[[#This Row],[2016]]="DEM"),"DEM HOLD",
IF(AND(MainTable[[#This Row],[2020]]="DEM",MainTable[[#This Row],[2016]]="REP"),"DEM GAIN",
IF(AND(MainTable[[#This Row],[2020]]="REP",MainTable[[#This Row],[2016]]="REP"),"REP HOLD",
IF(AND(MainTable[[#This Row],[2020]]="REP",MainTable[[#This Row],[2016]]="DEM"),"REP GAIN",""))))</f>
        <v>DEM HOLD</v>
      </c>
      <c r="K29" s="20">
        <v>1</v>
      </c>
      <c r="BO29" s="87">
        <v>1</v>
      </c>
      <c r="BP29" s="87">
        <v>3</v>
      </c>
      <c r="BZ29" s="6"/>
      <c r="CA29" s="22"/>
      <c r="CB29" s="22"/>
      <c r="CC29" s="22"/>
      <c r="CD29" s="22"/>
      <c r="CE29" s="22"/>
      <c r="CF29" s="23"/>
      <c r="CG29" s="7"/>
    </row>
    <row r="30" spans="1:85" ht="15" customHeight="1" x14ac:dyDescent="0.2">
      <c r="A30" s="84" t="str" cm="1">
        <f t="array" ref="A30">_FV(MainTable[[#This Row],[State]],"Name")</f>
        <v>Maryland</v>
      </c>
      <c r="B30" s="84" t="str" cm="1">
        <f t="array" ref="B30">RIGHT(_FV(MainTable[[#This Row],[State]],"Abbreviation"),2)</f>
        <v>MD</v>
      </c>
      <c r="D30" s="73" t="e" vm="21">
        <v>#VALUE!</v>
      </c>
      <c r="E30" s="73" t="str" cm="1">
        <f t="array" ref="E30">IFERROR(RIGHT(_FV(MainTable[[#This Row],[State]],"Abbreviation"),2),"")</f>
        <v>MD</v>
      </c>
      <c r="F30" s="74">
        <v>10</v>
      </c>
      <c r="G30" s="75" t="str" cm="1">
        <f t="array" ref="G30">_xlfn.XLOOKUP(MainTable[[#This Row],[Abb]],Edited[Abb],'Media Predictions'!$CB$3:$CB$58)</f>
        <v>Safe D</v>
      </c>
      <c r="H30" s="69" t="s">
        <v>1</v>
      </c>
      <c r="I30" s="78" t="s">
        <v>1</v>
      </c>
      <c r="J30" s="77" t="str">
        <f>IF(AND(MainTable[[#This Row],[2020]]="DEM",MainTable[[#This Row],[2016]]="DEM"),"DEM HOLD",
IF(AND(MainTable[[#This Row],[2020]]="DEM",MainTable[[#This Row],[2016]]="REP"),"DEM GAIN",
IF(AND(MainTable[[#This Row],[2020]]="REP",MainTable[[#This Row],[2016]]="REP"),"REP HOLD",
IF(AND(MainTable[[#This Row],[2020]]="REP",MainTable[[#This Row],[2016]]="DEM"),"REP GAIN",""))))</f>
        <v>DEM HOLD</v>
      </c>
      <c r="K30" s="20">
        <v>1</v>
      </c>
      <c r="BZ30" s="6"/>
      <c r="CA30" s="22"/>
      <c r="CB30" s="22"/>
      <c r="CC30" s="22"/>
      <c r="CD30" s="22"/>
      <c r="CE30" s="22"/>
      <c r="CF30" s="23"/>
      <c r="CG30" s="7"/>
    </row>
    <row r="31" spans="1:85" ht="15" customHeight="1" x14ac:dyDescent="0.2">
      <c r="A31" s="84" t="str" cm="1">
        <f t="array" ref="A31">_FV(MainTable[[#This Row],[State]],"Name")</f>
        <v>Maine</v>
      </c>
      <c r="B31" s="84" t="str" cm="1">
        <f t="array" ref="B31">RIGHT(_FV(MainTable[[#This Row],[State]],"Abbreviation"),2)</f>
        <v>ME</v>
      </c>
      <c r="D31" s="73" t="e" vm="22">
        <v>#VALUE!</v>
      </c>
      <c r="E31" s="73" t="str" cm="1">
        <f t="array" ref="E31">IFERROR(RIGHT(_FV(MainTable[[#This Row],[State]],"Abbreviation"),2),"")</f>
        <v>ME</v>
      </c>
      <c r="F31" s="74">
        <v>2</v>
      </c>
      <c r="G31" s="75" t="str" cm="1">
        <f t="array" ref="G31">_xlfn.XLOOKUP(MainTable[[#This Row],[Abb]],Edited[Abb],'Media Predictions'!$CB$3:$CB$58)</f>
        <v>Safe D</v>
      </c>
      <c r="H31" s="69" t="s">
        <v>1</v>
      </c>
      <c r="I31" s="78" t="s">
        <v>1</v>
      </c>
      <c r="J31" s="77" t="str">
        <f>IF(AND(MainTable[[#This Row],[2020]]="DEM",MainTable[[#This Row],[2016]]="DEM"),"DEM HOLD",
IF(AND(MainTable[[#This Row],[2020]]="DEM",MainTable[[#This Row],[2016]]="REP"),"DEM GAIN",
IF(AND(MainTable[[#This Row],[2020]]="REP",MainTable[[#This Row],[2016]]="REP"),"REP HOLD",
IF(AND(MainTable[[#This Row],[2020]]="REP",MainTable[[#This Row],[2016]]="DEM"),"REP GAIN",""))))</f>
        <v>DEM HOLD</v>
      </c>
      <c r="K31" s="20">
        <v>1</v>
      </c>
      <c r="BZ31" s="6"/>
      <c r="CA31" s="22"/>
      <c r="CB31" s="22"/>
      <c r="CC31" s="22"/>
      <c r="CD31" s="22"/>
      <c r="CE31" s="22"/>
      <c r="CF31" s="23"/>
      <c r="CG31" s="7"/>
    </row>
    <row r="32" spans="1:85" ht="15" customHeight="1" x14ac:dyDescent="0.2">
      <c r="A32" s="84" t="str" cm="1">
        <f t="array" ref="A32">_FV(MainTable[[#This Row],[State]],"Name")&amp;"-1"</f>
        <v>Maine-1</v>
      </c>
      <c r="B32" s="84" t="str" cm="1">
        <f t="array" ref="B32">RIGHT(_FV(MainTable[[#This Row],[State]],"Abbreviation"),2)</f>
        <v>ME</v>
      </c>
      <c r="D32" s="73" t="e" vm="22">
        <v>#VALUE!</v>
      </c>
      <c r="E32" s="73" t="str" cm="1">
        <f t="array" ref="E32">IFERROR(RIGHT(_FV(MainTable[[#This Row],[State]],"Abbreviation"),2)&amp;"-1","")</f>
        <v>ME-1</v>
      </c>
      <c r="F32" s="69">
        <v>1</v>
      </c>
      <c r="G32" s="75" t="str" cm="1">
        <f t="array" ref="G32">_xlfn.XLOOKUP(MainTable[[#This Row],[Abb]],Edited[Abb],'Media Predictions'!$CB$3:$CB$58)</f>
        <v>Safe D</v>
      </c>
      <c r="H32" s="69" t="s">
        <v>1</v>
      </c>
      <c r="I32" s="78" t="s">
        <v>1</v>
      </c>
      <c r="J32" s="79" t="str">
        <f>IF(AND(MainTable[[#This Row],[2020]]="DEM",MainTable[[#This Row],[2016]]="DEM"),"DEM HOLD",
IF(AND(MainTable[[#This Row],[2020]]="DEM",MainTable[[#This Row],[2016]]="REP"),"DEM GAIN",
IF(AND(MainTable[[#This Row],[2020]]="REP",MainTable[[#This Row],[2016]]="REP"),"REP HOLD",
IF(AND(MainTable[[#This Row],[2020]]="REP",MainTable[[#This Row],[2016]]="DEM"),"REP GAIN",""))))</f>
        <v>DEM HOLD</v>
      </c>
      <c r="K32" s="20">
        <v>1</v>
      </c>
      <c r="BZ32" s="6"/>
      <c r="CA32" s="22"/>
      <c r="CB32" s="22"/>
      <c r="CC32" s="22"/>
      <c r="CD32" s="22"/>
      <c r="CE32" s="22"/>
      <c r="CF32" s="23"/>
      <c r="CG32" s="7"/>
    </row>
    <row r="33" spans="1:85" ht="15" customHeight="1" x14ac:dyDescent="0.2">
      <c r="A33" s="84" t="str" cm="1">
        <f t="array" ref="A33">_FV(MainTable[[#This Row],[State]],"Name")&amp;"-2"</f>
        <v>Maine-2</v>
      </c>
      <c r="B33" s="84" t="str" cm="1">
        <f t="array" ref="B33">RIGHT(_FV(MainTable[[#This Row],[State]],"Abbreviation"),2)</f>
        <v>ME</v>
      </c>
      <c r="D33" s="73" t="e" vm="22">
        <v>#VALUE!</v>
      </c>
      <c r="E33" s="73" t="str" cm="1">
        <f t="array" ref="E33">IFERROR(RIGHT(_FV(MainTable[[#This Row],[State]],"Abbreviation"),2)&amp;"-2","")</f>
        <v>ME-2</v>
      </c>
      <c r="F33" s="69">
        <v>1</v>
      </c>
      <c r="G33" s="75" t="str" cm="1">
        <f t="array" ref="G33">_xlfn.XLOOKUP(MainTable[[#This Row],[Abb]],Edited[Abb],'Media Predictions'!$CB$3:$CB$58)</f>
        <v>Tossup</v>
      </c>
      <c r="H33" s="69" t="s">
        <v>22</v>
      </c>
      <c r="I33" s="78" t="s">
        <v>0</v>
      </c>
      <c r="J33" s="79" t="str">
        <f>IF(AND(MainTable[[#This Row],[2020]]="DEM",MainTable[[#This Row],[2016]]="DEM"),"DEM HOLD",
IF(AND(MainTable[[#This Row],[2020]]="DEM",MainTable[[#This Row],[2016]]="REP"),"DEM GAIN",
IF(AND(MainTable[[#This Row],[2020]]="REP",MainTable[[#This Row],[2016]]="REP"),"REP HOLD",
IF(AND(MainTable[[#This Row],[2020]]="REP",MainTable[[#This Row],[2016]]="DEM"),"REP GAIN",""))))</f>
        <v/>
      </c>
      <c r="K33" s="20">
        <v>1</v>
      </c>
      <c r="BZ33" s="6"/>
      <c r="CA33" s="22"/>
      <c r="CB33" s="22"/>
      <c r="CC33" s="22"/>
      <c r="CD33" s="22"/>
      <c r="CE33" s="22"/>
      <c r="CF33" s="23"/>
      <c r="CG33" s="7"/>
    </row>
    <row r="34" spans="1:85" ht="15" customHeight="1" x14ac:dyDescent="0.2">
      <c r="A34" s="84" t="str" cm="1">
        <f t="array" ref="A34">_FV(MainTable[[#This Row],[State]],"Name")</f>
        <v>Michigan</v>
      </c>
      <c r="B34" s="84" t="str" cm="1">
        <f t="array" ref="B34">RIGHT(_FV(MainTable[[#This Row],[State]],"Abbreviation"),2)</f>
        <v>MI</v>
      </c>
      <c r="D34" s="73" t="e" vm="23">
        <v>#VALUE!</v>
      </c>
      <c r="E34" s="73" t="str" cm="1">
        <f t="array" ref="E34">IFERROR(RIGHT(_FV(MainTable[[#This Row],[State]],"Abbreviation"),2),"")</f>
        <v>MI</v>
      </c>
      <c r="F34" s="74">
        <v>16</v>
      </c>
      <c r="G34" s="75" t="str" cm="1">
        <f t="array" ref="G34">_xlfn.XLOOKUP(MainTable[[#This Row],[Abb]],Edited[Abb],'Media Predictions'!$CB$3:$CB$58)</f>
        <v>Likely D</v>
      </c>
      <c r="H34" s="69" t="s">
        <v>1</v>
      </c>
      <c r="I34" s="78" t="s">
        <v>0</v>
      </c>
      <c r="J34" s="77" t="str">
        <f>IF(AND(MainTable[[#This Row],[2020]]="DEM",MainTable[[#This Row],[2016]]="DEM"),"DEM HOLD",
IF(AND(MainTable[[#This Row],[2020]]="DEM",MainTable[[#This Row],[2016]]="REP"),"DEM GAIN",
IF(AND(MainTable[[#This Row],[2020]]="REP",MainTable[[#This Row],[2016]]="REP"),"REP HOLD",
IF(AND(MainTable[[#This Row],[2020]]="REP",MainTable[[#This Row],[2016]]="DEM"),"REP GAIN",""))))</f>
        <v>DEM GAIN</v>
      </c>
      <c r="K34" s="20">
        <v>1</v>
      </c>
      <c r="BZ34" s="6"/>
      <c r="CA34" s="22"/>
      <c r="CB34" s="22"/>
      <c r="CC34" s="22"/>
      <c r="CD34" s="22"/>
      <c r="CE34" s="22"/>
      <c r="CF34" s="23"/>
      <c r="CG34" s="7"/>
    </row>
    <row r="35" spans="1:85" ht="15" customHeight="1" x14ac:dyDescent="0.2">
      <c r="A35" s="84" t="str" cm="1">
        <f t="array" ref="A35">_FV(MainTable[[#This Row],[State]],"Name")</f>
        <v>Minnesota</v>
      </c>
      <c r="B35" s="84" t="str" cm="1">
        <f t="array" ref="B35">RIGHT(_FV(MainTable[[#This Row],[State]],"Abbreviation"),2)</f>
        <v>MN</v>
      </c>
      <c r="D35" s="73" t="e" vm="24">
        <v>#VALUE!</v>
      </c>
      <c r="E35" s="73" t="str" cm="1">
        <f t="array" ref="E35">IFERROR(RIGHT(_FV(MainTable[[#This Row],[State]],"Abbreviation"),2),"")</f>
        <v>MN</v>
      </c>
      <c r="F35" s="74">
        <v>10</v>
      </c>
      <c r="G35" s="75" t="str" cm="1">
        <f t="array" ref="G35">_xlfn.XLOOKUP(MainTable[[#This Row],[Abb]],Edited[Abb],'Media Predictions'!$CB$3:$CB$58)</f>
        <v>Likely D</v>
      </c>
      <c r="H35" s="69" t="s">
        <v>1</v>
      </c>
      <c r="I35" s="78" t="s">
        <v>1</v>
      </c>
      <c r="J35" s="77" t="str">
        <f>IF(AND(MainTable[[#This Row],[2020]]="DEM",MainTable[[#This Row],[2016]]="DEM"),"DEM HOLD",
IF(AND(MainTable[[#This Row],[2020]]="DEM",MainTable[[#This Row],[2016]]="REP"),"DEM GAIN",
IF(AND(MainTable[[#This Row],[2020]]="REP",MainTable[[#This Row],[2016]]="REP"),"REP HOLD",
IF(AND(MainTable[[#This Row],[2020]]="REP",MainTable[[#This Row],[2016]]="DEM"),"REP GAIN",""))))</f>
        <v>DEM HOLD</v>
      </c>
      <c r="K35" s="20">
        <v>1</v>
      </c>
      <c r="BZ35" s="6"/>
      <c r="CA35" s="22"/>
      <c r="CB35" s="22"/>
      <c r="CC35" s="22"/>
      <c r="CD35" s="22"/>
      <c r="CE35" s="22"/>
      <c r="CF35" s="23"/>
      <c r="CG35" s="7"/>
    </row>
    <row r="36" spans="1:85" ht="15" customHeight="1" x14ac:dyDescent="0.2">
      <c r="A36" s="84" t="str" cm="1">
        <f t="array" ref="A36">_FV(MainTable[[#This Row],[State]],"Name")</f>
        <v>Missouri</v>
      </c>
      <c r="B36" s="84" t="str" cm="1">
        <f t="array" ref="B36">RIGHT(_FV(MainTable[[#This Row],[State]],"Abbreviation"),2)</f>
        <v>MO</v>
      </c>
      <c r="D36" s="73" t="e" vm="25">
        <v>#VALUE!</v>
      </c>
      <c r="E36" s="73" t="str" cm="1">
        <f t="array" ref="E36">IFERROR(RIGHT(_FV(MainTable[[#This Row],[State]],"Abbreviation"),2),"")</f>
        <v>MO</v>
      </c>
      <c r="F36" s="74">
        <v>10</v>
      </c>
      <c r="G36" s="75" t="str" cm="1">
        <f t="array" ref="G36">_xlfn.XLOOKUP(MainTable[[#This Row],[Abb]],Edited[Abb],'Media Predictions'!$CB$3:$CB$58)</f>
        <v>Likely R</v>
      </c>
      <c r="H36" s="69" t="s">
        <v>0</v>
      </c>
      <c r="I36" s="78" t="s">
        <v>0</v>
      </c>
      <c r="J36" s="77" t="str">
        <f>IF(AND(MainTable[[#This Row],[2020]]="DEM",MainTable[[#This Row],[2016]]="DEM"),"DEM HOLD",
IF(AND(MainTable[[#This Row],[2020]]="DEM",MainTable[[#This Row],[2016]]="REP"),"DEM GAIN",
IF(AND(MainTable[[#This Row],[2020]]="REP",MainTable[[#This Row],[2016]]="REP"),"REP HOLD",
IF(AND(MainTable[[#This Row],[2020]]="REP",MainTable[[#This Row],[2016]]="DEM"),"REP GAIN",""))))</f>
        <v>REP HOLD</v>
      </c>
      <c r="K36" s="20">
        <v>1</v>
      </c>
      <c r="BZ36" s="6"/>
      <c r="CA36" s="22"/>
      <c r="CB36" s="22"/>
      <c r="CC36" s="22"/>
      <c r="CD36" s="22"/>
      <c r="CE36" s="22"/>
      <c r="CF36" s="23"/>
      <c r="CG36" s="7"/>
    </row>
    <row r="37" spans="1:85" ht="15" customHeight="1" x14ac:dyDescent="0.2">
      <c r="A37" s="84" t="str" cm="1">
        <f t="array" ref="A37">_FV(MainTable[[#This Row],[State]],"Name")</f>
        <v>Mississippi</v>
      </c>
      <c r="B37" s="84" t="str" cm="1">
        <f t="array" ref="B37">RIGHT(_FV(MainTable[[#This Row],[State]],"Abbreviation"),2)</f>
        <v>MS</v>
      </c>
      <c r="D37" s="73" t="e" vm="26">
        <v>#VALUE!</v>
      </c>
      <c r="E37" s="73" t="str" cm="1">
        <f t="array" ref="E37">IFERROR(RIGHT(_FV(MainTable[[#This Row],[State]],"Abbreviation"),2),"")</f>
        <v>MS</v>
      </c>
      <c r="F37" s="74">
        <v>6</v>
      </c>
      <c r="G37" s="75" t="str" cm="1">
        <f t="array" ref="G37">_xlfn.XLOOKUP(MainTable[[#This Row],[Abb]],Edited[Abb],'Media Predictions'!$CB$3:$CB$58)</f>
        <v>Safe R</v>
      </c>
      <c r="H37" s="69" t="s">
        <v>0</v>
      </c>
      <c r="I37" s="78" t="s">
        <v>0</v>
      </c>
      <c r="J37" s="77" t="str">
        <f>IF(AND(MainTable[[#This Row],[2020]]="DEM",MainTable[[#This Row],[2016]]="DEM"),"DEM HOLD",
IF(AND(MainTable[[#This Row],[2020]]="DEM",MainTable[[#This Row],[2016]]="REP"),"DEM GAIN",
IF(AND(MainTable[[#This Row],[2020]]="REP",MainTable[[#This Row],[2016]]="REP"),"REP HOLD",
IF(AND(MainTable[[#This Row],[2020]]="REP",MainTable[[#This Row],[2016]]="DEM"),"REP GAIN",""))))</f>
        <v>REP HOLD</v>
      </c>
      <c r="K37" s="20">
        <v>1</v>
      </c>
      <c r="BZ37" s="6"/>
      <c r="CA37" s="22"/>
      <c r="CB37" s="22"/>
      <c r="CC37" s="22"/>
      <c r="CD37" s="22"/>
      <c r="CE37" s="22"/>
      <c r="CF37" s="23"/>
      <c r="CG37" s="7"/>
    </row>
    <row r="38" spans="1:85" ht="15" customHeight="1" x14ac:dyDescent="0.2">
      <c r="A38" s="84" t="str" cm="1">
        <f t="array" ref="A38">_FV(MainTable[[#This Row],[State]],"Name")</f>
        <v>Montana</v>
      </c>
      <c r="B38" s="84" t="str" cm="1">
        <f t="array" ref="B38">RIGHT(_FV(MainTable[[#This Row],[State]],"Abbreviation"),2)</f>
        <v>MT</v>
      </c>
      <c r="D38" s="73" t="e" vm="27">
        <v>#VALUE!</v>
      </c>
      <c r="E38" s="73" t="str" cm="1">
        <f t="array" ref="E38">IFERROR(RIGHT(_FV(MainTable[[#This Row],[State]],"Abbreviation"),2),"")</f>
        <v>MT</v>
      </c>
      <c r="F38" s="74">
        <v>3</v>
      </c>
      <c r="G38" s="75" t="str" cm="1">
        <f t="array" ref="G38">_xlfn.XLOOKUP(MainTable[[#This Row],[Abb]],Edited[Abb],'Media Predictions'!$CB$3:$CB$58)</f>
        <v>Likely R</v>
      </c>
      <c r="H38" s="69" t="s">
        <v>0</v>
      </c>
      <c r="I38" s="78" t="s">
        <v>0</v>
      </c>
      <c r="J38" s="77" t="str">
        <f>IF(AND(MainTable[[#This Row],[2020]]="DEM",MainTable[[#This Row],[2016]]="DEM"),"DEM HOLD",
IF(AND(MainTable[[#This Row],[2020]]="DEM",MainTable[[#This Row],[2016]]="REP"),"DEM GAIN",
IF(AND(MainTable[[#This Row],[2020]]="REP",MainTable[[#This Row],[2016]]="REP"),"REP HOLD",
IF(AND(MainTable[[#This Row],[2020]]="REP",MainTable[[#This Row],[2016]]="DEM"),"REP GAIN",""))))</f>
        <v>REP HOLD</v>
      </c>
      <c r="K38" s="20">
        <v>1</v>
      </c>
      <c r="BZ38" s="6"/>
      <c r="CA38" s="22"/>
      <c r="CB38" s="22"/>
      <c r="CC38" s="22"/>
      <c r="CD38" s="22"/>
      <c r="CE38" s="22"/>
      <c r="CF38" s="23"/>
      <c r="CG38" s="7"/>
    </row>
    <row r="39" spans="1:85" ht="15" customHeight="1" x14ac:dyDescent="0.2">
      <c r="A39" s="84" t="str" cm="1">
        <f t="array" ref="A39">_FV(MainTable[[#This Row],[State]],"Name")</f>
        <v>North Carolina</v>
      </c>
      <c r="B39" s="84" t="str" cm="1">
        <f t="array" ref="B39">RIGHT(_FV(MainTable[[#This Row],[State]],"Abbreviation"),2)</f>
        <v>NC</v>
      </c>
      <c r="D39" s="73" t="e" vm="28">
        <v>#VALUE!</v>
      </c>
      <c r="E39" s="73" t="str" cm="1">
        <f t="array" ref="E39">IFERROR(RIGHT(_FV(MainTable[[#This Row],[State]],"Abbreviation"),2),"")</f>
        <v>NC</v>
      </c>
      <c r="F39" s="74">
        <v>15</v>
      </c>
      <c r="G39" s="75" t="str" cm="1">
        <f t="array" ref="G39">_xlfn.XLOOKUP(MainTable[[#This Row],[Abb]],Edited[Abb],'Media Predictions'!$CB$3:$CB$58)</f>
        <v>Lean D</v>
      </c>
      <c r="H39" s="69" t="s">
        <v>1</v>
      </c>
      <c r="I39" s="78" t="s">
        <v>0</v>
      </c>
      <c r="J39" s="77" t="str">
        <f>IF(AND(MainTable[[#This Row],[2020]]="DEM",MainTable[[#This Row],[2016]]="DEM"),"DEM HOLD",
IF(AND(MainTable[[#This Row],[2020]]="DEM",MainTable[[#This Row],[2016]]="REP"),"DEM GAIN",
IF(AND(MainTable[[#This Row],[2020]]="REP",MainTable[[#This Row],[2016]]="REP"),"REP HOLD",
IF(AND(MainTable[[#This Row],[2020]]="REP",MainTable[[#This Row],[2016]]="DEM"),"REP GAIN",""))))</f>
        <v>DEM GAIN</v>
      </c>
      <c r="K39" s="20">
        <v>1</v>
      </c>
      <c r="BZ39" s="6"/>
      <c r="CA39" s="22"/>
      <c r="CB39" s="22"/>
      <c r="CC39" s="22"/>
      <c r="CD39" s="22"/>
      <c r="CE39" s="22"/>
      <c r="CF39" s="23"/>
      <c r="CG39" s="7"/>
    </row>
    <row r="40" spans="1:85" ht="15" customHeight="1" x14ac:dyDescent="0.2">
      <c r="A40" s="84" t="str" cm="1">
        <f t="array" ref="A40">_FV(MainTable[[#This Row],[State]],"Name")</f>
        <v>North Dakota</v>
      </c>
      <c r="B40" s="84" t="str" cm="1">
        <f t="array" ref="B40">RIGHT(_FV(MainTable[[#This Row],[State]],"Abbreviation"),2)</f>
        <v>ND</v>
      </c>
      <c r="D40" s="73" t="e" vm="29">
        <v>#VALUE!</v>
      </c>
      <c r="E40" s="73" t="str" cm="1">
        <f t="array" ref="E40">IFERROR(RIGHT(_FV(MainTable[[#This Row],[State]],"Abbreviation"),2),"")</f>
        <v>ND</v>
      </c>
      <c r="F40" s="74">
        <v>3</v>
      </c>
      <c r="G40" s="75" t="str" cm="1">
        <f t="array" ref="G40">_xlfn.XLOOKUP(MainTable[[#This Row],[Abb]],Edited[Abb],'Media Predictions'!$CB$3:$CB$58)</f>
        <v>Safe R</v>
      </c>
      <c r="H40" s="69" t="s">
        <v>0</v>
      </c>
      <c r="I40" s="78" t="s">
        <v>0</v>
      </c>
      <c r="J40" s="77" t="str">
        <f>IF(AND(MainTable[[#This Row],[2020]]="DEM",MainTable[[#This Row],[2016]]="DEM"),"DEM HOLD",
IF(AND(MainTable[[#This Row],[2020]]="DEM",MainTable[[#This Row],[2016]]="REP"),"DEM GAIN",
IF(AND(MainTable[[#This Row],[2020]]="REP",MainTable[[#This Row],[2016]]="REP"),"REP HOLD",
IF(AND(MainTable[[#This Row],[2020]]="REP",MainTable[[#This Row],[2016]]="DEM"),"REP GAIN",""))))</f>
        <v>REP HOLD</v>
      </c>
      <c r="K40" s="20">
        <v>1</v>
      </c>
      <c r="BZ40" s="6"/>
      <c r="CA40" s="22"/>
      <c r="CB40" s="22"/>
      <c r="CC40" s="22"/>
      <c r="CD40" s="22"/>
      <c r="CE40" s="22"/>
      <c r="CF40" s="23"/>
      <c r="CG40" s="7"/>
    </row>
    <row r="41" spans="1:85" ht="15" customHeight="1" x14ac:dyDescent="0.2">
      <c r="A41" s="84" t="str" cm="1">
        <f t="array" ref="A41">_FV(MainTable[[#This Row],[State]],"Name")</f>
        <v>Nebraska</v>
      </c>
      <c r="B41" s="84" t="str" cm="1">
        <f t="array" ref="B41">RIGHT(_FV(MainTable[[#This Row],[State]],"Abbreviation"),2)</f>
        <v>NE</v>
      </c>
      <c r="D41" s="73" t="e" vm="30">
        <v>#VALUE!</v>
      </c>
      <c r="E41" s="73" t="str" cm="1">
        <f t="array" ref="E41">IFERROR(RIGHT(_FV(MainTable[[#This Row],[State]],"Abbreviation"),2),"")</f>
        <v>NE</v>
      </c>
      <c r="F41" s="74">
        <v>2</v>
      </c>
      <c r="G41" s="75" t="str" cm="1">
        <f t="array" ref="G41">_xlfn.XLOOKUP(MainTable[[#This Row],[Abb]],Edited[Abb],'Media Predictions'!$CB$3:$CB$58)</f>
        <v>Safe R</v>
      </c>
      <c r="H41" s="69" t="s">
        <v>0</v>
      </c>
      <c r="I41" s="78" t="s">
        <v>0</v>
      </c>
      <c r="J41" s="77" t="str">
        <f>IF(AND(MainTable[[#This Row],[2020]]="DEM",MainTable[[#This Row],[2016]]="DEM"),"DEM HOLD",
IF(AND(MainTable[[#This Row],[2020]]="DEM",MainTable[[#This Row],[2016]]="REP"),"DEM GAIN",
IF(AND(MainTable[[#This Row],[2020]]="REP",MainTable[[#This Row],[2016]]="REP"),"REP HOLD",
IF(AND(MainTable[[#This Row],[2020]]="REP",MainTable[[#This Row],[2016]]="DEM"),"REP GAIN",""))))</f>
        <v>REP HOLD</v>
      </c>
      <c r="K41" s="20">
        <v>1</v>
      </c>
      <c r="BZ41" s="6"/>
      <c r="CA41" s="22"/>
      <c r="CB41" s="22"/>
      <c r="CC41" s="22"/>
      <c r="CD41" s="22"/>
      <c r="CE41" s="22"/>
      <c r="CF41" s="23"/>
      <c r="CG41" s="7"/>
    </row>
    <row r="42" spans="1:85" ht="15" customHeight="1" x14ac:dyDescent="0.2">
      <c r="A42" s="84" t="str" cm="1">
        <f t="array" ref="A42">_FV(MainTable[[#This Row],[State]],"Name")&amp;"-1"</f>
        <v>Nebraska-1</v>
      </c>
      <c r="B42" s="84" t="str" cm="1">
        <f t="array" ref="B42">RIGHT(_FV(MainTable[[#This Row],[State]],"Abbreviation"),2)</f>
        <v>NE</v>
      </c>
      <c r="D42" s="73" t="e" vm="30">
        <v>#VALUE!</v>
      </c>
      <c r="E42" s="73" t="str" cm="1">
        <f t="array" ref="E42">IFERROR(RIGHT(_FV(MainTable[[#This Row],[State]],"Abbreviation"),2)&amp;"-1","")</f>
        <v>NE-1</v>
      </c>
      <c r="F42" s="69">
        <v>1</v>
      </c>
      <c r="G42" s="75" t="str" cm="1">
        <f t="array" ref="G42">_xlfn.XLOOKUP(MainTable[[#This Row],[Abb]],Edited[Abb],'Media Predictions'!$CB$3:$CB$58)</f>
        <v>Safe R</v>
      </c>
      <c r="H42" s="69" t="s">
        <v>0</v>
      </c>
      <c r="I42" s="78" t="s">
        <v>0</v>
      </c>
      <c r="J42" s="79" t="str">
        <f>IF(AND(MainTable[[#This Row],[2020]]="DEM",MainTable[[#This Row],[2016]]="DEM"),"DEM HOLD",
IF(AND(MainTable[[#This Row],[2020]]="DEM",MainTable[[#This Row],[2016]]="REP"),"DEM GAIN",
IF(AND(MainTable[[#This Row],[2020]]="REP",MainTable[[#This Row],[2016]]="REP"),"REP HOLD",
IF(AND(MainTable[[#This Row],[2020]]="REP",MainTable[[#This Row],[2016]]="DEM"),"REP GAIN",""))))</f>
        <v>REP HOLD</v>
      </c>
      <c r="K42" s="20">
        <v>1</v>
      </c>
      <c r="BZ42" s="6"/>
      <c r="CA42" s="22"/>
      <c r="CB42" s="22"/>
      <c r="CC42" s="22"/>
      <c r="CD42" s="22"/>
      <c r="CE42" s="22"/>
      <c r="CF42" s="23"/>
      <c r="CG42" s="7"/>
    </row>
    <row r="43" spans="1:85" ht="15" customHeight="1" x14ac:dyDescent="0.2">
      <c r="A43" s="84" t="str" cm="1">
        <f t="array" ref="A43">_FV(MainTable[[#This Row],[State]],"Name")&amp;"-2"</f>
        <v>Nebraska-2</v>
      </c>
      <c r="B43" s="84" t="str" cm="1">
        <f t="array" ref="B43">RIGHT(_FV(MainTable[[#This Row],[State]],"Abbreviation"),2)</f>
        <v>NE</v>
      </c>
      <c r="D43" s="73" t="e" vm="30">
        <v>#VALUE!</v>
      </c>
      <c r="E43" s="73" t="str" cm="1">
        <f t="array" ref="E43">IFERROR(RIGHT(_FV(MainTable[[#This Row],[State]],"Abbreviation"),2)&amp;"-2","")</f>
        <v>NE-2</v>
      </c>
      <c r="F43" s="69">
        <v>1</v>
      </c>
      <c r="G43" s="75" t="str" cm="1">
        <f t="array" ref="G43">_xlfn.XLOOKUP(MainTable[[#This Row],[Abb]],Edited[Abb],'Media Predictions'!$CB$3:$CB$58)</f>
        <v>Lean D</v>
      </c>
      <c r="H43" s="69" t="s">
        <v>1</v>
      </c>
      <c r="I43" s="78" t="s">
        <v>0</v>
      </c>
      <c r="J43" s="79" t="str">
        <f>IF(AND(MainTable[[#This Row],[2020]]="DEM",MainTable[[#This Row],[2016]]="DEM"),"DEM HOLD",
IF(AND(MainTable[[#This Row],[2020]]="DEM",MainTable[[#This Row],[2016]]="REP"),"DEM GAIN",
IF(AND(MainTable[[#This Row],[2020]]="REP",MainTable[[#This Row],[2016]]="REP"),"REP HOLD",
IF(AND(MainTable[[#This Row],[2020]]="REP",MainTable[[#This Row],[2016]]="DEM"),"REP GAIN",""))))</f>
        <v>DEM GAIN</v>
      </c>
      <c r="K43" s="20">
        <v>1</v>
      </c>
      <c r="BZ43" s="6"/>
      <c r="CA43" s="22"/>
      <c r="CB43" s="22"/>
      <c r="CC43" s="22"/>
      <c r="CD43" s="22"/>
      <c r="CE43" s="22"/>
      <c r="CF43" s="23"/>
      <c r="CG43" s="7"/>
    </row>
    <row r="44" spans="1:85" ht="15" customHeight="1" x14ac:dyDescent="0.2">
      <c r="A44" s="84" t="str" cm="1">
        <f t="array" ref="A44">_FV(MainTable[[#This Row],[State]],"Name")&amp;"-3"</f>
        <v>Nebraska-3</v>
      </c>
      <c r="B44" s="84" t="str" cm="1">
        <f t="array" ref="B44">RIGHT(_FV(MainTable[[#This Row],[State]],"Abbreviation"),2)</f>
        <v>NE</v>
      </c>
      <c r="D44" s="73" t="e" vm="30">
        <v>#VALUE!</v>
      </c>
      <c r="E44" s="73" t="str" cm="1">
        <f t="array" ref="E44">IFERROR(RIGHT(_FV(MainTable[[#This Row],[State]],"Abbreviation"),2)&amp;"-3","")</f>
        <v>NE-3</v>
      </c>
      <c r="F44" s="69">
        <v>1</v>
      </c>
      <c r="G44" s="75" t="str" cm="1">
        <f t="array" ref="G44">_xlfn.XLOOKUP(MainTable[[#This Row],[Abb]],Edited[Abb],'Media Predictions'!$CB$3:$CB$58)</f>
        <v>Safe R</v>
      </c>
      <c r="H44" s="69" t="s">
        <v>0</v>
      </c>
      <c r="I44" s="78" t="s">
        <v>0</v>
      </c>
      <c r="J44" s="79" t="str">
        <f>IF(AND(MainTable[[#This Row],[2020]]="DEM",MainTable[[#This Row],[2016]]="DEM"),"DEM HOLD",
IF(AND(MainTable[[#This Row],[2020]]="DEM",MainTable[[#This Row],[2016]]="REP"),"DEM GAIN",
IF(AND(MainTable[[#This Row],[2020]]="REP",MainTable[[#This Row],[2016]]="REP"),"REP HOLD",
IF(AND(MainTable[[#This Row],[2020]]="REP",MainTable[[#This Row],[2016]]="DEM"),"REP GAIN",""))))</f>
        <v>REP HOLD</v>
      </c>
      <c r="K44" s="20">
        <v>1</v>
      </c>
      <c r="BZ44" s="6"/>
      <c r="CA44" s="22"/>
      <c r="CB44" s="22"/>
      <c r="CC44" s="22"/>
      <c r="CD44" s="22"/>
      <c r="CE44" s="22"/>
      <c r="CF44" s="23"/>
      <c r="CG44" s="7"/>
    </row>
    <row r="45" spans="1:85" ht="15" customHeight="1" x14ac:dyDescent="0.2">
      <c r="A45" s="84" t="str" cm="1">
        <f t="array" ref="A45">_FV(MainTable[[#This Row],[State]],"Name")</f>
        <v>New Hampshire</v>
      </c>
      <c r="B45" s="84" t="str" cm="1">
        <f t="array" ref="B45">RIGHT(_FV(MainTable[[#This Row],[State]],"Abbreviation"),2)</f>
        <v>NH</v>
      </c>
      <c r="D45" s="73" t="e" vm="31">
        <v>#VALUE!</v>
      </c>
      <c r="E45" s="73" t="str" cm="1">
        <f t="array" ref="E45">IFERROR(RIGHT(_FV(MainTable[[#This Row],[State]],"Abbreviation"),2),"")</f>
        <v>NH</v>
      </c>
      <c r="F45" s="74">
        <v>4</v>
      </c>
      <c r="G45" s="75" t="str" cm="1">
        <f t="array" ref="G45">_xlfn.XLOOKUP(MainTable[[#This Row],[Abb]],Edited[Abb],'Media Predictions'!$CB$3:$CB$58)</f>
        <v>Likely D</v>
      </c>
      <c r="H45" s="69" t="s">
        <v>1</v>
      </c>
      <c r="I45" s="78" t="s">
        <v>1</v>
      </c>
      <c r="J45" s="77" t="str">
        <f>IF(AND(MainTable[[#This Row],[2020]]="DEM",MainTable[[#This Row],[2016]]="DEM"),"DEM HOLD",
IF(AND(MainTable[[#This Row],[2020]]="DEM",MainTable[[#This Row],[2016]]="REP"),"DEM GAIN",
IF(AND(MainTable[[#This Row],[2020]]="REP",MainTable[[#This Row],[2016]]="REP"),"REP HOLD",
IF(AND(MainTable[[#This Row],[2020]]="REP",MainTable[[#This Row],[2016]]="DEM"),"REP GAIN",""))))</f>
        <v>DEM HOLD</v>
      </c>
      <c r="K45" s="20">
        <v>1</v>
      </c>
      <c r="BZ45" s="6"/>
      <c r="CA45" s="22"/>
      <c r="CB45" s="22"/>
      <c r="CC45" s="22"/>
      <c r="CD45" s="22"/>
      <c r="CE45" s="22"/>
      <c r="CF45" s="23"/>
      <c r="CG45" s="7"/>
    </row>
    <row r="46" spans="1:85" ht="15" customHeight="1" x14ac:dyDescent="0.2">
      <c r="A46" s="84" t="str" cm="1">
        <f t="array" ref="A46">_FV(MainTable[[#This Row],[State]],"Name")</f>
        <v>New Jersey</v>
      </c>
      <c r="B46" s="84" t="str" cm="1">
        <f t="array" ref="B46">RIGHT(_FV(MainTable[[#This Row],[State]],"Abbreviation"),2)</f>
        <v>NJ</v>
      </c>
      <c r="D46" s="73" t="e" vm="32">
        <v>#VALUE!</v>
      </c>
      <c r="E46" s="73" t="str" cm="1">
        <f t="array" ref="E46">IFERROR(RIGHT(_FV(MainTable[[#This Row],[State]],"Abbreviation"),2),"")</f>
        <v>NJ</v>
      </c>
      <c r="F46" s="74">
        <v>14</v>
      </c>
      <c r="G46" s="75" t="str" cm="1">
        <f t="array" ref="G46">_xlfn.XLOOKUP(MainTable[[#This Row],[Abb]],Edited[Abb],'Media Predictions'!$CB$3:$CB$58)</f>
        <v>Safe D</v>
      </c>
      <c r="H46" s="69" t="s">
        <v>1</v>
      </c>
      <c r="I46" s="78" t="s">
        <v>1</v>
      </c>
      <c r="J46" s="77" t="str">
        <f>IF(AND(MainTable[[#This Row],[2020]]="DEM",MainTable[[#This Row],[2016]]="DEM"),"DEM HOLD",
IF(AND(MainTable[[#This Row],[2020]]="DEM",MainTable[[#This Row],[2016]]="REP"),"DEM GAIN",
IF(AND(MainTable[[#This Row],[2020]]="REP",MainTable[[#This Row],[2016]]="REP"),"REP HOLD",
IF(AND(MainTable[[#This Row],[2020]]="REP",MainTable[[#This Row],[2016]]="DEM"),"REP GAIN",""))))</f>
        <v>DEM HOLD</v>
      </c>
      <c r="K46" s="20">
        <v>1</v>
      </c>
      <c r="BZ46" s="6"/>
      <c r="CA46" s="22"/>
      <c r="CB46" s="22"/>
      <c r="CC46" s="22"/>
      <c r="CD46" s="22"/>
      <c r="CE46" s="22"/>
      <c r="CF46" s="23"/>
      <c r="CG46" s="7"/>
    </row>
    <row r="47" spans="1:85" ht="15" customHeight="1" x14ac:dyDescent="0.2">
      <c r="A47" s="84" t="str" cm="1">
        <f t="array" ref="A47">_FV(MainTable[[#This Row],[State]],"Name")</f>
        <v>New Mexico</v>
      </c>
      <c r="B47" s="84" t="str" cm="1">
        <f t="array" ref="B47">RIGHT(_FV(MainTable[[#This Row],[State]],"Abbreviation"),2)</f>
        <v>NM</v>
      </c>
      <c r="D47" s="73" t="e" vm="33">
        <v>#VALUE!</v>
      </c>
      <c r="E47" s="73" t="str" cm="1">
        <f t="array" ref="E47">IFERROR(RIGHT(_FV(MainTable[[#This Row],[State]],"Abbreviation"),2),"")</f>
        <v>NM</v>
      </c>
      <c r="F47" s="74">
        <v>5</v>
      </c>
      <c r="G47" s="75" t="str" cm="1">
        <f t="array" ref="G47">_xlfn.XLOOKUP(MainTable[[#This Row],[Abb]],Edited[Abb],'Media Predictions'!$CB$3:$CB$58)</f>
        <v>Safe D</v>
      </c>
      <c r="H47" s="69" t="s">
        <v>1</v>
      </c>
      <c r="I47" s="78" t="s">
        <v>1</v>
      </c>
      <c r="J47" s="77" t="str">
        <f>IF(AND(MainTable[[#This Row],[2020]]="DEM",MainTable[[#This Row],[2016]]="DEM"),"DEM HOLD",
IF(AND(MainTable[[#This Row],[2020]]="DEM",MainTable[[#This Row],[2016]]="REP"),"DEM GAIN",
IF(AND(MainTable[[#This Row],[2020]]="REP",MainTable[[#This Row],[2016]]="REP"),"REP HOLD",
IF(AND(MainTable[[#This Row],[2020]]="REP",MainTable[[#This Row],[2016]]="DEM"),"REP GAIN",""))))</f>
        <v>DEM HOLD</v>
      </c>
      <c r="K47" s="20">
        <v>1</v>
      </c>
      <c r="BZ47" s="6"/>
      <c r="CA47" s="22"/>
      <c r="CB47" s="22"/>
      <c r="CC47" s="22"/>
      <c r="CD47" s="22"/>
      <c r="CE47" s="22"/>
      <c r="CF47" s="23"/>
      <c r="CG47" s="7"/>
    </row>
    <row r="48" spans="1:85" ht="15" customHeight="1" x14ac:dyDescent="0.2">
      <c r="A48" s="84" t="str" cm="1">
        <f t="array" ref="A48">_FV(MainTable[[#This Row],[State]],"Name")</f>
        <v>Nevada</v>
      </c>
      <c r="B48" s="84" t="str" cm="1">
        <f t="array" ref="B48">RIGHT(_FV(MainTable[[#This Row],[State]],"Abbreviation"),2)</f>
        <v>NV</v>
      </c>
      <c r="D48" s="73" t="e" vm="34">
        <v>#VALUE!</v>
      </c>
      <c r="E48" s="73" t="str" cm="1">
        <f t="array" ref="E48">IFERROR(RIGHT(_FV(MainTable[[#This Row],[State]],"Abbreviation"),2),"")</f>
        <v>NV</v>
      </c>
      <c r="F48" s="74">
        <v>6</v>
      </c>
      <c r="G48" s="75" t="str" cm="1">
        <f t="array" ref="G48">_xlfn.XLOOKUP(MainTable[[#This Row],[Abb]],Edited[Abb],'Media Predictions'!$CB$3:$CB$58)</f>
        <v>Likely D</v>
      </c>
      <c r="H48" s="69" t="s">
        <v>1</v>
      </c>
      <c r="I48" s="78" t="s">
        <v>1</v>
      </c>
      <c r="J48" s="77" t="str">
        <f>IF(AND(MainTable[[#This Row],[2020]]="DEM",MainTable[[#This Row],[2016]]="DEM"),"DEM HOLD",
IF(AND(MainTable[[#This Row],[2020]]="DEM",MainTable[[#This Row],[2016]]="REP"),"DEM GAIN",
IF(AND(MainTable[[#This Row],[2020]]="REP",MainTable[[#This Row],[2016]]="REP"),"REP HOLD",
IF(AND(MainTable[[#This Row],[2020]]="REP",MainTable[[#This Row],[2016]]="DEM"),"REP GAIN",""))))</f>
        <v>DEM HOLD</v>
      </c>
      <c r="K48" s="20">
        <v>1</v>
      </c>
      <c r="BZ48" s="6"/>
      <c r="CA48" s="22"/>
      <c r="CB48" s="22"/>
      <c r="CC48" s="22"/>
      <c r="CD48" s="22"/>
      <c r="CE48" s="22"/>
      <c r="CF48" s="23"/>
      <c r="CG48" s="7"/>
    </row>
    <row r="49" spans="1:85" ht="15" customHeight="1" x14ac:dyDescent="0.2">
      <c r="A49" s="84" t="str" cm="1">
        <f t="array" ref="A49">_FV(MainTable[[#This Row],[State]],"Name")</f>
        <v>New York</v>
      </c>
      <c r="B49" s="84" t="str" cm="1">
        <f t="array" ref="B49">RIGHT(_FV(MainTable[[#This Row],[State]],"Abbreviation"),2)</f>
        <v>NY</v>
      </c>
      <c r="D49" s="73" t="e" vm="35">
        <v>#VALUE!</v>
      </c>
      <c r="E49" s="73" t="str" cm="1">
        <f t="array" ref="E49">IFERROR(RIGHT(_FV(MainTable[[#This Row],[State]],"Abbreviation"),2),"")</f>
        <v>NY</v>
      </c>
      <c r="F49" s="74">
        <v>29</v>
      </c>
      <c r="G49" s="75" t="str" cm="1">
        <f t="array" ref="G49">_xlfn.XLOOKUP(MainTable[[#This Row],[Abb]],Edited[Abb],'Media Predictions'!$CB$3:$CB$58)</f>
        <v>Safe D</v>
      </c>
      <c r="H49" s="69" t="s">
        <v>1</v>
      </c>
      <c r="I49" s="78" t="s">
        <v>1</v>
      </c>
      <c r="J49" s="77" t="str">
        <f>IF(AND(MainTable[[#This Row],[2020]]="DEM",MainTable[[#This Row],[2016]]="DEM"),"DEM HOLD",
IF(AND(MainTable[[#This Row],[2020]]="DEM",MainTable[[#This Row],[2016]]="REP"),"DEM GAIN",
IF(AND(MainTable[[#This Row],[2020]]="REP",MainTable[[#This Row],[2016]]="REP"),"REP HOLD",
IF(AND(MainTable[[#This Row],[2020]]="REP",MainTable[[#This Row],[2016]]="DEM"),"REP GAIN",""))))</f>
        <v>DEM HOLD</v>
      </c>
      <c r="K49" s="20">
        <v>1</v>
      </c>
      <c r="BZ49" s="6"/>
      <c r="CA49" s="22"/>
      <c r="CB49" s="22"/>
      <c r="CC49" s="22"/>
      <c r="CD49" s="22"/>
      <c r="CE49" s="22"/>
      <c r="CF49" s="23"/>
      <c r="CG49" s="7"/>
    </row>
    <row r="50" spans="1:85" ht="15" customHeight="1" x14ac:dyDescent="0.2">
      <c r="A50" s="84" t="str" cm="1">
        <f t="array" ref="A50">_FV(MainTable[[#This Row],[State]],"Name")</f>
        <v>Ohio</v>
      </c>
      <c r="B50" s="84" t="str" cm="1">
        <f t="array" ref="B50">RIGHT(_FV(MainTable[[#This Row],[State]],"Abbreviation"),2)</f>
        <v>OH</v>
      </c>
      <c r="D50" s="73" t="e" vm="36">
        <v>#VALUE!</v>
      </c>
      <c r="E50" s="73" t="str" cm="1">
        <f t="array" ref="E50">IFERROR(RIGHT(_FV(MainTable[[#This Row],[State]],"Abbreviation"),2),"")</f>
        <v>OH</v>
      </c>
      <c r="F50" s="74">
        <v>18</v>
      </c>
      <c r="G50" s="75" t="str" cm="1">
        <f t="array" ref="G50">_xlfn.XLOOKUP(MainTable[[#This Row],[Abb]],Edited[Abb],'Media Predictions'!$CB$3:$CB$58)</f>
        <v>Tossup</v>
      </c>
      <c r="H50" s="69" t="s">
        <v>22</v>
      </c>
      <c r="I50" s="78" t="s">
        <v>0</v>
      </c>
      <c r="J50" s="77" t="str">
        <f>IF(AND(MainTable[[#This Row],[2020]]="DEM",MainTable[[#This Row],[2016]]="DEM"),"DEM HOLD",
IF(AND(MainTable[[#This Row],[2020]]="DEM",MainTable[[#This Row],[2016]]="REP"),"DEM GAIN",
IF(AND(MainTable[[#This Row],[2020]]="REP",MainTable[[#This Row],[2016]]="REP"),"REP HOLD",
IF(AND(MainTable[[#This Row],[2020]]="REP",MainTable[[#This Row],[2016]]="DEM"),"REP GAIN",""))))</f>
        <v/>
      </c>
      <c r="K50" s="20">
        <v>1</v>
      </c>
      <c r="BZ50" s="6"/>
      <c r="CA50" s="22"/>
      <c r="CB50" s="22"/>
      <c r="CC50" s="22"/>
      <c r="CD50" s="22"/>
      <c r="CE50" s="22"/>
      <c r="CF50" s="23"/>
      <c r="CG50" s="7"/>
    </row>
    <row r="51" spans="1:85" ht="15" customHeight="1" x14ac:dyDescent="0.2">
      <c r="A51" s="84" t="str" cm="1">
        <f t="array" ref="A51">_FV(MainTable[[#This Row],[State]],"Name")</f>
        <v>Oklahoma</v>
      </c>
      <c r="B51" s="84" t="str" cm="1">
        <f t="array" ref="B51">RIGHT(_FV(MainTable[[#This Row],[State]],"Abbreviation"),2)</f>
        <v>OK</v>
      </c>
      <c r="D51" s="73" t="e" vm="37">
        <v>#VALUE!</v>
      </c>
      <c r="E51" s="73" t="str" cm="1">
        <f t="array" ref="E51">IFERROR(RIGHT(_FV(MainTable[[#This Row],[State]],"Abbreviation"),2),"")</f>
        <v>OK</v>
      </c>
      <c r="F51" s="74">
        <v>7</v>
      </c>
      <c r="G51" s="75" t="str" cm="1">
        <f t="array" ref="G51">_xlfn.XLOOKUP(MainTable[[#This Row],[Abb]],Edited[Abb],'Media Predictions'!$CB$3:$CB$58)</f>
        <v>Safe R</v>
      </c>
      <c r="H51" s="69" t="s">
        <v>0</v>
      </c>
      <c r="I51" s="78" t="s">
        <v>0</v>
      </c>
      <c r="J51" s="77" t="str">
        <f>IF(AND(MainTable[[#This Row],[2020]]="DEM",MainTable[[#This Row],[2016]]="DEM"),"DEM HOLD",
IF(AND(MainTable[[#This Row],[2020]]="DEM",MainTable[[#This Row],[2016]]="REP"),"DEM GAIN",
IF(AND(MainTable[[#This Row],[2020]]="REP",MainTable[[#This Row],[2016]]="REP"),"REP HOLD",
IF(AND(MainTable[[#This Row],[2020]]="REP",MainTable[[#This Row],[2016]]="DEM"),"REP GAIN",""))))</f>
        <v>REP HOLD</v>
      </c>
      <c r="K51" s="20">
        <v>1</v>
      </c>
      <c r="BZ51" s="6"/>
      <c r="CA51" s="22"/>
      <c r="CB51" s="22"/>
      <c r="CC51" s="22"/>
      <c r="CD51" s="22"/>
      <c r="CE51" s="22"/>
      <c r="CF51" s="23"/>
      <c r="CG51" s="7"/>
    </row>
    <row r="52" spans="1:85" ht="15" customHeight="1" x14ac:dyDescent="0.2">
      <c r="A52" s="84" t="str" cm="1">
        <f t="array" ref="A52">_FV(MainTable[[#This Row],[State]],"Name")</f>
        <v>Oregon</v>
      </c>
      <c r="B52" s="84" t="str" cm="1">
        <f t="array" ref="B52">RIGHT(_FV(MainTable[[#This Row],[State]],"Abbreviation"),2)</f>
        <v>OR</v>
      </c>
      <c r="D52" s="73" t="e" vm="38">
        <v>#VALUE!</v>
      </c>
      <c r="E52" s="73" t="str" cm="1">
        <f t="array" ref="E52">IFERROR(RIGHT(_FV(MainTable[[#This Row],[State]],"Abbreviation"),2),"")</f>
        <v>OR</v>
      </c>
      <c r="F52" s="74">
        <v>7</v>
      </c>
      <c r="G52" s="75" t="str" cm="1">
        <f t="array" ref="G52">_xlfn.XLOOKUP(MainTable[[#This Row],[Abb]],Edited[Abb],'Media Predictions'!$CB$3:$CB$58)</f>
        <v>Safe D</v>
      </c>
      <c r="H52" s="69" t="s">
        <v>1</v>
      </c>
      <c r="I52" s="78" t="s">
        <v>1</v>
      </c>
      <c r="J52" s="77" t="str">
        <f>IF(AND(MainTable[[#This Row],[2020]]="DEM",MainTable[[#This Row],[2016]]="DEM"),"DEM HOLD",
IF(AND(MainTable[[#This Row],[2020]]="DEM",MainTable[[#This Row],[2016]]="REP"),"DEM GAIN",
IF(AND(MainTable[[#This Row],[2020]]="REP",MainTable[[#This Row],[2016]]="REP"),"REP HOLD",
IF(AND(MainTable[[#This Row],[2020]]="REP",MainTable[[#This Row],[2016]]="DEM"),"REP GAIN",""))))</f>
        <v>DEM HOLD</v>
      </c>
      <c r="K52" s="20">
        <v>1</v>
      </c>
      <c r="BZ52" s="6"/>
      <c r="CA52" s="22"/>
      <c r="CB52" s="22"/>
      <c r="CC52" s="22"/>
      <c r="CD52" s="22"/>
      <c r="CE52" s="22"/>
      <c r="CF52" s="23"/>
      <c r="CG52" s="7"/>
    </row>
    <row r="53" spans="1:85" ht="15" customHeight="1" x14ac:dyDescent="0.2">
      <c r="A53" s="84" t="str" cm="1">
        <f t="array" ref="A53">_FV(MainTable[[#This Row],[State]],"Name")</f>
        <v>Pennsylvania</v>
      </c>
      <c r="B53" s="84" t="str" cm="1">
        <f t="array" ref="B53">RIGHT(_FV(MainTable[[#This Row],[State]],"Abbreviation"),2)</f>
        <v>PA</v>
      </c>
      <c r="D53" s="73" t="e" vm="39">
        <v>#VALUE!</v>
      </c>
      <c r="E53" s="73" t="str" cm="1">
        <f t="array" ref="E53">IFERROR(RIGHT(_FV(MainTable[[#This Row],[State]],"Abbreviation"),2),"")</f>
        <v>PA</v>
      </c>
      <c r="F53" s="74">
        <v>20</v>
      </c>
      <c r="G53" s="75" t="str" cm="1">
        <f t="array" ref="G53">_xlfn.XLOOKUP(MainTable[[#This Row],[Abb]],Edited[Abb],'Media Predictions'!$CB$3:$CB$58)</f>
        <v>Likely D</v>
      </c>
      <c r="H53" s="69" t="s">
        <v>1</v>
      </c>
      <c r="I53" s="78" t="s">
        <v>0</v>
      </c>
      <c r="J53" s="77" t="str">
        <f>IF(AND(MainTable[[#This Row],[2020]]="DEM",MainTable[[#This Row],[2016]]="DEM"),"DEM HOLD",
IF(AND(MainTable[[#This Row],[2020]]="DEM",MainTable[[#This Row],[2016]]="REP"),"DEM GAIN",
IF(AND(MainTable[[#This Row],[2020]]="REP",MainTable[[#This Row],[2016]]="REP"),"REP HOLD",
IF(AND(MainTable[[#This Row],[2020]]="REP",MainTable[[#This Row],[2016]]="DEM"),"REP GAIN",""))))</f>
        <v>DEM GAIN</v>
      </c>
      <c r="K53" s="20">
        <v>1</v>
      </c>
      <c r="BZ53" s="6"/>
      <c r="CA53" s="22"/>
      <c r="CB53" s="22"/>
      <c r="CC53" s="22"/>
      <c r="CD53" s="22"/>
      <c r="CE53" s="22"/>
      <c r="CF53" s="23"/>
      <c r="CG53" s="7"/>
    </row>
    <row r="54" spans="1:85" ht="15" customHeight="1" x14ac:dyDescent="0.2">
      <c r="A54" s="84" t="str" cm="1">
        <f t="array" ref="A54">_FV(MainTable[[#This Row],[State]],"Name")</f>
        <v>Rhode Island</v>
      </c>
      <c r="B54" s="84" t="str" cm="1">
        <f t="array" ref="B54">RIGHT(_FV(MainTable[[#This Row],[State]],"Abbreviation"),2)</f>
        <v>RI</v>
      </c>
      <c r="D54" s="73" t="e" vm="40">
        <v>#VALUE!</v>
      </c>
      <c r="E54" s="73" t="str" cm="1">
        <f t="array" ref="E54">IFERROR(RIGHT(_FV(MainTable[[#This Row],[State]],"Abbreviation"),2),"")</f>
        <v>RI</v>
      </c>
      <c r="F54" s="74">
        <v>4</v>
      </c>
      <c r="G54" s="75" t="str" cm="1">
        <f t="array" ref="G54">_xlfn.XLOOKUP(MainTable[[#This Row],[Abb]],Edited[Abb],'Media Predictions'!$CB$3:$CB$58)</f>
        <v>Safe D</v>
      </c>
      <c r="H54" s="69" t="s">
        <v>1</v>
      </c>
      <c r="I54" s="78" t="s">
        <v>1</v>
      </c>
      <c r="J54" s="77" t="str">
        <f>IF(AND(MainTable[[#This Row],[2020]]="DEM",MainTable[[#This Row],[2016]]="DEM"),"DEM HOLD",
IF(AND(MainTable[[#This Row],[2020]]="DEM",MainTable[[#This Row],[2016]]="REP"),"DEM GAIN",
IF(AND(MainTable[[#This Row],[2020]]="REP",MainTable[[#This Row],[2016]]="REP"),"REP HOLD",
IF(AND(MainTable[[#This Row],[2020]]="REP",MainTable[[#This Row],[2016]]="DEM"),"REP GAIN",""))))</f>
        <v>DEM HOLD</v>
      </c>
      <c r="K54" s="20">
        <v>1</v>
      </c>
      <c r="BZ54" s="6"/>
      <c r="CA54" s="22"/>
      <c r="CB54" s="22"/>
      <c r="CC54" s="22"/>
      <c r="CD54" s="22"/>
      <c r="CE54" s="22"/>
      <c r="CF54" s="23"/>
      <c r="CG54" s="7"/>
    </row>
    <row r="55" spans="1:85" ht="15" customHeight="1" x14ac:dyDescent="0.2">
      <c r="A55" s="84" t="str" cm="1">
        <f t="array" ref="A55">_FV(MainTable[[#This Row],[State]],"Name")</f>
        <v>South Carolina</v>
      </c>
      <c r="B55" s="84" t="str" cm="1">
        <f t="array" ref="B55">RIGHT(_FV(MainTable[[#This Row],[State]],"Abbreviation"),2)</f>
        <v>SC</v>
      </c>
      <c r="D55" s="73" t="e" vm="41">
        <v>#VALUE!</v>
      </c>
      <c r="E55" s="73" t="str" cm="1">
        <f t="array" ref="E55">IFERROR(RIGHT(_FV(MainTable[[#This Row],[State]],"Abbreviation"),2),"")</f>
        <v>SC</v>
      </c>
      <c r="F55" s="74">
        <v>9</v>
      </c>
      <c r="G55" s="75" t="str" cm="1">
        <f t="array" ref="G55">_xlfn.XLOOKUP(MainTable[[#This Row],[Abb]],Edited[Abb],'Media Predictions'!$CB$3:$CB$58)</f>
        <v>Safe R</v>
      </c>
      <c r="H55" s="69" t="s">
        <v>0</v>
      </c>
      <c r="I55" s="78" t="s">
        <v>0</v>
      </c>
      <c r="J55" s="77" t="str">
        <f>IF(AND(MainTable[[#This Row],[2020]]="DEM",MainTable[[#This Row],[2016]]="DEM"),"DEM HOLD",
IF(AND(MainTable[[#This Row],[2020]]="DEM",MainTable[[#This Row],[2016]]="REP"),"DEM GAIN",
IF(AND(MainTable[[#This Row],[2020]]="REP",MainTable[[#This Row],[2016]]="REP"),"REP HOLD",
IF(AND(MainTable[[#This Row],[2020]]="REP",MainTable[[#This Row],[2016]]="DEM"),"REP GAIN",""))))</f>
        <v>REP HOLD</v>
      </c>
      <c r="K55" s="20">
        <v>1</v>
      </c>
      <c r="BZ55" s="6"/>
      <c r="CA55" s="22"/>
      <c r="CB55" s="22"/>
      <c r="CC55" s="22"/>
      <c r="CD55" s="22"/>
      <c r="CE55" s="22"/>
      <c r="CF55" s="23"/>
      <c r="CG55" s="7"/>
    </row>
    <row r="56" spans="1:85" ht="15" customHeight="1" x14ac:dyDescent="0.2">
      <c r="A56" s="84" t="str" cm="1">
        <f t="array" ref="A56">_FV(MainTable[[#This Row],[State]],"Name")</f>
        <v>South Dakota</v>
      </c>
      <c r="B56" s="84" t="str" cm="1">
        <f t="array" ref="B56">RIGHT(_FV(MainTable[[#This Row],[State]],"Abbreviation"),2)</f>
        <v>SD</v>
      </c>
      <c r="D56" s="73" t="e" vm="42">
        <v>#VALUE!</v>
      </c>
      <c r="E56" s="73" t="str" cm="1">
        <f t="array" ref="E56">IFERROR(RIGHT(_FV(MainTable[[#This Row],[State]],"Abbreviation"),2),"")</f>
        <v>SD</v>
      </c>
      <c r="F56" s="74">
        <v>3</v>
      </c>
      <c r="G56" s="75" t="str" cm="1">
        <f t="array" ref="G56">_xlfn.XLOOKUP(MainTable[[#This Row],[Abb]],Edited[Abb],'Media Predictions'!$CB$3:$CB$58)</f>
        <v>Safe R</v>
      </c>
      <c r="H56" s="69" t="s">
        <v>0</v>
      </c>
      <c r="I56" s="78" t="s">
        <v>0</v>
      </c>
      <c r="J56" s="77" t="str">
        <f>IF(AND(MainTable[[#This Row],[2020]]="DEM",MainTable[[#This Row],[2016]]="DEM"),"DEM HOLD",
IF(AND(MainTable[[#This Row],[2020]]="DEM",MainTable[[#This Row],[2016]]="REP"),"DEM GAIN",
IF(AND(MainTable[[#This Row],[2020]]="REP",MainTable[[#This Row],[2016]]="REP"),"REP HOLD",
IF(AND(MainTable[[#This Row],[2020]]="REP",MainTable[[#This Row],[2016]]="DEM"),"REP GAIN",""))))</f>
        <v>REP HOLD</v>
      </c>
      <c r="K56" s="20">
        <v>1</v>
      </c>
      <c r="BZ56" s="6"/>
      <c r="CA56" s="22"/>
      <c r="CB56" s="22"/>
      <c r="CC56" s="22"/>
      <c r="CD56" s="22"/>
      <c r="CE56" s="22"/>
      <c r="CF56" s="23"/>
      <c r="CG56" s="7"/>
    </row>
    <row r="57" spans="1:85" ht="15" customHeight="1" x14ac:dyDescent="0.2">
      <c r="A57" s="84" t="str" cm="1">
        <f t="array" ref="A57">_FV(MainTable[[#This Row],[State]],"Name")</f>
        <v>Tennessee</v>
      </c>
      <c r="B57" s="84" t="str" cm="1">
        <f t="array" ref="B57">RIGHT(_FV(MainTable[[#This Row],[State]],"Abbreviation"),2)</f>
        <v>TN</v>
      </c>
      <c r="D57" s="73" t="e" vm="43">
        <v>#VALUE!</v>
      </c>
      <c r="E57" s="73" t="str" cm="1">
        <f t="array" ref="E57">IFERROR(RIGHT(_FV(MainTable[[#This Row],[State]],"Abbreviation"),2),"")</f>
        <v>TN</v>
      </c>
      <c r="F57" s="74">
        <v>11</v>
      </c>
      <c r="G57" s="75" t="str" cm="1">
        <f t="array" ref="G57">_xlfn.XLOOKUP(MainTable[[#This Row],[Abb]],Edited[Abb],'Media Predictions'!$CB$3:$CB$58)</f>
        <v>Safe R</v>
      </c>
      <c r="H57" s="69" t="s">
        <v>0</v>
      </c>
      <c r="I57" s="78" t="s">
        <v>0</v>
      </c>
      <c r="J57" s="77" t="str">
        <f>IF(AND(MainTable[[#This Row],[2020]]="DEM",MainTable[[#This Row],[2016]]="DEM"),"DEM HOLD",
IF(AND(MainTable[[#This Row],[2020]]="DEM",MainTable[[#This Row],[2016]]="REP"),"DEM GAIN",
IF(AND(MainTable[[#This Row],[2020]]="REP",MainTable[[#This Row],[2016]]="REP"),"REP HOLD",
IF(AND(MainTable[[#This Row],[2020]]="REP",MainTable[[#This Row],[2016]]="DEM"),"REP GAIN",""))))</f>
        <v>REP HOLD</v>
      </c>
      <c r="K57" s="20">
        <v>1</v>
      </c>
      <c r="BZ57" s="6"/>
      <c r="CA57" s="22"/>
      <c r="CB57" s="22"/>
      <c r="CC57" s="22"/>
      <c r="CD57" s="22"/>
      <c r="CE57" s="22"/>
      <c r="CF57" s="23"/>
      <c r="CG57" s="7"/>
    </row>
    <row r="58" spans="1:85" ht="15" customHeight="1" x14ac:dyDescent="0.2">
      <c r="A58" s="84" t="str" cm="1">
        <f t="array" ref="A58">_FV(MainTable[[#This Row],[State]],"Name")</f>
        <v>Texas</v>
      </c>
      <c r="B58" s="84" t="str" cm="1">
        <f t="array" ref="B58">RIGHT(_FV(MainTable[[#This Row],[State]],"Abbreviation"),2)</f>
        <v>TX</v>
      </c>
      <c r="D58" s="73" t="e" vm="44">
        <v>#VALUE!</v>
      </c>
      <c r="E58" s="73" t="str" cm="1">
        <f t="array" ref="E58">IFERROR(RIGHT(_FV(MainTable[[#This Row],[State]],"Abbreviation"),2),"")</f>
        <v>TX</v>
      </c>
      <c r="F58" s="74">
        <v>38</v>
      </c>
      <c r="G58" s="75" t="str" cm="1">
        <f t="array" ref="G58">_xlfn.XLOOKUP(MainTable[[#This Row],[Abb]],Edited[Abb],'Media Predictions'!$CB$3:$CB$58)</f>
        <v>Lean R</v>
      </c>
      <c r="H58" s="69" t="s">
        <v>0</v>
      </c>
      <c r="I58" s="78" t="s">
        <v>0</v>
      </c>
      <c r="J58" s="77" t="str">
        <f>IF(AND(MainTable[[#This Row],[2020]]="DEM",MainTable[[#This Row],[2016]]="DEM"),"DEM HOLD",
IF(AND(MainTable[[#This Row],[2020]]="DEM",MainTable[[#This Row],[2016]]="REP"),"DEM GAIN",
IF(AND(MainTable[[#This Row],[2020]]="REP",MainTable[[#This Row],[2016]]="REP"),"REP HOLD",
IF(AND(MainTable[[#This Row],[2020]]="REP",MainTable[[#This Row],[2016]]="DEM"),"REP GAIN",""))))</f>
        <v>REP HOLD</v>
      </c>
      <c r="K58" s="20">
        <v>1</v>
      </c>
      <c r="BZ58" s="6"/>
      <c r="CA58" s="22"/>
      <c r="CB58" s="22"/>
      <c r="CC58" s="22"/>
      <c r="CD58" s="22"/>
      <c r="CE58" s="22"/>
      <c r="CF58" s="23"/>
      <c r="CG58" s="7"/>
    </row>
    <row r="59" spans="1:85" ht="15" customHeight="1" x14ac:dyDescent="0.2">
      <c r="A59" s="84" t="str" cm="1">
        <f t="array" ref="A59">_FV(MainTable[[#This Row],[State]],"Name")</f>
        <v>Utah</v>
      </c>
      <c r="B59" s="84" t="str" cm="1">
        <f t="array" ref="B59">RIGHT(_FV(MainTable[[#This Row],[State]],"Abbreviation"),2)</f>
        <v>UT</v>
      </c>
      <c r="D59" s="73" t="e" vm="45">
        <v>#VALUE!</v>
      </c>
      <c r="E59" s="73" t="str" cm="1">
        <f t="array" ref="E59">IFERROR(RIGHT(_FV(MainTable[[#This Row],[State]],"Abbreviation"),2),"")</f>
        <v>UT</v>
      </c>
      <c r="F59" s="74">
        <v>6</v>
      </c>
      <c r="G59" s="75" t="str" cm="1">
        <f t="array" ref="G59">_xlfn.XLOOKUP(MainTable[[#This Row],[Abb]],Edited[Abb],'Media Predictions'!$CB$3:$CB$58)</f>
        <v>Safe R</v>
      </c>
      <c r="H59" s="69" t="s">
        <v>0</v>
      </c>
      <c r="I59" s="78" t="s">
        <v>0</v>
      </c>
      <c r="J59" s="77" t="str">
        <f>IF(AND(MainTable[[#This Row],[2020]]="DEM",MainTable[[#This Row],[2016]]="DEM"),"DEM HOLD",
IF(AND(MainTable[[#This Row],[2020]]="DEM",MainTable[[#This Row],[2016]]="REP"),"DEM GAIN",
IF(AND(MainTable[[#This Row],[2020]]="REP",MainTable[[#This Row],[2016]]="REP"),"REP HOLD",
IF(AND(MainTable[[#This Row],[2020]]="REP",MainTable[[#This Row],[2016]]="DEM"),"REP GAIN",""))))</f>
        <v>REP HOLD</v>
      </c>
      <c r="K59" s="20">
        <v>1</v>
      </c>
      <c r="BZ59" s="6"/>
      <c r="CA59" s="22"/>
      <c r="CB59" s="22"/>
      <c r="CC59" s="22"/>
      <c r="CD59" s="22"/>
      <c r="CE59" s="22"/>
      <c r="CF59" s="23"/>
      <c r="CG59" s="7"/>
    </row>
    <row r="60" spans="1:85" ht="15" customHeight="1" x14ac:dyDescent="0.2">
      <c r="A60" s="84" t="str" cm="1">
        <f t="array" ref="A60">_FV(MainTable[[#This Row],[State]],"Name")</f>
        <v>Virginia</v>
      </c>
      <c r="B60" s="84" t="str" cm="1">
        <f t="array" ref="B60">RIGHT(_FV(MainTable[[#This Row],[State]],"Abbreviation"),2)</f>
        <v>VA</v>
      </c>
      <c r="D60" s="73" t="e" vm="46">
        <v>#VALUE!</v>
      </c>
      <c r="E60" s="73" t="str" cm="1">
        <f t="array" ref="E60">IFERROR(RIGHT(_FV(MainTable[[#This Row],[State]],"Abbreviation"),2),"")</f>
        <v>VA</v>
      </c>
      <c r="F60" s="74">
        <v>13</v>
      </c>
      <c r="G60" s="75" t="str" cm="1">
        <f t="array" ref="G60">_xlfn.XLOOKUP(MainTable[[#This Row],[Abb]],Edited[Abb],'Media Predictions'!$CB$3:$CB$58)</f>
        <v>Safe D</v>
      </c>
      <c r="H60" s="69" t="s">
        <v>1</v>
      </c>
      <c r="I60" s="78" t="s">
        <v>1</v>
      </c>
      <c r="J60" s="77" t="str">
        <f>IF(AND(MainTable[[#This Row],[2020]]="DEM",MainTable[[#This Row],[2016]]="DEM"),"DEM HOLD",
IF(AND(MainTable[[#This Row],[2020]]="DEM",MainTable[[#This Row],[2016]]="REP"),"DEM GAIN",
IF(AND(MainTable[[#This Row],[2020]]="REP",MainTable[[#This Row],[2016]]="REP"),"REP HOLD",
IF(AND(MainTable[[#This Row],[2020]]="REP",MainTable[[#This Row],[2016]]="DEM"),"REP GAIN",""))))</f>
        <v>DEM HOLD</v>
      </c>
      <c r="K60" s="20">
        <v>1</v>
      </c>
      <c r="BZ60" s="6"/>
      <c r="CA60" s="22"/>
      <c r="CB60" s="22"/>
      <c r="CC60" s="22"/>
      <c r="CD60" s="22"/>
      <c r="CE60" s="22"/>
      <c r="CF60" s="23"/>
      <c r="CG60" s="7"/>
    </row>
    <row r="61" spans="1:85" ht="15" customHeight="1" x14ac:dyDescent="0.2">
      <c r="A61" s="84" t="str" cm="1">
        <f t="array" ref="A61">_FV(MainTable[[#This Row],[State]],"Name")</f>
        <v>Vermont</v>
      </c>
      <c r="B61" s="84" t="str" cm="1">
        <f t="array" ref="B61">RIGHT(_FV(MainTable[[#This Row],[State]],"Abbreviation"),2)</f>
        <v>VT</v>
      </c>
      <c r="D61" s="73" t="e" vm="47">
        <v>#VALUE!</v>
      </c>
      <c r="E61" s="73" t="str" cm="1">
        <f t="array" ref="E61">IFERROR(RIGHT(_FV(MainTable[[#This Row],[State]],"Abbreviation"),2),"")</f>
        <v>VT</v>
      </c>
      <c r="F61" s="74">
        <v>3</v>
      </c>
      <c r="G61" s="75" t="str" cm="1">
        <f t="array" ref="G61">_xlfn.XLOOKUP(MainTable[[#This Row],[Abb]],Edited[Abb],'Media Predictions'!$CB$3:$CB$58)</f>
        <v>Safe D</v>
      </c>
      <c r="H61" s="69" t="s">
        <v>1</v>
      </c>
      <c r="I61" s="78" t="s">
        <v>1</v>
      </c>
      <c r="J61" s="77" t="str">
        <f>IF(AND(MainTable[[#This Row],[2020]]="DEM",MainTable[[#This Row],[2016]]="DEM"),"DEM HOLD",
IF(AND(MainTable[[#This Row],[2020]]="DEM",MainTable[[#This Row],[2016]]="REP"),"DEM GAIN",
IF(AND(MainTable[[#This Row],[2020]]="REP",MainTable[[#This Row],[2016]]="REP"),"REP HOLD",
IF(AND(MainTable[[#This Row],[2020]]="REP",MainTable[[#This Row],[2016]]="DEM"),"REP GAIN",""))))</f>
        <v>DEM HOLD</v>
      </c>
      <c r="K61" s="20">
        <v>1</v>
      </c>
      <c r="BZ61" s="6"/>
      <c r="CA61" s="22"/>
      <c r="CB61" s="22"/>
      <c r="CC61" s="22"/>
      <c r="CD61" s="22"/>
      <c r="CE61" s="22"/>
      <c r="CF61" s="23"/>
      <c r="CG61" s="7"/>
    </row>
    <row r="62" spans="1:85" ht="15" customHeight="1" x14ac:dyDescent="0.2">
      <c r="A62" s="84" t="str" cm="1">
        <f t="array" ref="A62">_FV(MainTable[[#This Row],[State]],"Name")</f>
        <v>Washington</v>
      </c>
      <c r="B62" s="84" t="str" cm="1">
        <f t="array" ref="B62">RIGHT(_FV(MainTable[[#This Row],[State]],"Abbreviation"),2)</f>
        <v>WA</v>
      </c>
      <c r="D62" s="73" t="e" vm="48">
        <v>#VALUE!</v>
      </c>
      <c r="E62" s="73" t="str" cm="1">
        <f t="array" ref="E62">IFERROR(RIGHT(_FV(MainTable[[#This Row],[State]],"Abbreviation"),2),"")</f>
        <v>WA</v>
      </c>
      <c r="F62" s="74">
        <v>12</v>
      </c>
      <c r="G62" s="75" t="str" cm="1">
        <f t="array" ref="G62">_xlfn.XLOOKUP(MainTable[[#This Row],[Abb]],Edited[Abb],'Media Predictions'!$CB$3:$CB$58)</f>
        <v>Safe D</v>
      </c>
      <c r="H62" s="69" t="s">
        <v>1</v>
      </c>
      <c r="I62" s="78" t="s">
        <v>1</v>
      </c>
      <c r="J62" s="77" t="str">
        <f>IF(AND(MainTable[[#This Row],[2020]]="DEM",MainTable[[#This Row],[2016]]="DEM"),"DEM HOLD",
IF(AND(MainTable[[#This Row],[2020]]="DEM",MainTable[[#This Row],[2016]]="REP"),"DEM GAIN",
IF(AND(MainTable[[#This Row],[2020]]="REP",MainTable[[#This Row],[2016]]="REP"),"REP HOLD",
IF(AND(MainTable[[#This Row],[2020]]="REP",MainTable[[#This Row],[2016]]="DEM"),"REP GAIN",""))))</f>
        <v>DEM HOLD</v>
      </c>
      <c r="K62" s="20">
        <v>1</v>
      </c>
      <c r="BZ62" s="6"/>
      <c r="CA62" s="22"/>
      <c r="CB62" s="22"/>
      <c r="CC62" s="22"/>
      <c r="CD62" s="22"/>
      <c r="CE62" s="22"/>
      <c r="CF62" s="23"/>
      <c r="CG62" s="7"/>
    </row>
    <row r="63" spans="1:85" ht="15" customHeight="1" x14ac:dyDescent="0.2">
      <c r="A63" s="84" t="str" cm="1">
        <f t="array" ref="A63">_FV(MainTable[[#This Row],[State]],"Name")</f>
        <v>Wisconsin</v>
      </c>
      <c r="B63" s="84" t="str" cm="1">
        <f t="array" ref="B63">RIGHT(_FV(MainTable[[#This Row],[State]],"Abbreviation"),2)</f>
        <v>WI</v>
      </c>
      <c r="D63" s="73" t="e" vm="49">
        <v>#VALUE!</v>
      </c>
      <c r="E63" s="73" t="str" cm="1">
        <f t="array" ref="E63">IFERROR(RIGHT(_FV(MainTable[[#This Row],[State]],"Abbreviation"),2),"")</f>
        <v>WI</v>
      </c>
      <c r="F63" s="74">
        <v>10</v>
      </c>
      <c r="G63" s="75" t="str" cm="1">
        <f t="array" ref="G63">_xlfn.XLOOKUP(MainTable[[#This Row],[Abb]],Edited[Abb],'Media Predictions'!$CB$3:$CB$58)</f>
        <v>Likely D</v>
      </c>
      <c r="H63" s="69" t="s">
        <v>1</v>
      </c>
      <c r="I63" s="78" t="s">
        <v>0</v>
      </c>
      <c r="J63" s="77" t="str">
        <f>IF(AND(MainTable[[#This Row],[2020]]="DEM",MainTable[[#This Row],[2016]]="DEM"),"DEM HOLD",
IF(AND(MainTable[[#This Row],[2020]]="DEM",MainTable[[#This Row],[2016]]="REP"),"DEM GAIN",
IF(AND(MainTable[[#This Row],[2020]]="REP",MainTable[[#This Row],[2016]]="REP"),"REP HOLD",
IF(AND(MainTable[[#This Row],[2020]]="REP",MainTable[[#This Row],[2016]]="DEM"),"REP GAIN",""))))</f>
        <v>DEM GAIN</v>
      </c>
      <c r="K63" s="20">
        <v>1</v>
      </c>
      <c r="BZ63" s="6"/>
      <c r="CA63" s="22"/>
      <c r="CB63" s="22"/>
      <c r="CC63" s="22"/>
      <c r="CD63" s="22"/>
      <c r="CE63" s="22"/>
      <c r="CF63" s="23"/>
      <c r="CG63" s="7"/>
    </row>
    <row r="64" spans="1:85" ht="13.15" customHeight="1" x14ac:dyDescent="0.2">
      <c r="A64" s="84" t="str" cm="1">
        <f t="array" ref="A64">_FV(MainTable[[#This Row],[State]],"Name")</f>
        <v>West Virginia</v>
      </c>
      <c r="B64" s="84" t="str" cm="1">
        <f t="array" ref="B64">RIGHT(_FV(MainTable[[#This Row],[State]],"Abbreviation"),2)</f>
        <v>WV</v>
      </c>
      <c r="D64" s="73" t="e" vm="50">
        <v>#VALUE!</v>
      </c>
      <c r="E64" s="73" t="str" cm="1">
        <f t="array" ref="E64">IFERROR(RIGHT(_FV(MainTable[[#This Row],[State]],"Abbreviation"),2),"")</f>
        <v>WV</v>
      </c>
      <c r="F64" s="74">
        <v>5</v>
      </c>
      <c r="G64" s="75" t="str" cm="1">
        <f t="array" ref="G64">_xlfn.XLOOKUP(MainTable[[#This Row],[Abb]],Edited[Abb],'Media Predictions'!$CB$3:$CB$58)</f>
        <v>Safe R</v>
      </c>
      <c r="H64" s="69" t="s">
        <v>0</v>
      </c>
      <c r="I64" s="78" t="s">
        <v>0</v>
      </c>
      <c r="J64" s="77" t="str">
        <f>IF(AND(MainTable[[#This Row],[2020]]="DEM",MainTable[[#This Row],[2016]]="DEM"),"DEM HOLD",
IF(AND(MainTable[[#This Row],[2020]]="DEM",MainTable[[#This Row],[2016]]="REP"),"DEM GAIN",
IF(AND(MainTable[[#This Row],[2020]]="REP",MainTable[[#This Row],[2016]]="REP"),"REP HOLD",
IF(AND(MainTable[[#This Row],[2020]]="REP",MainTable[[#This Row],[2016]]="DEM"),"REP GAIN",""))))</f>
        <v>REP HOLD</v>
      </c>
      <c r="K64" s="20">
        <v>1</v>
      </c>
      <c r="BZ64" s="6"/>
      <c r="CA64" s="51"/>
      <c r="CB64" s="51"/>
      <c r="CC64" s="51"/>
      <c r="CD64" s="51"/>
      <c r="CE64" s="51"/>
      <c r="CG64" s="7"/>
    </row>
    <row r="65" spans="1:85" ht="12.75" customHeight="1" x14ac:dyDescent="0.2">
      <c r="A65" s="84" t="str" cm="1">
        <f t="array" ref="A65">_FV(MainTable[[#This Row],[State]],"Name")</f>
        <v>Wyoming</v>
      </c>
      <c r="B65" s="84" t="str" cm="1">
        <f t="array" ref="B65">RIGHT(_FV(MainTable[[#This Row],[State]],"Abbreviation"),2)</f>
        <v>WY</v>
      </c>
      <c r="D65" s="73" t="e" vm="51">
        <v>#VALUE!</v>
      </c>
      <c r="E65" s="73" t="str" cm="1">
        <f t="array" ref="E65">IFERROR(RIGHT(_FV(MainTable[[#This Row],[State]],"Abbreviation"),2),"")</f>
        <v>WY</v>
      </c>
      <c r="F65" s="74">
        <v>3</v>
      </c>
      <c r="G65" s="75" t="str" cm="1">
        <f t="array" ref="G65">_xlfn.XLOOKUP(MainTable[[#This Row],[Abb]],Edited[Abb],'Media Predictions'!$CB$3:$CB$58)</f>
        <v>Safe R</v>
      </c>
      <c r="H65" s="69" t="s">
        <v>0</v>
      </c>
      <c r="I65" s="78" t="s">
        <v>0</v>
      </c>
      <c r="J65" s="77" t="str">
        <f>IF(AND(MainTable[[#This Row],[2020]]="DEM",MainTable[[#This Row],[2016]]="DEM"),"DEM HOLD",
IF(AND(MainTable[[#This Row],[2020]]="DEM",MainTable[[#This Row],[2016]]="REP"),"DEM GAIN",
IF(AND(MainTable[[#This Row],[2020]]="REP",MainTable[[#This Row],[2016]]="REP"),"REP HOLD",
IF(AND(MainTable[[#This Row],[2020]]="REP",MainTable[[#This Row],[2016]]="DEM"),"REP GAIN",""))))</f>
        <v>REP HOLD</v>
      </c>
      <c r="K65" s="20">
        <v>1</v>
      </c>
      <c r="BZ65" s="6"/>
      <c r="CA65" s="51"/>
      <c r="CB65" s="51"/>
      <c r="CC65" s="51"/>
      <c r="CD65" s="51"/>
      <c r="CE65" s="51"/>
      <c r="CG65" s="7"/>
    </row>
    <row r="68" spans="1:85" x14ac:dyDescent="0.25">
      <c r="D68" s="26"/>
      <c r="I68" s="19"/>
    </row>
    <row r="69" spans="1:85" x14ac:dyDescent="0.25">
      <c r="D69"/>
      <c r="E69"/>
      <c r="I69" s="19"/>
    </row>
    <row r="70" spans="1:85" x14ac:dyDescent="0.25">
      <c r="D70"/>
      <c r="E70"/>
      <c r="AK70" s="6"/>
      <c r="AL70" s="6"/>
      <c r="AM70" s="6"/>
      <c r="AN70" s="6"/>
      <c r="AO70" s="6"/>
      <c r="AP70" s="6"/>
    </row>
    <row r="71" spans="1:85" x14ac:dyDescent="0.25">
      <c r="D71"/>
      <c r="E71"/>
      <c r="AK71" s="6"/>
      <c r="AL71" s="6"/>
      <c r="AM71" s="6"/>
      <c r="AN71" s="6"/>
      <c r="AO71" s="6"/>
      <c r="AP71" s="6"/>
    </row>
    <row r="72" spans="1:85" x14ac:dyDescent="0.25">
      <c r="D72"/>
      <c r="E72"/>
      <c r="AK72" s="6"/>
      <c r="AL72" s="6"/>
      <c r="AM72" s="6"/>
      <c r="AN72" s="6"/>
      <c r="AO72" s="6"/>
      <c r="AP72" s="6"/>
    </row>
    <row r="73" spans="1:85" x14ac:dyDescent="0.25">
      <c r="D73"/>
      <c r="E73"/>
      <c r="AK73" s="6"/>
      <c r="AL73" s="6"/>
      <c r="AM73" s="6"/>
      <c r="AN73" s="6"/>
      <c r="AO73" s="6"/>
      <c r="AP73" s="6"/>
    </row>
    <row r="74" spans="1:85" x14ac:dyDescent="0.25">
      <c r="D74"/>
      <c r="AL74" s="6"/>
      <c r="AM74" s="6"/>
      <c r="AN74" s="6"/>
      <c r="AO74" s="6"/>
      <c r="AP74" s="6"/>
    </row>
    <row r="75" spans="1:85" x14ac:dyDescent="0.25">
      <c r="D75" s="27"/>
      <c r="AL75" s="6"/>
      <c r="AM75" s="6"/>
      <c r="AN75" s="6"/>
      <c r="AO75" s="6"/>
      <c r="AP75" s="6"/>
    </row>
    <row r="76" spans="1:85" x14ac:dyDescent="0.25">
      <c r="AL76" s="6"/>
      <c r="AM76" s="6"/>
      <c r="AN76" s="6"/>
      <c r="AO76" s="6"/>
      <c r="AP76" s="6"/>
    </row>
    <row r="77" spans="1:85" x14ac:dyDescent="0.25">
      <c r="Z77" s="17"/>
      <c r="AA77" s="17"/>
      <c r="AB77" s="17"/>
      <c r="AC77" s="17"/>
      <c r="AD77" s="17"/>
      <c r="AF77" s="17"/>
      <c r="AG77" s="17"/>
      <c r="AH77" s="17"/>
      <c r="AI77" s="17"/>
      <c r="AJ77" s="17"/>
      <c r="AK77" s="17"/>
      <c r="AL77" s="17"/>
      <c r="AM77" s="17"/>
      <c r="AN77" s="17"/>
      <c r="AO77" s="17"/>
      <c r="AP77" s="17"/>
    </row>
    <row r="78" spans="1:85" x14ac:dyDescent="0.25">
      <c r="Z78" s="17"/>
      <c r="AA78" s="17"/>
      <c r="AB78" s="17"/>
      <c r="AC78" s="17"/>
      <c r="AD78" s="17"/>
      <c r="AF78" s="17"/>
      <c r="AG78" s="17"/>
      <c r="AH78" s="17"/>
      <c r="AI78" s="17"/>
      <c r="AJ78" s="17"/>
      <c r="AK78" s="17"/>
      <c r="AL78" s="17"/>
      <c r="AM78" s="17"/>
      <c r="AN78" s="17"/>
      <c r="AO78" s="17"/>
      <c r="AP78" s="17"/>
    </row>
    <row r="79" spans="1:85" x14ac:dyDescent="0.25">
      <c r="Z79" s="17"/>
      <c r="AA79" s="17"/>
      <c r="AB79" s="17"/>
      <c r="AC79" s="17"/>
      <c r="AD79" s="17"/>
      <c r="AF79" s="17"/>
      <c r="AG79" s="17"/>
      <c r="AH79" s="17"/>
      <c r="AI79" s="17"/>
      <c r="AJ79" s="17"/>
      <c r="AK79" s="17"/>
      <c r="AL79" s="17"/>
      <c r="AM79" s="17"/>
      <c r="AN79" s="17"/>
      <c r="AO79" s="17"/>
      <c r="AP79" s="17"/>
    </row>
    <row r="80" spans="1:85" x14ac:dyDescent="0.25">
      <c r="Z80" s="17"/>
      <c r="AA80" s="17"/>
      <c r="AB80" s="17"/>
      <c r="AC80" s="17"/>
      <c r="AD80" s="17"/>
    </row>
    <row r="81" spans="26:42" x14ac:dyDescent="0.25">
      <c r="Z81" s="17"/>
      <c r="AA81" s="17"/>
      <c r="AB81" s="17"/>
      <c r="AC81" s="17"/>
      <c r="AD81" s="17"/>
      <c r="AL81" s="17"/>
      <c r="AM81" s="17"/>
      <c r="AN81" s="17"/>
      <c r="AO81" s="17"/>
      <c r="AP81" s="17"/>
    </row>
    <row r="82" spans="26:42" x14ac:dyDescent="0.25">
      <c r="Z82" s="17"/>
      <c r="AA82" s="17"/>
      <c r="AB82" s="17"/>
      <c r="AC82" s="17"/>
      <c r="AD82" s="17"/>
      <c r="AL82" s="17"/>
      <c r="AM82" s="17"/>
      <c r="AN82" s="17"/>
      <c r="AO82" s="17"/>
      <c r="AP82" s="17"/>
    </row>
    <row r="83" spans="26:42" x14ac:dyDescent="0.25">
      <c r="AL83" s="17"/>
      <c r="AM83" s="17"/>
      <c r="AN83" s="17"/>
      <c r="AO83" s="17"/>
      <c r="AP83" s="17"/>
    </row>
  </sheetData>
  <sheetProtection formatCells="0" formatColumns="0" formatRows="0" insertColumns="0" insertRows="0" insertHyperlinks="0" deleteColumns="0" deleteRows="0" sort="0" autoFilter="0" pivotTables="0"/>
  <mergeCells count="5">
    <mergeCell ref="G1:J1"/>
    <mergeCell ref="L1:S1"/>
    <mergeCell ref="Q3:Q7"/>
    <mergeCell ref="R16:S22"/>
    <mergeCell ref="R8:S14"/>
  </mergeCells>
  <phoneticPr fontId="8" type="noConversion"/>
  <conditionalFormatting sqref="J3:J65">
    <cfRule type="expression" dxfId="69" priority="25">
      <formula>OR($J3="REP HOLD",$J3="REP GAIN")</formula>
    </cfRule>
    <cfRule type="expression" dxfId="68" priority="27">
      <formula>OR($J3="DEM HOLD",$J3="DEM GAIN")</formula>
    </cfRule>
  </conditionalFormatting>
  <conditionalFormatting sqref="L1">
    <cfRule type="containsText" dxfId="67" priority="18" operator="containsText" text="Donald Trump">
      <formula>NOT(ISERROR(SEARCH("Donald Trump",L1)))</formula>
    </cfRule>
    <cfRule type="containsText" dxfId="66" priority="19" operator="containsText" text="Joe Biden">
      <formula>NOT(ISERROR(SEARCH("Joe Biden",L1)))</formula>
    </cfRule>
  </conditionalFormatting>
  <conditionalFormatting sqref="G3:G65">
    <cfRule type="containsText" dxfId="65" priority="4" operator="containsText" text="Likely R">
      <formula>NOT(ISERROR(SEARCH("Likely R",G3)))</formula>
    </cfRule>
    <cfRule type="containsText" dxfId="64" priority="5" operator="containsText" text="Likely D">
      <formula>NOT(ISERROR(SEARCH("Likely D",G3)))</formula>
    </cfRule>
    <cfRule type="cellIs" dxfId="63" priority="13" operator="equal">
      <formula>"Tossup"</formula>
    </cfRule>
    <cfRule type="containsText" dxfId="62" priority="14" operator="containsText" text="Lean D">
      <formula>NOT(ISERROR(SEARCH("Lean D",G3)))</formula>
    </cfRule>
    <cfRule type="containsText" dxfId="61" priority="15" operator="containsText" text="Safe D">
      <formula>NOT(ISERROR(SEARCH("Safe D",G3)))</formula>
    </cfRule>
    <cfRule type="cellIs" dxfId="60" priority="16" operator="equal">
      <formula>"Lean R"</formula>
    </cfRule>
    <cfRule type="containsText" dxfId="59" priority="17" operator="containsText" text="Safe R">
      <formula>NOT(ISERROR(SEARCH("Safe R",G3)))</formula>
    </cfRule>
  </conditionalFormatting>
  <conditionalFormatting sqref="H3:I65">
    <cfRule type="containsText" dxfId="58" priority="11" stopIfTrue="1" operator="containsText" text="TBD">
      <formula>NOT(ISERROR(SEARCH("TBD",H3)))</formula>
    </cfRule>
    <cfRule type="cellIs" dxfId="57" priority="24" operator="equal">
      <formula>"REP"</formula>
    </cfRule>
    <cfRule type="cellIs" dxfId="56" priority="26" operator="equal">
      <formula>"DEM"</formula>
    </cfRule>
  </conditionalFormatting>
  <conditionalFormatting sqref="F3:F65">
    <cfRule type="colorScale" priority="63">
      <colorScale>
        <cfvo type="min"/>
        <cfvo type="max"/>
        <color rgb="FFFFEF9C"/>
        <color rgb="FF63BE7B"/>
      </colorScale>
    </cfRule>
  </conditionalFormatting>
  <conditionalFormatting sqref="D10:E65">
    <cfRule type="expression" dxfId="55" priority="1">
      <formula>OR(ROW()=$BO$29)</formula>
    </cfRule>
  </conditionalFormatting>
  <conditionalFormatting sqref="D2:J2">
    <cfRule type="expression" dxfId="54" priority="2">
      <formula>OR(COLUMN()=$BP$29)</formula>
    </cfRule>
  </conditionalFormatting>
  <dataValidations count="2">
    <dataValidation type="list" allowBlank="1" showDropDown="1" showInputMessage="1" showErrorMessage="1" errorTitle="Invalid Entry" error="You are not allowed to change the 2016 results." sqref="I3:I65" xr:uid="{541AD808-3775-47E2-A506-B7918296D78B}">
      <formula1>$BT$16:$BT$18</formula1>
    </dataValidation>
    <dataValidation type="list" allowBlank="1" showInputMessage="1" showErrorMessage="1" sqref="H3:H65" xr:uid="{8AFF0B15-18F3-4680-A291-A329EB0630F1}">
      <formula1>$BT$16:$BT$18</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6" r:id="rId4" name="Button 22">
              <controlPr defaultSize="0" print="0" autoFill="0" autoPict="0" macro="[0]!OptimiseView">
                <anchor moveWithCells="1">
                  <from>
                    <xdr:col>11</xdr:col>
                    <xdr:colOff>152400</xdr:colOff>
                    <xdr:row>11</xdr:row>
                    <xdr:rowOff>9525</xdr:rowOff>
                  </from>
                  <to>
                    <xdr:col>14</xdr:col>
                    <xdr:colOff>66675</xdr:colOff>
                    <xdr:row>13</xdr:row>
                    <xdr:rowOff>114300</xdr:rowOff>
                  </to>
                </anchor>
              </controlPr>
            </control>
          </mc:Choice>
        </mc:AlternateContent>
        <mc:AlternateContent xmlns:mc="http://schemas.openxmlformats.org/markup-compatibility/2006">
          <mc:Choice Requires="x14">
            <control shapeId="1047" r:id="rId5" name="Button 23">
              <controlPr defaultSize="0" print="0" autoFill="0" autoPict="0" macro="[0]!FreezePanes">
                <anchor moveWithCells="1">
                  <from>
                    <xdr:col>11</xdr:col>
                    <xdr:colOff>152400</xdr:colOff>
                    <xdr:row>13</xdr:row>
                    <xdr:rowOff>123825</xdr:rowOff>
                  </from>
                  <to>
                    <xdr:col>14</xdr:col>
                    <xdr:colOff>66675</xdr:colOff>
                    <xdr:row>16</xdr:row>
                    <xdr:rowOff>66675</xdr:rowOff>
                  </to>
                </anchor>
              </controlPr>
            </control>
          </mc:Choice>
        </mc:AlternateContent>
        <mc:AlternateContent xmlns:mc="http://schemas.openxmlformats.org/markup-compatibility/2006">
          <mc:Choice Requires="x14">
            <control shapeId="1050" r:id="rId6" name="Button 26">
              <controlPr defaultSize="0" print="0" autoFill="0" autoPict="0" macro="[0]!Clear2020">
                <anchor moveWithCells="1">
                  <from>
                    <xdr:col>11</xdr:col>
                    <xdr:colOff>161925</xdr:colOff>
                    <xdr:row>16</xdr:row>
                    <xdr:rowOff>76200</xdr:rowOff>
                  </from>
                  <to>
                    <xdr:col>14</xdr:col>
                    <xdr:colOff>76200</xdr:colOff>
                    <xdr:row>19</xdr:row>
                    <xdr:rowOff>19050</xdr:rowOff>
                  </to>
                </anchor>
              </controlPr>
            </control>
          </mc:Choice>
        </mc:AlternateContent>
        <mc:AlternateContent xmlns:mc="http://schemas.openxmlformats.org/markup-compatibility/2006">
          <mc:Choice Requires="x14">
            <control shapeId="1057" r:id="rId7" name="Button 33">
              <controlPr defaultSize="0" print="0" autoFill="0" autoPict="0" macro="[0]!ScenarioManager_Click">
                <anchor moveWithCells="1">
                  <from>
                    <xdr:col>11</xdr:col>
                    <xdr:colOff>161925</xdr:colOff>
                    <xdr:row>1</xdr:row>
                    <xdr:rowOff>104775</xdr:rowOff>
                  </from>
                  <to>
                    <xdr:col>14</xdr:col>
                    <xdr:colOff>66675</xdr:colOff>
                    <xdr:row>10</xdr:row>
                    <xdr:rowOff>180975</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00DF49-5BEC-4B5B-911C-D79EB6CCBFD5}">
  <sheetPr codeName="Sheet4"/>
  <dimension ref="A1:CN117"/>
  <sheetViews>
    <sheetView zoomScaleNormal="100" workbookViewId="0"/>
  </sheetViews>
  <sheetFormatPr defaultColWidth="9.140625" defaultRowHeight="12.75" x14ac:dyDescent="0.2"/>
  <cols>
    <col min="1" max="2" width="18.5703125" style="30" bestFit="1" customWidth="1"/>
    <col min="3" max="3" width="9.140625" style="30" bestFit="1" customWidth="1"/>
    <col min="4" max="4" width="17.85546875" style="30" bestFit="1" customWidth="1"/>
    <col min="5" max="5" width="8.7109375" style="30" bestFit="1" customWidth="1"/>
    <col min="6" max="6" width="14.85546875" style="30" bestFit="1" customWidth="1"/>
    <col min="7" max="7" width="10" style="30" bestFit="1" customWidth="1"/>
    <col min="8" max="8" width="7.7109375" style="30" bestFit="1" customWidth="1"/>
    <col min="9" max="9" width="11.5703125" style="30" bestFit="1" customWidth="1"/>
    <col min="10" max="10" width="11.85546875" style="30" bestFit="1" customWidth="1"/>
    <col min="11" max="11" width="9.140625" style="30" bestFit="1" customWidth="1"/>
    <col min="12" max="12" width="9.7109375" style="30" bestFit="1" customWidth="1"/>
    <col min="13" max="13" width="17.7109375" style="30" bestFit="1" customWidth="1"/>
    <col min="14" max="14" width="14.140625" style="30" bestFit="1" customWidth="1"/>
    <col min="15" max="15" width="13.85546875" style="30" bestFit="1" customWidth="1"/>
    <col min="16" max="16" width="14.28515625" style="30" bestFit="1" customWidth="1"/>
    <col min="17" max="17" width="9.5703125" style="30" bestFit="1" customWidth="1"/>
    <col min="18" max="18" width="14.42578125" style="30" bestFit="1" customWidth="1"/>
    <col min="19" max="19" width="18.28515625" style="30" bestFit="1" customWidth="1"/>
    <col min="20" max="20" width="19.28515625" style="30" bestFit="1" customWidth="1"/>
    <col min="21" max="21" width="18" style="30" bestFit="1" customWidth="1"/>
    <col min="22" max="22" width="5.28515625" style="25" bestFit="1" customWidth="1"/>
    <col min="23" max="23" width="5.28515625" style="25" customWidth="1"/>
    <col min="24" max="24" width="8.42578125" style="30" bestFit="1" customWidth="1"/>
    <col min="25" max="25" width="5.28515625" style="30" bestFit="1" customWidth="1"/>
    <col min="26" max="26" width="9.85546875" style="30" bestFit="1" customWidth="1"/>
    <col min="27" max="27" width="5.140625" style="30" bestFit="1" customWidth="1"/>
    <col min="28" max="28" width="10.85546875" style="30" bestFit="1" customWidth="1"/>
    <col min="29" max="30" width="18" style="30" bestFit="1" customWidth="1"/>
    <col min="31" max="31" width="5.28515625" style="30" bestFit="1" customWidth="1"/>
    <col min="32" max="32" width="13.42578125" style="30" bestFit="1" customWidth="1"/>
    <col min="33" max="33" width="5.5703125" style="30" bestFit="1" customWidth="1"/>
    <col min="34" max="34" width="10.7109375" style="30" bestFit="1" customWidth="1"/>
    <col min="35" max="35" width="5.28515625" style="30" bestFit="1" customWidth="1"/>
    <col min="36" max="36" width="3.5703125" style="30" bestFit="1" customWidth="1"/>
    <col min="37" max="37" width="6.7109375" style="30" bestFit="1" customWidth="1"/>
    <col min="38" max="38" width="7.7109375" style="30" bestFit="1" customWidth="1"/>
    <col min="39" max="39" width="4.42578125" style="30" bestFit="1" customWidth="1"/>
    <col min="40" max="40" width="4.85546875" style="30" bestFit="1" customWidth="1"/>
    <col min="41" max="41" width="13.140625" style="30" bestFit="1" customWidth="1"/>
    <col min="42" max="42" width="9.140625" style="30" bestFit="1" customWidth="1"/>
    <col min="43" max="43" width="9.5703125" style="30" customWidth="1"/>
    <col min="44" max="44" width="9.42578125" style="30" bestFit="1" customWidth="1"/>
    <col min="45" max="45" width="4.5703125" style="30" bestFit="1" customWidth="1"/>
    <col min="46" max="46" width="9.42578125" style="30" bestFit="1" customWidth="1"/>
    <col min="47" max="47" width="13.5703125" style="30" bestFit="1" customWidth="1"/>
    <col min="48" max="48" width="9.5703125" style="30" customWidth="1"/>
    <col min="49" max="49" width="3.5703125" style="30" customWidth="1"/>
    <col min="50" max="51" width="3.5703125" style="30" bestFit="1" customWidth="1"/>
    <col min="52" max="52" width="3.5703125" style="25" bestFit="1" customWidth="1"/>
    <col min="53" max="54" width="3.42578125" style="25" bestFit="1" customWidth="1"/>
    <col min="55" max="55" width="3.42578125" style="25" customWidth="1"/>
    <col min="56" max="58" width="3.42578125" style="25" bestFit="1" customWidth="1"/>
    <col min="59" max="59" width="2.28515625" style="25" bestFit="1" customWidth="1"/>
    <col min="60" max="62" width="3.42578125" style="25" bestFit="1" customWidth="1"/>
    <col min="63" max="63" width="5.28515625" style="25" bestFit="1" customWidth="1"/>
    <col min="64" max="64" width="5.28515625" style="25" customWidth="1"/>
    <col min="65" max="65" width="2.28515625" style="25" bestFit="1" customWidth="1"/>
    <col min="66" max="68" width="3.42578125" style="25" bestFit="1" customWidth="1"/>
    <col min="69" max="69" width="5.28515625" style="25" bestFit="1" customWidth="1"/>
    <col min="70" max="70" width="5.28515625" style="25" customWidth="1"/>
    <col min="71" max="73" width="8" style="25" customWidth="1"/>
    <col min="74" max="74" width="5" style="25" bestFit="1" customWidth="1"/>
    <col min="75" max="75" width="5" style="25" customWidth="1"/>
    <col min="76" max="76" width="6" style="25" bestFit="1" customWidth="1"/>
    <col min="77" max="77" width="7.7109375" style="25" bestFit="1" customWidth="1"/>
    <col min="78" max="79" width="9.42578125" style="25" bestFit="1" customWidth="1"/>
    <col min="80" max="81" width="7.7109375" style="25" bestFit="1" customWidth="1"/>
    <col min="82" max="82" width="3.5703125" style="25" customWidth="1"/>
    <col min="83" max="83" width="7.7109375" style="52" bestFit="1" customWidth="1"/>
    <col min="84" max="84" width="9.42578125" style="25" bestFit="1" customWidth="1"/>
    <col min="85" max="85" width="3" style="25" customWidth="1"/>
    <col min="86" max="87" width="9.140625" style="25"/>
    <col min="88" max="88" width="16.140625" style="25" bestFit="1" customWidth="1"/>
    <col min="89" max="89" width="8.5703125" style="25" bestFit="1" customWidth="1"/>
    <col min="90" max="90" width="16.140625" style="25" bestFit="1" customWidth="1"/>
    <col min="91" max="91" width="8.5703125" style="25" bestFit="1" customWidth="1"/>
    <col min="92" max="92" width="9.140625" style="30"/>
    <col min="93" max="93" width="10.140625" style="30" bestFit="1" customWidth="1"/>
    <col min="94" max="16384" width="9.140625" style="30"/>
  </cols>
  <sheetData>
    <row r="1" spans="1:92" x14ac:dyDescent="0.2">
      <c r="Y1" s="99"/>
      <c r="AC1" s="110" t="s">
        <v>272</v>
      </c>
      <c r="AD1" s="110"/>
      <c r="AE1" s="110"/>
      <c r="AF1" s="110"/>
      <c r="AG1" s="110"/>
      <c r="AH1" s="110"/>
      <c r="AI1" s="110"/>
      <c r="AJ1" s="110"/>
      <c r="AK1" s="110"/>
      <c r="AL1" s="110"/>
      <c r="AM1" s="110"/>
      <c r="AN1" s="110"/>
      <c r="AO1" s="110"/>
      <c r="AP1" s="110"/>
      <c r="AQ1" s="110"/>
      <c r="AR1" s="110"/>
      <c r="AS1" s="110"/>
      <c r="AT1" s="110"/>
      <c r="AU1" s="110"/>
      <c r="AW1" s="105" t="s">
        <v>269</v>
      </c>
      <c r="AX1" s="105"/>
      <c r="AY1" s="105"/>
      <c r="AZ1" s="105"/>
      <c r="BA1" s="105"/>
      <c r="BB1" s="105"/>
      <c r="BC1" s="105"/>
      <c r="BD1" s="105"/>
      <c r="BE1" s="105"/>
      <c r="BF1"/>
      <c r="BG1" s="106" t="s">
        <v>267</v>
      </c>
      <c r="BH1" s="106"/>
      <c r="BI1" s="106"/>
      <c r="BJ1" s="106"/>
      <c r="BK1" s="106"/>
      <c r="BM1" s="109" t="s">
        <v>268</v>
      </c>
      <c r="BN1" s="109"/>
      <c r="BO1" s="109"/>
      <c r="BP1" s="109"/>
      <c r="BQ1" s="109"/>
      <c r="BS1" s="107" t="s">
        <v>266</v>
      </c>
      <c r="BT1" s="107"/>
      <c r="BV1" s="107" t="s">
        <v>274</v>
      </c>
      <c r="BW1" s="107"/>
      <c r="BY1" s="108" t="s">
        <v>273</v>
      </c>
      <c r="BZ1" s="108"/>
    </row>
    <row r="2" spans="1:92" x14ac:dyDescent="0.2">
      <c r="A2" s="31" t="s">
        <v>2</v>
      </c>
      <c r="B2" s="31" t="s">
        <v>183</v>
      </c>
      <c r="C2" s="31" t="s">
        <v>17</v>
      </c>
      <c r="D2" s="31" t="s">
        <v>34</v>
      </c>
      <c r="E2" s="31" t="s">
        <v>236</v>
      </c>
      <c r="F2" s="31" t="s">
        <v>182</v>
      </c>
      <c r="G2" s="31" t="s">
        <v>237</v>
      </c>
      <c r="H2" s="31" t="s">
        <v>238</v>
      </c>
      <c r="I2" s="31" t="s">
        <v>239</v>
      </c>
      <c r="J2" s="31" t="s">
        <v>240</v>
      </c>
      <c r="K2" s="31" t="s">
        <v>241</v>
      </c>
      <c r="L2" s="31" t="s">
        <v>242</v>
      </c>
      <c r="M2" s="31" t="s">
        <v>243</v>
      </c>
      <c r="N2" s="31" t="s">
        <v>244</v>
      </c>
      <c r="O2" s="31" t="s">
        <v>245</v>
      </c>
      <c r="P2" s="31" t="s">
        <v>246</v>
      </c>
      <c r="Q2" s="31" t="s">
        <v>247</v>
      </c>
      <c r="R2" s="31" t="s">
        <v>248</v>
      </c>
      <c r="S2" s="31" t="s">
        <v>249</v>
      </c>
      <c r="U2" s="91" t="s">
        <v>2</v>
      </c>
      <c r="V2" s="92" t="s">
        <v>17</v>
      </c>
      <c r="W2" s="30"/>
      <c r="X2" s="91" t="s">
        <v>23</v>
      </c>
      <c r="Y2" s="92" t="s">
        <v>25</v>
      </c>
      <c r="Z2" s="91" t="s">
        <v>180</v>
      </c>
      <c r="AA2" s="92" t="s">
        <v>181</v>
      </c>
      <c r="AC2" s="98" t="str">
        <f>Edited[[#Headers],[State]]</f>
        <v>State</v>
      </c>
      <c r="AD2" s="98" t="str">
        <f>Edited[[#Headers],[State 2]]</f>
        <v>State 2</v>
      </c>
      <c r="AE2" s="98" t="str">
        <f>Edited[[#Headers],[Abb]]</f>
        <v>Abb</v>
      </c>
      <c r="AF2" s="98" t="str">
        <f>Edited[[#Headers],[Electoral votes]]</f>
        <v>Electoral votes</v>
      </c>
      <c r="AG2" s="98" t="str">
        <f>Edited[[#Headers],[PVI]]</f>
        <v>PVI</v>
      </c>
      <c r="AH2" s="98" t="str">
        <f>Edited[[#Headers],[2016 result]]</f>
        <v>2016 result</v>
      </c>
      <c r="AI2" s="98" t="str">
        <f>Edited[[#Headers],[Cook]]</f>
        <v>Cook</v>
      </c>
      <c r="AJ2" s="98" t="str">
        <f>Edited[[#Headers],[IE]]</f>
        <v>IE</v>
      </c>
      <c r="AK2" s="98" t="str">
        <f>Edited[[#Headers],[Sabato]]</f>
        <v>Sabato</v>
      </c>
      <c r="AL2" s="98" t="str">
        <f>Edited[[#Headers],[Politico]]</f>
        <v>Politico</v>
      </c>
      <c r="AM2" s="98" t="str">
        <f>Edited[[#Headers],[RCP]]</f>
        <v>RCP</v>
      </c>
      <c r="AN2" s="98" t="str">
        <f>Edited[[#Headers],[CNN]]</f>
        <v>CNN</v>
      </c>
      <c r="AO2" s="98" t="str">
        <f>Edited[[#Headers],[The Economist]]</f>
        <v>The Economist</v>
      </c>
      <c r="AP2" s="98" t="str">
        <f>Edited[[#Headers],[CBS News]]</f>
        <v>CBS News</v>
      </c>
      <c r="AQ2" s="98" t="str">
        <f>Edited[[#Headers],[270toWin]]</f>
        <v>270toWin</v>
      </c>
      <c r="AR2" s="98" t="str">
        <f>Edited[[#Headers],[ABC News]]</f>
        <v>ABC News</v>
      </c>
      <c r="AS2" s="98" t="str">
        <f>Edited[[#Headers],[NPR]]</f>
        <v>NPR</v>
      </c>
      <c r="AT2" s="98" t="str">
        <f>Edited[[#Headers],[NBC News]]</f>
        <v>NBC News</v>
      </c>
      <c r="AU2" s="98" t="str">
        <f>Edited[[#Headers],[FiveThirtyEight]]</f>
        <v>FiveThirtyEight</v>
      </c>
      <c r="AV2" s="25"/>
      <c r="AW2" s="90" t="s">
        <v>252</v>
      </c>
      <c r="AX2" s="49" t="s">
        <v>251</v>
      </c>
      <c r="AY2" s="49" t="s">
        <v>250</v>
      </c>
      <c r="AZ2" s="49" t="s">
        <v>270</v>
      </c>
      <c r="BA2" s="89" t="s">
        <v>254</v>
      </c>
      <c r="BB2" s="50" t="s">
        <v>255</v>
      </c>
      <c r="BC2" s="50" t="s">
        <v>256</v>
      </c>
      <c r="BD2" s="50" t="s">
        <v>257</v>
      </c>
      <c r="BE2" s="50" t="s">
        <v>271</v>
      </c>
      <c r="BG2" s="49">
        <v>1</v>
      </c>
      <c r="BH2" s="49">
        <v>2</v>
      </c>
      <c r="BI2" s="49">
        <v>3</v>
      </c>
      <c r="BJ2" s="49">
        <v>4</v>
      </c>
      <c r="BK2" s="49" t="s">
        <v>25</v>
      </c>
      <c r="BM2" s="50">
        <v>1</v>
      </c>
      <c r="BN2" s="50">
        <v>2</v>
      </c>
      <c r="BO2" s="50">
        <v>3</v>
      </c>
      <c r="BP2" s="50">
        <v>4</v>
      </c>
      <c r="BQ2" s="50" t="s">
        <v>25</v>
      </c>
      <c r="BS2" s="49" t="s">
        <v>259</v>
      </c>
      <c r="BT2" s="50" t="s">
        <v>258</v>
      </c>
      <c r="BV2" s="49" t="s">
        <v>259</v>
      </c>
      <c r="BW2" s="58" t="s">
        <v>258</v>
      </c>
      <c r="BY2" s="86" t="s">
        <v>262</v>
      </c>
      <c r="BZ2" s="86" t="s">
        <v>265</v>
      </c>
      <c r="CB2" s="86" t="s">
        <v>262</v>
      </c>
      <c r="CD2" s="52"/>
      <c r="CE2" s="25"/>
      <c r="CI2" s="6"/>
      <c r="CL2" s="30"/>
      <c r="CM2" s="30"/>
    </row>
    <row r="3" spans="1:92" x14ac:dyDescent="0.2">
      <c r="A3" s="30" t="s">
        <v>41</v>
      </c>
      <c r="B3" s="30" t="s">
        <v>41</v>
      </c>
      <c r="C3" s="30" t="s">
        <v>185</v>
      </c>
      <c r="D3" s="47" t="s">
        <v>276</v>
      </c>
      <c r="E3" s="30" t="s">
        <v>42</v>
      </c>
      <c r="F3" s="30" t="s">
        <v>43</v>
      </c>
      <c r="G3" s="30" t="s">
        <v>39</v>
      </c>
      <c r="H3" s="30" t="s">
        <v>44</v>
      </c>
      <c r="I3" s="30" t="s">
        <v>39</v>
      </c>
      <c r="J3" s="30" t="s">
        <v>44</v>
      </c>
      <c r="K3" s="30" t="s">
        <v>39</v>
      </c>
      <c r="L3" s="30" t="s">
        <v>40</v>
      </c>
      <c r="M3" s="30" t="s">
        <v>39</v>
      </c>
      <c r="N3" s="30" t="s">
        <v>40</v>
      </c>
      <c r="O3" s="30" t="s">
        <v>39</v>
      </c>
      <c r="P3" s="30" t="s">
        <v>44</v>
      </c>
      <c r="Q3" s="30" t="s">
        <v>44</v>
      </c>
      <c r="R3" s="30" t="s">
        <v>39</v>
      </c>
      <c r="S3" s="30" t="s">
        <v>39</v>
      </c>
      <c r="U3" s="93" t="s">
        <v>41</v>
      </c>
      <c r="V3" s="94" t="s">
        <v>185</v>
      </c>
      <c r="W3" s="30"/>
      <c r="X3" s="32" t="s">
        <v>55</v>
      </c>
      <c r="Y3" s="33">
        <f>COUNTIFS(Edited[[Cook]:[FiveThirtyEight]],"*"&amp;Table579[[#This Row],[Strength]]&amp;"*")</f>
        <v>49</v>
      </c>
      <c r="Z3" s="34">
        <v>4</v>
      </c>
      <c r="AA3" s="35" t="str">
        <f t="shared" ref="AA3:AA13" si="0">_xlfn.CONCAT(IF($X3="TOSSUP","T",RIGHT(X3,1)),$Z3)</f>
        <v>D4</v>
      </c>
      <c r="AC3" s="48" t="str" cm="1">
        <f t="array" ref="AC3:AC58">Edited[State]</f>
        <v>Alaska</v>
      </c>
      <c r="AD3" s="48" t="str" cm="1">
        <f t="array" ref="AD3:AD58">Edited[State 2]</f>
        <v>Alaska</v>
      </c>
      <c r="AE3" s="48" t="str" cm="1">
        <f t="array" ref="AE3:AE58">Edited[Abb]</f>
        <v>AK</v>
      </c>
      <c r="AF3" s="48" t="str" cm="1">
        <f t="array" ref="AF3:AF58">Edited[Electoral votes]</f>
        <v>3</v>
      </c>
      <c r="AG3" s="48" t="str" cm="1">
        <f t="array" ref="AG3:AG58">Edited[PVI]</f>
        <v>R+9</v>
      </c>
      <c r="AH3" s="48" t="str" cm="1">
        <f t="array" ref="AH3:AH58">Edited[2016 result]</f>
        <v>51.3% R</v>
      </c>
      <c r="AI3" s="48" t="str" cm="1">
        <f t="array" ref="AI3:AI58">IFERROR(_xlfn.XLOOKUP(Edited[Cook],Table579[[Strength]:[Strength]],Table579[[Type]:[Type]]),"")</f>
        <v>R3</v>
      </c>
      <c r="AJ3" s="48" t="str" cm="1">
        <f t="array" ref="AJ3:AJ58">IFERROR(_xlfn.XLOOKUP(Edited[IE],Table579[[Strength]:[Strength]],Table579[[Type]:[Type]]),"")</f>
        <v>R2</v>
      </c>
      <c r="AK3" s="48" t="str" cm="1">
        <f t="array" ref="AK3:AK58">IFERROR(_xlfn.XLOOKUP(Edited[Sabato],Table579[[Strength]:[Strength]],Table579[[Type]:[Type]]),"")</f>
        <v>R3</v>
      </c>
      <c r="AL3" s="48" t="str" cm="1">
        <f t="array" ref="AL3:AL58">IFERROR(_xlfn.XLOOKUP(Edited[Politico],Table579[[Strength]:[Strength]],Table579[[Type]:[Type]]),"")</f>
        <v>R2</v>
      </c>
      <c r="AM3" s="48" t="str" cm="1">
        <f t="array" ref="AM3:AM58">IFERROR(_xlfn.XLOOKUP(Edited[RCP],Table579[[Strength]:[Strength]],Table579[[Type]:[Type]]),"")</f>
        <v>R3</v>
      </c>
      <c r="AN3" s="48" t="str" cm="1">
        <f t="array" ref="AN3:AN58">IFERROR(_xlfn.XLOOKUP(Edited[CNN],Table579[[Strength]:[Strength]],Table579[[Type]:[Type]]),"")</f>
        <v>R4</v>
      </c>
      <c r="AO3" s="48" t="str" cm="1">
        <f t="array" ref="AO3:AO58">IFERROR(_xlfn.XLOOKUP(Edited[The Economist],Table579[[Strength]:[Strength]],Table579[[Type]:[Type]]),"")</f>
        <v>R3</v>
      </c>
      <c r="AP3" s="48" t="str" cm="1">
        <f t="array" ref="AP3:AP58">IFERROR(_xlfn.XLOOKUP(Edited[CBS News],Table579[[Strength]:[Strength]],Table579[[Type]:[Type]]),"")</f>
        <v>R4</v>
      </c>
      <c r="AQ3" s="48" t="str" cm="1">
        <f t="array" ref="AQ3:AQ58">IFERROR(_xlfn.XLOOKUP(Edited[270toWin],Table579[[Strength]:[Strength]],Table579[[Type]:[Type]]),"")</f>
        <v>R3</v>
      </c>
      <c r="AR3" s="48" t="str" cm="1">
        <f t="array" ref="AR3:AR58">IFERROR(_xlfn.XLOOKUP(Edited[ABC News],Table579[[Strength]:[Strength]],Table579[[Type]:[Type]]),"")</f>
        <v>R2</v>
      </c>
      <c r="AS3" s="48" t="str" cm="1">
        <f t="array" ref="AS3:AS58">IFERROR(_xlfn.XLOOKUP(Edited[NPR],Table579[[Strength]:[Strength]],Table579[[Type]:[Type]]),"")</f>
        <v>R2</v>
      </c>
      <c r="AT3" s="48" t="str" cm="1">
        <f t="array" ref="AT3:AT58">IFERROR(_xlfn.XLOOKUP(Edited[NBC News],Table579[[Strength]:[Strength]],Table579[[Type]:[Type]]),"")</f>
        <v>R3</v>
      </c>
      <c r="AU3" s="48" t="str" cm="1">
        <f t="array" ref="AU3:AU58">IFERROR(_xlfn.XLOOKUP(Edited[FiveThirtyEight],Table579[[Strength]:[Strength]],Table579[[Type]:[Type]]),"")</f>
        <v>R3</v>
      </c>
      <c r="AV3" s="25"/>
      <c r="AW3" s="22">
        <f t="shared" ref="AW3:BE12" si="1">COUNTIF($AI3:$AU3,AW$2)</f>
        <v>0</v>
      </c>
      <c r="AX3" s="22">
        <f t="shared" si="1"/>
        <v>0</v>
      </c>
      <c r="AY3" s="22">
        <f t="shared" si="1"/>
        <v>0</v>
      </c>
      <c r="AZ3" s="22">
        <f t="shared" si="1"/>
        <v>0</v>
      </c>
      <c r="BA3" s="22">
        <f t="shared" si="1"/>
        <v>0</v>
      </c>
      <c r="BB3" s="22">
        <f t="shared" si="1"/>
        <v>0</v>
      </c>
      <c r="BC3" s="22">
        <f t="shared" si="1"/>
        <v>4</v>
      </c>
      <c r="BD3" s="22">
        <f t="shared" si="1"/>
        <v>7</v>
      </c>
      <c r="BE3" s="22">
        <f t="shared" si="1"/>
        <v>2</v>
      </c>
      <c r="BG3" s="22">
        <f>AW3*BG$2</f>
        <v>0</v>
      </c>
      <c r="BH3" s="22">
        <f t="shared" ref="BH3:BJ3" si="2">AX3*BH$2</f>
        <v>0</v>
      </c>
      <c r="BI3" s="22">
        <f t="shared" si="2"/>
        <v>0</v>
      </c>
      <c r="BJ3" s="22">
        <f t="shared" si="2"/>
        <v>0</v>
      </c>
      <c r="BK3" s="22">
        <f>SUM(BG3:BJ3)</f>
        <v>0</v>
      </c>
      <c r="BM3" s="22">
        <f t="shared" ref="BM3:BM34" si="3">BB3*BM$2</f>
        <v>0</v>
      </c>
      <c r="BN3" s="22">
        <f t="shared" ref="BN3:BN34" si="4">BC3*BN$2</f>
        <v>8</v>
      </c>
      <c r="BO3" s="22">
        <f t="shared" ref="BO3:BO34" si="5">BD3*BO$2</f>
        <v>21</v>
      </c>
      <c r="BP3" s="22">
        <f t="shared" ref="BP3:BP34" si="6">BE3*BP$2</f>
        <v>8</v>
      </c>
      <c r="BQ3" s="22">
        <f>SUM(BM3:BP3)</f>
        <v>37</v>
      </c>
      <c r="BS3" s="22">
        <f t="shared" ref="BS3:BS34" si="7">BK3-BQ3</f>
        <v>-37</v>
      </c>
      <c r="BT3" s="22">
        <f t="shared" ref="BT3:BT34" si="8">BQ3-BK3</f>
        <v>37</v>
      </c>
      <c r="BV3" s="59">
        <f>1+7*((BS3-MIN($BS$3:$BS$58))/(MAX($BS$3:$BS$58)-MIN($BS$3:$BS$58)))</f>
        <v>2.0096153846153846</v>
      </c>
      <c r="BW3" s="59">
        <f>1+7*((BT3-MIN($BT$3:$BT$58))/(MAX($BT$3:$BT$58)-MIN($BT$3:$BT$58)))</f>
        <v>6.990384615384615</v>
      </c>
      <c r="BY3" s="53" t="s">
        <v>55</v>
      </c>
      <c r="BZ3" s="54">
        <v>1</v>
      </c>
      <c r="CB3" s="22" t="str">
        <f t="shared" ref="CB3:CB34" si="9">_xlfn.XLOOKUP(BW3,$BZ$3:$BZ$9,$BY$3:$BY$9,,-1)</f>
        <v>Likely R</v>
      </c>
      <c r="CD3" s="52"/>
      <c r="CE3" s="25"/>
      <c r="CI3" s="6"/>
      <c r="CL3" s="30"/>
      <c r="CM3" s="30"/>
    </row>
    <row r="4" spans="1:92" x14ac:dyDescent="0.2">
      <c r="A4" s="30" t="s">
        <v>35</v>
      </c>
      <c r="B4" s="30" t="s">
        <v>35</v>
      </c>
      <c r="C4" s="30" t="s">
        <v>186</v>
      </c>
      <c r="D4" s="47" t="s">
        <v>275</v>
      </c>
      <c r="E4" s="30" t="s">
        <v>36</v>
      </c>
      <c r="F4" s="30" t="s">
        <v>37</v>
      </c>
      <c r="G4" s="30" t="s">
        <v>40</v>
      </c>
      <c r="H4" s="30" t="s">
        <v>40</v>
      </c>
      <c r="I4" s="30" t="s">
        <v>38</v>
      </c>
      <c r="J4" s="30" t="s">
        <v>40</v>
      </c>
      <c r="K4" s="30" t="s">
        <v>40</v>
      </c>
      <c r="L4" s="30" t="s">
        <v>40</v>
      </c>
      <c r="M4" s="30" t="s">
        <v>38</v>
      </c>
      <c r="N4" s="30" t="s">
        <v>40</v>
      </c>
      <c r="O4" s="30" t="s">
        <v>38</v>
      </c>
      <c r="P4" s="30" t="s">
        <v>40</v>
      </c>
      <c r="Q4" s="30" t="s">
        <v>40</v>
      </c>
      <c r="R4" s="30" t="s">
        <v>40</v>
      </c>
      <c r="S4" s="30" t="s">
        <v>40</v>
      </c>
      <c r="U4" s="93" t="s">
        <v>35</v>
      </c>
      <c r="V4" s="94" t="s">
        <v>186</v>
      </c>
      <c r="W4" s="30"/>
      <c r="X4" s="32" t="s">
        <v>57</v>
      </c>
      <c r="Y4" s="33">
        <f>COUNTIFS(Edited[[Cook]:[FiveThirtyEight]],"*"&amp;Table579[[#This Row],[Strength]]&amp;"*")</f>
        <v>163</v>
      </c>
      <c r="Z4" s="36">
        <v>4</v>
      </c>
      <c r="AA4" s="35" t="str">
        <f t="shared" si="0"/>
        <v>D4</v>
      </c>
      <c r="AC4" s="48" t="str">
        <v>Alabama</v>
      </c>
      <c r="AD4" s="48" t="str">
        <v>Alabama</v>
      </c>
      <c r="AE4" s="48" t="str">
        <v>AL</v>
      </c>
      <c r="AF4" s="48" t="str">
        <v>9</v>
      </c>
      <c r="AG4" s="48" t="str">
        <v>R+14</v>
      </c>
      <c r="AH4" s="48" t="str">
        <v>62.1% R</v>
      </c>
      <c r="AI4" s="48" t="str">
        <v>R4</v>
      </c>
      <c r="AJ4" s="48" t="str">
        <v>R4</v>
      </c>
      <c r="AK4" s="48" t="str">
        <v>R4</v>
      </c>
      <c r="AL4" s="48" t="str">
        <v>R4</v>
      </c>
      <c r="AM4" s="48" t="str">
        <v>R4</v>
      </c>
      <c r="AN4" s="48" t="str">
        <v>R4</v>
      </c>
      <c r="AO4" s="48" t="str">
        <v>R4</v>
      </c>
      <c r="AP4" s="48" t="str">
        <v>R4</v>
      </c>
      <c r="AQ4" s="48" t="str">
        <v>R4</v>
      </c>
      <c r="AR4" s="48" t="str">
        <v>R4</v>
      </c>
      <c r="AS4" s="48" t="str">
        <v>R4</v>
      </c>
      <c r="AT4" s="48" t="str">
        <v>R4</v>
      </c>
      <c r="AU4" s="48" t="str">
        <v>R4</v>
      </c>
      <c r="AV4" s="25"/>
      <c r="AW4" s="22">
        <f t="shared" si="1"/>
        <v>0</v>
      </c>
      <c r="AX4" s="22">
        <f t="shared" si="1"/>
        <v>0</v>
      </c>
      <c r="AY4" s="22">
        <f t="shared" si="1"/>
        <v>0</v>
      </c>
      <c r="AZ4" s="22">
        <f t="shared" si="1"/>
        <v>0</v>
      </c>
      <c r="BA4" s="22">
        <f t="shared" si="1"/>
        <v>0</v>
      </c>
      <c r="BB4" s="22">
        <f t="shared" si="1"/>
        <v>0</v>
      </c>
      <c r="BC4" s="22">
        <f t="shared" si="1"/>
        <v>0</v>
      </c>
      <c r="BD4" s="22">
        <f t="shared" si="1"/>
        <v>0</v>
      </c>
      <c r="BE4" s="22">
        <f t="shared" si="1"/>
        <v>13</v>
      </c>
      <c r="BG4" s="22">
        <f t="shared" ref="BG4:BG58" si="10">AW4*BG$2</f>
        <v>0</v>
      </c>
      <c r="BH4" s="22">
        <f t="shared" ref="BH4:BH58" si="11">AX4*BH$2</f>
        <v>0</v>
      </c>
      <c r="BI4" s="22">
        <f t="shared" ref="BI4:BI58" si="12">AY4*BI$2</f>
        <v>0</v>
      </c>
      <c r="BJ4" s="22">
        <f t="shared" ref="BJ4:BJ58" si="13">AZ4*BJ$2</f>
        <v>0</v>
      </c>
      <c r="BK4" s="22">
        <f t="shared" ref="BK4:BK58" si="14">SUM(BG4:BJ4)</f>
        <v>0</v>
      </c>
      <c r="BM4" s="22">
        <f t="shared" si="3"/>
        <v>0</v>
      </c>
      <c r="BN4" s="22">
        <f t="shared" si="4"/>
        <v>0</v>
      </c>
      <c r="BO4" s="22">
        <f t="shared" si="5"/>
        <v>0</v>
      </c>
      <c r="BP4" s="22">
        <f t="shared" si="6"/>
        <v>52</v>
      </c>
      <c r="BQ4" s="22">
        <f t="shared" ref="BQ4:BQ58" si="15">SUM(BM4:BP4)</f>
        <v>52</v>
      </c>
      <c r="BS4" s="22">
        <f t="shared" si="7"/>
        <v>-52</v>
      </c>
      <c r="BT4" s="22">
        <f t="shared" si="8"/>
        <v>52</v>
      </c>
      <c r="BV4" s="59">
        <f t="shared" ref="BV4:BV58" si="16">1+7*((BS4-MIN($BS$3:$BS$58))/(MAX($BS$3:$BS$58)-MIN($BS$3:$BS$58)))</f>
        <v>1</v>
      </c>
      <c r="BW4" s="59">
        <f t="shared" ref="BW4:BW58" si="17">1+7*((BT4-MIN($BT$3:$BT$58))/(MAX($BT$3:$BT$58)-MIN($BT$3:$BT$58)))</f>
        <v>8</v>
      </c>
      <c r="BY4" s="53" t="s">
        <v>56</v>
      </c>
      <c r="BZ4" s="54">
        <v>2</v>
      </c>
      <c r="CB4" s="22" t="str">
        <f t="shared" si="9"/>
        <v>Safe R</v>
      </c>
      <c r="CD4" s="52"/>
      <c r="CE4" s="25"/>
      <c r="CI4" s="6"/>
      <c r="CL4" s="30"/>
      <c r="CM4" s="30"/>
    </row>
    <row r="5" spans="1:92" x14ac:dyDescent="0.2">
      <c r="A5" s="30" t="s">
        <v>49</v>
      </c>
      <c r="B5" s="30" t="s">
        <v>49</v>
      </c>
      <c r="C5" s="30" t="s">
        <v>187</v>
      </c>
      <c r="D5" s="47" t="s">
        <v>278</v>
      </c>
      <c r="E5" s="30" t="s">
        <v>50</v>
      </c>
      <c r="F5" s="30" t="s">
        <v>51</v>
      </c>
      <c r="G5" s="30" t="s">
        <v>40</v>
      </c>
      <c r="H5" s="30" t="s">
        <v>40</v>
      </c>
      <c r="I5" s="30" t="s">
        <v>38</v>
      </c>
      <c r="J5" s="30" t="s">
        <v>40</v>
      </c>
      <c r="K5" s="30" t="s">
        <v>39</v>
      </c>
      <c r="L5" s="30" t="s">
        <v>40</v>
      </c>
      <c r="M5" s="30" t="s">
        <v>38</v>
      </c>
      <c r="N5" s="30" t="s">
        <v>40</v>
      </c>
      <c r="O5" s="30" t="s">
        <v>38</v>
      </c>
      <c r="P5" s="30" t="s">
        <v>40</v>
      </c>
      <c r="Q5" s="30" t="s">
        <v>40</v>
      </c>
      <c r="R5" s="30" t="s">
        <v>40</v>
      </c>
      <c r="S5" s="30" t="s">
        <v>40</v>
      </c>
      <c r="U5" s="93" t="s">
        <v>49</v>
      </c>
      <c r="V5" s="94" t="s">
        <v>187</v>
      </c>
      <c r="W5" s="30"/>
      <c r="X5" s="37" t="s">
        <v>56</v>
      </c>
      <c r="Y5" s="33">
        <f>COUNTIFS(Edited[[Cook]:[FiveThirtyEight]],"*"&amp;Table579[[#This Row],[Strength]]&amp;"*")</f>
        <v>50</v>
      </c>
      <c r="Z5" s="34">
        <v>3</v>
      </c>
      <c r="AA5" s="35" t="str">
        <f t="shared" si="0"/>
        <v>D3</v>
      </c>
      <c r="AC5" s="48" t="str">
        <v>Arkansas</v>
      </c>
      <c r="AD5" s="48" t="str">
        <v>Arkansas</v>
      </c>
      <c r="AE5" s="48" t="str">
        <v>AR</v>
      </c>
      <c r="AF5" s="48" t="str">
        <v>6</v>
      </c>
      <c r="AG5" s="48" t="str">
        <v>R+15</v>
      </c>
      <c r="AH5" s="48" t="str">
        <v>60.6% R</v>
      </c>
      <c r="AI5" s="48" t="str">
        <v>R4</v>
      </c>
      <c r="AJ5" s="48" t="str">
        <v>R4</v>
      </c>
      <c r="AK5" s="48" t="str">
        <v>R4</v>
      </c>
      <c r="AL5" s="48" t="str">
        <v>R4</v>
      </c>
      <c r="AM5" s="48" t="str">
        <v>R3</v>
      </c>
      <c r="AN5" s="48" t="str">
        <v>R4</v>
      </c>
      <c r="AO5" s="48" t="str">
        <v>R4</v>
      </c>
      <c r="AP5" s="48" t="str">
        <v>R4</v>
      </c>
      <c r="AQ5" s="48" t="str">
        <v>R4</v>
      </c>
      <c r="AR5" s="48" t="str">
        <v>R4</v>
      </c>
      <c r="AS5" s="48" t="str">
        <v>R4</v>
      </c>
      <c r="AT5" s="48" t="str">
        <v>R4</v>
      </c>
      <c r="AU5" s="48" t="str">
        <v>R4</v>
      </c>
      <c r="AV5" s="25"/>
      <c r="AW5" s="22">
        <f t="shared" si="1"/>
        <v>0</v>
      </c>
      <c r="AX5" s="22">
        <f t="shared" si="1"/>
        <v>0</v>
      </c>
      <c r="AY5" s="22">
        <f t="shared" si="1"/>
        <v>0</v>
      </c>
      <c r="AZ5" s="22">
        <f t="shared" si="1"/>
        <v>0</v>
      </c>
      <c r="BA5" s="22">
        <f t="shared" si="1"/>
        <v>0</v>
      </c>
      <c r="BB5" s="22">
        <f t="shared" si="1"/>
        <v>0</v>
      </c>
      <c r="BC5" s="22">
        <f t="shared" si="1"/>
        <v>0</v>
      </c>
      <c r="BD5" s="22">
        <f t="shared" si="1"/>
        <v>1</v>
      </c>
      <c r="BE5" s="22">
        <f t="shared" si="1"/>
        <v>12</v>
      </c>
      <c r="BG5" s="22">
        <f t="shared" si="10"/>
        <v>0</v>
      </c>
      <c r="BH5" s="22">
        <f t="shared" si="11"/>
        <v>0</v>
      </c>
      <c r="BI5" s="22">
        <f t="shared" si="12"/>
        <v>0</v>
      </c>
      <c r="BJ5" s="22">
        <f t="shared" si="13"/>
        <v>0</v>
      </c>
      <c r="BK5" s="22">
        <f t="shared" si="14"/>
        <v>0</v>
      </c>
      <c r="BM5" s="22">
        <f t="shared" si="3"/>
        <v>0</v>
      </c>
      <c r="BN5" s="22">
        <f t="shared" si="4"/>
        <v>0</v>
      </c>
      <c r="BO5" s="22">
        <f t="shared" si="5"/>
        <v>3</v>
      </c>
      <c r="BP5" s="22">
        <f t="shared" si="6"/>
        <v>48</v>
      </c>
      <c r="BQ5" s="22">
        <f t="shared" si="15"/>
        <v>51</v>
      </c>
      <c r="BS5" s="22">
        <f t="shared" si="7"/>
        <v>-51</v>
      </c>
      <c r="BT5" s="22">
        <f t="shared" si="8"/>
        <v>51</v>
      </c>
      <c r="BV5" s="59">
        <f t="shared" si="16"/>
        <v>1.0673076923076923</v>
      </c>
      <c r="BW5" s="59">
        <f t="shared" si="17"/>
        <v>7.9326923076923084</v>
      </c>
      <c r="BY5" s="53" t="s">
        <v>61</v>
      </c>
      <c r="BZ5" s="54">
        <v>3</v>
      </c>
      <c r="CB5" s="22" t="str">
        <f t="shared" si="9"/>
        <v>Safe R</v>
      </c>
      <c r="CD5" s="52"/>
      <c r="CE5" s="25"/>
      <c r="CI5" s="6"/>
      <c r="CL5" s="30"/>
      <c r="CM5" s="30"/>
    </row>
    <row r="6" spans="1:92" x14ac:dyDescent="0.2">
      <c r="A6" s="30" t="s">
        <v>46</v>
      </c>
      <c r="B6" s="30" t="s">
        <v>46</v>
      </c>
      <c r="C6" s="30" t="s">
        <v>188</v>
      </c>
      <c r="D6" s="47" t="s">
        <v>277</v>
      </c>
      <c r="E6" s="30" t="s">
        <v>47</v>
      </c>
      <c r="F6" s="30" t="s">
        <v>48</v>
      </c>
      <c r="G6" s="30" t="s">
        <v>61</v>
      </c>
      <c r="H6" s="30" t="s">
        <v>253</v>
      </c>
      <c r="I6" s="30" t="s">
        <v>61</v>
      </c>
      <c r="J6" s="30" t="s">
        <v>45</v>
      </c>
      <c r="K6" s="30" t="s">
        <v>45</v>
      </c>
      <c r="L6" s="30" t="s">
        <v>45</v>
      </c>
      <c r="M6" s="30" t="s">
        <v>61</v>
      </c>
      <c r="N6" s="30" t="s">
        <v>45</v>
      </c>
      <c r="O6" s="30" t="s">
        <v>45</v>
      </c>
      <c r="P6" s="30" t="s">
        <v>61</v>
      </c>
      <c r="Q6" s="30" t="s">
        <v>45</v>
      </c>
      <c r="R6" s="30" t="s">
        <v>45</v>
      </c>
      <c r="S6" s="30" t="s">
        <v>61</v>
      </c>
      <c r="U6" s="93" t="s">
        <v>46</v>
      </c>
      <c r="V6" s="94" t="s">
        <v>188</v>
      </c>
      <c r="W6" s="30"/>
      <c r="X6" s="32" t="s">
        <v>61</v>
      </c>
      <c r="Y6" s="33">
        <f>COUNTIFS(Edited[[Cook]:[FiveThirtyEight]],"*"&amp;Table579[[#This Row],[Strength]]&amp;"*")</f>
        <v>82</v>
      </c>
      <c r="Z6" s="34">
        <v>2</v>
      </c>
      <c r="AA6" s="35" t="str">
        <f t="shared" si="0"/>
        <v>D2</v>
      </c>
      <c r="AC6" s="48" t="str">
        <v>Arizona</v>
      </c>
      <c r="AD6" s="48" t="str">
        <v>Arizona</v>
      </c>
      <c r="AE6" s="48" t="str">
        <v>AZ</v>
      </c>
      <c r="AF6" s="48" t="str">
        <v>11</v>
      </c>
      <c r="AG6" s="48" t="str">
        <v>R+5</v>
      </c>
      <c r="AH6" s="48" t="str">
        <v>48.9% R</v>
      </c>
      <c r="AI6" s="48" t="str">
        <v>D2</v>
      </c>
      <c r="AJ6" s="48" t="str">
        <v>D1</v>
      </c>
      <c r="AK6" s="48" t="str">
        <v>D2</v>
      </c>
      <c r="AL6" s="48" t="str">
        <v>T0</v>
      </c>
      <c r="AM6" s="48" t="str">
        <v>T0</v>
      </c>
      <c r="AN6" s="48" t="str">
        <v>T0</v>
      </c>
      <c r="AO6" s="48" t="str">
        <v>D2</v>
      </c>
      <c r="AP6" s="48" t="str">
        <v>T0</v>
      </c>
      <c r="AQ6" s="48" t="str">
        <v>T0</v>
      </c>
      <c r="AR6" s="48" t="str">
        <v>D2</v>
      </c>
      <c r="AS6" s="48" t="str">
        <v>T0</v>
      </c>
      <c r="AT6" s="48" t="str">
        <v>T0</v>
      </c>
      <c r="AU6" s="48" t="str">
        <v>D2</v>
      </c>
      <c r="AV6" s="25"/>
      <c r="AW6" s="22">
        <f t="shared" si="1"/>
        <v>1</v>
      </c>
      <c r="AX6" s="22">
        <f t="shared" si="1"/>
        <v>5</v>
      </c>
      <c r="AY6" s="22">
        <f t="shared" si="1"/>
        <v>0</v>
      </c>
      <c r="AZ6" s="22">
        <f t="shared" si="1"/>
        <v>0</v>
      </c>
      <c r="BA6" s="22">
        <f t="shared" si="1"/>
        <v>7</v>
      </c>
      <c r="BB6" s="22">
        <f t="shared" si="1"/>
        <v>0</v>
      </c>
      <c r="BC6" s="22">
        <f t="shared" si="1"/>
        <v>0</v>
      </c>
      <c r="BD6" s="22">
        <f t="shared" si="1"/>
        <v>0</v>
      </c>
      <c r="BE6" s="22">
        <f t="shared" si="1"/>
        <v>0</v>
      </c>
      <c r="BG6" s="22">
        <f t="shared" si="10"/>
        <v>1</v>
      </c>
      <c r="BH6" s="22">
        <f t="shared" si="11"/>
        <v>10</v>
      </c>
      <c r="BI6" s="22">
        <f t="shared" si="12"/>
        <v>0</v>
      </c>
      <c r="BJ6" s="22">
        <f t="shared" si="13"/>
        <v>0</v>
      </c>
      <c r="BK6" s="22">
        <f t="shared" si="14"/>
        <v>11</v>
      </c>
      <c r="BM6" s="22">
        <f t="shared" si="3"/>
        <v>0</v>
      </c>
      <c r="BN6" s="22">
        <f t="shared" si="4"/>
        <v>0</v>
      </c>
      <c r="BO6" s="22">
        <f t="shared" si="5"/>
        <v>0</v>
      </c>
      <c r="BP6" s="22">
        <f t="shared" si="6"/>
        <v>0</v>
      </c>
      <c r="BQ6" s="22">
        <f t="shared" si="15"/>
        <v>0</v>
      </c>
      <c r="BS6" s="22">
        <f t="shared" si="7"/>
        <v>11</v>
      </c>
      <c r="BT6" s="22">
        <f t="shared" si="8"/>
        <v>-11</v>
      </c>
      <c r="BV6" s="59">
        <f t="shared" si="16"/>
        <v>5.240384615384615</v>
      </c>
      <c r="BW6" s="59">
        <f t="shared" si="17"/>
        <v>3.7596153846153846</v>
      </c>
      <c r="BY6" s="53" t="s">
        <v>45</v>
      </c>
      <c r="BZ6" s="54">
        <v>4</v>
      </c>
      <c r="CB6" s="22" t="str">
        <f t="shared" si="9"/>
        <v>Lean D</v>
      </c>
      <c r="CD6" s="52"/>
      <c r="CE6" s="25"/>
      <c r="CI6" s="6"/>
      <c r="CL6" s="30"/>
      <c r="CM6" s="30"/>
    </row>
    <row r="7" spans="1:92" x14ac:dyDescent="0.2">
      <c r="A7" s="30" t="s">
        <v>52</v>
      </c>
      <c r="B7" s="30" t="s">
        <v>52</v>
      </c>
      <c r="C7" s="30" t="s">
        <v>189</v>
      </c>
      <c r="D7" s="47" t="s">
        <v>279</v>
      </c>
      <c r="E7" s="30" t="s">
        <v>53</v>
      </c>
      <c r="F7" s="30" t="s">
        <v>54</v>
      </c>
      <c r="G7" s="30" t="s">
        <v>57</v>
      </c>
      <c r="H7" s="30" t="s">
        <v>57</v>
      </c>
      <c r="I7" s="30" t="s">
        <v>55</v>
      </c>
      <c r="J7" s="30" t="s">
        <v>57</v>
      </c>
      <c r="K7" s="30" t="s">
        <v>57</v>
      </c>
      <c r="L7" s="30" t="s">
        <v>57</v>
      </c>
      <c r="M7" s="30" t="s">
        <v>55</v>
      </c>
      <c r="N7" s="30" t="s">
        <v>57</v>
      </c>
      <c r="O7" s="30" t="s">
        <v>55</v>
      </c>
      <c r="P7" s="30" t="s">
        <v>57</v>
      </c>
      <c r="Q7" s="30" t="s">
        <v>57</v>
      </c>
      <c r="R7" s="30" t="s">
        <v>57</v>
      </c>
      <c r="S7" s="30" t="s">
        <v>57</v>
      </c>
      <c r="U7" s="93" t="s">
        <v>52</v>
      </c>
      <c r="V7" s="94" t="s">
        <v>189</v>
      </c>
      <c r="W7" s="30"/>
      <c r="X7" s="37" t="s">
        <v>253</v>
      </c>
      <c r="Y7" s="33">
        <f>COUNTIFS(Edited[[Cook]:[FiveThirtyEight]],"*"&amp;Table579[[#This Row],[Strength]]&amp;"*")</f>
        <v>5</v>
      </c>
      <c r="Z7" s="34">
        <v>1</v>
      </c>
      <c r="AA7" s="35" t="str">
        <f t="shared" si="0"/>
        <v>D1</v>
      </c>
      <c r="AC7" s="48" t="str">
        <v>California</v>
      </c>
      <c r="AD7" s="48" t="str">
        <v>California</v>
      </c>
      <c r="AE7" s="48" t="str">
        <v>CA</v>
      </c>
      <c r="AF7" s="48" t="str">
        <v>55</v>
      </c>
      <c r="AG7" s="48" t="str">
        <v>D+12</v>
      </c>
      <c r="AH7" s="48" t="str">
        <v>61.7% D</v>
      </c>
      <c r="AI7" s="48" t="str">
        <v>D4</v>
      </c>
      <c r="AJ7" s="48" t="str">
        <v>D4</v>
      </c>
      <c r="AK7" s="48" t="str">
        <v>D4</v>
      </c>
      <c r="AL7" s="48" t="str">
        <v>D4</v>
      </c>
      <c r="AM7" s="48" t="str">
        <v>D4</v>
      </c>
      <c r="AN7" s="48" t="str">
        <v>D4</v>
      </c>
      <c r="AO7" s="48" t="str">
        <v>D4</v>
      </c>
      <c r="AP7" s="48" t="str">
        <v>D4</v>
      </c>
      <c r="AQ7" s="48" t="str">
        <v>D4</v>
      </c>
      <c r="AR7" s="48" t="str">
        <v>D4</v>
      </c>
      <c r="AS7" s="48" t="str">
        <v>D4</v>
      </c>
      <c r="AT7" s="48" t="str">
        <v>D4</v>
      </c>
      <c r="AU7" s="48" t="str">
        <v>D4</v>
      </c>
      <c r="AV7" s="25"/>
      <c r="AW7" s="22">
        <f t="shared" si="1"/>
        <v>0</v>
      </c>
      <c r="AX7" s="22">
        <f t="shared" si="1"/>
        <v>0</v>
      </c>
      <c r="AY7" s="22">
        <f t="shared" si="1"/>
        <v>0</v>
      </c>
      <c r="AZ7" s="22">
        <f t="shared" si="1"/>
        <v>13</v>
      </c>
      <c r="BA7" s="22">
        <f t="shared" si="1"/>
        <v>0</v>
      </c>
      <c r="BB7" s="22">
        <f t="shared" si="1"/>
        <v>0</v>
      </c>
      <c r="BC7" s="22">
        <f t="shared" si="1"/>
        <v>0</v>
      </c>
      <c r="BD7" s="22">
        <f t="shared" si="1"/>
        <v>0</v>
      </c>
      <c r="BE7" s="22">
        <f t="shared" si="1"/>
        <v>0</v>
      </c>
      <c r="BG7" s="22">
        <f t="shared" si="10"/>
        <v>0</v>
      </c>
      <c r="BH7" s="22">
        <f t="shared" si="11"/>
        <v>0</v>
      </c>
      <c r="BI7" s="22">
        <f t="shared" si="12"/>
        <v>0</v>
      </c>
      <c r="BJ7" s="22">
        <f t="shared" si="13"/>
        <v>52</v>
      </c>
      <c r="BK7" s="22">
        <f t="shared" si="14"/>
        <v>52</v>
      </c>
      <c r="BM7" s="22">
        <f t="shared" si="3"/>
        <v>0</v>
      </c>
      <c r="BN7" s="22">
        <f t="shared" si="4"/>
        <v>0</v>
      </c>
      <c r="BO7" s="22">
        <f t="shared" si="5"/>
        <v>0</v>
      </c>
      <c r="BP7" s="22">
        <f t="shared" si="6"/>
        <v>0</v>
      </c>
      <c r="BQ7" s="22">
        <f t="shared" si="15"/>
        <v>0</v>
      </c>
      <c r="BS7" s="22">
        <f t="shared" si="7"/>
        <v>52</v>
      </c>
      <c r="BT7" s="22">
        <f t="shared" si="8"/>
        <v>-52</v>
      </c>
      <c r="BV7" s="59">
        <f t="shared" si="16"/>
        <v>8</v>
      </c>
      <c r="BW7" s="59">
        <f t="shared" si="17"/>
        <v>1</v>
      </c>
      <c r="BY7" s="53" t="s">
        <v>44</v>
      </c>
      <c r="BZ7" s="54">
        <v>5</v>
      </c>
      <c r="CB7" s="22" t="str">
        <f t="shared" si="9"/>
        <v>Safe D</v>
      </c>
      <c r="CD7" s="52"/>
      <c r="CE7" s="25"/>
      <c r="CI7" s="6"/>
      <c r="CL7" s="30"/>
      <c r="CM7" s="30"/>
    </row>
    <row r="8" spans="1:92" x14ac:dyDescent="0.2">
      <c r="A8" s="30" t="s">
        <v>58</v>
      </c>
      <c r="B8" s="30" t="s">
        <v>58</v>
      </c>
      <c r="C8" s="30" t="s">
        <v>190</v>
      </c>
      <c r="D8" s="47" t="s">
        <v>275</v>
      </c>
      <c r="E8" s="30" t="s">
        <v>59</v>
      </c>
      <c r="F8" s="30" t="s">
        <v>60</v>
      </c>
      <c r="G8" s="30" t="s">
        <v>56</v>
      </c>
      <c r="H8" s="30" t="s">
        <v>57</v>
      </c>
      <c r="I8" s="30" t="s">
        <v>56</v>
      </c>
      <c r="J8" s="30" t="s">
        <v>56</v>
      </c>
      <c r="K8" s="30" t="s">
        <v>61</v>
      </c>
      <c r="L8" s="30" t="s">
        <v>61</v>
      </c>
      <c r="M8" s="30" t="s">
        <v>55</v>
      </c>
      <c r="N8" s="30" t="s">
        <v>57</v>
      </c>
      <c r="O8" s="30" t="s">
        <v>56</v>
      </c>
      <c r="P8" s="30" t="s">
        <v>57</v>
      </c>
      <c r="Q8" s="30" t="s">
        <v>57</v>
      </c>
      <c r="R8" s="30" t="s">
        <v>56</v>
      </c>
      <c r="S8" s="30" t="s">
        <v>57</v>
      </c>
      <c r="U8" s="93" t="s">
        <v>58</v>
      </c>
      <c r="V8" s="94" t="s">
        <v>190</v>
      </c>
      <c r="W8" s="30"/>
      <c r="X8" s="88" t="s">
        <v>45</v>
      </c>
      <c r="Y8" s="38">
        <f>COUNTIFS(Edited[[Cook]:[FiveThirtyEight]],"*"&amp;Table579[[#This Row],[Strength]]&amp;"*")</f>
        <v>80</v>
      </c>
      <c r="Z8" s="34">
        <v>0</v>
      </c>
      <c r="AA8" s="35" t="str">
        <f t="shared" si="0"/>
        <v>T0</v>
      </c>
      <c r="AC8" s="48" t="str">
        <v>Colorado</v>
      </c>
      <c r="AD8" s="48" t="str">
        <v>Colorado</v>
      </c>
      <c r="AE8" s="48" t="str">
        <v>CO</v>
      </c>
      <c r="AF8" s="48" t="str">
        <v>9</v>
      </c>
      <c r="AG8" s="48" t="str">
        <v>D+1</v>
      </c>
      <c r="AH8" s="48" t="str">
        <v>48.2% D</v>
      </c>
      <c r="AI8" s="48" t="str">
        <v>D3</v>
      </c>
      <c r="AJ8" s="48" t="str">
        <v>D4</v>
      </c>
      <c r="AK8" s="48" t="str">
        <v>D3</v>
      </c>
      <c r="AL8" s="48" t="str">
        <v>D3</v>
      </c>
      <c r="AM8" s="48" t="str">
        <v>D2</v>
      </c>
      <c r="AN8" s="48" t="str">
        <v>D2</v>
      </c>
      <c r="AO8" s="48" t="str">
        <v>D4</v>
      </c>
      <c r="AP8" s="48" t="str">
        <v>D4</v>
      </c>
      <c r="AQ8" s="48" t="str">
        <v>D3</v>
      </c>
      <c r="AR8" s="48" t="str">
        <v>D4</v>
      </c>
      <c r="AS8" s="48" t="str">
        <v>D4</v>
      </c>
      <c r="AT8" s="48" t="str">
        <v>D3</v>
      </c>
      <c r="AU8" s="48" t="str">
        <v>D4</v>
      </c>
      <c r="AV8" s="25"/>
      <c r="AW8" s="22">
        <f t="shared" si="1"/>
        <v>0</v>
      </c>
      <c r="AX8" s="22">
        <f t="shared" si="1"/>
        <v>2</v>
      </c>
      <c r="AY8" s="22">
        <f t="shared" si="1"/>
        <v>5</v>
      </c>
      <c r="AZ8" s="22">
        <f t="shared" si="1"/>
        <v>6</v>
      </c>
      <c r="BA8" s="22">
        <f t="shared" si="1"/>
        <v>0</v>
      </c>
      <c r="BB8" s="22">
        <f t="shared" si="1"/>
        <v>0</v>
      </c>
      <c r="BC8" s="22">
        <f t="shared" si="1"/>
        <v>0</v>
      </c>
      <c r="BD8" s="22">
        <f t="shared" si="1"/>
        <v>0</v>
      </c>
      <c r="BE8" s="22">
        <f t="shared" si="1"/>
        <v>0</v>
      </c>
      <c r="BG8" s="22">
        <f t="shared" si="10"/>
        <v>0</v>
      </c>
      <c r="BH8" s="22">
        <f t="shared" si="11"/>
        <v>4</v>
      </c>
      <c r="BI8" s="22">
        <f t="shared" si="12"/>
        <v>15</v>
      </c>
      <c r="BJ8" s="22">
        <f t="shared" si="13"/>
        <v>24</v>
      </c>
      <c r="BK8" s="22">
        <f t="shared" si="14"/>
        <v>43</v>
      </c>
      <c r="BM8" s="22">
        <f t="shared" si="3"/>
        <v>0</v>
      </c>
      <c r="BN8" s="22">
        <f t="shared" si="4"/>
        <v>0</v>
      </c>
      <c r="BO8" s="22">
        <f t="shared" si="5"/>
        <v>0</v>
      </c>
      <c r="BP8" s="22">
        <f t="shared" si="6"/>
        <v>0</v>
      </c>
      <c r="BQ8" s="22">
        <f t="shared" si="15"/>
        <v>0</v>
      </c>
      <c r="BS8" s="22">
        <f t="shared" si="7"/>
        <v>43</v>
      </c>
      <c r="BT8" s="22">
        <f t="shared" si="8"/>
        <v>-43</v>
      </c>
      <c r="BV8" s="59">
        <f t="shared" si="16"/>
        <v>7.3942307692307692</v>
      </c>
      <c r="BW8" s="59">
        <f t="shared" si="17"/>
        <v>1.6057692307692308</v>
      </c>
      <c r="BY8" s="53" t="s">
        <v>39</v>
      </c>
      <c r="BZ8" s="54">
        <v>6</v>
      </c>
      <c r="CB8" s="22" t="str">
        <f t="shared" si="9"/>
        <v>Safe D</v>
      </c>
      <c r="CD8" s="52"/>
      <c r="CE8" s="25"/>
      <c r="CI8" s="6"/>
      <c r="CL8" s="30"/>
      <c r="CM8" s="30"/>
    </row>
    <row r="9" spans="1:92" x14ac:dyDescent="0.2">
      <c r="A9" s="30" t="s">
        <v>62</v>
      </c>
      <c r="B9" s="30" t="s">
        <v>62</v>
      </c>
      <c r="C9" s="30" t="s">
        <v>191</v>
      </c>
      <c r="D9" s="47" t="s">
        <v>280</v>
      </c>
      <c r="E9" s="30" t="s">
        <v>63</v>
      </c>
      <c r="F9" s="30" t="s">
        <v>64</v>
      </c>
      <c r="G9" s="30" t="s">
        <v>57</v>
      </c>
      <c r="H9" s="30" t="s">
        <v>57</v>
      </c>
      <c r="I9" s="30" t="s">
        <v>55</v>
      </c>
      <c r="J9" s="30" t="s">
        <v>57</v>
      </c>
      <c r="K9" s="30" t="s">
        <v>56</v>
      </c>
      <c r="L9" s="30" t="s">
        <v>57</v>
      </c>
      <c r="M9" s="30" t="s">
        <v>55</v>
      </c>
      <c r="N9" s="30" t="s">
        <v>57</v>
      </c>
      <c r="O9" s="30" t="s">
        <v>55</v>
      </c>
      <c r="P9" s="30" t="s">
        <v>57</v>
      </c>
      <c r="Q9" s="30" t="s">
        <v>57</v>
      </c>
      <c r="R9" s="30" t="s">
        <v>56</v>
      </c>
      <c r="S9" s="30" t="s">
        <v>57</v>
      </c>
      <c r="U9" s="93" t="s">
        <v>62</v>
      </c>
      <c r="V9" s="94" t="s">
        <v>191</v>
      </c>
      <c r="W9" s="30"/>
      <c r="X9" s="39" t="s">
        <v>38</v>
      </c>
      <c r="Y9" s="40">
        <f>COUNTIFS(Edited[[Cook]:[FiveThirtyEight]],"*"&amp;Table579[[#This Row],[Strength]]&amp;"*")</f>
        <v>49</v>
      </c>
      <c r="Z9" s="34">
        <v>4</v>
      </c>
      <c r="AA9" s="35" t="str">
        <f t="shared" si="0"/>
        <v>R4</v>
      </c>
      <c r="AC9" s="48" t="str">
        <v>Connecticut</v>
      </c>
      <c r="AD9" s="48" t="str">
        <v>Connecticut</v>
      </c>
      <c r="AE9" s="48" t="str">
        <v>CT</v>
      </c>
      <c r="AF9" s="48" t="str">
        <v>7</v>
      </c>
      <c r="AG9" s="48" t="str">
        <v>D+6</v>
      </c>
      <c r="AH9" s="48" t="str">
        <v>54.6% D</v>
      </c>
      <c r="AI9" s="48" t="str">
        <v>D4</v>
      </c>
      <c r="AJ9" s="48" t="str">
        <v>D4</v>
      </c>
      <c r="AK9" s="48" t="str">
        <v>D4</v>
      </c>
      <c r="AL9" s="48" t="str">
        <v>D4</v>
      </c>
      <c r="AM9" s="48" t="str">
        <v>D3</v>
      </c>
      <c r="AN9" s="48" t="str">
        <v>D4</v>
      </c>
      <c r="AO9" s="48" t="str">
        <v>D4</v>
      </c>
      <c r="AP9" s="48" t="str">
        <v>D4</v>
      </c>
      <c r="AQ9" s="48" t="str">
        <v>D4</v>
      </c>
      <c r="AR9" s="48" t="str">
        <v>D4</v>
      </c>
      <c r="AS9" s="48" t="str">
        <v>D4</v>
      </c>
      <c r="AT9" s="48" t="str">
        <v>D3</v>
      </c>
      <c r="AU9" s="48" t="str">
        <v>D4</v>
      </c>
      <c r="AV9" s="25"/>
      <c r="AW9" s="22">
        <f t="shared" si="1"/>
        <v>0</v>
      </c>
      <c r="AX9" s="22">
        <f t="shared" si="1"/>
        <v>0</v>
      </c>
      <c r="AY9" s="22">
        <f t="shared" si="1"/>
        <v>2</v>
      </c>
      <c r="AZ9" s="22">
        <f t="shared" si="1"/>
        <v>11</v>
      </c>
      <c r="BA9" s="22">
        <f t="shared" si="1"/>
        <v>0</v>
      </c>
      <c r="BB9" s="22">
        <f t="shared" si="1"/>
        <v>0</v>
      </c>
      <c r="BC9" s="22">
        <f t="shared" si="1"/>
        <v>0</v>
      </c>
      <c r="BD9" s="22">
        <f t="shared" si="1"/>
        <v>0</v>
      </c>
      <c r="BE9" s="22">
        <f t="shared" si="1"/>
        <v>0</v>
      </c>
      <c r="BG9" s="22">
        <f t="shared" si="10"/>
        <v>0</v>
      </c>
      <c r="BH9" s="22">
        <f t="shared" si="11"/>
        <v>0</v>
      </c>
      <c r="BI9" s="22">
        <f t="shared" si="12"/>
        <v>6</v>
      </c>
      <c r="BJ9" s="22">
        <f t="shared" si="13"/>
        <v>44</v>
      </c>
      <c r="BK9" s="22">
        <f t="shared" si="14"/>
        <v>50</v>
      </c>
      <c r="BM9" s="22">
        <f t="shared" si="3"/>
        <v>0</v>
      </c>
      <c r="BN9" s="22">
        <f t="shared" si="4"/>
        <v>0</v>
      </c>
      <c r="BO9" s="22">
        <f t="shared" si="5"/>
        <v>0</v>
      </c>
      <c r="BP9" s="22">
        <f t="shared" si="6"/>
        <v>0</v>
      </c>
      <c r="BQ9" s="22">
        <f t="shared" si="15"/>
        <v>0</v>
      </c>
      <c r="BS9" s="22">
        <f t="shared" si="7"/>
        <v>50</v>
      </c>
      <c r="BT9" s="22">
        <f t="shared" si="8"/>
        <v>-50</v>
      </c>
      <c r="BV9" s="59">
        <f t="shared" si="16"/>
        <v>7.865384615384615</v>
      </c>
      <c r="BW9" s="59">
        <f t="shared" si="17"/>
        <v>1.1346153846153846</v>
      </c>
      <c r="BY9" s="53" t="s">
        <v>38</v>
      </c>
      <c r="BZ9" s="54">
        <v>7</v>
      </c>
      <c r="CB9" s="22" t="str">
        <f t="shared" si="9"/>
        <v>Safe D</v>
      </c>
      <c r="CD9" s="52"/>
      <c r="CE9" s="25"/>
      <c r="CI9" s="6"/>
      <c r="CL9" s="30"/>
      <c r="CM9" s="30"/>
      <c r="CN9" s="25"/>
    </row>
    <row r="10" spans="1:92" x14ac:dyDescent="0.2">
      <c r="A10" s="30" t="s">
        <v>184</v>
      </c>
      <c r="B10" s="30" t="s">
        <v>184</v>
      </c>
      <c r="C10" s="30" t="s">
        <v>192</v>
      </c>
      <c r="D10" s="47" t="s">
        <v>276</v>
      </c>
      <c r="E10" s="30" t="s">
        <v>67</v>
      </c>
      <c r="F10" s="30" t="s">
        <v>68</v>
      </c>
      <c r="G10" s="30" t="s">
        <v>57</v>
      </c>
      <c r="H10" s="30" t="s">
        <v>57</v>
      </c>
      <c r="I10" s="30" t="s">
        <v>55</v>
      </c>
      <c r="J10" s="30" t="s">
        <v>57</v>
      </c>
      <c r="K10" s="30" t="s">
        <v>57</v>
      </c>
      <c r="L10" s="30" t="s">
        <v>57</v>
      </c>
      <c r="M10" s="30" t="s">
        <v>55</v>
      </c>
      <c r="N10" s="30" t="s">
        <v>57</v>
      </c>
      <c r="O10" s="30" t="s">
        <v>55</v>
      </c>
      <c r="P10" s="30" t="s">
        <v>57</v>
      </c>
      <c r="Q10" s="30" t="s">
        <v>57</v>
      </c>
      <c r="R10" s="30" t="s">
        <v>57</v>
      </c>
      <c r="S10" s="30" t="s">
        <v>57</v>
      </c>
      <c r="U10" s="93" t="s">
        <v>184</v>
      </c>
      <c r="V10" s="94" t="s">
        <v>192</v>
      </c>
      <c r="W10" s="30"/>
      <c r="X10" s="39" t="s">
        <v>40</v>
      </c>
      <c r="Y10" s="40">
        <f>COUNTIFS(Edited[[Cook]:[FiveThirtyEight]],"*"&amp;Table579[[#This Row],[Strength]]&amp;"*")</f>
        <v>170</v>
      </c>
      <c r="Z10" s="36">
        <v>4</v>
      </c>
      <c r="AA10" s="35" t="str">
        <f t="shared" si="0"/>
        <v>R4</v>
      </c>
      <c r="AC10" s="48" t="str">
        <v>District of Columbia</v>
      </c>
      <c r="AD10" s="48" t="str">
        <v>District of Columbia</v>
      </c>
      <c r="AE10" s="48" t="str">
        <v>DC</v>
      </c>
      <c r="AF10" s="48" t="str">
        <v>3</v>
      </c>
      <c r="AG10" s="48" t="str">
        <v>D+41</v>
      </c>
      <c r="AH10" s="48" t="str">
        <v>90.9% D</v>
      </c>
      <c r="AI10" s="48" t="str">
        <v>D4</v>
      </c>
      <c r="AJ10" s="48" t="str">
        <v>D4</v>
      </c>
      <c r="AK10" s="48" t="str">
        <v>D4</v>
      </c>
      <c r="AL10" s="48" t="str">
        <v>D4</v>
      </c>
      <c r="AM10" s="48" t="str">
        <v>D4</v>
      </c>
      <c r="AN10" s="48" t="str">
        <v>D4</v>
      </c>
      <c r="AO10" s="48" t="str">
        <v>D4</v>
      </c>
      <c r="AP10" s="48" t="str">
        <v>D4</v>
      </c>
      <c r="AQ10" s="48" t="str">
        <v>D4</v>
      </c>
      <c r="AR10" s="48" t="str">
        <v>D4</v>
      </c>
      <c r="AS10" s="48" t="str">
        <v>D4</v>
      </c>
      <c r="AT10" s="48" t="str">
        <v>D4</v>
      </c>
      <c r="AU10" s="48" t="str">
        <v>D4</v>
      </c>
      <c r="AV10" s="25"/>
      <c r="AW10" s="22">
        <f t="shared" si="1"/>
        <v>0</v>
      </c>
      <c r="AX10" s="22">
        <f t="shared" si="1"/>
        <v>0</v>
      </c>
      <c r="AY10" s="22">
        <f t="shared" si="1"/>
        <v>0</v>
      </c>
      <c r="AZ10" s="22">
        <f t="shared" si="1"/>
        <v>13</v>
      </c>
      <c r="BA10" s="22">
        <f t="shared" si="1"/>
        <v>0</v>
      </c>
      <c r="BB10" s="22">
        <f t="shared" si="1"/>
        <v>0</v>
      </c>
      <c r="BC10" s="22">
        <f t="shared" si="1"/>
        <v>0</v>
      </c>
      <c r="BD10" s="22">
        <f t="shared" si="1"/>
        <v>0</v>
      </c>
      <c r="BE10" s="22">
        <f t="shared" si="1"/>
        <v>0</v>
      </c>
      <c r="BG10" s="22">
        <f t="shared" si="10"/>
        <v>0</v>
      </c>
      <c r="BH10" s="22">
        <f t="shared" si="11"/>
        <v>0</v>
      </c>
      <c r="BI10" s="22">
        <f t="shared" si="12"/>
        <v>0</v>
      </c>
      <c r="BJ10" s="22">
        <f t="shared" si="13"/>
        <v>52</v>
      </c>
      <c r="BK10" s="22">
        <f t="shared" si="14"/>
        <v>52</v>
      </c>
      <c r="BM10" s="22">
        <f t="shared" si="3"/>
        <v>0</v>
      </c>
      <c r="BN10" s="22">
        <f t="shared" si="4"/>
        <v>0</v>
      </c>
      <c r="BO10" s="22">
        <f t="shared" si="5"/>
        <v>0</v>
      </c>
      <c r="BP10" s="22">
        <f t="shared" si="6"/>
        <v>0</v>
      </c>
      <c r="BQ10" s="22">
        <f t="shared" si="15"/>
        <v>0</v>
      </c>
      <c r="BS10" s="22">
        <f t="shared" si="7"/>
        <v>52</v>
      </c>
      <c r="BT10" s="22">
        <f t="shared" si="8"/>
        <v>-52</v>
      </c>
      <c r="BV10" s="59">
        <f t="shared" si="16"/>
        <v>8</v>
      </c>
      <c r="BW10" s="59">
        <f t="shared" si="17"/>
        <v>1</v>
      </c>
      <c r="CB10" s="22" t="str">
        <f t="shared" si="9"/>
        <v>Safe D</v>
      </c>
      <c r="CD10" s="52"/>
      <c r="CE10" s="25"/>
      <c r="CI10" s="6"/>
      <c r="CL10" s="30"/>
      <c r="CM10" s="30"/>
      <c r="CN10" s="25"/>
    </row>
    <row r="11" spans="1:92" x14ac:dyDescent="0.2">
      <c r="A11" s="30" t="s">
        <v>65</v>
      </c>
      <c r="B11" s="30" t="s">
        <v>65</v>
      </c>
      <c r="C11" s="30" t="s">
        <v>193</v>
      </c>
      <c r="D11" s="47" t="s">
        <v>276</v>
      </c>
      <c r="E11" s="30" t="s">
        <v>63</v>
      </c>
      <c r="F11" s="30" t="s">
        <v>66</v>
      </c>
      <c r="G11" s="30" t="s">
        <v>57</v>
      </c>
      <c r="H11" s="30" t="s">
        <v>57</v>
      </c>
      <c r="I11" s="30" t="s">
        <v>55</v>
      </c>
      <c r="J11" s="30" t="s">
        <v>57</v>
      </c>
      <c r="K11" s="30" t="s">
        <v>57</v>
      </c>
      <c r="L11" s="30" t="s">
        <v>57</v>
      </c>
      <c r="M11" s="30" t="s">
        <v>55</v>
      </c>
      <c r="N11" s="30" t="s">
        <v>57</v>
      </c>
      <c r="O11" s="30" t="s">
        <v>55</v>
      </c>
      <c r="P11" s="30" t="s">
        <v>57</v>
      </c>
      <c r="Q11" s="30" t="s">
        <v>57</v>
      </c>
      <c r="R11" s="30" t="s">
        <v>57</v>
      </c>
      <c r="S11" s="30" t="s">
        <v>57</v>
      </c>
      <c r="U11" s="93" t="s">
        <v>65</v>
      </c>
      <c r="V11" s="94" t="s">
        <v>193</v>
      </c>
      <c r="W11" s="30"/>
      <c r="X11" s="41" t="s">
        <v>39</v>
      </c>
      <c r="Y11" s="40">
        <f>COUNTIFS(Edited[[Cook]:[FiveThirtyEight]],"*"&amp;Table579[[#This Row],[Strength]]&amp;"*")</f>
        <v>52</v>
      </c>
      <c r="Z11" s="34">
        <v>3</v>
      </c>
      <c r="AA11" s="35" t="str">
        <f t="shared" si="0"/>
        <v>R3</v>
      </c>
      <c r="AC11" s="48" t="str">
        <v>Delaware</v>
      </c>
      <c r="AD11" s="48" t="str">
        <v>Delaware</v>
      </c>
      <c r="AE11" s="48" t="str">
        <v>DE</v>
      </c>
      <c r="AF11" s="48" t="str">
        <v>3</v>
      </c>
      <c r="AG11" s="48" t="str">
        <v>D+6</v>
      </c>
      <c r="AH11" s="48" t="str">
        <v>53.1% D</v>
      </c>
      <c r="AI11" s="48" t="str">
        <v>D4</v>
      </c>
      <c r="AJ11" s="48" t="str">
        <v>D4</v>
      </c>
      <c r="AK11" s="48" t="str">
        <v>D4</v>
      </c>
      <c r="AL11" s="48" t="str">
        <v>D4</v>
      </c>
      <c r="AM11" s="48" t="str">
        <v>D4</v>
      </c>
      <c r="AN11" s="48" t="str">
        <v>D4</v>
      </c>
      <c r="AO11" s="48" t="str">
        <v>D4</v>
      </c>
      <c r="AP11" s="48" t="str">
        <v>D4</v>
      </c>
      <c r="AQ11" s="48" t="str">
        <v>D4</v>
      </c>
      <c r="AR11" s="48" t="str">
        <v>D4</v>
      </c>
      <c r="AS11" s="48" t="str">
        <v>D4</v>
      </c>
      <c r="AT11" s="48" t="str">
        <v>D4</v>
      </c>
      <c r="AU11" s="48" t="str">
        <v>D4</v>
      </c>
      <c r="AV11" s="25"/>
      <c r="AW11" s="22">
        <f t="shared" si="1"/>
        <v>0</v>
      </c>
      <c r="AX11" s="22">
        <f t="shared" si="1"/>
        <v>0</v>
      </c>
      <c r="AY11" s="22">
        <f t="shared" si="1"/>
        <v>0</v>
      </c>
      <c r="AZ11" s="22">
        <f t="shared" si="1"/>
        <v>13</v>
      </c>
      <c r="BA11" s="22">
        <f t="shared" si="1"/>
        <v>0</v>
      </c>
      <c r="BB11" s="22">
        <f t="shared" si="1"/>
        <v>0</v>
      </c>
      <c r="BC11" s="22">
        <f t="shared" si="1"/>
        <v>0</v>
      </c>
      <c r="BD11" s="22">
        <f t="shared" si="1"/>
        <v>0</v>
      </c>
      <c r="BE11" s="22">
        <f t="shared" si="1"/>
        <v>0</v>
      </c>
      <c r="BG11" s="22">
        <f t="shared" si="10"/>
        <v>0</v>
      </c>
      <c r="BH11" s="22">
        <f t="shared" si="11"/>
        <v>0</v>
      </c>
      <c r="BI11" s="22">
        <f t="shared" si="12"/>
        <v>0</v>
      </c>
      <c r="BJ11" s="22">
        <f t="shared" si="13"/>
        <v>52</v>
      </c>
      <c r="BK11" s="22">
        <f t="shared" si="14"/>
        <v>52</v>
      </c>
      <c r="BM11" s="22">
        <f t="shared" si="3"/>
        <v>0</v>
      </c>
      <c r="BN11" s="22">
        <f t="shared" si="4"/>
        <v>0</v>
      </c>
      <c r="BO11" s="22">
        <f t="shared" si="5"/>
        <v>0</v>
      </c>
      <c r="BP11" s="22">
        <f t="shared" si="6"/>
        <v>0</v>
      </c>
      <c r="BQ11" s="22">
        <f t="shared" si="15"/>
        <v>0</v>
      </c>
      <c r="BS11" s="22">
        <f t="shared" si="7"/>
        <v>52</v>
      </c>
      <c r="BT11" s="22">
        <f t="shared" si="8"/>
        <v>-52</v>
      </c>
      <c r="BV11" s="59">
        <f t="shared" si="16"/>
        <v>8</v>
      </c>
      <c r="BW11" s="59">
        <f t="shared" si="17"/>
        <v>1</v>
      </c>
      <c r="CB11" s="22" t="str">
        <f t="shared" si="9"/>
        <v>Safe D</v>
      </c>
      <c r="CD11" s="52"/>
      <c r="CE11" s="25"/>
      <c r="CI11" s="6"/>
      <c r="CL11" s="30"/>
      <c r="CM11" s="30"/>
      <c r="CN11" s="25"/>
    </row>
    <row r="12" spans="1:92" x14ac:dyDescent="0.2">
      <c r="A12" s="30" t="s">
        <v>69</v>
      </c>
      <c r="B12" s="30" t="s">
        <v>69</v>
      </c>
      <c r="C12" s="30" t="s">
        <v>194</v>
      </c>
      <c r="D12" s="47" t="s">
        <v>281</v>
      </c>
      <c r="E12" s="30" t="s">
        <v>70</v>
      </c>
      <c r="F12" s="30" t="s">
        <v>71</v>
      </c>
      <c r="G12" s="30" t="s">
        <v>45</v>
      </c>
      <c r="H12" s="30" t="s">
        <v>253</v>
      </c>
      <c r="I12" s="30" t="s">
        <v>44</v>
      </c>
      <c r="J12" s="30" t="s">
        <v>45</v>
      </c>
      <c r="K12" s="30" t="s">
        <v>45</v>
      </c>
      <c r="L12" s="30" t="s">
        <v>45</v>
      </c>
      <c r="M12" s="30" t="s">
        <v>61</v>
      </c>
      <c r="N12" s="30" t="s">
        <v>45</v>
      </c>
      <c r="O12" s="30" t="s">
        <v>45</v>
      </c>
      <c r="P12" s="30" t="s">
        <v>45</v>
      </c>
      <c r="Q12" s="30" t="s">
        <v>45</v>
      </c>
      <c r="R12" s="30" t="s">
        <v>45</v>
      </c>
      <c r="S12" s="30" t="s">
        <v>61</v>
      </c>
      <c r="U12" s="93" t="s">
        <v>69</v>
      </c>
      <c r="V12" s="94" t="s">
        <v>194</v>
      </c>
      <c r="W12" s="30"/>
      <c r="X12" s="41" t="s">
        <v>44</v>
      </c>
      <c r="Y12" s="40">
        <f>COUNTIFS(Edited[[Cook]:[FiveThirtyEight]],"*"&amp;Table579[[#This Row],[Strength]]&amp;"*")</f>
        <v>28</v>
      </c>
      <c r="Z12" s="34">
        <v>2</v>
      </c>
      <c r="AA12" s="35" t="str">
        <f t="shared" si="0"/>
        <v>R2</v>
      </c>
      <c r="AC12" s="48" t="str">
        <v>Florida</v>
      </c>
      <c r="AD12" s="48" t="str">
        <v>Florida</v>
      </c>
      <c r="AE12" s="48" t="str">
        <v>FL</v>
      </c>
      <c r="AF12" s="48" t="str">
        <v>29</v>
      </c>
      <c r="AG12" s="48" t="str">
        <v>R+2</v>
      </c>
      <c r="AH12" s="48" t="str">
        <v>49.0% R</v>
      </c>
      <c r="AI12" s="48" t="str">
        <v>T0</v>
      </c>
      <c r="AJ12" s="48" t="str">
        <v>D1</v>
      </c>
      <c r="AK12" s="48" t="str">
        <v>R2</v>
      </c>
      <c r="AL12" s="48" t="str">
        <v>T0</v>
      </c>
      <c r="AM12" s="48" t="str">
        <v>T0</v>
      </c>
      <c r="AN12" s="48" t="str">
        <v>T0</v>
      </c>
      <c r="AO12" s="48" t="str">
        <v>D2</v>
      </c>
      <c r="AP12" s="48" t="str">
        <v>T0</v>
      </c>
      <c r="AQ12" s="48" t="str">
        <v>T0</v>
      </c>
      <c r="AR12" s="48" t="str">
        <v>T0</v>
      </c>
      <c r="AS12" s="48" t="str">
        <v>T0</v>
      </c>
      <c r="AT12" s="48" t="str">
        <v>T0</v>
      </c>
      <c r="AU12" s="48" t="str">
        <v>D2</v>
      </c>
      <c r="AV12" s="25"/>
      <c r="AW12" s="22">
        <f t="shared" si="1"/>
        <v>1</v>
      </c>
      <c r="AX12" s="22">
        <f t="shared" si="1"/>
        <v>2</v>
      </c>
      <c r="AY12" s="22">
        <f t="shared" si="1"/>
        <v>0</v>
      </c>
      <c r="AZ12" s="22">
        <f t="shared" si="1"/>
        <v>0</v>
      </c>
      <c r="BA12" s="22">
        <f t="shared" si="1"/>
        <v>9</v>
      </c>
      <c r="BB12" s="22">
        <f t="shared" si="1"/>
        <v>0</v>
      </c>
      <c r="BC12" s="22">
        <f t="shared" si="1"/>
        <v>1</v>
      </c>
      <c r="BD12" s="22">
        <f t="shared" si="1"/>
        <v>0</v>
      </c>
      <c r="BE12" s="22">
        <f t="shared" si="1"/>
        <v>0</v>
      </c>
      <c r="BG12" s="22">
        <f t="shared" si="10"/>
        <v>1</v>
      </c>
      <c r="BH12" s="22">
        <f t="shared" si="11"/>
        <v>4</v>
      </c>
      <c r="BI12" s="22">
        <f t="shared" si="12"/>
        <v>0</v>
      </c>
      <c r="BJ12" s="22">
        <f t="shared" si="13"/>
        <v>0</v>
      </c>
      <c r="BK12" s="22">
        <f t="shared" si="14"/>
        <v>5</v>
      </c>
      <c r="BM12" s="22">
        <f t="shared" si="3"/>
        <v>0</v>
      </c>
      <c r="BN12" s="22">
        <f t="shared" si="4"/>
        <v>2</v>
      </c>
      <c r="BO12" s="22">
        <f t="shared" si="5"/>
        <v>0</v>
      </c>
      <c r="BP12" s="22">
        <f t="shared" si="6"/>
        <v>0</v>
      </c>
      <c r="BQ12" s="22">
        <f t="shared" si="15"/>
        <v>2</v>
      </c>
      <c r="BS12" s="22">
        <f t="shared" si="7"/>
        <v>3</v>
      </c>
      <c r="BT12" s="22">
        <f t="shared" si="8"/>
        <v>-3</v>
      </c>
      <c r="BV12" s="59">
        <f t="shared" si="16"/>
        <v>4.7019230769230766</v>
      </c>
      <c r="BW12" s="59">
        <f t="shared" si="17"/>
        <v>4.2980769230769234</v>
      </c>
      <c r="CB12" s="22" t="str">
        <f t="shared" si="9"/>
        <v>Tossup</v>
      </c>
      <c r="CD12" s="52"/>
      <c r="CI12" s="6"/>
      <c r="CL12" s="30"/>
      <c r="CM12" s="30"/>
      <c r="CN12" s="25"/>
    </row>
    <row r="13" spans="1:92" x14ac:dyDescent="0.2">
      <c r="A13" s="30" t="s">
        <v>72</v>
      </c>
      <c r="B13" s="30" t="s">
        <v>72</v>
      </c>
      <c r="C13" s="30" t="s">
        <v>195</v>
      </c>
      <c r="D13" s="47" t="s">
        <v>282</v>
      </c>
      <c r="E13" s="30" t="s">
        <v>47</v>
      </c>
      <c r="F13" s="30" t="s">
        <v>73</v>
      </c>
      <c r="G13" s="30" t="s">
        <v>45</v>
      </c>
      <c r="H13" s="30" t="s">
        <v>253</v>
      </c>
      <c r="I13" s="30" t="s">
        <v>61</v>
      </c>
      <c r="J13" s="30" t="s">
        <v>45</v>
      </c>
      <c r="K13" s="30" t="s">
        <v>45</v>
      </c>
      <c r="L13" s="30" t="s">
        <v>45</v>
      </c>
      <c r="M13" s="30" t="s">
        <v>45</v>
      </c>
      <c r="N13" s="30" t="s">
        <v>45</v>
      </c>
      <c r="O13" s="30" t="s">
        <v>45</v>
      </c>
      <c r="P13" s="30" t="s">
        <v>61</v>
      </c>
      <c r="Q13" s="30" t="s">
        <v>45</v>
      </c>
      <c r="R13" s="30" t="s">
        <v>45</v>
      </c>
      <c r="S13" s="30" t="s">
        <v>45</v>
      </c>
      <c r="U13" s="93" t="s">
        <v>72</v>
      </c>
      <c r="V13" s="94" t="s">
        <v>195</v>
      </c>
      <c r="W13" s="30"/>
      <c r="X13" s="42" t="s">
        <v>88</v>
      </c>
      <c r="Y13" s="43">
        <f>COUNTIFS(Edited[[Cook]:[FiveThirtyEight]],"*"&amp;Table579[[#This Row],[Strength]]&amp;"*")</f>
        <v>0</v>
      </c>
      <c r="Z13" s="44">
        <v>1</v>
      </c>
      <c r="AA13" s="35" t="str">
        <f t="shared" si="0"/>
        <v>R1</v>
      </c>
      <c r="AC13" s="48" t="str">
        <v>Georgia</v>
      </c>
      <c r="AD13" s="48" t="str">
        <v>Georgia</v>
      </c>
      <c r="AE13" s="48" t="str">
        <v>GA</v>
      </c>
      <c r="AF13" s="48" t="str">
        <v>16</v>
      </c>
      <c r="AG13" s="48" t="str">
        <v>R+5</v>
      </c>
      <c r="AH13" s="48" t="str">
        <v>50.8% R</v>
      </c>
      <c r="AI13" s="48" t="str">
        <v>T0</v>
      </c>
      <c r="AJ13" s="48" t="str">
        <v>D1</v>
      </c>
      <c r="AK13" s="48" t="str">
        <v>D2</v>
      </c>
      <c r="AL13" s="48" t="str">
        <v>T0</v>
      </c>
      <c r="AM13" s="48" t="str">
        <v>T0</v>
      </c>
      <c r="AN13" s="48" t="str">
        <v>T0</v>
      </c>
      <c r="AO13" s="48" t="str">
        <v>T0</v>
      </c>
      <c r="AP13" s="48" t="str">
        <v>T0</v>
      </c>
      <c r="AQ13" s="48" t="str">
        <v>T0</v>
      </c>
      <c r="AR13" s="48" t="str">
        <v>D2</v>
      </c>
      <c r="AS13" s="48" t="str">
        <v>T0</v>
      </c>
      <c r="AT13" s="48" t="str">
        <v>T0</v>
      </c>
      <c r="AU13" s="48" t="str">
        <v>T0</v>
      </c>
      <c r="AV13" s="25"/>
      <c r="AW13" s="22">
        <f t="shared" ref="AW13:BE22" si="18">COUNTIF($AI13:$AU13,AW$2)</f>
        <v>1</v>
      </c>
      <c r="AX13" s="22">
        <f t="shared" si="18"/>
        <v>2</v>
      </c>
      <c r="AY13" s="22">
        <f t="shared" si="18"/>
        <v>0</v>
      </c>
      <c r="AZ13" s="22">
        <f t="shared" si="18"/>
        <v>0</v>
      </c>
      <c r="BA13" s="22">
        <f t="shared" si="18"/>
        <v>10</v>
      </c>
      <c r="BB13" s="22">
        <f t="shared" si="18"/>
        <v>0</v>
      </c>
      <c r="BC13" s="22">
        <f t="shared" si="18"/>
        <v>0</v>
      </c>
      <c r="BD13" s="22">
        <f t="shared" si="18"/>
        <v>0</v>
      </c>
      <c r="BE13" s="22">
        <f t="shared" si="18"/>
        <v>0</v>
      </c>
      <c r="BG13" s="22">
        <f t="shared" si="10"/>
        <v>1</v>
      </c>
      <c r="BH13" s="22">
        <f t="shared" si="11"/>
        <v>4</v>
      </c>
      <c r="BI13" s="22">
        <f t="shared" si="12"/>
        <v>0</v>
      </c>
      <c r="BJ13" s="22">
        <f t="shared" si="13"/>
        <v>0</v>
      </c>
      <c r="BK13" s="22">
        <f t="shared" si="14"/>
        <v>5</v>
      </c>
      <c r="BM13" s="22">
        <f t="shared" si="3"/>
        <v>0</v>
      </c>
      <c r="BN13" s="22">
        <f t="shared" si="4"/>
        <v>0</v>
      </c>
      <c r="BO13" s="22">
        <f t="shared" si="5"/>
        <v>0</v>
      </c>
      <c r="BP13" s="22">
        <f t="shared" si="6"/>
        <v>0</v>
      </c>
      <c r="BQ13" s="22">
        <f t="shared" si="15"/>
        <v>0</v>
      </c>
      <c r="BS13" s="22">
        <f t="shared" si="7"/>
        <v>5</v>
      </c>
      <c r="BT13" s="22">
        <f t="shared" si="8"/>
        <v>-5</v>
      </c>
      <c r="BV13" s="59">
        <f t="shared" si="16"/>
        <v>4.8365384615384617</v>
      </c>
      <c r="BW13" s="59">
        <f t="shared" si="17"/>
        <v>4.1634615384615383</v>
      </c>
      <c r="CB13" s="22" t="str">
        <f t="shared" si="9"/>
        <v>Tossup</v>
      </c>
      <c r="CD13" s="52"/>
      <c r="CI13" s="6"/>
      <c r="CL13" s="30"/>
      <c r="CM13" s="30"/>
    </row>
    <row r="14" spans="1:92" x14ac:dyDescent="0.2">
      <c r="A14" s="30" t="s">
        <v>74</v>
      </c>
      <c r="B14" s="30" t="s">
        <v>74</v>
      </c>
      <c r="C14" s="30" t="s">
        <v>196</v>
      </c>
      <c r="D14" s="47" t="s">
        <v>283</v>
      </c>
      <c r="E14" s="30" t="s">
        <v>75</v>
      </c>
      <c r="F14" s="30" t="s">
        <v>76</v>
      </c>
      <c r="G14" s="30" t="s">
        <v>57</v>
      </c>
      <c r="H14" s="30" t="s">
        <v>57</v>
      </c>
      <c r="I14" s="30" t="s">
        <v>55</v>
      </c>
      <c r="J14" s="30" t="s">
        <v>57</v>
      </c>
      <c r="K14" s="30" t="s">
        <v>57</v>
      </c>
      <c r="L14" s="30" t="s">
        <v>57</v>
      </c>
      <c r="M14" s="30" t="s">
        <v>55</v>
      </c>
      <c r="N14" s="30" t="s">
        <v>57</v>
      </c>
      <c r="O14" s="30" t="s">
        <v>55</v>
      </c>
      <c r="P14" s="30" t="s">
        <v>57</v>
      </c>
      <c r="Q14" s="30" t="s">
        <v>57</v>
      </c>
      <c r="R14" s="30" t="s">
        <v>57</v>
      </c>
      <c r="S14" s="30" t="s">
        <v>57</v>
      </c>
      <c r="U14" s="93" t="s">
        <v>74</v>
      </c>
      <c r="V14" s="94" t="s">
        <v>196</v>
      </c>
      <c r="W14" s="30"/>
      <c r="AC14" s="48" t="str">
        <v>Hawaii</v>
      </c>
      <c r="AD14" s="48" t="str">
        <v>Hawaii</v>
      </c>
      <c r="AE14" s="48" t="str">
        <v>HI</v>
      </c>
      <c r="AF14" s="48" t="str">
        <v>4</v>
      </c>
      <c r="AG14" s="48" t="str">
        <v>D+18</v>
      </c>
      <c r="AH14" s="48" t="str">
        <v>62.2% D</v>
      </c>
      <c r="AI14" s="48" t="str">
        <v>D4</v>
      </c>
      <c r="AJ14" s="48" t="str">
        <v>D4</v>
      </c>
      <c r="AK14" s="48" t="str">
        <v>D4</v>
      </c>
      <c r="AL14" s="48" t="str">
        <v>D4</v>
      </c>
      <c r="AM14" s="48" t="str">
        <v>D4</v>
      </c>
      <c r="AN14" s="48" t="str">
        <v>D4</v>
      </c>
      <c r="AO14" s="48" t="str">
        <v>D4</v>
      </c>
      <c r="AP14" s="48" t="str">
        <v>D4</v>
      </c>
      <c r="AQ14" s="48" t="str">
        <v>D4</v>
      </c>
      <c r="AR14" s="48" t="str">
        <v>D4</v>
      </c>
      <c r="AS14" s="48" t="str">
        <v>D4</v>
      </c>
      <c r="AT14" s="48" t="str">
        <v>D4</v>
      </c>
      <c r="AU14" s="48" t="str">
        <v>D4</v>
      </c>
      <c r="AV14" s="25"/>
      <c r="AW14" s="22">
        <f t="shared" si="18"/>
        <v>0</v>
      </c>
      <c r="AX14" s="22">
        <f t="shared" si="18"/>
        <v>0</v>
      </c>
      <c r="AY14" s="22">
        <f t="shared" si="18"/>
        <v>0</v>
      </c>
      <c r="AZ14" s="22">
        <f t="shared" si="18"/>
        <v>13</v>
      </c>
      <c r="BA14" s="22">
        <f t="shared" si="18"/>
        <v>0</v>
      </c>
      <c r="BB14" s="22">
        <f t="shared" si="18"/>
        <v>0</v>
      </c>
      <c r="BC14" s="22">
        <f t="shared" si="18"/>
        <v>0</v>
      </c>
      <c r="BD14" s="22">
        <f t="shared" si="18"/>
        <v>0</v>
      </c>
      <c r="BE14" s="22">
        <f t="shared" si="18"/>
        <v>0</v>
      </c>
      <c r="BG14" s="22">
        <f t="shared" si="10"/>
        <v>0</v>
      </c>
      <c r="BH14" s="22">
        <f t="shared" si="11"/>
        <v>0</v>
      </c>
      <c r="BI14" s="22">
        <f t="shared" si="12"/>
        <v>0</v>
      </c>
      <c r="BJ14" s="22">
        <f t="shared" si="13"/>
        <v>52</v>
      </c>
      <c r="BK14" s="22">
        <f t="shared" si="14"/>
        <v>52</v>
      </c>
      <c r="BM14" s="22">
        <f t="shared" si="3"/>
        <v>0</v>
      </c>
      <c r="BN14" s="22">
        <f t="shared" si="4"/>
        <v>0</v>
      </c>
      <c r="BO14" s="22">
        <f t="shared" si="5"/>
        <v>0</v>
      </c>
      <c r="BP14" s="22">
        <f t="shared" si="6"/>
        <v>0</v>
      </c>
      <c r="BQ14" s="22">
        <f t="shared" si="15"/>
        <v>0</v>
      </c>
      <c r="BS14" s="22">
        <f t="shared" si="7"/>
        <v>52</v>
      </c>
      <c r="BT14" s="22">
        <f t="shared" si="8"/>
        <v>-52</v>
      </c>
      <c r="BV14" s="59">
        <f t="shared" si="16"/>
        <v>8</v>
      </c>
      <c r="BW14" s="59">
        <f t="shared" si="17"/>
        <v>1</v>
      </c>
      <c r="CB14" s="22" t="str">
        <f t="shared" si="9"/>
        <v>Safe D</v>
      </c>
      <c r="CD14" s="52"/>
      <c r="CI14" s="6"/>
      <c r="CL14" s="30"/>
      <c r="CM14" s="30"/>
    </row>
    <row r="15" spans="1:92" x14ac:dyDescent="0.2">
      <c r="A15" s="30" t="s">
        <v>85</v>
      </c>
      <c r="B15" s="30" t="s">
        <v>85</v>
      </c>
      <c r="C15" s="30" t="s">
        <v>197</v>
      </c>
      <c r="D15" s="47" t="s">
        <v>278</v>
      </c>
      <c r="E15" s="30" t="s">
        <v>86</v>
      </c>
      <c r="F15" s="30" t="s">
        <v>87</v>
      </c>
      <c r="G15" s="30" t="s">
        <v>45</v>
      </c>
      <c r="H15" s="30" t="s">
        <v>45</v>
      </c>
      <c r="I15" s="30" t="s">
        <v>44</v>
      </c>
      <c r="J15" s="30" t="s">
        <v>45</v>
      </c>
      <c r="K15" s="30" t="s">
        <v>45</v>
      </c>
      <c r="L15" s="30" t="s">
        <v>45</v>
      </c>
      <c r="M15" s="30" t="s">
        <v>45</v>
      </c>
      <c r="N15" s="30" t="s">
        <v>45</v>
      </c>
      <c r="O15" s="30" t="s">
        <v>45</v>
      </c>
      <c r="P15" s="30" t="s">
        <v>45</v>
      </c>
      <c r="Q15" s="30" t="s">
        <v>45</v>
      </c>
      <c r="R15" s="30" t="s">
        <v>45</v>
      </c>
      <c r="S15" s="30" t="s">
        <v>44</v>
      </c>
      <c r="U15" s="93" t="s">
        <v>85</v>
      </c>
      <c r="V15" s="94" t="s">
        <v>197</v>
      </c>
      <c r="W15" s="30"/>
      <c r="Z15" s="36"/>
      <c r="AA15" s="36"/>
      <c r="AC15" s="48" t="str">
        <v>Iowa</v>
      </c>
      <c r="AD15" s="48" t="str">
        <v>Iowa</v>
      </c>
      <c r="AE15" s="48" t="str">
        <v>IA</v>
      </c>
      <c r="AF15" s="48" t="str">
        <v>6</v>
      </c>
      <c r="AG15" s="48" t="str">
        <v>R+3</v>
      </c>
      <c r="AH15" s="48" t="str">
        <v>51.2% R</v>
      </c>
      <c r="AI15" s="48" t="str">
        <v>T0</v>
      </c>
      <c r="AJ15" s="48" t="str">
        <v>T0</v>
      </c>
      <c r="AK15" s="48" t="str">
        <v>R2</v>
      </c>
      <c r="AL15" s="48" t="str">
        <v>T0</v>
      </c>
      <c r="AM15" s="48" t="str">
        <v>T0</v>
      </c>
      <c r="AN15" s="48" t="str">
        <v>T0</v>
      </c>
      <c r="AO15" s="48" t="str">
        <v>T0</v>
      </c>
      <c r="AP15" s="48" t="str">
        <v>T0</v>
      </c>
      <c r="AQ15" s="48" t="str">
        <v>T0</v>
      </c>
      <c r="AR15" s="48" t="str">
        <v>T0</v>
      </c>
      <c r="AS15" s="48" t="str">
        <v>T0</v>
      </c>
      <c r="AT15" s="48" t="str">
        <v>T0</v>
      </c>
      <c r="AU15" s="48" t="str">
        <v>R2</v>
      </c>
      <c r="AV15" s="25"/>
      <c r="AW15" s="22">
        <f t="shared" si="18"/>
        <v>0</v>
      </c>
      <c r="AX15" s="22">
        <f t="shared" si="18"/>
        <v>0</v>
      </c>
      <c r="AY15" s="22">
        <f t="shared" si="18"/>
        <v>0</v>
      </c>
      <c r="AZ15" s="22">
        <f t="shared" si="18"/>
        <v>0</v>
      </c>
      <c r="BA15" s="22">
        <f t="shared" si="18"/>
        <v>11</v>
      </c>
      <c r="BB15" s="22">
        <f t="shared" si="18"/>
        <v>0</v>
      </c>
      <c r="BC15" s="22">
        <f t="shared" si="18"/>
        <v>2</v>
      </c>
      <c r="BD15" s="22">
        <f t="shared" si="18"/>
        <v>0</v>
      </c>
      <c r="BE15" s="22">
        <f t="shared" si="18"/>
        <v>0</v>
      </c>
      <c r="BG15" s="22">
        <f t="shared" si="10"/>
        <v>0</v>
      </c>
      <c r="BH15" s="22">
        <f t="shared" si="11"/>
        <v>0</v>
      </c>
      <c r="BI15" s="22">
        <f t="shared" si="12"/>
        <v>0</v>
      </c>
      <c r="BJ15" s="22">
        <f t="shared" si="13"/>
        <v>0</v>
      </c>
      <c r="BK15" s="22">
        <f t="shared" si="14"/>
        <v>0</v>
      </c>
      <c r="BM15" s="22">
        <f t="shared" si="3"/>
        <v>0</v>
      </c>
      <c r="BN15" s="22">
        <f t="shared" si="4"/>
        <v>4</v>
      </c>
      <c r="BO15" s="22">
        <f t="shared" si="5"/>
        <v>0</v>
      </c>
      <c r="BP15" s="22">
        <f t="shared" si="6"/>
        <v>0</v>
      </c>
      <c r="BQ15" s="22">
        <f t="shared" si="15"/>
        <v>4</v>
      </c>
      <c r="BS15" s="22">
        <f t="shared" si="7"/>
        <v>-4</v>
      </c>
      <c r="BT15" s="22">
        <f t="shared" si="8"/>
        <v>4</v>
      </c>
      <c r="BV15" s="59">
        <f t="shared" si="16"/>
        <v>4.2307692307692308</v>
      </c>
      <c r="BW15" s="59">
        <f t="shared" si="17"/>
        <v>4.7692307692307692</v>
      </c>
      <c r="CB15" s="22" t="str">
        <f t="shared" si="9"/>
        <v>Tossup</v>
      </c>
      <c r="CD15" s="52"/>
      <c r="CI15" s="6"/>
      <c r="CL15" s="30"/>
      <c r="CM15" s="30"/>
    </row>
    <row r="16" spans="1:92" x14ac:dyDescent="0.2">
      <c r="A16" s="30" t="s">
        <v>77</v>
      </c>
      <c r="B16" s="30" t="s">
        <v>77</v>
      </c>
      <c r="C16" s="30" t="s">
        <v>198</v>
      </c>
      <c r="D16" s="47" t="s">
        <v>283</v>
      </c>
      <c r="E16" s="30" t="s">
        <v>78</v>
      </c>
      <c r="F16" s="30" t="s">
        <v>79</v>
      </c>
      <c r="G16" s="30" t="s">
        <v>40</v>
      </c>
      <c r="H16" s="30" t="s">
        <v>40</v>
      </c>
      <c r="I16" s="30" t="s">
        <v>38</v>
      </c>
      <c r="J16" s="30" t="s">
        <v>40</v>
      </c>
      <c r="K16" s="30" t="s">
        <v>40</v>
      </c>
      <c r="L16" s="30" t="s">
        <v>40</v>
      </c>
      <c r="M16" s="30" t="s">
        <v>38</v>
      </c>
      <c r="N16" s="30" t="s">
        <v>40</v>
      </c>
      <c r="O16" s="30" t="s">
        <v>38</v>
      </c>
      <c r="P16" s="30" t="s">
        <v>40</v>
      </c>
      <c r="Q16" s="30" t="s">
        <v>40</v>
      </c>
      <c r="R16" s="30" t="s">
        <v>40</v>
      </c>
      <c r="S16" s="30" t="s">
        <v>40</v>
      </c>
      <c r="U16" s="93" t="s">
        <v>77</v>
      </c>
      <c r="V16" s="94" t="s">
        <v>198</v>
      </c>
      <c r="W16" s="30"/>
      <c r="Z16" s="36"/>
      <c r="AA16" s="36"/>
      <c r="AC16" s="48" t="str">
        <v>Idaho</v>
      </c>
      <c r="AD16" s="48" t="str">
        <v>Idaho</v>
      </c>
      <c r="AE16" s="48" t="str">
        <v>ID</v>
      </c>
      <c r="AF16" s="48" t="str">
        <v>4</v>
      </c>
      <c r="AG16" s="48" t="str">
        <v>R+19</v>
      </c>
      <c r="AH16" s="48" t="str">
        <v>59.3% R</v>
      </c>
      <c r="AI16" s="48" t="str">
        <v>R4</v>
      </c>
      <c r="AJ16" s="48" t="str">
        <v>R4</v>
      </c>
      <c r="AK16" s="48" t="str">
        <v>R4</v>
      </c>
      <c r="AL16" s="48" t="str">
        <v>R4</v>
      </c>
      <c r="AM16" s="48" t="str">
        <v>R4</v>
      </c>
      <c r="AN16" s="48" t="str">
        <v>R4</v>
      </c>
      <c r="AO16" s="48" t="str">
        <v>R4</v>
      </c>
      <c r="AP16" s="48" t="str">
        <v>R4</v>
      </c>
      <c r="AQ16" s="48" t="str">
        <v>R4</v>
      </c>
      <c r="AR16" s="48" t="str">
        <v>R4</v>
      </c>
      <c r="AS16" s="48" t="str">
        <v>R4</v>
      </c>
      <c r="AT16" s="48" t="str">
        <v>R4</v>
      </c>
      <c r="AU16" s="48" t="str">
        <v>R4</v>
      </c>
      <c r="AV16" s="25"/>
      <c r="AW16" s="22">
        <f t="shared" si="18"/>
        <v>0</v>
      </c>
      <c r="AX16" s="22">
        <f t="shared" si="18"/>
        <v>0</v>
      </c>
      <c r="AY16" s="22">
        <f t="shared" si="18"/>
        <v>0</v>
      </c>
      <c r="AZ16" s="22">
        <f t="shared" si="18"/>
        <v>0</v>
      </c>
      <c r="BA16" s="22">
        <f t="shared" si="18"/>
        <v>0</v>
      </c>
      <c r="BB16" s="22">
        <f t="shared" si="18"/>
        <v>0</v>
      </c>
      <c r="BC16" s="22">
        <f t="shared" si="18"/>
        <v>0</v>
      </c>
      <c r="BD16" s="22">
        <f t="shared" si="18"/>
        <v>0</v>
      </c>
      <c r="BE16" s="22">
        <f t="shared" si="18"/>
        <v>13</v>
      </c>
      <c r="BG16" s="22">
        <f t="shared" si="10"/>
        <v>0</v>
      </c>
      <c r="BH16" s="22">
        <f t="shared" si="11"/>
        <v>0</v>
      </c>
      <c r="BI16" s="22">
        <f t="shared" si="12"/>
        <v>0</v>
      </c>
      <c r="BJ16" s="22">
        <f t="shared" si="13"/>
        <v>0</v>
      </c>
      <c r="BK16" s="22">
        <f t="shared" si="14"/>
        <v>0</v>
      </c>
      <c r="BM16" s="22">
        <f t="shared" si="3"/>
        <v>0</v>
      </c>
      <c r="BN16" s="22">
        <f t="shared" si="4"/>
        <v>0</v>
      </c>
      <c r="BO16" s="22">
        <f t="shared" si="5"/>
        <v>0</v>
      </c>
      <c r="BP16" s="22">
        <f t="shared" si="6"/>
        <v>52</v>
      </c>
      <c r="BQ16" s="22">
        <f t="shared" si="15"/>
        <v>52</v>
      </c>
      <c r="BS16" s="22">
        <f t="shared" si="7"/>
        <v>-52</v>
      </c>
      <c r="BT16" s="22">
        <f t="shared" si="8"/>
        <v>52</v>
      </c>
      <c r="BV16" s="59">
        <f t="shared" si="16"/>
        <v>1</v>
      </c>
      <c r="BW16" s="59">
        <f t="shared" si="17"/>
        <v>8</v>
      </c>
      <c r="CB16" s="22" t="str">
        <f t="shared" si="9"/>
        <v>Safe R</v>
      </c>
      <c r="CD16" s="52"/>
      <c r="CI16" s="6"/>
      <c r="CL16" s="30"/>
      <c r="CM16" s="30"/>
    </row>
    <row r="17" spans="1:91" x14ac:dyDescent="0.2">
      <c r="A17" s="30" t="s">
        <v>80</v>
      </c>
      <c r="B17" s="30" t="s">
        <v>80</v>
      </c>
      <c r="C17" s="30" t="s">
        <v>199</v>
      </c>
      <c r="D17" s="47" t="s">
        <v>284</v>
      </c>
      <c r="E17" s="30" t="s">
        <v>81</v>
      </c>
      <c r="F17" s="30" t="s">
        <v>82</v>
      </c>
      <c r="G17" s="30" t="s">
        <v>57</v>
      </c>
      <c r="H17" s="30" t="s">
        <v>57</v>
      </c>
      <c r="I17" s="30" t="s">
        <v>55</v>
      </c>
      <c r="J17" s="30" t="s">
        <v>57</v>
      </c>
      <c r="K17" s="30" t="s">
        <v>56</v>
      </c>
      <c r="L17" s="30" t="s">
        <v>57</v>
      </c>
      <c r="M17" s="30" t="s">
        <v>55</v>
      </c>
      <c r="N17" s="30" t="s">
        <v>57</v>
      </c>
      <c r="O17" s="30" t="s">
        <v>55</v>
      </c>
      <c r="P17" s="30" t="s">
        <v>57</v>
      </c>
      <c r="Q17" s="30" t="s">
        <v>57</v>
      </c>
      <c r="R17" s="30" t="s">
        <v>56</v>
      </c>
      <c r="S17" s="30" t="s">
        <v>57</v>
      </c>
      <c r="U17" s="93" t="s">
        <v>80</v>
      </c>
      <c r="V17" s="94" t="s">
        <v>199</v>
      </c>
      <c r="W17" s="30"/>
      <c r="Z17" s="36"/>
      <c r="AA17" s="36"/>
      <c r="AC17" s="48" t="str">
        <v>Illinois</v>
      </c>
      <c r="AD17" s="48" t="str">
        <v>Illinois</v>
      </c>
      <c r="AE17" s="48" t="str">
        <v>IL</v>
      </c>
      <c r="AF17" s="48" t="str">
        <v>20</v>
      </c>
      <c r="AG17" s="48" t="str">
        <v>D+7</v>
      </c>
      <c r="AH17" s="48" t="str">
        <v>55.8% D</v>
      </c>
      <c r="AI17" s="48" t="str">
        <v>D4</v>
      </c>
      <c r="AJ17" s="48" t="str">
        <v>D4</v>
      </c>
      <c r="AK17" s="48" t="str">
        <v>D4</v>
      </c>
      <c r="AL17" s="48" t="str">
        <v>D4</v>
      </c>
      <c r="AM17" s="48" t="str">
        <v>D3</v>
      </c>
      <c r="AN17" s="48" t="str">
        <v>D4</v>
      </c>
      <c r="AO17" s="48" t="str">
        <v>D4</v>
      </c>
      <c r="AP17" s="48" t="str">
        <v>D4</v>
      </c>
      <c r="AQ17" s="48" t="str">
        <v>D4</v>
      </c>
      <c r="AR17" s="48" t="str">
        <v>D4</v>
      </c>
      <c r="AS17" s="48" t="str">
        <v>D4</v>
      </c>
      <c r="AT17" s="48" t="str">
        <v>D3</v>
      </c>
      <c r="AU17" s="48" t="str">
        <v>D4</v>
      </c>
      <c r="AV17" s="25"/>
      <c r="AW17" s="22">
        <f t="shared" si="18"/>
        <v>0</v>
      </c>
      <c r="AX17" s="22">
        <f t="shared" si="18"/>
        <v>0</v>
      </c>
      <c r="AY17" s="22">
        <f t="shared" si="18"/>
        <v>2</v>
      </c>
      <c r="AZ17" s="22">
        <f t="shared" si="18"/>
        <v>11</v>
      </c>
      <c r="BA17" s="22">
        <f t="shared" si="18"/>
        <v>0</v>
      </c>
      <c r="BB17" s="22">
        <f t="shared" si="18"/>
        <v>0</v>
      </c>
      <c r="BC17" s="22">
        <f t="shared" si="18"/>
        <v>0</v>
      </c>
      <c r="BD17" s="22">
        <f t="shared" si="18"/>
        <v>0</v>
      </c>
      <c r="BE17" s="22">
        <f t="shared" si="18"/>
        <v>0</v>
      </c>
      <c r="BG17" s="22">
        <f t="shared" si="10"/>
        <v>0</v>
      </c>
      <c r="BH17" s="22">
        <f t="shared" si="11"/>
        <v>0</v>
      </c>
      <c r="BI17" s="22">
        <f t="shared" si="12"/>
        <v>6</v>
      </c>
      <c r="BJ17" s="22">
        <f t="shared" si="13"/>
        <v>44</v>
      </c>
      <c r="BK17" s="22">
        <f t="shared" si="14"/>
        <v>50</v>
      </c>
      <c r="BM17" s="22">
        <f t="shared" si="3"/>
        <v>0</v>
      </c>
      <c r="BN17" s="22">
        <f t="shared" si="4"/>
        <v>0</v>
      </c>
      <c r="BO17" s="22">
        <f t="shared" si="5"/>
        <v>0</v>
      </c>
      <c r="BP17" s="22">
        <f t="shared" si="6"/>
        <v>0</v>
      </c>
      <c r="BQ17" s="22">
        <f t="shared" si="15"/>
        <v>0</v>
      </c>
      <c r="BS17" s="22">
        <f t="shared" si="7"/>
        <v>50</v>
      </c>
      <c r="BT17" s="22">
        <f t="shared" si="8"/>
        <v>-50</v>
      </c>
      <c r="BV17" s="59">
        <f t="shared" si="16"/>
        <v>7.865384615384615</v>
      </c>
      <c r="BW17" s="59">
        <f t="shared" si="17"/>
        <v>1.1346153846153846</v>
      </c>
      <c r="CB17" s="22" t="str">
        <f t="shared" si="9"/>
        <v>Safe D</v>
      </c>
      <c r="CD17" s="52"/>
      <c r="CI17" s="6"/>
      <c r="CL17" s="30"/>
      <c r="CM17" s="30"/>
    </row>
    <row r="18" spans="1:91" x14ac:dyDescent="0.2">
      <c r="A18" s="30" t="s">
        <v>83</v>
      </c>
      <c r="B18" s="30" t="s">
        <v>83</v>
      </c>
      <c r="C18" s="30" t="s">
        <v>200</v>
      </c>
      <c r="D18" s="47" t="s">
        <v>277</v>
      </c>
      <c r="E18" s="30" t="s">
        <v>42</v>
      </c>
      <c r="F18" s="30" t="s">
        <v>84</v>
      </c>
      <c r="G18" s="30" t="s">
        <v>39</v>
      </c>
      <c r="H18" s="30" t="s">
        <v>40</v>
      </c>
      <c r="I18" s="30" t="s">
        <v>39</v>
      </c>
      <c r="J18" s="30" t="s">
        <v>39</v>
      </c>
      <c r="K18" s="30" t="s">
        <v>44</v>
      </c>
      <c r="L18" s="30" t="s">
        <v>40</v>
      </c>
      <c r="M18" s="30" t="s">
        <v>38</v>
      </c>
      <c r="N18" s="30" t="s">
        <v>40</v>
      </c>
      <c r="O18" s="30" t="s">
        <v>39</v>
      </c>
      <c r="P18" s="30" t="s">
        <v>40</v>
      </c>
      <c r="Q18" s="30" t="s">
        <v>40</v>
      </c>
      <c r="R18" s="30" t="s">
        <v>39</v>
      </c>
      <c r="S18" s="30" t="s">
        <v>40</v>
      </c>
      <c r="U18" s="93" t="s">
        <v>83</v>
      </c>
      <c r="V18" s="94" t="s">
        <v>200</v>
      </c>
      <c r="W18" s="30"/>
      <c r="Z18" s="36"/>
      <c r="AA18" s="25"/>
      <c r="AB18" s="25"/>
      <c r="AC18" s="48" t="str">
        <v>Indiana</v>
      </c>
      <c r="AD18" s="48" t="str">
        <v>Indiana</v>
      </c>
      <c r="AE18" s="48" t="str">
        <v>IN</v>
      </c>
      <c r="AF18" s="48" t="str">
        <v>11</v>
      </c>
      <c r="AG18" s="48" t="str">
        <v>R+9</v>
      </c>
      <c r="AH18" s="48" t="str">
        <v>56.8% R</v>
      </c>
      <c r="AI18" s="48" t="str">
        <v>R3</v>
      </c>
      <c r="AJ18" s="48" t="str">
        <v>R4</v>
      </c>
      <c r="AK18" s="48" t="str">
        <v>R3</v>
      </c>
      <c r="AL18" s="48" t="str">
        <v>R3</v>
      </c>
      <c r="AM18" s="48" t="str">
        <v>R2</v>
      </c>
      <c r="AN18" s="48" t="str">
        <v>R4</v>
      </c>
      <c r="AO18" s="48" t="str">
        <v>R4</v>
      </c>
      <c r="AP18" s="48" t="str">
        <v>R4</v>
      </c>
      <c r="AQ18" s="48" t="str">
        <v>R3</v>
      </c>
      <c r="AR18" s="48" t="str">
        <v>R4</v>
      </c>
      <c r="AS18" s="48" t="str">
        <v>R4</v>
      </c>
      <c r="AT18" s="48" t="str">
        <v>R3</v>
      </c>
      <c r="AU18" s="48" t="str">
        <v>R4</v>
      </c>
      <c r="AV18" s="25"/>
      <c r="AW18" s="22">
        <f t="shared" si="18"/>
        <v>0</v>
      </c>
      <c r="AX18" s="22">
        <f t="shared" si="18"/>
        <v>0</v>
      </c>
      <c r="AY18" s="22">
        <f t="shared" si="18"/>
        <v>0</v>
      </c>
      <c r="AZ18" s="22">
        <f t="shared" si="18"/>
        <v>0</v>
      </c>
      <c r="BA18" s="22">
        <f t="shared" si="18"/>
        <v>0</v>
      </c>
      <c r="BB18" s="22">
        <f t="shared" si="18"/>
        <v>0</v>
      </c>
      <c r="BC18" s="22">
        <f t="shared" si="18"/>
        <v>1</v>
      </c>
      <c r="BD18" s="22">
        <f t="shared" si="18"/>
        <v>5</v>
      </c>
      <c r="BE18" s="22">
        <f t="shared" si="18"/>
        <v>7</v>
      </c>
      <c r="BG18" s="22">
        <f t="shared" si="10"/>
        <v>0</v>
      </c>
      <c r="BH18" s="22">
        <f t="shared" si="11"/>
        <v>0</v>
      </c>
      <c r="BI18" s="22">
        <f t="shared" si="12"/>
        <v>0</v>
      </c>
      <c r="BJ18" s="22">
        <f t="shared" si="13"/>
        <v>0</v>
      </c>
      <c r="BK18" s="22">
        <f t="shared" si="14"/>
        <v>0</v>
      </c>
      <c r="BM18" s="22">
        <f t="shared" si="3"/>
        <v>0</v>
      </c>
      <c r="BN18" s="22">
        <f t="shared" si="4"/>
        <v>2</v>
      </c>
      <c r="BO18" s="22">
        <f t="shared" si="5"/>
        <v>15</v>
      </c>
      <c r="BP18" s="22">
        <f t="shared" si="6"/>
        <v>28</v>
      </c>
      <c r="BQ18" s="22">
        <f t="shared" si="15"/>
        <v>45</v>
      </c>
      <c r="BS18" s="22">
        <f t="shared" si="7"/>
        <v>-45</v>
      </c>
      <c r="BT18" s="22">
        <f t="shared" si="8"/>
        <v>45</v>
      </c>
      <c r="BV18" s="59">
        <f t="shared" si="16"/>
        <v>1.4711538461538463</v>
      </c>
      <c r="BW18" s="59">
        <f t="shared" si="17"/>
        <v>7.5288461538461542</v>
      </c>
      <c r="CB18" s="22" t="str">
        <f t="shared" si="9"/>
        <v>Safe R</v>
      </c>
      <c r="CD18" s="52"/>
      <c r="CE18" s="25"/>
      <c r="CI18" s="6"/>
      <c r="CL18" s="30"/>
      <c r="CM18" s="30"/>
    </row>
    <row r="19" spans="1:91" x14ac:dyDescent="0.2">
      <c r="A19" s="30" t="s">
        <v>89</v>
      </c>
      <c r="B19" s="30" t="s">
        <v>89</v>
      </c>
      <c r="C19" s="30" t="s">
        <v>201</v>
      </c>
      <c r="D19" s="47" t="s">
        <v>278</v>
      </c>
      <c r="E19" s="30" t="s">
        <v>90</v>
      </c>
      <c r="F19" s="30" t="s">
        <v>91</v>
      </c>
      <c r="G19" s="30" t="s">
        <v>39</v>
      </c>
      <c r="H19" s="30" t="s">
        <v>44</v>
      </c>
      <c r="I19" s="30" t="s">
        <v>39</v>
      </c>
      <c r="J19" s="30" t="s">
        <v>39</v>
      </c>
      <c r="K19" s="30" t="s">
        <v>39</v>
      </c>
      <c r="L19" s="30" t="s">
        <v>40</v>
      </c>
      <c r="M19" s="30" t="s">
        <v>38</v>
      </c>
      <c r="N19" s="30" t="s">
        <v>40</v>
      </c>
      <c r="O19" s="30" t="s">
        <v>39</v>
      </c>
      <c r="P19" s="30" t="s">
        <v>40</v>
      </c>
      <c r="Q19" s="30" t="s">
        <v>40</v>
      </c>
      <c r="R19" s="30" t="s">
        <v>39</v>
      </c>
      <c r="S19" s="30" t="s">
        <v>40</v>
      </c>
      <c r="U19" s="93" t="s">
        <v>89</v>
      </c>
      <c r="V19" s="94" t="s">
        <v>201</v>
      </c>
      <c r="W19" s="30"/>
      <c r="Z19" s="36"/>
      <c r="AA19" s="25"/>
      <c r="AB19" s="25"/>
      <c r="AC19" s="48" t="str">
        <v>Kansas</v>
      </c>
      <c r="AD19" s="48" t="str">
        <v>Kansas</v>
      </c>
      <c r="AE19" s="48" t="str">
        <v>KS</v>
      </c>
      <c r="AF19" s="48" t="str">
        <v>6</v>
      </c>
      <c r="AG19" s="48" t="str">
        <v>R+13</v>
      </c>
      <c r="AH19" s="48" t="str">
        <v>56.7% R</v>
      </c>
      <c r="AI19" s="48" t="str">
        <v>R3</v>
      </c>
      <c r="AJ19" s="48" t="str">
        <v>R2</v>
      </c>
      <c r="AK19" s="48" t="str">
        <v>R3</v>
      </c>
      <c r="AL19" s="48" t="str">
        <v>R3</v>
      </c>
      <c r="AM19" s="48" t="str">
        <v>R3</v>
      </c>
      <c r="AN19" s="48" t="str">
        <v>R4</v>
      </c>
      <c r="AO19" s="48" t="str">
        <v>R4</v>
      </c>
      <c r="AP19" s="48" t="str">
        <v>R4</v>
      </c>
      <c r="AQ19" s="48" t="str">
        <v>R3</v>
      </c>
      <c r="AR19" s="48" t="str">
        <v>R4</v>
      </c>
      <c r="AS19" s="48" t="str">
        <v>R4</v>
      </c>
      <c r="AT19" s="48" t="str">
        <v>R3</v>
      </c>
      <c r="AU19" s="48" t="str">
        <v>R4</v>
      </c>
      <c r="AV19" s="25"/>
      <c r="AW19" s="22">
        <f t="shared" si="18"/>
        <v>0</v>
      </c>
      <c r="AX19" s="22">
        <f t="shared" si="18"/>
        <v>0</v>
      </c>
      <c r="AY19" s="22">
        <f t="shared" si="18"/>
        <v>0</v>
      </c>
      <c r="AZ19" s="22">
        <f t="shared" si="18"/>
        <v>0</v>
      </c>
      <c r="BA19" s="22">
        <f t="shared" si="18"/>
        <v>0</v>
      </c>
      <c r="BB19" s="22">
        <f t="shared" si="18"/>
        <v>0</v>
      </c>
      <c r="BC19" s="22">
        <f t="shared" si="18"/>
        <v>1</v>
      </c>
      <c r="BD19" s="22">
        <f t="shared" si="18"/>
        <v>6</v>
      </c>
      <c r="BE19" s="22">
        <f t="shared" si="18"/>
        <v>6</v>
      </c>
      <c r="BG19" s="22">
        <f t="shared" si="10"/>
        <v>0</v>
      </c>
      <c r="BH19" s="22">
        <f t="shared" si="11"/>
        <v>0</v>
      </c>
      <c r="BI19" s="22">
        <f t="shared" si="12"/>
        <v>0</v>
      </c>
      <c r="BJ19" s="22">
        <f t="shared" si="13"/>
        <v>0</v>
      </c>
      <c r="BK19" s="22">
        <f t="shared" si="14"/>
        <v>0</v>
      </c>
      <c r="BM19" s="22">
        <f t="shared" si="3"/>
        <v>0</v>
      </c>
      <c r="BN19" s="22">
        <f t="shared" si="4"/>
        <v>2</v>
      </c>
      <c r="BO19" s="22">
        <f t="shared" si="5"/>
        <v>18</v>
      </c>
      <c r="BP19" s="22">
        <f t="shared" si="6"/>
        <v>24</v>
      </c>
      <c r="BQ19" s="22">
        <f t="shared" si="15"/>
        <v>44</v>
      </c>
      <c r="BS19" s="22">
        <f t="shared" si="7"/>
        <v>-44</v>
      </c>
      <c r="BT19" s="22">
        <f t="shared" si="8"/>
        <v>44</v>
      </c>
      <c r="BV19" s="59">
        <f t="shared" si="16"/>
        <v>1.5384615384615385</v>
      </c>
      <c r="BW19" s="59">
        <f t="shared" si="17"/>
        <v>7.4615384615384617</v>
      </c>
      <c r="CB19" s="22" t="str">
        <f t="shared" si="9"/>
        <v>Safe R</v>
      </c>
      <c r="CD19" s="52"/>
      <c r="CE19" s="25"/>
      <c r="CI19" s="6"/>
      <c r="CL19" s="30"/>
      <c r="CM19" s="30"/>
    </row>
    <row r="20" spans="1:91" x14ac:dyDescent="0.2">
      <c r="A20" s="30" t="s">
        <v>92</v>
      </c>
      <c r="B20" s="30" t="s">
        <v>92</v>
      </c>
      <c r="C20" s="30" t="s">
        <v>202</v>
      </c>
      <c r="D20" s="47" t="s">
        <v>285</v>
      </c>
      <c r="E20" s="30" t="s">
        <v>50</v>
      </c>
      <c r="F20" s="30" t="s">
        <v>93</v>
      </c>
      <c r="G20" s="30" t="s">
        <v>40</v>
      </c>
      <c r="H20" s="30" t="s">
        <v>40</v>
      </c>
      <c r="I20" s="30" t="s">
        <v>38</v>
      </c>
      <c r="J20" s="30" t="s">
        <v>40</v>
      </c>
      <c r="K20" s="30" t="s">
        <v>40</v>
      </c>
      <c r="L20" s="30" t="s">
        <v>40</v>
      </c>
      <c r="M20" s="30" t="s">
        <v>38</v>
      </c>
      <c r="N20" s="30" t="s">
        <v>40</v>
      </c>
      <c r="O20" s="30" t="s">
        <v>38</v>
      </c>
      <c r="P20" s="30" t="s">
        <v>40</v>
      </c>
      <c r="Q20" s="30" t="s">
        <v>40</v>
      </c>
      <c r="R20" s="30" t="s">
        <v>40</v>
      </c>
      <c r="S20" s="30" t="s">
        <v>40</v>
      </c>
      <c r="U20" s="93" t="s">
        <v>92</v>
      </c>
      <c r="V20" s="94" t="s">
        <v>202</v>
      </c>
      <c r="W20" s="30"/>
      <c r="Z20" s="36"/>
      <c r="AA20" s="25"/>
      <c r="AB20" s="25"/>
      <c r="AC20" s="48" t="str">
        <v>Kentucky</v>
      </c>
      <c r="AD20" s="48" t="str">
        <v>Kentucky</v>
      </c>
      <c r="AE20" s="48" t="str">
        <v>KY</v>
      </c>
      <c r="AF20" s="48" t="str">
        <v>8</v>
      </c>
      <c r="AG20" s="48" t="str">
        <v>R+15</v>
      </c>
      <c r="AH20" s="48" t="str">
        <v>62.5% R</v>
      </c>
      <c r="AI20" s="48" t="str">
        <v>R4</v>
      </c>
      <c r="AJ20" s="48" t="str">
        <v>R4</v>
      </c>
      <c r="AK20" s="48" t="str">
        <v>R4</v>
      </c>
      <c r="AL20" s="48" t="str">
        <v>R4</v>
      </c>
      <c r="AM20" s="48" t="str">
        <v>R4</v>
      </c>
      <c r="AN20" s="48" t="str">
        <v>R4</v>
      </c>
      <c r="AO20" s="48" t="str">
        <v>R4</v>
      </c>
      <c r="AP20" s="48" t="str">
        <v>R4</v>
      </c>
      <c r="AQ20" s="48" t="str">
        <v>R4</v>
      </c>
      <c r="AR20" s="48" t="str">
        <v>R4</v>
      </c>
      <c r="AS20" s="48" t="str">
        <v>R4</v>
      </c>
      <c r="AT20" s="48" t="str">
        <v>R4</v>
      </c>
      <c r="AU20" s="48" t="str">
        <v>R4</v>
      </c>
      <c r="AV20" s="25"/>
      <c r="AW20" s="22">
        <f t="shared" si="18"/>
        <v>0</v>
      </c>
      <c r="AX20" s="22">
        <f t="shared" si="18"/>
        <v>0</v>
      </c>
      <c r="AY20" s="22">
        <f t="shared" si="18"/>
        <v>0</v>
      </c>
      <c r="AZ20" s="22">
        <f t="shared" si="18"/>
        <v>0</v>
      </c>
      <c r="BA20" s="22">
        <f t="shared" si="18"/>
        <v>0</v>
      </c>
      <c r="BB20" s="22">
        <f t="shared" si="18"/>
        <v>0</v>
      </c>
      <c r="BC20" s="22">
        <f t="shared" si="18"/>
        <v>0</v>
      </c>
      <c r="BD20" s="22">
        <f t="shared" si="18"/>
        <v>0</v>
      </c>
      <c r="BE20" s="22">
        <f t="shared" si="18"/>
        <v>13</v>
      </c>
      <c r="BG20" s="22">
        <f t="shared" si="10"/>
        <v>0</v>
      </c>
      <c r="BH20" s="22">
        <f t="shared" si="11"/>
        <v>0</v>
      </c>
      <c r="BI20" s="22">
        <f t="shared" si="12"/>
        <v>0</v>
      </c>
      <c r="BJ20" s="22">
        <f t="shared" si="13"/>
        <v>0</v>
      </c>
      <c r="BK20" s="22">
        <f t="shared" si="14"/>
        <v>0</v>
      </c>
      <c r="BM20" s="22">
        <f t="shared" si="3"/>
        <v>0</v>
      </c>
      <c r="BN20" s="22">
        <f t="shared" si="4"/>
        <v>0</v>
      </c>
      <c r="BO20" s="22">
        <f t="shared" si="5"/>
        <v>0</v>
      </c>
      <c r="BP20" s="22">
        <f t="shared" si="6"/>
        <v>52</v>
      </c>
      <c r="BQ20" s="22">
        <f t="shared" si="15"/>
        <v>52</v>
      </c>
      <c r="BS20" s="22">
        <f t="shared" si="7"/>
        <v>-52</v>
      </c>
      <c r="BT20" s="22">
        <f t="shared" si="8"/>
        <v>52</v>
      </c>
      <c r="BV20" s="59">
        <f t="shared" si="16"/>
        <v>1</v>
      </c>
      <c r="BW20" s="59">
        <f t="shared" si="17"/>
        <v>8</v>
      </c>
      <c r="CB20" s="22" t="str">
        <f t="shared" si="9"/>
        <v>Safe R</v>
      </c>
      <c r="CD20" s="52"/>
      <c r="CE20" s="25"/>
      <c r="CI20" s="6"/>
      <c r="CL20" s="30"/>
      <c r="CM20" s="30"/>
    </row>
    <row r="21" spans="1:91" x14ac:dyDescent="0.2">
      <c r="A21" s="30" t="s">
        <v>94</v>
      </c>
      <c r="B21" s="30" t="s">
        <v>94</v>
      </c>
      <c r="C21" s="30" t="s">
        <v>203</v>
      </c>
      <c r="D21" s="47" t="s">
        <v>285</v>
      </c>
      <c r="E21" s="30" t="s">
        <v>95</v>
      </c>
      <c r="F21" s="30" t="s">
        <v>96</v>
      </c>
      <c r="G21" s="30" t="s">
        <v>40</v>
      </c>
      <c r="H21" s="30" t="s">
        <v>40</v>
      </c>
      <c r="I21" s="30" t="s">
        <v>38</v>
      </c>
      <c r="J21" s="30" t="s">
        <v>40</v>
      </c>
      <c r="K21" s="30" t="s">
        <v>39</v>
      </c>
      <c r="L21" s="30" t="s">
        <v>40</v>
      </c>
      <c r="M21" s="30" t="s">
        <v>38</v>
      </c>
      <c r="N21" s="30" t="s">
        <v>40</v>
      </c>
      <c r="O21" s="30" t="s">
        <v>38</v>
      </c>
      <c r="P21" s="30" t="s">
        <v>40</v>
      </c>
      <c r="Q21" s="30" t="s">
        <v>40</v>
      </c>
      <c r="R21" s="30" t="s">
        <v>39</v>
      </c>
      <c r="S21" s="30" t="s">
        <v>40</v>
      </c>
      <c r="U21" s="93" t="s">
        <v>94</v>
      </c>
      <c r="V21" s="94" t="s">
        <v>203</v>
      </c>
      <c r="W21" s="30"/>
      <c r="Z21" s="36"/>
      <c r="AA21" s="25"/>
      <c r="AB21" s="25"/>
      <c r="AC21" s="48" t="str">
        <v>Louisiana</v>
      </c>
      <c r="AD21" s="48" t="str">
        <v>Louisiana</v>
      </c>
      <c r="AE21" s="48" t="str">
        <v>LA</v>
      </c>
      <c r="AF21" s="48" t="str">
        <v>8</v>
      </c>
      <c r="AG21" s="48" t="str">
        <v>R+11</v>
      </c>
      <c r="AH21" s="48" t="str">
        <v>58.1% R</v>
      </c>
      <c r="AI21" s="48" t="str">
        <v>R4</v>
      </c>
      <c r="AJ21" s="48" t="str">
        <v>R4</v>
      </c>
      <c r="AK21" s="48" t="str">
        <v>R4</v>
      </c>
      <c r="AL21" s="48" t="str">
        <v>R4</v>
      </c>
      <c r="AM21" s="48" t="str">
        <v>R3</v>
      </c>
      <c r="AN21" s="48" t="str">
        <v>R4</v>
      </c>
      <c r="AO21" s="48" t="str">
        <v>R4</v>
      </c>
      <c r="AP21" s="48" t="str">
        <v>R4</v>
      </c>
      <c r="AQ21" s="48" t="str">
        <v>R4</v>
      </c>
      <c r="AR21" s="48" t="str">
        <v>R4</v>
      </c>
      <c r="AS21" s="48" t="str">
        <v>R4</v>
      </c>
      <c r="AT21" s="48" t="str">
        <v>R3</v>
      </c>
      <c r="AU21" s="48" t="str">
        <v>R4</v>
      </c>
      <c r="AV21" s="25"/>
      <c r="AW21" s="22">
        <f t="shared" si="18"/>
        <v>0</v>
      </c>
      <c r="AX21" s="22">
        <f t="shared" si="18"/>
        <v>0</v>
      </c>
      <c r="AY21" s="22">
        <f t="shared" si="18"/>
        <v>0</v>
      </c>
      <c r="AZ21" s="22">
        <f t="shared" si="18"/>
        <v>0</v>
      </c>
      <c r="BA21" s="22">
        <f t="shared" si="18"/>
        <v>0</v>
      </c>
      <c r="BB21" s="22">
        <f t="shared" si="18"/>
        <v>0</v>
      </c>
      <c r="BC21" s="22">
        <f t="shared" si="18"/>
        <v>0</v>
      </c>
      <c r="BD21" s="22">
        <f t="shared" si="18"/>
        <v>2</v>
      </c>
      <c r="BE21" s="22">
        <f t="shared" si="18"/>
        <v>11</v>
      </c>
      <c r="BG21" s="22">
        <f t="shared" si="10"/>
        <v>0</v>
      </c>
      <c r="BH21" s="22">
        <f t="shared" si="11"/>
        <v>0</v>
      </c>
      <c r="BI21" s="22">
        <f t="shared" si="12"/>
        <v>0</v>
      </c>
      <c r="BJ21" s="22">
        <f t="shared" si="13"/>
        <v>0</v>
      </c>
      <c r="BK21" s="22">
        <f t="shared" si="14"/>
        <v>0</v>
      </c>
      <c r="BM21" s="22">
        <f t="shared" si="3"/>
        <v>0</v>
      </c>
      <c r="BN21" s="22">
        <f t="shared" si="4"/>
        <v>0</v>
      </c>
      <c r="BO21" s="22">
        <f t="shared" si="5"/>
        <v>6</v>
      </c>
      <c r="BP21" s="22">
        <f t="shared" si="6"/>
        <v>44</v>
      </c>
      <c r="BQ21" s="22">
        <f t="shared" si="15"/>
        <v>50</v>
      </c>
      <c r="BS21" s="22">
        <f t="shared" si="7"/>
        <v>-50</v>
      </c>
      <c r="BT21" s="22">
        <f t="shared" si="8"/>
        <v>50</v>
      </c>
      <c r="BV21" s="59">
        <f t="shared" si="16"/>
        <v>1.1346153846153846</v>
      </c>
      <c r="BW21" s="59">
        <f t="shared" si="17"/>
        <v>7.865384615384615</v>
      </c>
      <c r="CB21" s="22" t="str">
        <f t="shared" si="9"/>
        <v>Safe R</v>
      </c>
      <c r="CD21" s="52"/>
      <c r="CE21" s="25"/>
      <c r="CI21" s="6"/>
      <c r="CL21" s="30"/>
      <c r="CM21" s="30"/>
    </row>
    <row r="22" spans="1:91" x14ac:dyDescent="0.2">
      <c r="A22" s="30" t="s">
        <v>106</v>
      </c>
      <c r="B22" s="30" t="s">
        <v>106</v>
      </c>
      <c r="C22" s="30" t="s">
        <v>204</v>
      </c>
      <c r="D22" s="47" t="s">
        <v>277</v>
      </c>
      <c r="E22" s="30" t="s">
        <v>53</v>
      </c>
      <c r="F22" s="30" t="s">
        <v>107</v>
      </c>
      <c r="G22" s="30" t="s">
        <v>57</v>
      </c>
      <c r="H22" s="30" t="s">
        <v>57</v>
      </c>
      <c r="I22" s="30" t="s">
        <v>55</v>
      </c>
      <c r="J22" s="30" t="s">
        <v>57</v>
      </c>
      <c r="K22" s="30" t="s">
        <v>57</v>
      </c>
      <c r="L22" s="30" t="s">
        <v>57</v>
      </c>
      <c r="M22" s="30" t="s">
        <v>55</v>
      </c>
      <c r="N22" s="30" t="s">
        <v>57</v>
      </c>
      <c r="O22" s="30" t="s">
        <v>55</v>
      </c>
      <c r="P22" s="30" t="s">
        <v>57</v>
      </c>
      <c r="Q22" s="30" t="s">
        <v>57</v>
      </c>
      <c r="R22" s="30" t="s">
        <v>57</v>
      </c>
      <c r="S22" s="30" t="s">
        <v>57</v>
      </c>
      <c r="U22" s="93" t="s">
        <v>106</v>
      </c>
      <c r="V22" s="94" t="s">
        <v>204</v>
      </c>
      <c r="W22" s="30"/>
      <c r="Z22" s="36"/>
      <c r="AA22" s="25"/>
      <c r="AB22" s="25"/>
      <c r="AC22" s="48" t="str">
        <v>Massachusetts</v>
      </c>
      <c r="AD22" s="48" t="str">
        <v>Massachusetts</v>
      </c>
      <c r="AE22" s="48" t="str">
        <v>MA</v>
      </c>
      <c r="AF22" s="48" t="str">
        <v>11</v>
      </c>
      <c r="AG22" s="48" t="str">
        <v>D+12</v>
      </c>
      <c r="AH22" s="48" t="str">
        <v>60.1% D</v>
      </c>
      <c r="AI22" s="48" t="str">
        <v>D4</v>
      </c>
      <c r="AJ22" s="48" t="str">
        <v>D4</v>
      </c>
      <c r="AK22" s="48" t="str">
        <v>D4</v>
      </c>
      <c r="AL22" s="48" t="str">
        <v>D4</v>
      </c>
      <c r="AM22" s="48" t="str">
        <v>D4</v>
      </c>
      <c r="AN22" s="48" t="str">
        <v>D4</v>
      </c>
      <c r="AO22" s="48" t="str">
        <v>D4</v>
      </c>
      <c r="AP22" s="48" t="str">
        <v>D4</v>
      </c>
      <c r="AQ22" s="48" t="str">
        <v>D4</v>
      </c>
      <c r="AR22" s="48" t="str">
        <v>D4</v>
      </c>
      <c r="AS22" s="48" t="str">
        <v>D4</v>
      </c>
      <c r="AT22" s="48" t="str">
        <v>D4</v>
      </c>
      <c r="AU22" s="48" t="str">
        <v>D4</v>
      </c>
      <c r="AV22" s="25"/>
      <c r="AW22" s="22">
        <f t="shared" si="18"/>
        <v>0</v>
      </c>
      <c r="AX22" s="22">
        <f t="shared" si="18"/>
        <v>0</v>
      </c>
      <c r="AY22" s="22">
        <f t="shared" si="18"/>
        <v>0</v>
      </c>
      <c r="AZ22" s="22">
        <f t="shared" si="18"/>
        <v>13</v>
      </c>
      <c r="BA22" s="22">
        <f t="shared" si="18"/>
        <v>0</v>
      </c>
      <c r="BB22" s="22">
        <f t="shared" si="18"/>
        <v>0</v>
      </c>
      <c r="BC22" s="22">
        <f t="shared" si="18"/>
        <v>0</v>
      </c>
      <c r="BD22" s="22">
        <f t="shared" si="18"/>
        <v>0</v>
      </c>
      <c r="BE22" s="22">
        <f t="shared" si="18"/>
        <v>0</v>
      </c>
      <c r="BG22" s="22">
        <f t="shared" si="10"/>
        <v>0</v>
      </c>
      <c r="BH22" s="22">
        <f t="shared" si="11"/>
        <v>0</v>
      </c>
      <c r="BI22" s="22">
        <f t="shared" si="12"/>
        <v>0</v>
      </c>
      <c r="BJ22" s="22">
        <f t="shared" si="13"/>
        <v>52</v>
      </c>
      <c r="BK22" s="22">
        <f t="shared" si="14"/>
        <v>52</v>
      </c>
      <c r="BM22" s="22">
        <f t="shared" si="3"/>
        <v>0</v>
      </c>
      <c r="BN22" s="22">
        <f t="shared" si="4"/>
        <v>0</v>
      </c>
      <c r="BO22" s="22">
        <f t="shared" si="5"/>
        <v>0</v>
      </c>
      <c r="BP22" s="22">
        <f t="shared" si="6"/>
        <v>0</v>
      </c>
      <c r="BQ22" s="22">
        <f t="shared" si="15"/>
        <v>0</v>
      </c>
      <c r="BS22" s="22">
        <f t="shared" si="7"/>
        <v>52</v>
      </c>
      <c r="BT22" s="22">
        <f t="shared" si="8"/>
        <v>-52</v>
      </c>
      <c r="BV22" s="59">
        <f t="shared" si="16"/>
        <v>8</v>
      </c>
      <c r="BW22" s="59">
        <f t="shared" si="17"/>
        <v>1</v>
      </c>
      <c r="CB22" s="22" t="str">
        <f t="shared" si="9"/>
        <v>Safe D</v>
      </c>
      <c r="CD22" s="52"/>
      <c r="CE22" s="25"/>
      <c r="CI22" s="6"/>
      <c r="CL22" s="30"/>
      <c r="CM22" s="30"/>
    </row>
    <row r="23" spans="1:91" x14ac:dyDescent="0.2">
      <c r="A23" s="30" t="s">
        <v>104</v>
      </c>
      <c r="B23" s="30" t="s">
        <v>104</v>
      </c>
      <c r="C23" s="30" t="s">
        <v>205</v>
      </c>
      <c r="D23" s="47" t="s">
        <v>288</v>
      </c>
      <c r="E23" s="30" t="s">
        <v>53</v>
      </c>
      <c r="F23" s="30" t="s">
        <v>105</v>
      </c>
      <c r="G23" s="30" t="s">
        <v>57</v>
      </c>
      <c r="H23" s="30" t="s">
        <v>57</v>
      </c>
      <c r="I23" s="30" t="s">
        <v>55</v>
      </c>
      <c r="J23" s="30" t="s">
        <v>57</v>
      </c>
      <c r="K23" s="30" t="s">
        <v>57</v>
      </c>
      <c r="L23" s="30" t="s">
        <v>57</v>
      </c>
      <c r="M23" s="30" t="s">
        <v>55</v>
      </c>
      <c r="N23" s="30" t="s">
        <v>57</v>
      </c>
      <c r="O23" s="30" t="s">
        <v>55</v>
      </c>
      <c r="P23" s="30" t="s">
        <v>57</v>
      </c>
      <c r="Q23" s="30" t="s">
        <v>57</v>
      </c>
      <c r="R23" s="30" t="s">
        <v>57</v>
      </c>
      <c r="S23" s="30" t="s">
        <v>57</v>
      </c>
      <c r="U23" s="93" t="s">
        <v>104</v>
      </c>
      <c r="V23" s="94" t="s">
        <v>205</v>
      </c>
      <c r="W23" s="30"/>
      <c r="X23" s="25"/>
      <c r="Y23" s="25"/>
      <c r="Z23" s="36"/>
      <c r="AA23" s="25"/>
      <c r="AB23" s="25"/>
      <c r="AC23" s="48" t="str">
        <v>Maryland</v>
      </c>
      <c r="AD23" s="48" t="str">
        <v>Maryland</v>
      </c>
      <c r="AE23" s="48" t="str">
        <v>MD</v>
      </c>
      <c r="AF23" s="48" t="str">
        <v>10</v>
      </c>
      <c r="AG23" s="48" t="str">
        <v>D+12</v>
      </c>
      <c r="AH23" s="48" t="str">
        <v>60.3% D</v>
      </c>
      <c r="AI23" s="48" t="str">
        <v>D4</v>
      </c>
      <c r="AJ23" s="48" t="str">
        <v>D4</v>
      </c>
      <c r="AK23" s="48" t="str">
        <v>D4</v>
      </c>
      <c r="AL23" s="48" t="str">
        <v>D4</v>
      </c>
      <c r="AM23" s="48" t="str">
        <v>D4</v>
      </c>
      <c r="AN23" s="48" t="str">
        <v>D4</v>
      </c>
      <c r="AO23" s="48" t="str">
        <v>D4</v>
      </c>
      <c r="AP23" s="48" t="str">
        <v>D4</v>
      </c>
      <c r="AQ23" s="48" t="str">
        <v>D4</v>
      </c>
      <c r="AR23" s="48" t="str">
        <v>D4</v>
      </c>
      <c r="AS23" s="48" t="str">
        <v>D4</v>
      </c>
      <c r="AT23" s="48" t="str">
        <v>D4</v>
      </c>
      <c r="AU23" s="48" t="str">
        <v>D4</v>
      </c>
      <c r="AV23" s="25"/>
      <c r="AW23" s="22">
        <f t="shared" ref="AW23:BE32" si="19">COUNTIF($AI23:$AU23,AW$2)</f>
        <v>0</v>
      </c>
      <c r="AX23" s="22">
        <f t="shared" si="19"/>
        <v>0</v>
      </c>
      <c r="AY23" s="22">
        <f t="shared" si="19"/>
        <v>0</v>
      </c>
      <c r="AZ23" s="22">
        <f t="shared" si="19"/>
        <v>13</v>
      </c>
      <c r="BA23" s="22">
        <f t="shared" si="19"/>
        <v>0</v>
      </c>
      <c r="BB23" s="22">
        <f t="shared" si="19"/>
        <v>0</v>
      </c>
      <c r="BC23" s="22">
        <f t="shared" si="19"/>
        <v>0</v>
      </c>
      <c r="BD23" s="22">
        <f t="shared" si="19"/>
        <v>0</v>
      </c>
      <c r="BE23" s="22">
        <f t="shared" si="19"/>
        <v>0</v>
      </c>
      <c r="BG23" s="22">
        <f t="shared" si="10"/>
        <v>0</v>
      </c>
      <c r="BH23" s="22">
        <f t="shared" si="11"/>
        <v>0</v>
      </c>
      <c r="BI23" s="22">
        <f t="shared" si="12"/>
        <v>0</v>
      </c>
      <c r="BJ23" s="22">
        <f t="shared" si="13"/>
        <v>52</v>
      </c>
      <c r="BK23" s="22">
        <f t="shared" si="14"/>
        <v>52</v>
      </c>
      <c r="BM23" s="22">
        <f t="shared" si="3"/>
        <v>0</v>
      </c>
      <c r="BN23" s="22">
        <f t="shared" si="4"/>
        <v>0</v>
      </c>
      <c r="BO23" s="22">
        <f t="shared" si="5"/>
        <v>0</v>
      </c>
      <c r="BP23" s="22">
        <f t="shared" si="6"/>
        <v>0</v>
      </c>
      <c r="BQ23" s="22">
        <f t="shared" si="15"/>
        <v>0</v>
      </c>
      <c r="BS23" s="22">
        <f t="shared" si="7"/>
        <v>52</v>
      </c>
      <c r="BT23" s="22">
        <f t="shared" si="8"/>
        <v>-52</v>
      </c>
      <c r="BV23" s="59">
        <f t="shared" si="16"/>
        <v>8</v>
      </c>
      <c r="BW23" s="59">
        <f t="shared" si="17"/>
        <v>1</v>
      </c>
      <c r="CB23" s="22" t="str">
        <f t="shared" si="9"/>
        <v>Safe D</v>
      </c>
      <c r="CD23" s="52"/>
      <c r="CE23" s="25"/>
      <c r="CI23" s="6"/>
      <c r="CL23" s="30"/>
      <c r="CM23" s="30"/>
    </row>
    <row r="24" spans="1:91" x14ac:dyDescent="0.2">
      <c r="A24" s="30" t="s">
        <v>97</v>
      </c>
      <c r="B24" s="30" t="s">
        <v>97</v>
      </c>
      <c r="C24" s="30" t="s">
        <v>206</v>
      </c>
      <c r="D24" s="47" t="s">
        <v>286</v>
      </c>
      <c r="E24" s="30" t="s">
        <v>98</v>
      </c>
      <c r="F24" s="30" t="s">
        <v>99</v>
      </c>
      <c r="G24" s="30" t="s">
        <v>56</v>
      </c>
      <c r="H24" s="30" t="s">
        <v>57</v>
      </c>
      <c r="I24" s="30" t="s">
        <v>56</v>
      </c>
      <c r="J24" s="30" t="s">
        <v>56</v>
      </c>
      <c r="K24" s="30" t="s">
        <v>61</v>
      </c>
      <c r="L24" s="30" t="s">
        <v>57</v>
      </c>
      <c r="M24" s="30" t="s">
        <v>55</v>
      </c>
      <c r="N24" s="30" t="s">
        <v>57</v>
      </c>
      <c r="O24" s="30" t="s">
        <v>56</v>
      </c>
      <c r="P24" s="30" t="s">
        <v>57</v>
      </c>
      <c r="Q24" s="30" t="s">
        <v>57</v>
      </c>
      <c r="R24" s="30" t="s">
        <v>56</v>
      </c>
      <c r="S24" s="30" t="s">
        <v>56</v>
      </c>
      <c r="U24" s="93" t="s">
        <v>97</v>
      </c>
      <c r="V24" s="94" t="s">
        <v>206</v>
      </c>
      <c r="W24" s="30"/>
      <c r="X24" s="25"/>
      <c r="Y24" s="25"/>
      <c r="AA24" s="25"/>
      <c r="AB24" s="25"/>
      <c r="AC24" s="48" t="str">
        <v>Maine</v>
      </c>
      <c r="AD24" s="48" t="str">
        <v>Maine</v>
      </c>
      <c r="AE24" s="48" t="str">
        <v>ME</v>
      </c>
      <c r="AF24" s="48" t="str">
        <v>2</v>
      </c>
      <c r="AG24" s="48" t="str">
        <v>D+3</v>
      </c>
      <c r="AH24" s="48" t="str">
        <v>47.8% D</v>
      </c>
      <c r="AI24" s="48" t="str">
        <v>D3</v>
      </c>
      <c r="AJ24" s="48" t="str">
        <v>D4</v>
      </c>
      <c r="AK24" s="48" t="str">
        <v>D3</v>
      </c>
      <c r="AL24" s="48" t="str">
        <v>D3</v>
      </c>
      <c r="AM24" s="48" t="str">
        <v>D2</v>
      </c>
      <c r="AN24" s="48" t="str">
        <v>D4</v>
      </c>
      <c r="AO24" s="48" t="str">
        <v>D4</v>
      </c>
      <c r="AP24" s="48" t="str">
        <v>D4</v>
      </c>
      <c r="AQ24" s="48" t="str">
        <v>D3</v>
      </c>
      <c r="AR24" s="48" t="str">
        <v>D4</v>
      </c>
      <c r="AS24" s="48" t="str">
        <v>D4</v>
      </c>
      <c r="AT24" s="48" t="str">
        <v>D3</v>
      </c>
      <c r="AU24" s="48" t="str">
        <v>D3</v>
      </c>
      <c r="AV24" s="25"/>
      <c r="AW24" s="22">
        <f t="shared" si="19"/>
        <v>0</v>
      </c>
      <c r="AX24" s="22">
        <f t="shared" si="19"/>
        <v>1</v>
      </c>
      <c r="AY24" s="22">
        <f t="shared" si="19"/>
        <v>6</v>
      </c>
      <c r="AZ24" s="22">
        <f t="shared" si="19"/>
        <v>6</v>
      </c>
      <c r="BA24" s="22">
        <f t="shared" si="19"/>
        <v>0</v>
      </c>
      <c r="BB24" s="22">
        <f t="shared" si="19"/>
        <v>0</v>
      </c>
      <c r="BC24" s="22">
        <f t="shared" si="19"/>
        <v>0</v>
      </c>
      <c r="BD24" s="22">
        <f t="shared" si="19"/>
        <v>0</v>
      </c>
      <c r="BE24" s="22">
        <f t="shared" si="19"/>
        <v>0</v>
      </c>
      <c r="BG24" s="22">
        <f t="shared" si="10"/>
        <v>0</v>
      </c>
      <c r="BH24" s="22">
        <f t="shared" si="11"/>
        <v>2</v>
      </c>
      <c r="BI24" s="22">
        <f t="shared" si="12"/>
        <v>18</v>
      </c>
      <c r="BJ24" s="22">
        <f t="shared" si="13"/>
        <v>24</v>
      </c>
      <c r="BK24" s="22">
        <f t="shared" si="14"/>
        <v>44</v>
      </c>
      <c r="BM24" s="22">
        <f t="shared" si="3"/>
        <v>0</v>
      </c>
      <c r="BN24" s="22">
        <f t="shared" si="4"/>
        <v>0</v>
      </c>
      <c r="BO24" s="22">
        <f t="shared" si="5"/>
        <v>0</v>
      </c>
      <c r="BP24" s="22">
        <f t="shared" si="6"/>
        <v>0</v>
      </c>
      <c r="BQ24" s="22">
        <f t="shared" si="15"/>
        <v>0</v>
      </c>
      <c r="BS24" s="22">
        <f t="shared" si="7"/>
        <v>44</v>
      </c>
      <c r="BT24" s="22">
        <f t="shared" si="8"/>
        <v>-44</v>
      </c>
      <c r="BV24" s="59">
        <f t="shared" si="16"/>
        <v>7.4615384615384617</v>
      </c>
      <c r="BW24" s="59">
        <f t="shared" si="17"/>
        <v>1.5384615384615385</v>
      </c>
      <c r="CB24" s="22" t="str">
        <f t="shared" si="9"/>
        <v>Safe D</v>
      </c>
      <c r="CD24" s="52"/>
      <c r="CE24" s="25"/>
      <c r="CI24" s="6"/>
      <c r="CL24" s="30"/>
      <c r="CM24" s="30"/>
    </row>
    <row r="25" spans="1:91" x14ac:dyDescent="0.2">
      <c r="A25" s="30" t="s">
        <v>97</v>
      </c>
      <c r="B25" s="30" t="s">
        <v>100</v>
      </c>
      <c r="C25" s="30" t="s">
        <v>100</v>
      </c>
      <c r="D25" s="47" t="s">
        <v>287</v>
      </c>
      <c r="E25" s="30" t="s">
        <v>101</v>
      </c>
      <c r="F25" s="30" t="s">
        <v>102</v>
      </c>
      <c r="G25" s="30" t="s">
        <v>57</v>
      </c>
      <c r="H25" s="30" t="s">
        <v>57</v>
      </c>
      <c r="I25" s="30" t="s">
        <v>55</v>
      </c>
      <c r="J25" s="30" t="s">
        <v>57</v>
      </c>
      <c r="K25" s="30" t="s">
        <v>56</v>
      </c>
      <c r="L25" s="30" t="s">
        <v>57</v>
      </c>
      <c r="M25" s="30" t="s">
        <v>55</v>
      </c>
      <c r="N25" s="30" t="s">
        <v>57</v>
      </c>
      <c r="O25" s="30" t="s">
        <v>55</v>
      </c>
      <c r="P25" s="30" t="s">
        <v>57</v>
      </c>
      <c r="Q25" s="30" t="s">
        <v>57</v>
      </c>
      <c r="R25" s="30" t="s">
        <v>57</v>
      </c>
      <c r="S25" s="30" t="s">
        <v>57</v>
      </c>
      <c r="U25" s="95" t="s">
        <v>100</v>
      </c>
      <c r="V25" s="94" t="s">
        <v>100</v>
      </c>
      <c r="W25" s="30"/>
      <c r="X25" s="25"/>
      <c r="Y25" s="25"/>
      <c r="AA25" s="25"/>
      <c r="AB25" s="25"/>
      <c r="AC25" s="48" t="str">
        <v>Maine</v>
      </c>
      <c r="AD25" s="48" t="str">
        <v>ME-1</v>
      </c>
      <c r="AE25" s="48" t="str">
        <v>ME-1</v>
      </c>
      <c r="AF25" s="48" t="str">
        <v>1</v>
      </c>
      <c r="AG25" s="48" t="str">
        <v>D+8</v>
      </c>
      <c r="AH25" s="48" t="str">
        <v>54.0% D</v>
      </c>
      <c r="AI25" s="48" t="str">
        <v>D4</v>
      </c>
      <c r="AJ25" s="48" t="str">
        <v>D4</v>
      </c>
      <c r="AK25" s="48" t="str">
        <v>D4</v>
      </c>
      <c r="AL25" s="48" t="str">
        <v>D4</v>
      </c>
      <c r="AM25" s="48" t="str">
        <v>D3</v>
      </c>
      <c r="AN25" s="48" t="str">
        <v>D4</v>
      </c>
      <c r="AO25" s="48" t="str">
        <v>D4</v>
      </c>
      <c r="AP25" s="48" t="str">
        <v>D4</v>
      </c>
      <c r="AQ25" s="48" t="str">
        <v>D4</v>
      </c>
      <c r="AR25" s="48" t="str">
        <v>D4</v>
      </c>
      <c r="AS25" s="48" t="str">
        <v>D4</v>
      </c>
      <c r="AT25" s="48" t="str">
        <v>D4</v>
      </c>
      <c r="AU25" s="48" t="str">
        <v>D4</v>
      </c>
      <c r="AV25" s="25"/>
      <c r="AW25" s="22">
        <f t="shared" si="19"/>
        <v>0</v>
      </c>
      <c r="AX25" s="22">
        <f t="shared" si="19"/>
        <v>0</v>
      </c>
      <c r="AY25" s="22">
        <f t="shared" si="19"/>
        <v>1</v>
      </c>
      <c r="AZ25" s="22">
        <f t="shared" si="19"/>
        <v>12</v>
      </c>
      <c r="BA25" s="22">
        <f t="shared" si="19"/>
        <v>0</v>
      </c>
      <c r="BB25" s="22">
        <f t="shared" si="19"/>
        <v>0</v>
      </c>
      <c r="BC25" s="22">
        <f t="shared" si="19"/>
        <v>0</v>
      </c>
      <c r="BD25" s="22">
        <f t="shared" si="19"/>
        <v>0</v>
      </c>
      <c r="BE25" s="22">
        <f t="shared" si="19"/>
        <v>0</v>
      </c>
      <c r="BG25" s="22">
        <f t="shared" si="10"/>
        <v>0</v>
      </c>
      <c r="BH25" s="22">
        <f t="shared" si="11"/>
        <v>0</v>
      </c>
      <c r="BI25" s="22">
        <f t="shared" si="12"/>
        <v>3</v>
      </c>
      <c r="BJ25" s="22">
        <f t="shared" si="13"/>
        <v>48</v>
      </c>
      <c r="BK25" s="22">
        <f t="shared" si="14"/>
        <v>51</v>
      </c>
      <c r="BM25" s="22">
        <f t="shared" si="3"/>
        <v>0</v>
      </c>
      <c r="BN25" s="22">
        <f t="shared" si="4"/>
        <v>0</v>
      </c>
      <c r="BO25" s="22">
        <f t="shared" si="5"/>
        <v>0</v>
      </c>
      <c r="BP25" s="22">
        <f t="shared" si="6"/>
        <v>0</v>
      </c>
      <c r="BQ25" s="22">
        <f t="shared" si="15"/>
        <v>0</v>
      </c>
      <c r="BS25" s="22">
        <f t="shared" si="7"/>
        <v>51</v>
      </c>
      <c r="BT25" s="22">
        <f t="shared" si="8"/>
        <v>-51</v>
      </c>
      <c r="BV25" s="59">
        <f t="shared" si="16"/>
        <v>7.9326923076923084</v>
      </c>
      <c r="BW25" s="59">
        <f t="shared" si="17"/>
        <v>1.0673076923076923</v>
      </c>
      <c r="CB25" s="22" t="str">
        <f t="shared" si="9"/>
        <v>Safe D</v>
      </c>
      <c r="CD25" s="52"/>
      <c r="CE25" s="25"/>
      <c r="CI25" s="6"/>
      <c r="CL25" s="30"/>
      <c r="CM25" s="30"/>
    </row>
    <row r="26" spans="1:91" x14ac:dyDescent="0.2">
      <c r="A26" s="30" t="s">
        <v>97</v>
      </c>
      <c r="B26" s="30" t="s">
        <v>103</v>
      </c>
      <c r="C26" s="30" t="s">
        <v>103</v>
      </c>
      <c r="D26" s="47" t="s">
        <v>287</v>
      </c>
      <c r="E26" s="30" t="s">
        <v>70</v>
      </c>
      <c r="F26" s="30" t="s">
        <v>43</v>
      </c>
      <c r="G26" s="30" t="s">
        <v>45</v>
      </c>
      <c r="H26" s="30" t="s">
        <v>45</v>
      </c>
      <c r="I26" s="30" t="s">
        <v>44</v>
      </c>
      <c r="J26" s="30" t="s">
        <v>45</v>
      </c>
      <c r="K26" s="30" t="s">
        <v>45</v>
      </c>
      <c r="L26" s="30" t="s">
        <v>45</v>
      </c>
      <c r="M26" s="30" t="s">
        <v>55</v>
      </c>
      <c r="N26" s="30" t="s">
        <v>45</v>
      </c>
      <c r="O26" s="30" t="s">
        <v>45</v>
      </c>
      <c r="P26" s="30" t="s">
        <v>45</v>
      </c>
      <c r="Q26" s="30" t="s">
        <v>45</v>
      </c>
      <c r="R26" s="30" t="s">
        <v>45</v>
      </c>
      <c r="S26" s="30" t="s">
        <v>45</v>
      </c>
      <c r="U26" s="95" t="s">
        <v>103</v>
      </c>
      <c r="V26" s="94" t="s">
        <v>103</v>
      </c>
      <c r="W26" s="30"/>
      <c r="AC26" s="48" t="str">
        <v>Maine</v>
      </c>
      <c r="AD26" s="48" t="str">
        <v>ME-2</v>
      </c>
      <c r="AE26" s="48" t="str">
        <v>ME-2</v>
      </c>
      <c r="AF26" s="48" t="str">
        <v>1</v>
      </c>
      <c r="AG26" s="48" t="str">
        <v>R+2</v>
      </c>
      <c r="AH26" s="48" t="str">
        <v>51.3% R</v>
      </c>
      <c r="AI26" s="48" t="str">
        <v>T0</v>
      </c>
      <c r="AJ26" s="48" t="str">
        <v>T0</v>
      </c>
      <c r="AK26" s="48" t="str">
        <v>R2</v>
      </c>
      <c r="AL26" s="48" t="str">
        <v>T0</v>
      </c>
      <c r="AM26" s="48" t="str">
        <v>T0</v>
      </c>
      <c r="AN26" s="48" t="str">
        <v>T0</v>
      </c>
      <c r="AO26" s="48" t="str">
        <v>D4</v>
      </c>
      <c r="AP26" s="48" t="str">
        <v>T0</v>
      </c>
      <c r="AQ26" s="48" t="str">
        <v>T0</v>
      </c>
      <c r="AR26" s="48" t="str">
        <v>T0</v>
      </c>
      <c r="AS26" s="48" t="str">
        <v>T0</v>
      </c>
      <c r="AT26" s="48" t="str">
        <v>T0</v>
      </c>
      <c r="AU26" s="48" t="str">
        <v>T0</v>
      </c>
      <c r="AV26" s="25"/>
      <c r="AW26" s="22">
        <f t="shared" si="19"/>
        <v>0</v>
      </c>
      <c r="AX26" s="22">
        <f t="shared" si="19"/>
        <v>0</v>
      </c>
      <c r="AY26" s="22">
        <f t="shared" si="19"/>
        <v>0</v>
      </c>
      <c r="AZ26" s="22">
        <f t="shared" si="19"/>
        <v>1</v>
      </c>
      <c r="BA26" s="22">
        <f t="shared" si="19"/>
        <v>11</v>
      </c>
      <c r="BB26" s="22">
        <f t="shared" si="19"/>
        <v>0</v>
      </c>
      <c r="BC26" s="22">
        <f t="shared" si="19"/>
        <v>1</v>
      </c>
      <c r="BD26" s="22">
        <f t="shared" si="19"/>
        <v>0</v>
      </c>
      <c r="BE26" s="22">
        <f t="shared" si="19"/>
        <v>0</v>
      </c>
      <c r="BG26" s="22">
        <f t="shared" si="10"/>
        <v>0</v>
      </c>
      <c r="BH26" s="22">
        <f t="shared" si="11"/>
        <v>0</v>
      </c>
      <c r="BI26" s="22">
        <f t="shared" si="12"/>
        <v>0</v>
      </c>
      <c r="BJ26" s="22">
        <f t="shared" si="13"/>
        <v>4</v>
      </c>
      <c r="BK26" s="22">
        <f t="shared" si="14"/>
        <v>4</v>
      </c>
      <c r="BM26" s="22">
        <f t="shared" si="3"/>
        <v>0</v>
      </c>
      <c r="BN26" s="22">
        <f t="shared" si="4"/>
        <v>2</v>
      </c>
      <c r="BO26" s="22">
        <f t="shared" si="5"/>
        <v>0</v>
      </c>
      <c r="BP26" s="22">
        <f t="shared" si="6"/>
        <v>0</v>
      </c>
      <c r="BQ26" s="22">
        <f t="shared" si="15"/>
        <v>2</v>
      </c>
      <c r="BS26" s="22">
        <f t="shared" si="7"/>
        <v>2</v>
      </c>
      <c r="BT26" s="22">
        <f t="shared" si="8"/>
        <v>-2</v>
      </c>
      <c r="BV26" s="59">
        <f t="shared" si="16"/>
        <v>4.634615384615385</v>
      </c>
      <c r="BW26" s="59">
        <f t="shared" si="17"/>
        <v>4.365384615384615</v>
      </c>
      <c r="CB26" s="22" t="str">
        <f t="shared" si="9"/>
        <v>Tossup</v>
      </c>
      <c r="CD26" s="52"/>
      <c r="CE26" s="25"/>
      <c r="CI26" s="6"/>
      <c r="CL26" s="30"/>
      <c r="CM26" s="30"/>
    </row>
    <row r="27" spans="1:91" x14ac:dyDescent="0.2">
      <c r="A27" s="30" t="s">
        <v>108</v>
      </c>
      <c r="B27" s="30" t="s">
        <v>108</v>
      </c>
      <c r="C27" s="30" t="s">
        <v>207</v>
      </c>
      <c r="D27" s="47" t="s">
        <v>282</v>
      </c>
      <c r="E27" s="30" t="s">
        <v>59</v>
      </c>
      <c r="F27" s="30" t="s">
        <v>109</v>
      </c>
      <c r="G27" s="30" t="s">
        <v>61</v>
      </c>
      <c r="H27" s="30" t="s">
        <v>61</v>
      </c>
      <c r="I27" s="30" t="s">
        <v>61</v>
      </c>
      <c r="J27" s="30" t="s">
        <v>61</v>
      </c>
      <c r="K27" s="30" t="s">
        <v>45</v>
      </c>
      <c r="L27" s="30" t="s">
        <v>61</v>
      </c>
      <c r="M27" s="30" t="s">
        <v>56</v>
      </c>
      <c r="N27" s="30" t="s">
        <v>61</v>
      </c>
      <c r="O27" s="30" t="s">
        <v>61</v>
      </c>
      <c r="P27" s="30" t="s">
        <v>61</v>
      </c>
      <c r="Q27" s="30" t="s">
        <v>61</v>
      </c>
      <c r="R27" s="30" t="s">
        <v>61</v>
      </c>
      <c r="S27" s="30" t="s">
        <v>57</v>
      </c>
      <c r="U27" s="93" t="s">
        <v>108</v>
      </c>
      <c r="V27" s="94" t="s">
        <v>207</v>
      </c>
      <c r="W27" s="30"/>
      <c r="AC27" s="48" t="str">
        <v>Michigan</v>
      </c>
      <c r="AD27" s="48" t="str">
        <v>Michigan</v>
      </c>
      <c r="AE27" s="48" t="str">
        <v>MI</v>
      </c>
      <c r="AF27" s="48" t="str">
        <v>16</v>
      </c>
      <c r="AG27" s="48" t="str">
        <v>D+1</v>
      </c>
      <c r="AH27" s="48" t="str">
        <v>47.5% R</v>
      </c>
      <c r="AI27" s="48" t="str">
        <v>D2</v>
      </c>
      <c r="AJ27" s="48" t="str">
        <v>D2</v>
      </c>
      <c r="AK27" s="48" t="str">
        <v>D2</v>
      </c>
      <c r="AL27" s="48" t="str">
        <v>D2</v>
      </c>
      <c r="AM27" s="48" t="str">
        <v>T0</v>
      </c>
      <c r="AN27" s="48" t="str">
        <v>D2</v>
      </c>
      <c r="AO27" s="48" t="str">
        <v>D3</v>
      </c>
      <c r="AP27" s="48" t="str">
        <v>D2</v>
      </c>
      <c r="AQ27" s="48" t="str">
        <v>D2</v>
      </c>
      <c r="AR27" s="48" t="str">
        <v>D2</v>
      </c>
      <c r="AS27" s="48" t="str">
        <v>D2</v>
      </c>
      <c r="AT27" s="48" t="str">
        <v>D2</v>
      </c>
      <c r="AU27" s="48" t="str">
        <v>D4</v>
      </c>
      <c r="AV27" s="25"/>
      <c r="AW27" s="22">
        <f t="shared" si="19"/>
        <v>0</v>
      </c>
      <c r="AX27" s="22">
        <f t="shared" si="19"/>
        <v>10</v>
      </c>
      <c r="AY27" s="22">
        <f t="shared" si="19"/>
        <v>1</v>
      </c>
      <c r="AZ27" s="22">
        <f t="shared" si="19"/>
        <v>1</v>
      </c>
      <c r="BA27" s="22">
        <f t="shared" si="19"/>
        <v>1</v>
      </c>
      <c r="BB27" s="22">
        <f t="shared" si="19"/>
        <v>0</v>
      </c>
      <c r="BC27" s="22">
        <f t="shared" si="19"/>
        <v>0</v>
      </c>
      <c r="BD27" s="22">
        <f t="shared" si="19"/>
        <v>0</v>
      </c>
      <c r="BE27" s="22">
        <f t="shared" si="19"/>
        <v>0</v>
      </c>
      <c r="BG27" s="22">
        <f t="shared" si="10"/>
        <v>0</v>
      </c>
      <c r="BH27" s="22">
        <f t="shared" si="11"/>
        <v>20</v>
      </c>
      <c r="BI27" s="22">
        <f t="shared" si="12"/>
        <v>3</v>
      </c>
      <c r="BJ27" s="22">
        <f t="shared" si="13"/>
        <v>4</v>
      </c>
      <c r="BK27" s="22">
        <f t="shared" si="14"/>
        <v>27</v>
      </c>
      <c r="BM27" s="22">
        <f t="shared" si="3"/>
        <v>0</v>
      </c>
      <c r="BN27" s="22">
        <f t="shared" si="4"/>
        <v>0</v>
      </c>
      <c r="BO27" s="22">
        <f t="shared" si="5"/>
        <v>0</v>
      </c>
      <c r="BP27" s="22">
        <f t="shared" si="6"/>
        <v>0</v>
      </c>
      <c r="BQ27" s="22">
        <f t="shared" si="15"/>
        <v>0</v>
      </c>
      <c r="BS27" s="22">
        <f t="shared" si="7"/>
        <v>27</v>
      </c>
      <c r="BT27" s="22">
        <f t="shared" si="8"/>
        <v>-27</v>
      </c>
      <c r="BV27" s="59">
        <f t="shared" si="16"/>
        <v>6.3173076923076916</v>
      </c>
      <c r="BW27" s="59">
        <f t="shared" si="17"/>
        <v>2.6826923076923075</v>
      </c>
      <c r="CB27" s="22" t="str">
        <f t="shared" si="9"/>
        <v>Likely D</v>
      </c>
      <c r="CD27" s="52"/>
      <c r="CE27" s="25"/>
      <c r="CI27" s="6"/>
      <c r="CL27" s="30"/>
      <c r="CM27" s="30"/>
    </row>
    <row r="28" spans="1:91" x14ac:dyDescent="0.2">
      <c r="A28" s="30" t="s">
        <v>110</v>
      </c>
      <c r="B28" s="30" t="s">
        <v>110</v>
      </c>
      <c r="C28" s="30" t="s">
        <v>208</v>
      </c>
      <c r="D28" s="47" t="s">
        <v>288</v>
      </c>
      <c r="E28" s="30" t="s">
        <v>59</v>
      </c>
      <c r="F28" s="30" t="s">
        <v>111</v>
      </c>
      <c r="G28" s="30" t="s">
        <v>61</v>
      </c>
      <c r="H28" s="30" t="s">
        <v>56</v>
      </c>
      <c r="I28" s="30" t="s">
        <v>56</v>
      </c>
      <c r="J28" s="30" t="s">
        <v>61</v>
      </c>
      <c r="K28" s="30" t="s">
        <v>45</v>
      </c>
      <c r="L28" s="30" t="s">
        <v>61</v>
      </c>
      <c r="M28" s="30" t="s">
        <v>56</v>
      </c>
      <c r="N28" s="30" t="s">
        <v>61</v>
      </c>
      <c r="O28" s="30" t="s">
        <v>56</v>
      </c>
      <c r="P28" s="30" t="s">
        <v>61</v>
      </c>
      <c r="Q28" s="30" t="s">
        <v>61</v>
      </c>
      <c r="R28" s="30" t="s">
        <v>61</v>
      </c>
      <c r="S28" s="30" t="s">
        <v>57</v>
      </c>
      <c r="U28" s="93" t="s">
        <v>110</v>
      </c>
      <c r="V28" s="94" t="s">
        <v>208</v>
      </c>
      <c r="W28" s="30"/>
      <c r="AC28" s="48" t="str">
        <v>Minnesota</v>
      </c>
      <c r="AD28" s="48" t="str">
        <v>Minnesota</v>
      </c>
      <c r="AE28" s="48" t="str">
        <v>MN</v>
      </c>
      <c r="AF28" s="48" t="str">
        <v>10</v>
      </c>
      <c r="AG28" s="48" t="str">
        <v>D+1</v>
      </c>
      <c r="AH28" s="48" t="str">
        <v>46.4% D</v>
      </c>
      <c r="AI28" s="48" t="str">
        <v>D2</v>
      </c>
      <c r="AJ28" s="48" t="str">
        <v>D3</v>
      </c>
      <c r="AK28" s="48" t="str">
        <v>D3</v>
      </c>
      <c r="AL28" s="48" t="str">
        <v>D2</v>
      </c>
      <c r="AM28" s="48" t="str">
        <v>T0</v>
      </c>
      <c r="AN28" s="48" t="str">
        <v>D2</v>
      </c>
      <c r="AO28" s="48" t="str">
        <v>D3</v>
      </c>
      <c r="AP28" s="48" t="str">
        <v>D2</v>
      </c>
      <c r="AQ28" s="48" t="str">
        <v>D3</v>
      </c>
      <c r="AR28" s="48" t="str">
        <v>D2</v>
      </c>
      <c r="AS28" s="48" t="str">
        <v>D2</v>
      </c>
      <c r="AT28" s="48" t="str">
        <v>D2</v>
      </c>
      <c r="AU28" s="48" t="str">
        <v>D4</v>
      </c>
      <c r="AV28" s="25"/>
      <c r="AW28" s="22">
        <f t="shared" si="19"/>
        <v>0</v>
      </c>
      <c r="AX28" s="22">
        <f t="shared" si="19"/>
        <v>7</v>
      </c>
      <c r="AY28" s="22">
        <f t="shared" si="19"/>
        <v>4</v>
      </c>
      <c r="AZ28" s="22">
        <f t="shared" si="19"/>
        <v>1</v>
      </c>
      <c r="BA28" s="22">
        <f t="shared" si="19"/>
        <v>1</v>
      </c>
      <c r="BB28" s="22">
        <f t="shared" si="19"/>
        <v>0</v>
      </c>
      <c r="BC28" s="22">
        <f t="shared" si="19"/>
        <v>0</v>
      </c>
      <c r="BD28" s="22">
        <f t="shared" si="19"/>
        <v>0</v>
      </c>
      <c r="BE28" s="22">
        <f t="shared" si="19"/>
        <v>0</v>
      </c>
      <c r="BG28" s="22">
        <f t="shared" si="10"/>
        <v>0</v>
      </c>
      <c r="BH28" s="22">
        <f t="shared" si="11"/>
        <v>14</v>
      </c>
      <c r="BI28" s="22">
        <f t="shared" si="12"/>
        <v>12</v>
      </c>
      <c r="BJ28" s="22">
        <f t="shared" si="13"/>
        <v>4</v>
      </c>
      <c r="BK28" s="22">
        <f t="shared" si="14"/>
        <v>30</v>
      </c>
      <c r="BM28" s="22">
        <f t="shared" si="3"/>
        <v>0</v>
      </c>
      <c r="BN28" s="22">
        <f t="shared" si="4"/>
        <v>0</v>
      </c>
      <c r="BO28" s="22">
        <f t="shared" si="5"/>
        <v>0</v>
      </c>
      <c r="BP28" s="22">
        <f t="shared" si="6"/>
        <v>0</v>
      </c>
      <c r="BQ28" s="22">
        <f t="shared" si="15"/>
        <v>0</v>
      </c>
      <c r="BS28" s="22">
        <f t="shared" si="7"/>
        <v>30</v>
      </c>
      <c r="BT28" s="22">
        <f t="shared" si="8"/>
        <v>-30</v>
      </c>
      <c r="BV28" s="59">
        <f t="shared" si="16"/>
        <v>6.5192307692307692</v>
      </c>
      <c r="BW28" s="59">
        <f t="shared" si="17"/>
        <v>2.4807692307692308</v>
      </c>
      <c r="CB28" s="22" t="str">
        <f t="shared" si="9"/>
        <v>Likely D</v>
      </c>
      <c r="CD28" s="52"/>
      <c r="CE28" s="25"/>
      <c r="CI28" s="6"/>
      <c r="CL28" s="30"/>
      <c r="CM28" s="30"/>
    </row>
    <row r="29" spans="1:91" x14ac:dyDescent="0.2">
      <c r="A29" s="30" t="s">
        <v>114</v>
      </c>
      <c r="B29" s="30" t="s">
        <v>114</v>
      </c>
      <c r="C29" s="30" t="s">
        <v>209</v>
      </c>
      <c r="D29" s="47" t="s">
        <v>288</v>
      </c>
      <c r="E29" s="30" t="s">
        <v>42</v>
      </c>
      <c r="F29" s="30" t="s">
        <v>84</v>
      </c>
      <c r="G29" s="30" t="s">
        <v>39</v>
      </c>
      <c r="H29" s="30" t="s">
        <v>44</v>
      </c>
      <c r="I29" s="30" t="s">
        <v>39</v>
      </c>
      <c r="J29" s="30" t="s">
        <v>39</v>
      </c>
      <c r="K29" s="30" t="s">
        <v>44</v>
      </c>
      <c r="L29" s="30" t="s">
        <v>40</v>
      </c>
      <c r="M29" s="30" t="s">
        <v>39</v>
      </c>
      <c r="N29" s="30" t="s">
        <v>40</v>
      </c>
      <c r="O29" s="30" t="s">
        <v>39</v>
      </c>
      <c r="P29" s="30" t="s">
        <v>44</v>
      </c>
      <c r="Q29" s="30" t="s">
        <v>44</v>
      </c>
      <c r="R29" s="30" t="s">
        <v>39</v>
      </c>
      <c r="S29" s="30" t="s">
        <v>39</v>
      </c>
      <c r="U29" s="93" t="s">
        <v>114</v>
      </c>
      <c r="V29" s="94" t="s">
        <v>209</v>
      </c>
      <c r="W29" s="30"/>
      <c r="AC29" s="48" t="str">
        <v>Missouri</v>
      </c>
      <c r="AD29" s="48" t="str">
        <v>Missouri</v>
      </c>
      <c r="AE29" s="48" t="str">
        <v>MO</v>
      </c>
      <c r="AF29" s="48" t="str">
        <v>10</v>
      </c>
      <c r="AG29" s="48" t="str">
        <v>R+9</v>
      </c>
      <c r="AH29" s="48" t="str">
        <v>56.8% R</v>
      </c>
      <c r="AI29" s="48" t="str">
        <v>R3</v>
      </c>
      <c r="AJ29" s="48" t="str">
        <v>R2</v>
      </c>
      <c r="AK29" s="48" t="str">
        <v>R3</v>
      </c>
      <c r="AL29" s="48" t="str">
        <v>R3</v>
      </c>
      <c r="AM29" s="48" t="str">
        <v>R2</v>
      </c>
      <c r="AN29" s="48" t="str">
        <v>R4</v>
      </c>
      <c r="AO29" s="48" t="str">
        <v>R3</v>
      </c>
      <c r="AP29" s="48" t="str">
        <v>R4</v>
      </c>
      <c r="AQ29" s="48" t="str">
        <v>R3</v>
      </c>
      <c r="AR29" s="48" t="str">
        <v>R2</v>
      </c>
      <c r="AS29" s="48" t="str">
        <v>R2</v>
      </c>
      <c r="AT29" s="48" t="str">
        <v>R3</v>
      </c>
      <c r="AU29" s="48" t="str">
        <v>R3</v>
      </c>
      <c r="AV29" s="25"/>
      <c r="AW29" s="22">
        <f t="shared" si="19"/>
        <v>0</v>
      </c>
      <c r="AX29" s="22">
        <f t="shared" si="19"/>
        <v>0</v>
      </c>
      <c r="AY29" s="22">
        <f t="shared" si="19"/>
        <v>0</v>
      </c>
      <c r="AZ29" s="22">
        <f t="shared" si="19"/>
        <v>0</v>
      </c>
      <c r="BA29" s="22">
        <f t="shared" si="19"/>
        <v>0</v>
      </c>
      <c r="BB29" s="22">
        <f t="shared" si="19"/>
        <v>0</v>
      </c>
      <c r="BC29" s="22">
        <f t="shared" si="19"/>
        <v>4</v>
      </c>
      <c r="BD29" s="22">
        <f t="shared" si="19"/>
        <v>7</v>
      </c>
      <c r="BE29" s="22">
        <f t="shared" si="19"/>
        <v>2</v>
      </c>
      <c r="BG29" s="22">
        <f t="shared" si="10"/>
        <v>0</v>
      </c>
      <c r="BH29" s="22">
        <f t="shared" si="11"/>
        <v>0</v>
      </c>
      <c r="BI29" s="22">
        <f t="shared" si="12"/>
        <v>0</v>
      </c>
      <c r="BJ29" s="22">
        <f t="shared" si="13"/>
        <v>0</v>
      </c>
      <c r="BK29" s="22">
        <f t="shared" si="14"/>
        <v>0</v>
      </c>
      <c r="BM29" s="22">
        <f t="shared" si="3"/>
        <v>0</v>
      </c>
      <c r="BN29" s="22">
        <f t="shared" si="4"/>
        <v>8</v>
      </c>
      <c r="BO29" s="22">
        <f t="shared" si="5"/>
        <v>21</v>
      </c>
      <c r="BP29" s="22">
        <f t="shared" si="6"/>
        <v>8</v>
      </c>
      <c r="BQ29" s="22">
        <f t="shared" si="15"/>
        <v>37</v>
      </c>
      <c r="BS29" s="22">
        <f t="shared" si="7"/>
        <v>-37</v>
      </c>
      <c r="BT29" s="22">
        <f t="shared" si="8"/>
        <v>37</v>
      </c>
      <c r="BV29" s="59">
        <f t="shared" si="16"/>
        <v>2.0096153846153846</v>
      </c>
      <c r="BW29" s="59">
        <f t="shared" si="17"/>
        <v>6.990384615384615</v>
      </c>
      <c r="CB29" s="22" t="str">
        <f t="shared" si="9"/>
        <v>Likely R</v>
      </c>
      <c r="CD29" s="52"/>
      <c r="CE29" s="25"/>
      <c r="CI29" s="6"/>
      <c r="CL29" s="30"/>
      <c r="CM29" s="30"/>
    </row>
    <row r="30" spans="1:91" x14ac:dyDescent="0.2">
      <c r="A30" s="30" t="s">
        <v>112</v>
      </c>
      <c r="B30" s="30" t="s">
        <v>112</v>
      </c>
      <c r="C30" s="30" t="s">
        <v>210</v>
      </c>
      <c r="D30" s="47" t="s">
        <v>278</v>
      </c>
      <c r="E30" s="30" t="s">
        <v>42</v>
      </c>
      <c r="F30" s="30" t="s">
        <v>113</v>
      </c>
      <c r="G30" s="30" t="s">
        <v>40</v>
      </c>
      <c r="H30" s="30" t="s">
        <v>40</v>
      </c>
      <c r="I30" s="30" t="s">
        <v>38</v>
      </c>
      <c r="J30" s="30" t="s">
        <v>40</v>
      </c>
      <c r="K30" s="30" t="s">
        <v>39</v>
      </c>
      <c r="L30" s="30" t="s">
        <v>40</v>
      </c>
      <c r="M30" s="30" t="s">
        <v>38</v>
      </c>
      <c r="N30" s="30" t="s">
        <v>40</v>
      </c>
      <c r="O30" s="30" t="s">
        <v>38</v>
      </c>
      <c r="P30" s="30" t="s">
        <v>40</v>
      </c>
      <c r="Q30" s="30" t="s">
        <v>40</v>
      </c>
      <c r="R30" s="30" t="s">
        <v>39</v>
      </c>
      <c r="S30" s="30" t="s">
        <v>39</v>
      </c>
      <c r="U30" s="93" t="s">
        <v>112</v>
      </c>
      <c r="V30" s="94" t="s">
        <v>210</v>
      </c>
      <c r="W30" s="30"/>
      <c r="AC30" s="48" t="str">
        <v>Mississippi</v>
      </c>
      <c r="AD30" s="48" t="str">
        <v>Mississippi</v>
      </c>
      <c r="AE30" s="48" t="str">
        <v>MS</v>
      </c>
      <c r="AF30" s="48" t="str">
        <v>6</v>
      </c>
      <c r="AG30" s="48" t="str">
        <v>R+9</v>
      </c>
      <c r="AH30" s="48" t="str">
        <v>57.9% R</v>
      </c>
      <c r="AI30" s="48" t="str">
        <v>R4</v>
      </c>
      <c r="AJ30" s="48" t="str">
        <v>R4</v>
      </c>
      <c r="AK30" s="48" t="str">
        <v>R4</v>
      </c>
      <c r="AL30" s="48" t="str">
        <v>R4</v>
      </c>
      <c r="AM30" s="48" t="str">
        <v>R3</v>
      </c>
      <c r="AN30" s="48" t="str">
        <v>R4</v>
      </c>
      <c r="AO30" s="48" t="str">
        <v>R4</v>
      </c>
      <c r="AP30" s="48" t="str">
        <v>R4</v>
      </c>
      <c r="AQ30" s="48" t="str">
        <v>R4</v>
      </c>
      <c r="AR30" s="48" t="str">
        <v>R4</v>
      </c>
      <c r="AS30" s="48" t="str">
        <v>R4</v>
      </c>
      <c r="AT30" s="48" t="str">
        <v>R3</v>
      </c>
      <c r="AU30" s="48" t="str">
        <v>R3</v>
      </c>
      <c r="AV30" s="25"/>
      <c r="AW30" s="22">
        <f t="shared" si="19"/>
        <v>0</v>
      </c>
      <c r="AX30" s="22">
        <f t="shared" si="19"/>
        <v>0</v>
      </c>
      <c r="AY30" s="22">
        <f t="shared" si="19"/>
        <v>0</v>
      </c>
      <c r="AZ30" s="22">
        <f t="shared" si="19"/>
        <v>0</v>
      </c>
      <c r="BA30" s="22">
        <f t="shared" si="19"/>
        <v>0</v>
      </c>
      <c r="BB30" s="22">
        <f t="shared" si="19"/>
        <v>0</v>
      </c>
      <c r="BC30" s="22">
        <f t="shared" si="19"/>
        <v>0</v>
      </c>
      <c r="BD30" s="22">
        <f t="shared" si="19"/>
        <v>3</v>
      </c>
      <c r="BE30" s="22">
        <f t="shared" si="19"/>
        <v>10</v>
      </c>
      <c r="BG30" s="22">
        <f t="shared" si="10"/>
        <v>0</v>
      </c>
      <c r="BH30" s="22">
        <f t="shared" si="11"/>
        <v>0</v>
      </c>
      <c r="BI30" s="22">
        <f t="shared" si="12"/>
        <v>0</v>
      </c>
      <c r="BJ30" s="22">
        <f t="shared" si="13"/>
        <v>0</v>
      </c>
      <c r="BK30" s="22">
        <f t="shared" si="14"/>
        <v>0</v>
      </c>
      <c r="BM30" s="22">
        <f t="shared" si="3"/>
        <v>0</v>
      </c>
      <c r="BN30" s="22">
        <f t="shared" si="4"/>
        <v>0</v>
      </c>
      <c r="BO30" s="22">
        <f t="shared" si="5"/>
        <v>9</v>
      </c>
      <c r="BP30" s="22">
        <f t="shared" si="6"/>
        <v>40</v>
      </c>
      <c r="BQ30" s="22">
        <f t="shared" si="15"/>
        <v>49</v>
      </c>
      <c r="BS30" s="22">
        <f t="shared" si="7"/>
        <v>-49</v>
      </c>
      <c r="BT30" s="22">
        <f t="shared" si="8"/>
        <v>49</v>
      </c>
      <c r="BV30" s="59">
        <f t="shared" si="16"/>
        <v>1.2019230769230769</v>
      </c>
      <c r="BW30" s="59">
        <f t="shared" si="17"/>
        <v>7.7980769230769234</v>
      </c>
      <c r="CB30" s="22" t="str">
        <f t="shared" si="9"/>
        <v>Safe R</v>
      </c>
      <c r="CD30" s="52"/>
      <c r="CE30" s="25"/>
      <c r="CI30" s="6"/>
      <c r="CL30" s="30"/>
      <c r="CM30" s="30"/>
    </row>
    <row r="31" spans="1:91" x14ac:dyDescent="0.2">
      <c r="A31" s="30" t="s">
        <v>115</v>
      </c>
      <c r="B31" s="30" t="s">
        <v>115</v>
      </c>
      <c r="C31" s="30" t="s">
        <v>211</v>
      </c>
      <c r="D31" s="47" t="s">
        <v>276</v>
      </c>
      <c r="E31" s="30" t="s">
        <v>95</v>
      </c>
      <c r="F31" s="30" t="s">
        <v>116</v>
      </c>
      <c r="G31" s="30" t="s">
        <v>39</v>
      </c>
      <c r="H31" s="30" t="s">
        <v>44</v>
      </c>
      <c r="I31" s="30" t="s">
        <v>39</v>
      </c>
      <c r="J31" s="30" t="s">
        <v>39</v>
      </c>
      <c r="K31" s="30" t="s">
        <v>44</v>
      </c>
      <c r="L31" s="30" t="s">
        <v>40</v>
      </c>
      <c r="M31" s="30" t="s">
        <v>39</v>
      </c>
      <c r="N31" s="30" t="s">
        <v>40</v>
      </c>
      <c r="O31" s="30" t="s">
        <v>39</v>
      </c>
      <c r="P31" s="30" t="s">
        <v>44</v>
      </c>
      <c r="Q31" s="30" t="s">
        <v>44</v>
      </c>
      <c r="R31" s="30" t="s">
        <v>39</v>
      </c>
      <c r="S31" s="30" t="s">
        <v>39</v>
      </c>
      <c r="U31" s="93" t="s">
        <v>115</v>
      </c>
      <c r="V31" s="94" t="s">
        <v>211</v>
      </c>
      <c r="W31" s="30"/>
      <c r="AC31" s="48" t="str">
        <v>Montana</v>
      </c>
      <c r="AD31" s="48" t="str">
        <v>Montana</v>
      </c>
      <c r="AE31" s="48" t="str">
        <v>MT</v>
      </c>
      <c r="AF31" s="48" t="str">
        <v>3</v>
      </c>
      <c r="AG31" s="48" t="str">
        <v>R+11</v>
      </c>
      <c r="AH31" s="48" t="str">
        <v>56.2% R</v>
      </c>
      <c r="AI31" s="48" t="str">
        <v>R3</v>
      </c>
      <c r="AJ31" s="48" t="str">
        <v>R2</v>
      </c>
      <c r="AK31" s="48" t="str">
        <v>R3</v>
      </c>
      <c r="AL31" s="48" t="str">
        <v>R3</v>
      </c>
      <c r="AM31" s="48" t="str">
        <v>R2</v>
      </c>
      <c r="AN31" s="48" t="str">
        <v>R4</v>
      </c>
      <c r="AO31" s="48" t="str">
        <v>R3</v>
      </c>
      <c r="AP31" s="48" t="str">
        <v>R4</v>
      </c>
      <c r="AQ31" s="48" t="str">
        <v>R3</v>
      </c>
      <c r="AR31" s="48" t="str">
        <v>R2</v>
      </c>
      <c r="AS31" s="48" t="str">
        <v>R2</v>
      </c>
      <c r="AT31" s="48" t="str">
        <v>R3</v>
      </c>
      <c r="AU31" s="48" t="str">
        <v>R3</v>
      </c>
      <c r="AV31" s="25"/>
      <c r="AW31" s="22">
        <f t="shared" si="19"/>
        <v>0</v>
      </c>
      <c r="AX31" s="22">
        <f t="shared" si="19"/>
        <v>0</v>
      </c>
      <c r="AY31" s="22">
        <f t="shared" si="19"/>
        <v>0</v>
      </c>
      <c r="AZ31" s="22">
        <f t="shared" si="19"/>
        <v>0</v>
      </c>
      <c r="BA31" s="22">
        <f t="shared" si="19"/>
        <v>0</v>
      </c>
      <c r="BB31" s="22">
        <f t="shared" si="19"/>
        <v>0</v>
      </c>
      <c r="BC31" s="22">
        <f t="shared" si="19"/>
        <v>4</v>
      </c>
      <c r="BD31" s="22">
        <f t="shared" si="19"/>
        <v>7</v>
      </c>
      <c r="BE31" s="22">
        <f t="shared" si="19"/>
        <v>2</v>
      </c>
      <c r="BG31" s="22">
        <f t="shared" si="10"/>
        <v>0</v>
      </c>
      <c r="BH31" s="22">
        <f t="shared" si="11"/>
        <v>0</v>
      </c>
      <c r="BI31" s="22">
        <f t="shared" si="12"/>
        <v>0</v>
      </c>
      <c r="BJ31" s="22">
        <f t="shared" si="13"/>
        <v>0</v>
      </c>
      <c r="BK31" s="22">
        <f t="shared" si="14"/>
        <v>0</v>
      </c>
      <c r="BM31" s="22">
        <f t="shared" si="3"/>
        <v>0</v>
      </c>
      <c r="BN31" s="22">
        <f t="shared" si="4"/>
        <v>8</v>
      </c>
      <c r="BO31" s="22">
        <f t="shared" si="5"/>
        <v>21</v>
      </c>
      <c r="BP31" s="22">
        <f t="shared" si="6"/>
        <v>8</v>
      </c>
      <c r="BQ31" s="22">
        <f t="shared" si="15"/>
        <v>37</v>
      </c>
      <c r="BS31" s="22">
        <f t="shared" si="7"/>
        <v>-37</v>
      </c>
      <c r="BT31" s="22">
        <f t="shared" si="8"/>
        <v>37</v>
      </c>
      <c r="BV31" s="59">
        <f t="shared" si="16"/>
        <v>2.0096153846153846</v>
      </c>
      <c r="BW31" s="59">
        <f t="shared" si="17"/>
        <v>6.990384615384615</v>
      </c>
      <c r="CB31" s="22" t="str">
        <f t="shared" si="9"/>
        <v>Likely R</v>
      </c>
      <c r="CD31" s="52"/>
      <c r="CE31" s="25"/>
      <c r="CI31" s="6"/>
      <c r="CL31" s="30"/>
      <c r="CM31" s="30"/>
    </row>
    <row r="32" spans="1:91" x14ac:dyDescent="0.2">
      <c r="A32" s="30" t="s">
        <v>137</v>
      </c>
      <c r="B32" s="30" t="s">
        <v>137</v>
      </c>
      <c r="C32" s="30" t="s">
        <v>212</v>
      </c>
      <c r="D32" s="47" t="s">
        <v>289</v>
      </c>
      <c r="E32" s="30" t="s">
        <v>86</v>
      </c>
      <c r="F32" s="30" t="s">
        <v>138</v>
      </c>
      <c r="G32" s="30" t="s">
        <v>45</v>
      </c>
      <c r="H32" s="30" t="s">
        <v>253</v>
      </c>
      <c r="I32" s="30" t="s">
        <v>61</v>
      </c>
      <c r="J32" s="30" t="s">
        <v>45</v>
      </c>
      <c r="K32" s="30" t="s">
        <v>45</v>
      </c>
      <c r="L32" s="30" t="s">
        <v>45</v>
      </c>
      <c r="M32" s="30" t="s">
        <v>61</v>
      </c>
      <c r="N32" s="30" t="s">
        <v>45</v>
      </c>
      <c r="O32" s="30" t="s">
        <v>45</v>
      </c>
      <c r="P32" s="30" t="s">
        <v>61</v>
      </c>
      <c r="Q32" s="30" t="s">
        <v>45</v>
      </c>
      <c r="R32" s="30" t="s">
        <v>45</v>
      </c>
      <c r="S32" s="30" t="s">
        <v>61</v>
      </c>
      <c r="U32" s="93" t="s">
        <v>137</v>
      </c>
      <c r="V32" s="94" t="s">
        <v>212</v>
      </c>
      <c r="W32" s="30"/>
      <c r="AC32" s="48" t="str">
        <v>North Carolina</v>
      </c>
      <c r="AD32" s="48" t="str">
        <v>North Carolina</v>
      </c>
      <c r="AE32" s="48" t="str">
        <v>NC</v>
      </c>
      <c r="AF32" s="48" t="str">
        <v>15</v>
      </c>
      <c r="AG32" s="48" t="str">
        <v>R+3</v>
      </c>
      <c r="AH32" s="48" t="str">
        <v>49.8% R</v>
      </c>
      <c r="AI32" s="48" t="str">
        <v>T0</v>
      </c>
      <c r="AJ32" s="48" t="str">
        <v>D1</v>
      </c>
      <c r="AK32" s="48" t="str">
        <v>D2</v>
      </c>
      <c r="AL32" s="48" t="str">
        <v>T0</v>
      </c>
      <c r="AM32" s="48" t="str">
        <v>T0</v>
      </c>
      <c r="AN32" s="48" t="str">
        <v>T0</v>
      </c>
      <c r="AO32" s="48" t="str">
        <v>D2</v>
      </c>
      <c r="AP32" s="48" t="str">
        <v>T0</v>
      </c>
      <c r="AQ32" s="48" t="str">
        <v>T0</v>
      </c>
      <c r="AR32" s="48" t="str">
        <v>D2</v>
      </c>
      <c r="AS32" s="48" t="str">
        <v>T0</v>
      </c>
      <c r="AT32" s="48" t="str">
        <v>T0</v>
      </c>
      <c r="AU32" s="48" t="str">
        <v>D2</v>
      </c>
      <c r="AV32" s="25"/>
      <c r="AW32" s="22">
        <f t="shared" si="19"/>
        <v>1</v>
      </c>
      <c r="AX32" s="22">
        <f t="shared" si="19"/>
        <v>4</v>
      </c>
      <c r="AY32" s="22">
        <f t="shared" si="19"/>
        <v>0</v>
      </c>
      <c r="AZ32" s="22">
        <f t="shared" si="19"/>
        <v>0</v>
      </c>
      <c r="BA32" s="22">
        <f t="shared" si="19"/>
        <v>8</v>
      </c>
      <c r="BB32" s="22">
        <f t="shared" si="19"/>
        <v>0</v>
      </c>
      <c r="BC32" s="22">
        <f t="shared" si="19"/>
        <v>0</v>
      </c>
      <c r="BD32" s="22">
        <f t="shared" si="19"/>
        <v>0</v>
      </c>
      <c r="BE32" s="22">
        <f t="shared" si="19"/>
        <v>0</v>
      </c>
      <c r="BG32" s="22">
        <f t="shared" si="10"/>
        <v>1</v>
      </c>
      <c r="BH32" s="22">
        <f t="shared" si="11"/>
        <v>8</v>
      </c>
      <c r="BI32" s="22">
        <f t="shared" si="12"/>
        <v>0</v>
      </c>
      <c r="BJ32" s="22">
        <f t="shared" si="13"/>
        <v>0</v>
      </c>
      <c r="BK32" s="22">
        <f t="shared" si="14"/>
        <v>9</v>
      </c>
      <c r="BM32" s="22">
        <f t="shared" si="3"/>
        <v>0</v>
      </c>
      <c r="BN32" s="22">
        <f t="shared" si="4"/>
        <v>0</v>
      </c>
      <c r="BO32" s="22">
        <f t="shared" si="5"/>
        <v>0</v>
      </c>
      <c r="BP32" s="22">
        <f t="shared" si="6"/>
        <v>0</v>
      </c>
      <c r="BQ32" s="22">
        <f t="shared" si="15"/>
        <v>0</v>
      </c>
      <c r="BS32" s="22">
        <f t="shared" si="7"/>
        <v>9</v>
      </c>
      <c r="BT32" s="22">
        <f t="shared" si="8"/>
        <v>-9</v>
      </c>
      <c r="BV32" s="59">
        <f t="shared" si="16"/>
        <v>5.1057692307692308</v>
      </c>
      <c r="BW32" s="59">
        <f t="shared" si="17"/>
        <v>3.8942307692307692</v>
      </c>
      <c r="CB32" s="22" t="str">
        <f t="shared" si="9"/>
        <v>Lean D</v>
      </c>
      <c r="CD32" s="52"/>
      <c r="CE32" s="25"/>
      <c r="CI32" s="6"/>
      <c r="CL32" s="30"/>
      <c r="CM32" s="30"/>
    </row>
    <row r="33" spans="1:91" x14ac:dyDescent="0.2">
      <c r="A33" s="30" t="s">
        <v>139</v>
      </c>
      <c r="B33" s="30" t="s">
        <v>139</v>
      </c>
      <c r="C33" s="30" t="s">
        <v>213</v>
      </c>
      <c r="D33" s="47" t="s">
        <v>276</v>
      </c>
      <c r="E33" s="30" t="s">
        <v>140</v>
      </c>
      <c r="F33" s="30" t="s">
        <v>141</v>
      </c>
      <c r="G33" s="30" t="s">
        <v>40</v>
      </c>
      <c r="H33" s="30" t="s">
        <v>40</v>
      </c>
      <c r="I33" s="30" t="s">
        <v>38</v>
      </c>
      <c r="J33" s="30" t="s">
        <v>40</v>
      </c>
      <c r="K33" s="30" t="s">
        <v>40</v>
      </c>
      <c r="L33" s="30" t="s">
        <v>40</v>
      </c>
      <c r="M33" s="30" t="s">
        <v>38</v>
      </c>
      <c r="N33" s="30" t="s">
        <v>40</v>
      </c>
      <c r="O33" s="30" t="s">
        <v>38</v>
      </c>
      <c r="P33" s="30" t="s">
        <v>40</v>
      </c>
      <c r="Q33" s="30" t="s">
        <v>40</v>
      </c>
      <c r="R33" s="30" t="s">
        <v>40</v>
      </c>
      <c r="S33" s="30" t="s">
        <v>40</v>
      </c>
      <c r="U33" s="93" t="s">
        <v>139</v>
      </c>
      <c r="V33" s="94" t="s">
        <v>213</v>
      </c>
      <c r="W33" s="30"/>
      <c r="AC33" s="48" t="str">
        <v>North Dakota</v>
      </c>
      <c r="AD33" s="48" t="str">
        <v>North Dakota</v>
      </c>
      <c r="AE33" s="48" t="str">
        <v>ND</v>
      </c>
      <c r="AF33" s="48" t="str">
        <v>3</v>
      </c>
      <c r="AG33" s="48" t="str">
        <v>R+16</v>
      </c>
      <c r="AH33" s="48" t="str">
        <v>63.0% R</v>
      </c>
      <c r="AI33" s="48" t="str">
        <v>R4</v>
      </c>
      <c r="AJ33" s="48" t="str">
        <v>R4</v>
      </c>
      <c r="AK33" s="48" t="str">
        <v>R4</v>
      </c>
      <c r="AL33" s="48" t="str">
        <v>R4</v>
      </c>
      <c r="AM33" s="48" t="str">
        <v>R4</v>
      </c>
      <c r="AN33" s="48" t="str">
        <v>R4</v>
      </c>
      <c r="AO33" s="48" t="str">
        <v>R4</v>
      </c>
      <c r="AP33" s="48" t="str">
        <v>R4</v>
      </c>
      <c r="AQ33" s="48" t="str">
        <v>R4</v>
      </c>
      <c r="AR33" s="48" t="str">
        <v>R4</v>
      </c>
      <c r="AS33" s="48" t="str">
        <v>R4</v>
      </c>
      <c r="AT33" s="48" t="str">
        <v>R4</v>
      </c>
      <c r="AU33" s="48" t="str">
        <v>R4</v>
      </c>
      <c r="AV33" s="25"/>
      <c r="AW33" s="22">
        <f t="shared" ref="AW33:BE42" si="20">COUNTIF($AI33:$AU33,AW$2)</f>
        <v>0</v>
      </c>
      <c r="AX33" s="22">
        <f t="shared" si="20"/>
        <v>0</v>
      </c>
      <c r="AY33" s="22">
        <f t="shared" si="20"/>
        <v>0</v>
      </c>
      <c r="AZ33" s="22">
        <f t="shared" si="20"/>
        <v>0</v>
      </c>
      <c r="BA33" s="22">
        <f t="shared" si="20"/>
        <v>0</v>
      </c>
      <c r="BB33" s="22">
        <f t="shared" si="20"/>
        <v>0</v>
      </c>
      <c r="BC33" s="22">
        <f t="shared" si="20"/>
        <v>0</v>
      </c>
      <c r="BD33" s="22">
        <f t="shared" si="20"/>
        <v>0</v>
      </c>
      <c r="BE33" s="22">
        <f t="shared" si="20"/>
        <v>13</v>
      </c>
      <c r="BG33" s="22">
        <f t="shared" si="10"/>
        <v>0</v>
      </c>
      <c r="BH33" s="22">
        <f t="shared" si="11"/>
        <v>0</v>
      </c>
      <c r="BI33" s="22">
        <f t="shared" si="12"/>
        <v>0</v>
      </c>
      <c r="BJ33" s="22">
        <f t="shared" si="13"/>
        <v>0</v>
      </c>
      <c r="BK33" s="22">
        <f t="shared" si="14"/>
        <v>0</v>
      </c>
      <c r="BM33" s="22">
        <f t="shared" si="3"/>
        <v>0</v>
      </c>
      <c r="BN33" s="22">
        <f t="shared" si="4"/>
        <v>0</v>
      </c>
      <c r="BO33" s="22">
        <f t="shared" si="5"/>
        <v>0</v>
      </c>
      <c r="BP33" s="22">
        <f t="shared" si="6"/>
        <v>52</v>
      </c>
      <c r="BQ33" s="22">
        <f t="shared" si="15"/>
        <v>52</v>
      </c>
      <c r="BS33" s="22">
        <f t="shared" si="7"/>
        <v>-52</v>
      </c>
      <c r="BT33" s="22">
        <f t="shared" si="8"/>
        <v>52</v>
      </c>
      <c r="BV33" s="59">
        <f t="shared" si="16"/>
        <v>1</v>
      </c>
      <c r="BW33" s="59">
        <f t="shared" si="17"/>
        <v>8</v>
      </c>
      <c r="CB33" s="22" t="str">
        <f t="shared" si="9"/>
        <v>Safe R</v>
      </c>
      <c r="CD33" s="52"/>
      <c r="CE33" s="25"/>
      <c r="CI33" s="6"/>
      <c r="CL33" s="30"/>
      <c r="CM33" s="30"/>
    </row>
    <row r="34" spans="1:91" x14ac:dyDescent="0.2">
      <c r="A34" s="30" t="s">
        <v>117</v>
      </c>
      <c r="B34" s="30" t="s">
        <v>117</v>
      </c>
      <c r="C34" s="30" t="s">
        <v>214</v>
      </c>
      <c r="D34" s="47" t="s">
        <v>286</v>
      </c>
      <c r="E34" s="30" t="s">
        <v>36</v>
      </c>
      <c r="F34" s="30" t="s">
        <v>118</v>
      </c>
      <c r="G34" s="30" t="s">
        <v>40</v>
      </c>
      <c r="H34" s="30" t="s">
        <v>40</v>
      </c>
      <c r="I34" s="30" t="s">
        <v>38</v>
      </c>
      <c r="J34" s="30" t="s">
        <v>40</v>
      </c>
      <c r="K34" s="30" t="s">
        <v>40</v>
      </c>
      <c r="L34" s="30" t="s">
        <v>40</v>
      </c>
      <c r="M34" s="30" t="s">
        <v>38</v>
      </c>
      <c r="N34" s="30" t="s">
        <v>40</v>
      </c>
      <c r="O34" s="30" t="s">
        <v>38</v>
      </c>
      <c r="P34" s="30" t="s">
        <v>40</v>
      </c>
      <c r="Q34" s="30" t="s">
        <v>40</v>
      </c>
      <c r="R34" s="30" t="s">
        <v>40</v>
      </c>
      <c r="S34" s="30" t="s">
        <v>40</v>
      </c>
      <c r="U34" s="93" t="s">
        <v>117</v>
      </c>
      <c r="V34" s="94" t="s">
        <v>214</v>
      </c>
      <c r="W34" s="30"/>
      <c r="AC34" s="48" t="str">
        <v>Nebraska</v>
      </c>
      <c r="AD34" s="48" t="str">
        <v>Nebraska</v>
      </c>
      <c r="AE34" s="48" t="str">
        <v>NE</v>
      </c>
      <c r="AF34" s="48" t="str">
        <v>2</v>
      </c>
      <c r="AG34" s="48" t="str">
        <v>R+14</v>
      </c>
      <c r="AH34" s="48" t="str">
        <v>58.8% R</v>
      </c>
      <c r="AI34" s="48" t="str">
        <v>R4</v>
      </c>
      <c r="AJ34" s="48" t="str">
        <v>R4</v>
      </c>
      <c r="AK34" s="48" t="str">
        <v>R4</v>
      </c>
      <c r="AL34" s="48" t="str">
        <v>R4</v>
      </c>
      <c r="AM34" s="48" t="str">
        <v>R4</v>
      </c>
      <c r="AN34" s="48" t="str">
        <v>R4</v>
      </c>
      <c r="AO34" s="48" t="str">
        <v>R4</v>
      </c>
      <c r="AP34" s="48" t="str">
        <v>R4</v>
      </c>
      <c r="AQ34" s="48" t="str">
        <v>R4</v>
      </c>
      <c r="AR34" s="48" t="str">
        <v>R4</v>
      </c>
      <c r="AS34" s="48" t="str">
        <v>R4</v>
      </c>
      <c r="AT34" s="48" t="str">
        <v>R4</v>
      </c>
      <c r="AU34" s="48" t="str">
        <v>R4</v>
      </c>
      <c r="AV34" s="25"/>
      <c r="AW34" s="22">
        <f t="shared" si="20"/>
        <v>0</v>
      </c>
      <c r="AX34" s="22">
        <f t="shared" si="20"/>
        <v>0</v>
      </c>
      <c r="AY34" s="22">
        <f t="shared" si="20"/>
        <v>0</v>
      </c>
      <c r="AZ34" s="22">
        <f t="shared" si="20"/>
        <v>0</v>
      </c>
      <c r="BA34" s="22">
        <f t="shared" si="20"/>
        <v>0</v>
      </c>
      <c r="BB34" s="22">
        <f t="shared" si="20"/>
        <v>0</v>
      </c>
      <c r="BC34" s="22">
        <f t="shared" si="20"/>
        <v>0</v>
      </c>
      <c r="BD34" s="22">
        <f t="shared" si="20"/>
        <v>0</v>
      </c>
      <c r="BE34" s="22">
        <f t="shared" si="20"/>
        <v>13</v>
      </c>
      <c r="BG34" s="22">
        <f t="shared" si="10"/>
        <v>0</v>
      </c>
      <c r="BH34" s="22">
        <f t="shared" si="11"/>
        <v>0</v>
      </c>
      <c r="BI34" s="22">
        <f t="shared" si="12"/>
        <v>0</v>
      </c>
      <c r="BJ34" s="22">
        <f t="shared" si="13"/>
        <v>0</v>
      </c>
      <c r="BK34" s="22">
        <f t="shared" si="14"/>
        <v>0</v>
      </c>
      <c r="BM34" s="22">
        <f t="shared" si="3"/>
        <v>0</v>
      </c>
      <c r="BN34" s="22">
        <f t="shared" si="4"/>
        <v>0</v>
      </c>
      <c r="BO34" s="22">
        <f t="shared" si="5"/>
        <v>0</v>
      </c>
      <c r="BP34" s="22">
        <f t="shared" si="6"/>
        <v>52</v>
      </c>
      <c r="BQ34" s="22">
        <f t="shared" si="15"/>
        <v>52</v>
      </c>
      <c r="BS34" s="22">
        <f t="shared" si="7"/>
        <v>-52</v>
      </c>
      <c r="BT34" s="22">
        <f t="shared" si="8"/>
        <v>52</v>
      </c>
      <c r="BV34" s="59">
        <f t="shared" si="16"/>
        <v>1</v>
      </c>
      <c r="BW34" s="59">
        <f t="shared" si="17"/>
        <v>8</v>
      </c>
      <c r="CB34" s="22" t="str">
        <f t="shared" si="9"/>
        <v>Safe R</v>
      </c>
      <c r="CD34" s="52"/>
      <c r="CE34" s="25"/>
      <c r="CI34" s="6"/>
      <c r="CL34" s="30"/>
      <c r="CM34" s="30"/>
    </row>
    <row r="35" spans="1:91" x14ac:dyDescent="0.2">
      <c r="A35" s="30" t="s">
        <v>117</v>
      </c>
      <c r="B35" s="30" t="s">
        <v>119</v>
      </c>
      <c r="C35" s="30" t="s">
        <v>119</v>
      </c>
      <c r="D35" s="47" t="s">
        <v>287</v>
      </c>
      <c r="E35" s="30" t="s">
        <v>95</v>
      </c>
      <c r="F35" s="30" t="s">
        <v>116</v>
      </c>
      <c r="G35" s="30" t="s">
        <v>40</v>
      </c>
      <c r="H35" s="30" t="s">
        <v>40</v>
      </c>
      <c r="I35" s="30" t="s">
        <v>38</v>
      </c>
      <c r="J35" s="30" t="s">
        <v>40</v>
      </c>
      <c r="K35" s="30" t="s">
        <v>40</v>
      </c>
      <c r="L35" s="30" t="s">
        <v>40</v>
      </c>
      <c r="M35" s="30" t="s">
        <v>38</v>
      </c>
      <c r="N35" s="30" t="s">
        <v>40</v>
      </c>
      <c r="O35" s="30" t="s">
        <v>38</v>
      </c>
      <c r="P35" s="30" t="s">
        <v>40</v>
      </c>
      <c r="Q35" s="30" t="s">
        <v>44</v>
      </c>
      <c r="R35" s="30" t="s">
        <v>40</v>
      </c>
      <c r="S35" s="30" t="s">
        <v>40</v>
      </c>
      <c r="U35" s="95" t="s">
        <v>119</v>
      </c>
      <c r="V35" s="94" t="s">
        <v>119</v>
      </c>
      <c r="W35" s="30"/>
      <c r="AC35" s="48" t="str">
        <v>Nebraska</v>
      </c>
      <c r="AD35" s="48" t="str">
        <v>NE-1</v>
      </c>
      <c r="AE35" s="48" t="str">
        <v>NE-1</v>
      </c>
      <c r="AF35" s="48" t="str">
        <v>1</v>
      </c>
      <c r="AG35" s="48" t="str">
        <v>R+11</v>
      </c>
      <c r="AH35" s="48" t="str">
        <v>56.2% R</v>
      </c>
      <c r="AI35" s="48" t="str">
        <v>R4</v>
      </c>
      <c r="AJ35" s="48" t="str">
        <v>R4</v>
      </c>
      <c r="AK35" s="48" t="str">
        <v>R4</v>
      </c>
      <c r="AL35" s="48" t="str">
        <v>R4</v>
      </c>
      <c r="AM35" s="48" t="str">
        <v>R4</v>
      </c>
      <c r="AN35" s="48" t="str">
        <v>R4</v>
      </c>
      <c r="AO35" s="48" t="str">
        <v>R4</v>
      </c>
      <c r="AP35" s="48" t="str">
        <v>R4</v>
      </c>
      <c r="AQ35" s="48" t="str">
        <v>R4</v>
      </c>
      <c r="AR35" s="48" t="str">
        <v>R4</v>
      </c>
      <c r="AS35" s="48" t="str">
        <v>R2</v>
      </c>
      <c r="AT35" s="48" t="str">
        <v>R4</v>
      </c>
      <c r="AU35" s="48" t="str">
        <v>R4</v>
      </c>
      <c r="AV35" s="25"/>
      <c r="AW35" s="22">
        <f t="shared" si="20"/>
        <v>0</v>
      </c>
      <c r="AX35" s="22">
        <f t="shared" si="20"/>
        <v>0</v>
      </c>
      <c r="AY35" s="22">
        <f t="shared" si="20"/>
        <v>0</v>
      </c>
      <c r="AZ35" s="22">
        <f t="shared" si="20"/>
        <v>0</v>
      </c>
      <c r="BA35" s="22">
        <f t="shared" si="20"/>
        <v>0</v>
      </c>
      <c r="BB35" s="22">
        <f t="shared" si="20"/>
        <v>0</v>
      </c>
      <c r="BC35" s="22">
        <f t="shared" si="20"/>
        <v>1</v>
      </c>
      <c r="BD35" s="22">
        <f t="shared" si="20"/>
        <v>0</v>
      </c>
      <c r="BE35" s="22">
        <f t="shared" si="20"/>
        <v>12</v>
      </c>
      <c r="BG35" s="22">
        <f t="shared" si="10"/>
        <v>0</v>
      </c>
      <c r="BH35" s="22">
        <f t="shared" si="11"/>
        <v>0</v>
      </c>
      <c r="BI35" s="22">
        <f t="shared" si="12"/>
        <v>0</v>
      </c>
      <c r="BJ35" s="22">
        <f t="shared" si="13"/>
        <v>0</v>
      </c>
      <c r="BK35" s="22">
        <f t="shared" si="14"/>
        <v>0</v>
      </c>
      <c r="BM35" s="22">
        <f t="shared" ref="BM35:BM58" si="21">BB35*BM$2</f>
        <v>0</v>
      </c>
      <c r="BN35" s="22">
        <f t="shared" ref="BN35:BN58" si="22">BC35*BN$2</f>
        <v>2</v>
      </c>
      <c r="BO35" s="22">
        <f t="shared" ref="BO35:BO58" si="23">BD35*BO$2</f>
        <v>0</v>
      </c>
      <c r="BP35" s="22">
        <f t="shared" ref="BP35:BP58" si="24">BE35*BP$2</f>
        <v>48</v>
      </c>
      <c r="BQ35" s="22">
        <f t="shared" si="15"/>
        <v>50</v>
      </c>
      <c r="BS35" s="22">
        <f t="shared" ref="BS35:BS58" si="25">BK35-BQ35</f>
        <v>-50</v>
      </c>
      <c r="BT35" s="22">
        <f t="shared" ref="BT35:BT58" si="26">BQ35-BK35</f>
        <v>50</v>
      </c>
      <c r="BV35" s="59">
        <f t="shared" si="16"/>
        <v>1.1346153846153846</v>
      </c>
      <c r="BW35" s="59">
        <f t="shared" si="17"/>
        <v>7.865384615384615</v>
      </c>
      <c r="CB35" s="22" t="str">
        <f t="shared" ref="CB35:CB58" si="27">_xlfn.XLOOKUP(BW35,$BZ$3:$BZ$9,$BY$3:$BY$9,,-1)</f>
        <v>Safe R</v>
      </c>
      <c r="CD35" s="52"/>
      <c r="CE35" s="25"/>
      <c r="CI35" s="6"/>
      <c r="CL35" s="30"/>
      <c r="CM35" s="30"/>
    </row>
    <row r="36" spans="1:91" x14ac:dyDescent="0.2">
      <c r="A36" s="30" t="s">
        <v>117</v>
      </c>
      <c r="B36" s="30" t="s">
        <v>120</v>
      </c>
      <c r="C36" s="30" t="s">
        <v>120</v>
      </c>
      <c r="D36" s="47" t="s">
        <v>287</v>
      </c>
      <c r="E36" s="30" t="s">
        <v>121</v>
      </c>
      <c r="F36" s="30" t="s">
        <v>122</v>
      </c>
      <c r="G36" s="30" t="s">
        <v>61</v>
      </c>
      <c r="H36" s="30" t="s">
        <v>253</v>
      </c>
      <c r="I36" s="30" t="s">
        <v>61</v>
      </c>
      <c r="J36" s="30" t="s">
        <v>61</v>
      </c>
      <c r="K36" s="30" t="s">
        <v>45</v>
      </c>
      <c r="L36" s="30" t="s">
        <v>61</v>
      </c>
      <c r="M36" s="30" t="s">
        <v>38</v>
      </c>
      <c r="N36" s="30" t="s">
        <v>61</v>
      </c>
      <c r="O36" s="30" t="s">
        <v>61</v>
      </c>
      <c r="P36" s="30" t="s">
        <v>61</v>
      </c>
      <c r="Q36" s="30" t="s">
        <v>61</v>
      </c>
      <c r="R36" s="30" t="s">
        <v>61</v>
      </c>
      <c r="S36" s="30" t="s">
        <v>56</v>
      </c>
      <c r="U36" s="95" t="s">
        <v>120</v>
      </c>
      <c r="V36" s="94" t="s">
        <v>120</v>
      </c>
      <c r="W36" s="30"/>
      <c r="AC36" s="48" t="str">
        <v>Nebraska</v>
      </c>
      <c r="AD36" s="48" t="str">
        <v>NE-2</v>
      </c>
      <c r="AE36" s="48" t="str">
        <v>NE-2</v>
      </c>
      <c r="AF36" s="48" t="str">
        <v>1</v>
      </c>
      <c r="AG36" s="48" t="str">
        <v>R+4</v>
      </c>
      <c r="AH36" s="48" t="str">
        <v>47.2% R</v>
      </c>
      <c r="AI36" s="48" t="str">
        <v>D2</v>
      </c>
      <c r="AJ36" s="48" t="str">
        <v>D1</v>
      </c>
      <c r="AK36" s="48" t="str">
        <v>D2</v>
      </c>
      <c r="AL36" s="48" t="str">
        <v>D2</v>
      </c>
      <c r="AM36" s="48" t="str">
        <v>T0</v>
      </c>
      <c r="AN36" s="48" t="str">
        <v>D2</v>
      </c>
      <c r="AO36" s="48" t="str">
        <v>R4</v>
      </c>
      <c r="AP36" s="48" t="str">
        <v>D2</v>
      </c>
      <c r="AQ36" s="48" t="str">
        <v>D2</v>
      </c>
      <c r="AR36" s="48" t="str">
        <v>D2</v>
      </c>
      <c r="AS36" s="48" t="str">
        <v>D2</v>
      </c>
      <c r="AT36" s="48" t="str">
        <v>D2</v>
      </c>
      <c r="AU36" s="48" t="str">
        <v>D3</v>
      </c>
      <c r="AV36" s="25"/>
      <c r="AW36" s="22">
        <f t="shared" si="20"/>
        <v>1</v>
      </c>
      <c r="AX36" s="22">
        <f t="shared" si="20"/>
        <v>9</v>
      </c>
      <c r="AY36" s="22">
        <f t="shared" si="20"/>
        <v>1</v>
      </c>
      <c r="AZ36" s="22">
        <f t="shared" si="20"/>
        <v>0</v>
      </c>
      <c r="BA36" s="22">
        <f t="shared" si="20"/>
        <v>1</v>
      </c>
      <c r="BB36" s="22">
        <f t="shared" si="20"/>
        <v>0</v>
      </c>
      <c r="BC36" s="22">
        <f t="shared" si="20"/>
        <v>0</v>
      </c>
      <c r="BD36" s="22">
        <f t="shared" si="20"/>
        <v>0</v>
      </c>
      <c r="BE36" s="22">
        <f t="shared" si="20"/>
        <v>1</v>
      </c>
      <c r="BG36" s="22">
        <f t="shared" si="10"/>
        <v>1</v>
      </c>
      <c r="BH36" s="22">
        <f t="shared" si="11"/>
        <v>18</v>
      </c>
      <c r="BI36" s="22">
        <f t="shared" si="12"/>
        <v>3</v>
      </c>
      <c r="BJ36" s="22">
        <f t="shared" si="13"/>
        <v>0</v>
      </c>
      <c r="BK36" s="22">
        <f t="shared" si="14"/>
        <v>22</v>
      </c>
      <c r="BM36" s="22">
        <f t="shared" si="21"/>
        <v>0</v>
      </c>
      <c r="BN36" s="22">
        <f t="shared" si="22"/>
        <v>0</v>
      </c>
      <c r="BO36" s="22">
        <f t="shared" si="23"/>
        <v>0</v>
      </c>
      <c r="BP36" s="22">
        <f t="shared" si="24"/>
        <v>4</v>
      </c>
      <c r="BQ36" s="22">
        <f t="shared" si="15"/>
        <v>4</v>
      </c>
      <c r="BS36" s="22">
        <f t="shared" si="25"/>
        <v>18</v>
      </c>
      <c r="BT36" s="22">
        <f t="shared" si="26"/>
        <v>-18</v>
      </c>
      <c r="BV36" s="59">
        <f t="shared" si="16"/>
        <v>5.7115384615384617</v>
      </c>
      <c r="BW36" s="59">
        <f t="shared" si="17"/>
        <v>3.2884615384615383</v>
      </c>
      <c r="CB36" s="22" t="str">
        <f t="shared" si="27"/>
        <v>Lean D</v>
      </c>
      <c r="CD36" s="52"/>
      <c r="CE36" s="25"/>
      <c r="CI36" s="6"/>
      <c r="CL36" s="30"/>
      <c r="CM36" s="30"/>
    </row>
    <row r="37" spans="1:91" x14ac:dyDescent="0.2">
      <c r="A37" s="30" t="s">
        <v>117</v>
      </c>
      <c r="B37" s="30" t="s">
        <v>123</v>
      </c>
      <c r="C37" s="30" t="s">
        <v>123</v>
      </c>
      <c r="D37" s="47" t="s">
        <v>287</v>
      </c>
      <c r="E37" s="30" t="s">
        <v>124</v>
      </c>
      <c r="F37" s="30" t="s">
        <v>125</v>
      </c>
      <c r="G37" s="30" t="s">
        <v>40</v>
      </c>
      <c r="H37" s="30" t="s">
        <v>40</v>
      </c>
      <c r="I37" s="30" t="s">
        <v>38</v>
      </c>
      <c r="J37" s="30" t="s">
        <v>40</v>
      </c>
      <c r="K37" s="30" t="s">
        <v>40</v>
      </c>
      <c r="L37" s="30" t="s">
        <v>40</v>
      </c>
      <c r="M37" s="30" t="s">
        <v>38</v>
      </c>
      <c r="N37" s="30" t="s">
        <v>40</v>
      </c>
      <c r="O37" s="30" t="s">
        <v>38</v>
      </c>
      <c r="P37" s="30" t="s">
        <v>40</v>
      </c>
      <c r="Q37" s="30" t="s">
        <v>40</v>
      </c>
      <c r="R37" s="30" t="s">
        <v>40</v>
      </c>
      <c r="S37" s="30" t="s">
        <v>40</v>
      </c>
      <c r="U37" s="95" t="s">
        <v>123</v>
      </c>
      <c r="V37" s="94" t="s">
        <v>123</v>
      </c>
      <c r="W37" s="30"/>
      <c r="AC37" s="48" t="str">
        <v>Nebraska</v>
      </c>
      <c r="AD37" s="48" t="str">
        <v>NE-3</v>
      </c>
      <c r="AE37" s="48" t="str">
        <v>NE-3</v>
      </c>
      <c r="AF37" s="48" t="str">
        <v>1</v>
      </c>
      <c r="AG37" s="48" t="str">
        <v>R+27</v>
      </c>
      <c r="AH37" s="48" t="str">
        <v>73.9% R</v>
      </c>
      <c r="AI37" s="48" t="str">
        <v>R4</v>
      </c>
      <c r="AJ37" s="48" t="str">
        <v>R4</v>
      </c>
      <c r="AK37" s="48" t="str">
        <v>R4</v>
      </c>
      <c r="AL37" s="48" t="str">
        <v>R4</v>
      </c>
      <c r="AM37" s="48" t="str">
        <v>R4</v>
      </c>
      <c r="AN37" s="48" t="str">
        <v>R4</v>
      </c>
      <c r="AO37" s="48" t="str">
        <v>R4</v>
      </c>
      <c r="AP37" s="48" t="str">
        <v>R4</v>
      </c>
      <c r="AQ37" s="48" t="str">
        <v>R4</v>
      </c>
      <c r="AR37" s="48" t="str">
        <v>R4</v>
      </c>
      <c r="AS37" s="48" t="str">
        <v>R4</v>
      </c>
      <c r="AT37" s="48" t="str">
        <v>R4</v>
      </c>
      <c r="AU37" s="48" t="str">
        <v>R4</v>
      </c>
      <c r="AV37" s="25"/>
      <c r="AW37" s="22">
        <f t="shared" si="20"/>
        <v>0</v>
      </c>
      <c r="AX37" s="22">
        <f t="shared" si="20"/>
        <v>0</v>
      </c>
      <c r="AY37" s="22">
        <f t="shared" si="20"/>
        <v>0</v>
      </c>
      <c r="AZ37" s="22">
        <f t="shared" si="20"/>
        <v>0</v>
      </c>
      <c r="BA37" s="22">
        <f t="shared" si="20"/>
        <v>0</v>
      </c>
      <c r="BB37" s="22">
        <f t="shared" si="20"/>
        <v>0</v>
      </c>
      <c r="BC37" s="22">
        <f t="shared" si="20"/>
        <v>0</v>
      </c>
      <c r="BD37" s="22">
        <f t="shared" si="20"/>
        <v>0</v>
      </c>
      <c r="BE37" s="22">
        <f t="shared" si="20"/>
        <v>13</v>
      </c>
      <c r="BG37" s="22">
        <f t="shared" si="10"/>
        <v>0</v>
      </c>
      <c r="BH37" s="22">
        <f t="shared" si="11"/>
        <v>0</v>
      </c>
      <c r="BI37" s="22">
        <f t="shared" si="12"/>
        <v>0</v>
      </c>
      <c r="BJ37" s="22">
        <f t="shared" si="13"/>
        <v>0</v>
      </c>
      <c r="BK37" s="22">
        <f t="shared" si="14"/>
        <v>0</v>
      </c>
      <c r="BM37" s="22">
        <f t="shared" si="21"/>
        <v>0</v>
      </c>
      <c r="BN37" s="22">
        <f t="shared" si="22"/>
        <v>0</v>
      </c>
      <c r="BO37" s="22">
        <f t="shared" si="23"/>
        <v>0</v>
      </c>
      <c r="BP37" s="22">
        <f t="shared" si="24"/>
        <v>52</v>
      </c>
      <c r="BQ37" s="22">
        <f t="shared" si="15"/>
        <v>52</v>
      </c>
      <c r="BS37" s="22">
        <f t="shared" si="25"/>
        <v>-52</v>
      </c>
      <c r="BT37" s="22">
        <f t="shared" si="26"/>
        <v>52</v>
      </c>
      <c r="BV37" s="59">
        <f t="shared" si="16"/>
        <v>1</v>
      </c>
      <c r="BW37" s="59">
        <f t="shared" si="17"/>
        <v>8</v>
      </c>
      <c r="CB37" s="22" t="str">
        <f t="shared" si="27"/>
        <v>Safe R</v>
      </c>
      <c r="CD37" s="52"/>
      <c r="CE37" s="25"/>
      <c r="CI37" s="6"/>
      <c r="CL37" s="30"/>
      <c r="CM37" s="30"/>
    </row>
    <row r="38" spans="1:91" x14ac:dyDescent="0.2">
      <c r="A38" s="30" t="s">
        <v>128</v>
      </c>
      <c r="B38" s="30" t="s">
        <v>128</v>
      </c>
      <c r="C38" s="30" t="s">
        <v>215</v>
      </c>
      <c r="D38" s="47" t="s">
        <v>283</v>
      </c>
      <c r="E38" s="30" t="s">
        <v>59</v>
      </c>
      <c r="F38" s="30" t="s">
        <v>129</v>
      </c>
      <c r="G38" s="30" t="s">
        <v>61</v>
      </c>
      <c r="H38" s="30" t="s">
        <v>56</v>
      </c>
      <c r="I38" s="30" t="s">
        <v>56</v>
      </c>
      <c r="J38" s="30" t="s">
        <v>61</v>
      </c>
      <c r="K38" s="30" t="s">
        <v>61</v>
      </c>
      <c r="L38" s="30" t="s">
        <v>61</v>
      </c>
      <c r="M38" s="30" t="s">
        <v>56</v>
      </c>
      <c r="N38" s="30" t="s">
        <v>61</v>
      </c>
      <c r="O38" s="30" t="s">
        <v>61</v>
      </c>
      <c r="P38" s="30" t="s">
        <v>61</v>
      </c>
      <c r="Q38" s="30" t="s">
        <v>57</v>
      </c>
      <c r="R38" s="30" t="s">
        <v>61</v>
      </c>
      <c r="S38" s="30" t="s">
        <v>56</v>
      </c>
      <c r="U38" s="93" t="s">
        <v>128</v>
      </c>
      <c r="V38" s="94" t="s">
        <v>215</v>
      </c>
      <c r="W38" s="30"/>
      <c r="AC38" s="48" t="str">
        <v>New Hampshire</v>
      </c>
      <c r="AD38" s="48" t="str">
        <v>New Hampshire</v>
      </c>
      <c r="AE38" s="48" t="str">
        <v>NH</v>
      </c>
      <c r="AF38" s="48" t="str">
        <v>4</v>
      </c>
      <c r="AG38" s="48" t="str">
        <v>D+1</v>
      </c>
      <c r="AH38" s="48" t="str">
        <v>47.0% D</v>
      </c>
      <c r="AI38" s="48" t="str">
        <v>D2</v>
      </c>
      <c r="AJ38" s="48" t="str">
        <v>D3</v>
      </c>
      <c r="AK38" s="48" t="str">
        <v>D3</v>
      </c>
      <c r="AL38" s="48" t="str">
        <v>D2</v>
      </c>
      <c r="AM38" s="48" t="str">
        <v>D2</v>
      </c>
      <c r="AN38" s="48" t="str">
        <v>D2</v>
      </c>
      <c r="AO38" s="48" t="str">
        <v>D3</v>
      </c>
      <c r="AP38" s="48" t="str">
        <v>D2</v>
      </c>
      <c r="AQ38" s="48" t="str">
        <v>D2</v>
      </c>
      <c r="AR38" s="48" t="str">
        <v>D2</v>
      </c>
      <c r="AS38" s="48" t="str">
        <v>D4</v>
      </c>
      <c r="AT38" s="48" t="str">
        <v>D2</v>
      </c>
      <c r="AU38" s="48" t="str">
        <v>D3</v>
      </c>
      <c r="AV38" s="25"/>
      <c r="AW38" s="22">
        <f t="shared" si="20"/>
        <v>0</v>
      </c>
      <c r="AX38" s="22">
        <f t="shared" si="20"/>
        <v>8</v>
      </c>
      <c r="AY38" s="22">
        <f t="shared" si="20"/>
        <v>4</v>
      </c>
      <c r="AZ38" s="22">
        <f t="shared" si="20"/>
        <v>1</v>
      </c>
      <c r="BA38" s="22">
        <f t="shared" si="20"/>
        <v>0</v>
      </c>
      <c r="BB38" s="22">
        <f t="shared" si="20"/>
        <v>0</v>
      </c>
      <c r="BC38" s="22">
        <f t="shared" si="20"/>
        <v>0</v>
      </c>
      <c r="BD38" s="22">
        <f t="shared" si="20"/>
        <v>0</v>
      </c>
      <c r="BE38" s="22">
        <f t="shared" si="20"/>
        <v>0</v>
      </c>
      <c r="BG38" s="22">
        <f t="shared" si="10"/>
        <v>0</v>
      </c>
      <c r="BH38" s="22">
        <f t="shared" si="11"/>
        <v>16</v>
      </c>
      <c r="BI38" s="22">
        <f t="shared" si="12"/>
        <v>12</v>
      </c>
      <c r="BJ38" s="22">
        <f t="shared" si="13"/>
        <v>4</v>
      </c>
      <c r="BK38" s="22">
        <f t="shared" si="14"/>
        <v>32</v>
      </c>
      <c r="BM38" s="22">
        <f t="shared" si="21"/>
        <v>0</v>
      </c>
      <c r="BN38" s="22">
        <f t="shared" si="22"/>
        <v>0</v>
      </c>
      <c r="BO38" s="22">
        <f t="shared" si="23"/>
        <v>0</v>
      </c>
      <c r="BP38" s="22">
        <f t="shared" si="24"/>
        <v>0</v>
      </c>
      <c r="BQ38" s="22">
        <f t="shared" si="15"/>
        <v>0</v>
      </c>
      <c r="BS38" s="22">
        <f t="shared" si="25"/>
        <v>32</v>
      </c>
      <c r="BT38" s="22">
        <f t="shared" si="26"/>
        <v>-32</v>
      </c>
      <c r="BV38" s="59">
        <f t="shared" si="16"/>
        <v>6.6538461538461542</v>
      </c>
      <c r="BW38" s="59">
        <f t="shared" si="17"/>
        <v>2.3461538461538463</v>
      </c>
      <c r="CB38" s="22" t="str">
        <f t="shared" si="27"/>
        <v>Likely D</v>
      </c>
      <c r="CD38" s="52"/>
      <c r="CE38" s="25"/>
      <c r="CI38" s="6"/>
      <c r="CL38" s="30"/>
      <c r="CM38" s="30"/>
    </row>
    <row r="39" spans="1:91" x14ac:dyDescent="0.2">
      <c r="A39" s="30" t="s">
        <v>130</v>
      </c>
      <c r="B39" s="30" t="s">
        <v>130</v>
      </c>
      <c r="C39" s="30" t="s">
        <v>216</v>
      </c>
      <c r="D39" s="47" t="s">
        <v>290</v>
      </c>
      <c r="E39" s="30" t="s">
        <v>81</v>
      </c>
      <c r="F39" s="30" t="s">
        <v>131</v>
      </c>
      <c r="G39" s="30" t="s">
        <v>57</v>
      </c>
      <c r="H39" s="30" t="s">
        <v>57</v>
      </c>
      <c r="I39" s="30" t="s">
        <v>55</v>
      </c>
      <c r="J39" s="30" t="s">
        <v>57</v>
      </c>
      <c r="K39" s="30" t="s">
        <v>56</v>
      </c>
      <c r="L39" s="30" t="s">
        <v>57</v>
      </c>
      <c r="M39" s="30" t="s">
        <v>55</v>
      </c>
      <c r="N39" s="30" t="s">
        <v>57</v>
      </c>
      <c r="O39" s="30" t="s">
        <v>55</v>
      </c>
      <c r="P39" s="30" t="s">
        <v>57</v>
      </c>
      <c r="Q39" s="30" t="s">
        <v>57</v>
      </c>
      <c r="R39" s="30" t="s">
        <v>56</v>
      </c>
      <c r="S39" s="30" t="s">
        <v>57</v>
      </c>
      <c r="U39" s="93" t="s">
        <v>130</v>
      </c>
      <c r="V39" s="94" t="s">
        <v>216</v>
      </c>
      <c r="W39" s="30"/>
      <c r="AC39" s="48" t="str">
        <v>New Jersey</v>
      </c>
      <c r="AD39" s="48" t="str">
        <v>New Jersey</v>
      </c>
      <c r="AE39" s="48" t="str">
        <v>NJ</v>
      </c>
      <c r="AF39" s="48" t="str">
        <v>14</v>
      </c>
      <c r="AG39" s="48" t="str">
        <v>D+7</v>
      </c>
      <c r="AH39" s="48" t="str">
        <v>55.0% D</v>
      </c>
      <c r="AI39" s="48" t="str">
        <v>D4</v>
      </c>
      <c r="AJ39" s="48" t="str">
        <v>D4</v>
      </c>
      <c r="AK39" s="48" t="str">
        <v>D4</v>
      </c>
      <c r="AL39" s="48" t="str">
        <v>D4</v>
      </c>
      <c r="AM39" s="48" t="str">
        <v>D3</v>
      </c>
      <c r="AN39" s="48" t="str">
        <v>D4</v>
      </c>
      <c r="AO39" s="48" t="str">
        <v>D4</v>
      </c>
      <c r="AP39" s="48" t="str">
        <v>D4</v>
      </c>
      <c r="AQ39" s="48" t="str">
        <v>D4</v>
      </c>
      <c r="AR39" s="48" t="str">
        <v>D4</v>
      </c>
      <c r="AS39" s="48" t="str">
        <v>D4</v>
      </c>
      <c r="AT39" s="48" t="str">
        <v>D3</v>
      </c>
      <c r="AU39" s="48" t="str">
        <v>D4</v>
      </c>
      <c r="AV39" s="25"/>
      <c r="AW39" s="22">
        <f t="shared" si="20"/>
        <v>0</v>
      </c>
      <c r="AX39" s="22">
        <f t="shared" si="20"/>
        <v>0</v>
      </c>
      <c r="AY39" s="22">
        <f t="shared" si="20"/>
        <v>2</v>
      </c>
      <c r="AZ39" s="22">
        <f t="shared" si="20"/>
        <v>11</v>
      </c>
      <c r="BA39" s="22">
        <f t="shared" si="20"/>
        <v>0</v>
      </c>
      <c r="BB39" s="22">
        <f t="shared" si="20"/>
        <v>0</v>
      </c>
      <c r="BC39" s="22">
        <f t="shared" si="20"/>
        <v>0</v>
      </c>
      <c r="BD39" s="22">
        <f t="shared" si="20"/>
        <v>0</v>
      </c>
      <c r="BE39" s="22">
        <f t="shared" si="20"/>
        <v>0</v>
      </c>
      <c r="BG39" s="22">
        <f t="shared" si="10"/>
        <v>0</v>
      </c>
      <c r="BH39" s="22">
        <f t="shared" si="11"/>
        <v>0</v>
      </c>
      <c r="BI39" s="22">
        <f t="shared" si="12"/>
        <v>6</v>
      </c>
      <c r="BJ39" s="22">
        <f t="shared" si="13"/>
        <v>44</v>
      </c>
      <c r="BK39" s="22">
        <f t="shared" si="14"/>
        <v>50</v>
      </c>
      <c r="BM39" s="22">
        <f t="shared" si="21"/>
        <v>0</v>
      </c>
      <c r="BN39" s="22">
        <f t="shared" si="22"/>
        <v>0</v>
      </c>
      <c r="BO39" s="22">
        <f t="shared" si="23"/>
        <v>0</v>
      </c>
      <c r="BP39" s="22">
        <f t="shared" si="24"/>
        <v>0</v>
      </c>
      <c r="BQ39" s="22">
        <f t="shared" si="15"/>
        <v>0</v>
      </c>
      <c r="BS39" s="22">
        <f t="shared" si="25"/>
        <v>50</v>
      </c>
      <c r="BT39" s="22">
        <f t="shared" si="26"/>
        <v>-50</v>
      </c>
      <c r="BV39" s="59">
        <f t="shared" si="16"/>
        <v>7.865384615384615</v>
      </c>
      <c r="BW39" s="59">
        <f t="shared" si="17"/>
        <v>1.1346153846153846</v>
      </c>
      <c r="CB39" s="22" t="str">
        <f t="shared" si="27"/>
        <v>Safe D</v>
      </c>
      <c r="CD39" s="52"/>
      <c r="CE39" s="25"/>
      <c r="CI39" s="6"/>
      <c r="CL39" s="30"/>
      <c r="CM39" s="30"/>
    </row>
    <row r="40" spans="1:91" x14ac:dyDescent="0.2">
      <c r="A40" s="30" t="s">
        <v>132</v>
      </c>
      <c r="B40" s="30" t="s">
        <v>132</v>
      </c>
      <c r="C40" s="30" t="s">
        <v>217</v>
      </c>
      <c r="D40" s="47" t="s">
        <v>291</v>
      </c>
      <c r="E40" s="30" t="s">
        <v>98</v>
      </c>
      <c r="F40" s="30" t="s">
        <v>133</v>
      </c>
      <c r="G40" s="30" t="s">
        <v>57</v>
      </c>
      <c r="H40" s="30" t="s">
        <v>57</v>
      </c>
      <c r="I40" s="30" t="s">
        <v>56</v>
      </c>
      <c r="J40" s="30" t="s">
        <v>56</v>
      </c>
      <c r="K40" s="30" t="s">
        <v>61</v>
      </c>
      <c r="L40" s="30" t="s">
        <v>57</v>
      </c>
      <c r="M40" s="30" t="s">
        <v>55</v>
      </c>
      <c r="N40" s="30" t="s">
        <v>57</v>
      </c>
      <c r="O40" s="30" t="s">
        <v>56</v>
      </c>
      <c r="P40" s="30" t="s">
        <v>57</v>
      </c>
      <c r="Q40" s="30" t="s">
        <v>57</v>
      </c>
      <c r="R40" s="30" t="s">
        <v>56</v>
      </c>
      <c r="S40" s="30" t="s">
        <v>57</v>
      </c>
      <c r="U40" s="93" t="s">
        <v>132</v>
      </c>
      <c r="V40" s="94" t="s">
        <v>217</v>
      </c>
      <c r="W40" s="30"/>
      <c r="AC40" s="48" t="str">
        <v>New Mexico</v>
      </c>
      <c r="AD40" s="48" t="str">
        <v>New Mexico</v>
      </c>
      <c r="AE40" s="48" t="str">
        <v>NM</v>
      </c>
      <c r="AF40" s="48" t="str">
        <v>5</v>
      </c>
      <c r="AG40" s="48" t="str">
        <v>D+3</v>
      </c>
      <c r="AH40" s="48" t="str">
        <v>48.4% D</v>
      </c>
      <c r="AI40" s="48" t="str">
        <v>D4</v>
      </c>
      <c r="AJ40" s="48" t="str">
        <v>D4</v>
      </c>
      <c r="AK40" s="48" t="str">
        <v>D3</v>
      </c>
      <c r="AL40" s="48" t="str">
        <v>D3</v>
      </c>
      <c r="AM40" s="48" t="str">
        <v>D2</v>
      </c>
      <c r="AN40" s="48" t="str">
        <v>D4</v>
      </c>
      <c r="AO40" s="48" t="str">
        <v>D4</v>
      </c>
      <c r="AP40" s="48" t="str">
        <v>D4</v>
      </c>
      <c r="AQ40" s="48" t="str">
        <v>D3</v>
      </c>
      <c r="AR40" s="48" t="str">
        <v>D4</v>
      </c>
      <c r="AS40" s="48" t="str">
        <v>D4</v>
      </c>
      <c r="AT40" s="48" t="str">
        <v>D3</v>
      </c>
      <c r="AU40" s="48" t="str">
        <v>D4</v>
      </c>
      <c r="AV40" s="25"/>
      <c r="AW40" s="22">
        <f t="shared" si="20"/>
        <v>0</v>
      </c>
      <c r="AX40" s="22">
        <f t="shared" si="20"/>
        <v>1</v>
      </c>
      <c r="AY40" s="22">
        <f t="shared" si="20"/>
        <v>4</v>
      </c>
      <c r="AZ40" s="22">
        <f t="shared" si="20"/>
        <v>8</v>
      </c>
      <c r="BA40" s="22">
        <f t="shared" si="20"/>
        <v>0</v>
      </c>
      <c r="BB40" s="22">
        <f t="shared" si="20"/>
        <v>0</v>
      </c>
      <c r="BC40" s="22">
        <f t="shared" si="20"/>
        <v>0</v>
      </c>
      <c r="BD40" s="22">
        <f t="shared" si="20"/>
        <v>0</v>
      </c>
      <c r="BE40" s="22">
        <f t="shared" si="20"/>
        <v>0</v>
      </c>
      <c r="BG40" s="22">
        <f t="shared" si="10"/>
        <v>0</v>
      </c>
      <c r="BH40" s="22">
        <f t="shared" si="11"/>
        <v>2</v>
      </c>
      <c r="BI40" s="22">
        <f t="shared" si="12"/>
        <v>12</v>
      </c>
      <c r="BJ40" s="22">
        <f t="shared" si="13"/>
        <v>32</v>
      </c>
      <c r="BK40" s="22">
        <f t="shared" si="14"/>
        <v>46</v>
      </c>
      <c r="BM40" s="22">
        <f t="shared" si="21"/>
        <v>0</v>
      </c>
      <c r="BN40" s="22">
        <f t="shared" si="22"/>
        <v>0</v>
      </c>
      <c r="BO40" s="22">
        <f t="shared" si="23"/>
        <v>0</v>
      </c>
      <c r="BP40" s="22">
        <f t="shared" si="24"/>
        <v>0</v>
      </c>
      <c r="BQ40" s="22">
        <f t="shared" si="15"/>
        <v>0</v>
      </c>
      <c r="BS40" s="22">
        <f t="shared" si="25"/>
        <v>46</v>
      </c>
      <c r="BT40" s="22">
        <f t="shared" si="26"/>
        <v>-46</v>
      </c>
      <c r="BV40" s="59">
        <f t="shared" si="16"/>
        <v>7.5961538461538458</v>
      </c>
      <c r="BW40" s="59">
        <f t="shared" si="17"/>
        <v>1.4038461538461537</v>
      </c>
      <c r="CB40" s="22" t="str">
        <f t="shared" si="27"/>
        <v>Safe D</v>
      </c>
      <c r="CD40" s="52"/>
      <c r="CE40" s="25"/>
      <c r="CI40" s="6"/>
      <c r="CL40" s="30"/>
      <c r="CM40" s="30"/>
    </row>
    <row r="41" spans="1:91" x14ac:dyDescent="0.2">
      <c r="A41" s="30" t="s">
        <v>126</v>
      </c>
      <c r="B41" s="30" t="s">
        <v>126</v>
      </c>
      <c r="C41" s="30" t="s">
        <v>218</v>
      </c>
      <c r="D41" s="47" t="s">
        <v>278</v>
      </c>
      <c r="E41" s="30" t="s">
        <v>59</v>
      </c>
      <c r="F41" s="30" t="s">
        <v>127</v>
      </c>
      <c r="G41" s="30" t="s">
        <v>61</v>
      </c>
      <c r="H41" s="30" t="s">
        <v>56</v>
      </c>
      <c r="I41" s="30" t="s">
        <v>61</v>
      </c>
      <c r="J41" s="30" t="s">
        <v>61</v>
      </c>
      <c r="K41" s="30" t="s">
        <v>45</v>
      </c>
      <c r="L41" s="30" t="s">
        <v>61</v>
      </c>
      <c r="M41" s="30" t="s">
        <v>56</v>
      </c>
      <c r="N41" s="30" t="s">
        <v>61</v>
      </c>
      <c r="O41" s="30" t="s">
        <v>61</v>
      </c>
      <c r="P41" s="30" t="s">
        <v>61</v>
      </c>
      <c r="Q41" s="30" t="s">
        <v>61</v>
      </c>
      <c r="R41" s="30" t="s">
        <v>61</v>
      </c>
      <c r="S41" s="30" t="s">
        <v>56</v>
      </c>
      <c r="U41" s="93" t="s">
        <v>126</v>
      </c>
      <c r="V41" s="94" t="s">
        <v>218</v>
      </c>
      <c r="W41" s="30"/>
      <c r="AC41" s="48" t="str">
        <v>Nevada</v>
      </c>
      <c r="AD41" s="48" t="str">
        <v>Nevada</v>
      </c>
      <c r="AE41" s="48" t="str">
        <v>NV</v>
      </c>
      <c r="AF41" s="48" t="str">
        <v>6</v>
      </c>
      <c r="AG41" s="48" t="str">
        <v>D+1</v>
      </c>
      <c r="AH41" s="48" t="str">
        <v>47.9% D</v>
      </c>
      <c r="AI41" s="48" t="str">
        <v>D2</v>
      </c>
      <c r="AJ41" s="48" t="str">
        <v>D3</v>
      </c>
      <c r="AK41" s="48" t="str">
        <v>D2</v>
      </c>
      <c r="AL41" s="48" t="str">
        <v>D2</v>
      </c>
      <c r="AM41" s="48" t="str">
        <v>T0</v>
      </c>
      <c r="AN41" s="48" t="str">
        <v>D2</v>
      </c>
      <c r="AO41" s="48" t="str">
        <v>D3</v>
      </c>
      <c r="AP41" s="48" t="str">
        <v>D2</v>
      </c>
      <c r="AQ41" s="48" t="str">
        <v>D2</v>
      </c>
      <c r="AR41" s="48" t="str">
        <v>D2</v>
      </c>
      <c r="AS41" s="48" t="str">
        <v>D2</v>
      </c>
      <c r="AT41" s="48" t="str">
        <v>D2</v>
      </c>
      <c r="AU41" s="48" t="str">
        <v>D3</v>
      </c>
      <c r="AV41" s="25"/>
      <c r="AW41" s="22">
        <f t="shared" si="20"/>
        <v>0</v>
      </c>
      <c r="AX41" s="22">
        <f t="shared" si="20"/>
        <v>9</v>
      </c>
      <c r="AY41" s="22">
        <f t="shared" si="20"/>
        <v>3</v>
      </c>
      <c r="AZ41" s="22">
        <f t="shared" si="20"/>
        <v>0</v>
      </c>
      <c r="BA41" s="22">
        <f t="shared" si="20"/>
        <v>1</v>
      </c>
      <c r="BB41" s="22">
        <f t="shared" si="20"/>
        <v>0</v>
      </c>
      <c r="BC41" s="22">
        <f t="shared" si="20"/>
        <v>0</v>
      </c>
      <c r="BD41" s="22">
        <f t="shared" si="20"/>
        <v>0</v>
      </c>
      <c r="BE41" s="22">
        <f t="shared" si="20"/>
        <v>0</v>
      </c>
      <c r="BG41" s="22">
        <f t="shared" si="10"/>
        <v>0</v>
      </c>
      <c r="BH41" s="22">
        <f t="shared" si="11"/>
        <v>18</v>
      </c>
      <c r="BI41" s="22">
        <f t="shared" si="12"/>
        <v>9</v>
      </c>
      <c r="BJ41" s="22">
        <f t="shared" si="13"/>
        <v>0</v>
      </c>
      <c r="BK41" s="22">
        <f t="shared" si="14"/>
        <v>27</v>
      </c>
      <c r="BM41" s="22">
        <f t="shared" si="21"/>
        <v>0</v>
      </c>
      <c r="BN41" s="22">
        <f t="shared" si="22"/>
        <v>0</v>
      </c>
      <c r="BO41" s="22">
        <f t="shared" si="23"/>
        <v>0</v>
      </c>
      <c r="BP41" s="22">
        <f t="shared" si="24"/>
        <v>0</v>
      </c>
      <c r="BQ41" s="22">
        <f t="shared" si="15"/>
        <v>0</v>
      </c>
      <c r="BS41" s="22">
        <f t="shared" si="25"/>
        <v>27</v>
      </c>
      <c r="BT41" s="22">
        <f t="shared" si="26"/>
        <v>-27</v>
      </c>
      <c r="BV41" s="59">
        <f t="shared" si="16"/>
        <v>6.3173076923076916</v>
      </c>
      <c r="BW41" s="59">
        <f t="shared" si="17"/>
        <v>2.6826923076923075</v>
      </c>
      <c r="CB41" s="22" t="str">
        <f t="shared" si="27"/>
        <v>Likely D</v>
      </c>
      <c r="CD41" s="52"/>
      <c r="CE41" s="25"/>
      <c r="CI41" s="6"/>
      <c r="CL41" s="30"/>
      <c r="CM41" s="30"/>
    </row>
    <row r="42" spans="1:91" x14ac:dyDescent="0.2">
      <c r="A42" s="30" t="s">
        <v>134</v>
      </c>
      <c r="B42" s="30" t="s">
        <v>134</v>
      </c>
      <c r="C42" s="30" t="s">
        <v>219</v>
      </c>
      <c r="D42" s="47" t="s">
        <v>281</v>
      </c>
      <c r="E42" s="30" t="s">
        <v>135</v>
      </c>
      <c r="F42" s="30" t="s">
        <v>136</v>
      </c>
      <c r="G42" s="30" t="s">
        <v>57</v>
      </c>
      <c r="H42" s="30" t="s">
        <v>57</v>
      </c>
      <c r="I42" s="30" t="s">
        <v>55</v>
      </c>
      <c r="J42" s="30" t="s">
        <v>57</v>
      </c>
      <c r="K42" s="30" t="s">
        <v>57</v>
      </c>
      <c r="L42" s="30" t="s">
        <v>57</v>
      </c>
      <c r="M42" s="30" t="s">
        <v>55</v>
      </c>
      <c r="N42" s="30" t="s">
        <v>57</v>
      </c>
      <c r="O42" s="30" t="s">
        <v>55</v>
      </c>
      <c r="P42" s="30" t="s">
        <v>57</v>
      </c>
      <c r="Q42" s="30" t="s">
        <v>57</v>
      </c>
      <c r="R42" s="30" t="s">
        <v>57</v>
      </c>
      <c r="S42" s="30" t="s">
        <v>57</v>
      </c>
      <c r="U42" s="93" t="s">
        <v>134</v>
      </c>
      <c r="V42" s="94" t="s">
        <v>219</v>
      </c>
      <c r="W42" s="30"/>
      <c r="AC42" s="48" t="str">
        <v>New York</v>
      </c>
      <c r="AD42" s="48" t="str">
        <v>New York</v>
      </c>
      <c r="AE42" s="48" t="str">
        <v>NY</v>
      </c>
      <c r="AF42" s="48" t="str">
        <v>29</v>
      </c>
      <c r="AG42" s="48" t="str">
        <v>D+11</v>
      </c>
      <c r="AH42" s="48" t="str">
        <v>59.0% D</v>
      </c>
      <c r="AI42" s="48" t="str">
        <v>D4</v>
      </c>
      <c r="AJ42" s="48" t="str">
        <v>D4</v>
      </c>
      <c r="AK42" s="48" t="str">
        <v>D4</v>
      </c>
      <c r="AL42" s="48" t="str">
        <v>D4</v>
      </c>
      <c r="AM42" s="48" t="str">
        <v>D4</v>
      </c>
      <c r="AN42" s="48" t="str">
        <v>D4</v>
      </c>
      <c r="AO42" s="48" t="str">
        <v>D4</v>
      </c>
      <c r="AP42" s="48" t="str">
        <v>D4</v>
      </c>
      <c r="AQ42" s="48" t="str">
        <v>D4</v>
      </c>
      <c r="AR42" s="48" t="str">
        <v>D4</v>
      </c>
      <c r="AS42" s="48" t="str">
        <v>D4</v>
      </c>
      <c r="AT42" s="48" t="str">
        <v>D4</v>
      </c>
      <c r="AU42" s="48" t="str">
        <v>D4</v>
      </c>
      <c r="AV42" s="25"/>
      <c r="AW42" s="22">
        <f t="shared" si="20"/>
        <v>0</v>
      </c>
      <c r="AX42" s="22">
        <f t="shared" si="20"/>
        <v>0</v>
      </c>
      <c r="AY42" s="22">
        <f t="shared" si="20"/>
        <v>0</v>
      </c>
      <c r="AZ42" s="22">
        <f t="shared" si="20"/>
        <v>13</v>
      </c>
      <c r="BA42" s="22">
        <f t="shared" si="20"/>
        <v>0</v>
      </c>
      <c r="BB42" s="22">
        <f t="shared" si="20"/>
        <v>0</v>
      </c>
      <c r="BC42" s="22">
        <f t="shared" si="20"/>
        <v>0</v>
      </c>
      <c r="BD42" s="22">
        <f t="shared" si="20"/>
        <v>0</v>
      </c>
      <c r="BE42" s="22">
        <f t="shared" si="20"/>
        <v>0</v>
      </c>
      <c r="BG42" s="22">
        <f t="shared" si="10"/>
        <v>0</v>
      </c>
      <c r="BH42" s="22">
        <f t="shared" si="11"/>
        <v>0</v>
      </c>
      <c r="BI42" s="22">
        <f t="shared" si="12"/>
        <v>0</v>
      </c>
      <c r="BJ42" s="22">
        <f t="shared" si="13"/>
        <v>52</v>
      </c>
      <c r="BK42" s="22">
        <f t="shared" si="14"/>
        <v>52</v>
      </c>
      <c r="BM42" s="22">
        <f t="shared" si="21"/>
        <v>0</v>
      </c>
      <c r="BN42" s="22">
        <f t="shared" si="22"/>
        <v>0</v>
      </c>
      <c r="BO42" s="22">
        <f t="shared" si="23"/>
        <v>0</v>
      </c>
      <c r="BP42" s="22">
        <f t="shared" si="24"/>
        <v>0</v>
      </c>
      <c r="BQ42" s="22">
        <f t="shared" si="15"/>
        <v>0</v>
      </c>
      <c r="BS42" s="22">
        <f t="shared" si="25"/>
        <v>52</v>
      </c>
      <c r="BT42" s="22">
        <f t="shared" si="26"/>
        <v>-52</v>
      </c>
      <c r="BV42" s="59">
        <f t="shared" si="16"/>
        <v>8</v>
      </c>
      <c r="BW42" s="59">
        <f t="shared" si="17"/>
        <v>1</v>
      </c>
      <c r="CB42" s="22" t="str">
        <f t="shared" si="27"/>
        <v>Safe D</v>
      </c>
      <c r="CD42" s="52"/>
      <c r="CE42" s="25"/>
      <c r="CI42" s="6"/>
      <c r="CL42" s="30"/>
      <c r="CM42" s="30"/>
    </row>
    <row r="43" spans="1:91" x14ac:dyDescent="0.2">
      <c r="A43" s="30" t="s">
        <v>142</v>
      </c>
      <c r="B43" s="30" t="s">
        <v>142</v>
      </c>
      <c r="C43" s="30" t="s">
        <v>220</v>
      </c>
      <c r="D43" s="47" t="s">
        <v>292</v>
      </c>
      <c r="E43" s="30" t="s">
        <v>86</v>
      </c>
      <c r="F43" s="30" t="s">
        <v>143</v>
      </c>
      <c r="G43" s="30" t="s">
        <v>45</v>
      </c>
      <c r="H43" s="30" t="s">
        <v>45</v>
      </c>
      <c r="I43" s="30" t="s">
        <v>44</v>
      </c>
      <c r="J43" s="30" t="s">
        <v>45</v>
      </c>
      <c r="K43" s="30" t="s">
        <v>45</v>
      </c>
      <c r="L43" s="30" t="s">
        <v>45</v>
      </c>
      <c r="M43" s="30" t="s">
        <v>45</v>
      </c>
      <c r="N43" s="30" t="s">
        <v>45</v>
      </c>
      <c r="O43" s="30" t="s">
        <v>45</v>
      </c>
      <c r="P43" s="30" t="s">
        <v>45</v>
      </c>
      <c r="Q43" s="30" t="s">
        <v>45</v>
      </c>
      <c r="R43" s="30" t="s">
        <v>45</v>
      </c>
      <c r="S43" s="30" t="s">
        <v>45</v>
      </c>
      <c r="U43" s="93" t="s">
        <v>142</v>
      </c>
      <c r="V43" s="94" t="s">
        <v>220</v>
      </c>
      <c r="W43" s="30"/>
      <c r="AC43" s="48" t="str">
        <v>Ohio</v>
      </c>
      <c r="AD43" s="48" t="str">
        <v>Ohio</v>
      </c>
      <c r="AE43" s="48" t="str">
        <v>OH</v>
      </c>
      <c r="AF43" s="48" t="str">
        <v>18</v>
      </c>
      <c r="AG43" s="48" t="str">
        <v>R+3</v>
      </c>
      <c r="AH43" s="48" t="str">
        <v>51.7% R</v>
      </c>
      <c r="AI43" s="48" t="str">
        <v>T0</v>
      </c>
      <c r="AJ43" s="48" t="str">
        <v>T0</v>
      </c>
      <c r="AK43" s="48" t="str">
        <v>R2</v>
      </c>
      <c r="AL43" s="48" t="str">
        <v>T0</v>
      </c>
      <c r="AM43" s="48" t="str">
        <v>T0</v>
      </c>
      <c r="AN43" s="48" t="str">
        <v>T0</v>
      </c>
      <c r="AO43" s="48" t="str">
        <v>T0</v>
      </c>
      <c r="AP43" s="48" t="str">
        <v>T0</v>
      </c>
      <c r="AQ43" s="48" t="str">
        <v>T0</v>
      </c>
      <c r="AR43" s="48" t="str">
        <v>T0</v>
      </c>
      <c r="AS43" s="48" t="str">
        <v>T0</v>
      </c>
      <c r="AT43" s="48" t="str">
        <v>T0</v>
      </c>
      <c r="AU43" s="48" t="str">
        <v>T0</v>
      </c>
      <c r="AV43" s="25"/>
      <c r="AW43" s="22">
        <f t="shared" ref="AW43:BE52" si="28">COUNTIF($AI43:$AU43,AW$2)</f>
        <v>0</v>
      </c>
      <c r="AX43" s="22">
        <f t="shared" si="28"/>
        <v>0</v>
      </c>
      <c r="AY43" s="22">
        <f t="shared" si="28"/>
        <v>0</v>
      </c>
      <c r="AZ43" s="22">
        <f t="shared" si="28"/>
        <v>0</v>
      </c>
      <c r="BA43" s="22">
        <f t="shared" si="28"/>
        <v>12</v>
      </c>
      <c r="BB43" s="22">
        <f t="shared" si="28"/>
        <v>0</v>
      </c>
      <c r="BC43" s="22">
        <f t="shared" si="28"/>
        <v>1</v>
      </c>
      <c r="BD43" s="22">
        <f t="shared" si="28"/>
        <v>0</v>
      </c>
      <c r="BE43" s="22">
        <f t="shared" si="28"/>
        <v>0</v>
      </c>
      <c r="BG43" s="22">
        <f t="shared" si="10"/>
        <v>0</v>
      </c>
      <c r="BH43" s="22">
        <f t="shared" si="11"/>
        <v>0</v>
      </c>
      <c r="BI43" s="22">
        <f t="shared" si="12"/>
        <v>0</v>
      </c>
      <c r="BJ43" s="22">
        <f t="shared" si="13"/>
        <v>0</v>
      </c>
      <c r="BK43" s="22">
        <f t="shared" si="14"/>
        <v>0</v>
      </c>
      <c r="BM43" s="22">
        <f t="shared" si="21"/>
        <v>0</v>
      </c>
      <c r="BN43" s="22">
        <f t="shared" si="22"/>
        <v>2</v>
      </c>
      <c r="BO43" s="22">
        <f t="shared" si="23"/>
        <v>0</v>
      </c>
      <c r="BP43" s="22">
        <f t="shared" si="24"/>
        <v>0</v>
      </c>
      <c r="BQ43" s="22">
        <f t="shared" si="15"/>
        <v>2</v>
      </c>
      <c r="BS43" s="22">
        <f t="shared" si="25"/>
        <v>-2</v>
      </c>
      <c r="BT43" s="22">
        <f t="shared" si="26"/>
        <v>2</v>
      </c>
      <c r="BV43" s="59">
        <f t="shared" si="16"/>
        <v>4.365384615384615</v>
      </c>
      <c r="BW43" s="59">
        <f t="shared" si="17"/>
        <v>4.634615384615385</v>
      </c>
      <c r="CB43" s="22" t="str">
        <f t="shared" si="27"/>
        <v>Tossup</v>
      </c>
      <c r="CD43" s="52"/>
      <c r="CE43" s="25"/>
      <c r="CI43" s="6"/>
      <c r="CL43" s="30"/>
      <c r="CM43" s="30"/>
    </row>
    <row r="44" spans="1:91" x14ac:dyDescent="0.2">
      <c r="A44" s="30" t="s">
        <v>144</v>
      </c>
      <c r="B44" s="30" t="s">
        <v>144</v>
      </c>
      <c r="C44" s="30" t="s">
        <v>221</v>
      </c>
      <c r="D44" s="47" t="s">
        <v>280</v>
      </c>
      <c r="E44" s="30" t="s">
        <v>145</v>
      </c>
      <c r="F44" s="30" t="s">
        <v>146</v>
      </c>
      <c r="G44" s="30" t="s">
        <v>40</v>
      </c>
      <c r="H44" s="30" t="s">
        <v>40</v>
      </c>
      <c r="I44" s="30" t="s">
        <v>38</v>
      </c>
      <c r="J44" s="30" t="s">
        <v>40</v>
      </c>
      <c r="K44" s="30" t="s">
        <v>40</v>
      </c>
      <c r="L44" s="30" t="s">
        <v>40</v>
      </c>
      <c r="M44" s="30" t="s">
        <v>38</v>
      </c>
      <c r="N44" s="30" t="s">
        <v>40</v>
      </c>
      <c r="O44" s="30" t="s">
        <v>38</v>
      </c>
      <c r="P44" s="30" t="s">
        <v>40</v>
      </c>
      <c r="Q44" s="30" t="s">
        <v>40</v>
      </c>
      <c r="R44" s="30" t="s">
        <v>40</v>
      </c>
      <c r="S44" s="30" t="s">
        <v>40</v>
      </c>
      <c r="U44" s="93" t="s">
        <v>144</v>
      </c>
      <c r="V44" s="94" t="s">
        <v>221</v>
      </c>
      <c r="W44" s="30"/>
      <c r="AC44" s="48" t="str">
        <v>Oklahoma</v>
      </c>
      <c r="AD44" s="48" t="str">
        <v>Oklahoma</v>
      </c>
      <c r="AE44" s="48" t="str">
        <v>OK</v>
      </c>
      <c r="AF44" s="48" t="str">
        <v>7</v>
      </c>
      <c r="AG44" s="48" t="str">
        <v>R+20</v>
      </c>
      <c r="AH44" s="48" t="str">
        <v>65.3% R</v>
      </c>
      <c r="AI44" s="48" t="str">
        <v>R4</v>
      </c>
      <c r="AJ44" s="48" t="str">
        <v>R4</v>
      </c>
      <c r="AK44" s="48" t="str">
        <v>R4</v>
      </c>
      <c r="AL44" s="48" t="str">
        <v>R4</v>
      </c>
      <c r="AM44" s="48" t="str">
        <v>R4</v>
      </c>
      <c r="AN44" s="48" t="str">
        <v>R4</v>
      </c>
      <c r="AO44" s="48" t="str">
        <v>R4</v>
      </c>
      <c r="AP44" s="48" t="str">
        <v>R4</v>
      </c>
      <c r="AQ44" s="48" t="str">
        <v>R4</v>
      </c>
      <c r="AR44" s="48" t="str">
        <v>R4</v>
      </c>
      <c r="AS44" s="48" t="str">
        <v>R4</v>
      </c>
      <c r="AT44" s="48" t="str">
        <v>R4</v>
      </c>
      <c r="AU44" s="48" t="str">
        <v>R4</v>
      </c>
      <c r="AV44" s="25"/>
      <c r="AW44" s="22">
        <f t="shared" si="28"/>
        <v>0</v>
      </c>
      <c r="AX44" s="22">
        <f t="shared" si="28"/>
        <v>0</v>
      </c>
      <c r="AY44" s="22">
        <f t="shared" si="28"/>
        <v>0</v>
      </c>
      <c r="AZ44" s="22">
        <f t="shared" si="28"/>
        <v>0</v>
      </c>
      <c r="BA44" s="22">
        <f t="shared" si="28"/>
        <v>0</v>
      </c>
      <c r="BB44" s="22">
        <f t="shared" si="28"/>
        <v>0</v>
      </c>
      <c r="BC44" s="22">
        <f t="shared" si="28"/>
        <v>0</v>
      </c>
      <c r="BD44" s="22">
        <f t="shared" si="28"/>
        <v>0</v>
      </c>
      <c r="BE44" s="22">
        <f t="shared" si="28"/>
        <v>13</v>
      </c>
      <c r="BG44" s="22">
        <f t="shared" si="10"/>
        <v>0</v>
      </c>
      <c r="BH44" s="22">
        <f t="shared" si="11"/>
        <v>0</v>
      </c>
      <c r="BI44" s="22">
        <f t="shared" si="12"/>
        <v>0</v>
      </c>
      <c r="BJ44" s="22">
        <f t="shared" si="13"/>
        <v>0</v>
      </c>
      <c r="BK44" s="22">
        <f t="shared" si="14"/>
        <v>0</v>
      </c>
      <c r="BM44" s="22">
        <f t="shared" si="21"/>
        <v>0</v>
      </c>
      <c r="BN44" s="22">
        <f t="shared" si="22"/>
        <v>0</v>
      </c>
      <c r="BO44" s="22">
        <f t="shared" si="23"/>
        <v>0</v>
      </c>
      <c r="BP44" s="22">
        <f t="shared" si="24"/>
        <v>52</v>
      </c>
      <c r="BQ44" s="22">
        <f t="shared" si="15"/>
        <v>52</v>
      </c>
      <c r="BS44" s="22">
        <f t="shared" si="25"/>
        <v>-52</v>
      </c>
      <c r="BT44" s="22">
        <f t="shared" si="26"/>
        <v>52</v>
      </c>
      <c r="BV44" s="59">
        <f t="shared" si="16"/>
        <v>1</v>
      </c>
      <c r="BW44" s="59">
        <f t="shared" si="17"/>
        <v>8</v>
      </c>
      <c r="CB44" s="22" t="str">
        <f t="shared" si="27"/>
        <v>Safe R</v>
      </c>
      <c r="CD44" s="52"/>
      <c r="CE44" s="25"/>
      <c r="CI44" s="6"/>
      <c r="CL44" s="30"/>
      <c r="CM44" s="30"/>
    </row>
    <row r="45" spans="1:91" x14ac:dyDescent="0.2">
      <c r="A45" s="30" t="s">
        <v>147</v>
      </c>
      <c r="B45" s="30" t="s">
        <v>147</v>
      </c>
      <c r="C45" s="30" t="s">
        <v>222</v>
      </c>
      <c r="D45" s="47" t="s">
        <v>280</v>
      </c>
      <c r="E45" s="30" t="s">
        <v>148</v>
      </c>
      <c r="F45" s="30" t="s">
        <v>149</v>
      </c>
      <c r="G45" s="30" t="s">
        <v>57</v>
      </c>
      <c r="H45" s="30" t="s">
        <v>57</v>
      </c>
      <c r="I45" s="30" t="s">
        <v>55</v>
      </c>
      <c r="J45" s="30" t="s">
        <v>56</v>
      </c>
      <c r="K45" s="30" t="s">
        <v>61</v>
      </c>
      <c r="L45" s="30" t="s">
        <v>57</v>
      </c>
      <c r="M45" s="30" t="s">
        <v>55</v>
      </c>
      <c r="N45" s="30" t="s">
        <v>57</v>
      </c>
      <c r="O45" s="30" t="s">
        <v>55</v>
      </c>
      <c r="P45" s="30" t="s">
        <v>57</v>
      </c>
      <c r="Q45" s="30" t="s">
        <v>57</v>
      </c>
      <c r="R45" s="30" t="s">
        <v>56</v>
      </c>
      <c r="S45" s="30" t="s">
        <v>57</v>
      </c>
      <c r="U45" s="93" t="s">
        <v>147</v>
      </c>
      <c r="V45" s="94" t="s">
        <v>222</v>
      </c>
      <c r="W45" s="30"/>
      <c r="AC45" s="48" t="str">
        <v>Oregon</v>
      </c>
      <c r="AD45" s="48" t="str">
        <v>Oregon</v>
      </c>
      <c r="AE45" s="48" t="str">
        <v>OR</v>
      </c>
      <c r="AF45" s="48" t="str">
        <v>7</v>
      </c>
      <c r="AG45" s="48" t="str">
        <v>D+5</v>
      </c>
      <c r="AH45" s="48" t="str">
        <v>50.1% D</v>
      </c>
      <c r="AI45" s="48" t="str">
        <v>D4</v>
      </c>
      <c r="AJ45" s="48" t="str">
        <v>D4</v>
      </c>
      <c r="AK45" s="48" t="str">
        <v>D4</v>
      </c>
      <c r="AL45" s="48" t="str">
        <v>D3</v>
      </c>
      <c r="AM45" s="48" t="str">
        <v>D2</v>
      </c>
      <c r="AN45" s="48" t="str">
        <v>D4</v>
      </c>
      <c r="AO45" s="48" t="str">
        <v>D4</v>
      </c>
      <c r="AP45" s="48" t="str">
        <v>D4</v>
      </c>
      <c r="AQ45" s="48" t="str">
        <v>D4</v>
      </c>
      <c r="AR45" s="48" t="str">
        <v>D4</v>
      </c>
      <c r="AS45" s="48" t="str">
        <v>D4</v>
      </c>
      <c r="AT45" s="48" t="str">
        <v>D3</v>
      </c>
      <c r="AU45" s="48" t="str">
        <v>D4</v>
      </c>
      <c r="AV45" s="25"/>
      <c r="AW45" s="22">
        <f t="shared" si="28"/>
        <v>0</v>
      </c>
      <c r="AX45" s="22">
        <f t="shared" si="28"/>
        <v>1</v>
      </c>
      <c r="AY45" s="22">
        <f t="shared" si="28"/>
        <v>2</v>
      </c>
      <c r="AZ45" s="22">
        <f t="shared" si="28"/>
        <v>10</v>
      </c>
      <c r="BA45" s="22">
        <f t="shared" si="28"/>
        <v>0</v>
      </c>
      <c r="BB45" s="22">
        <f t="shared" si="28"/>
        <v>0</v>
      </c>
      <c r="BC45" s="22">
        <f t="shared" si="28"/>
        <v>0</v>
      </c>
      <c r="BD45" s="22">
        <f t="shared" si="28"/>
        <v>0</v>
      </c>
      <c r="BE45" s="22">
        <f t="shared" si="28"/>
        <v>0</v>
      </c>
      <c r="BG45" s="22">
        <f t="shared" si="10"/>
        <v>0</v>
      </c>
      <c r="BH45" s="22">
        <f t="shared" si="11"/>
        <v>2</v>
      </c>
      <c r="BI45" s="22">
        <f t="shared" si="12"/>
        <v>6</v>
      </c>
      <c r="BJ45" s="22">
        <f t="shared" si="13"/>
        <v>40</v>
      </c>
      <c r="BK45" s="22">
        <f t="shared" si="14"/>
        <v>48</v>
      </c>
      <c r="BM45" s="22">
        <f t="shared" si="21"/>
        <v>0</v>
      </c>
      <c r="BN45" s="22">
        <f t="shared" si="22"/>
        <v>0</v>
      </c>
      <c r="BO45" s="22">
        <f t="shared" si="23"/>
        <v>0</v>
      </c>
      <c r="BP45" s="22">
        <f t="shared" si="24"/>
        <v>0</v>
      </c>
      <c r="BQ45" s="22">
        <f t="shared" si="15"/>
        <v>0</v>
      </c>
      <c r="BS45" s="22">
        <f t="shared" si="25"/>
        <v>48</v>
      </c>
      <c r="BT45" s="22">
        <f t="shared" si="26"/>
        <v>-48</v>
      </c>
      <c r="BV45" s="59">
        <f t="shared" si="16"/>
        <v>7.7307692307692308</v>
      </c>
      <c r="BW45" s="59">
        <f t="shared" si="17"/>
        <v>1.2692307692307692</v>
      </c>
      <c r="CB45" s="22" t="str">
        <f t="shared" si="27"/>
        <v>Safe D</v>
      </c>
      <c r="CD45" s="52"/>
      <c r="CE45" s="25"/>
      <c r="CI45" s="6"/>
      <c r="CL45" s="30"/>
      <c r="CM45" s="30"/>
    </row>
    <row r="46" spans="1:91" x14ac:dyDescent="0.2">
      <c r="A46" s="30" t="s">
        <v>150</v>
      </c>
      <c r="B46" s="30" t="s">
        <v>150</v>
      </c>
      <c r="C46" s="30" t="s">
        <v>223</v>
      </c>
      <c r="D46" s="47" t="s">
        <v>284</v>
      </c>
      <c r="E46" s="30" t="s">
        <v>151</v>
      </c>
      <c r="F46" s="30" t="s">
        <v>152</v>
      </c>
      <c r="G46" s="30" t="s">
        <v>61</v>
      </c>
      <c r="H46" s="30" t="s">
        <v>61</v>
      </c>
      <c r="I46" s="30" t="s">
        <v>61</v>
      </c>
      <c r="J46" s="30" t="s">
        <v>61</v>
      </c>
      <c r="K46" s="30" t="s">
        <v>45</v>
      </c>
      <c r="L46" s="30" t="s">
        <v>61</v>
      </c>
      <c r="M46" s="30" t="s">
        <v>56</v>
      </c>
      <c r="N46" s="30" t="s">
        <v>61</v>
      </c>
      <c r="O46" s="30" t="s">
        <v>61</v>
      </c>
      <c r="P46" s="30" t="s">
        <v>61</v>
      </c>
      <c r="Q46" s="30" t="s">
        <v>61</v>
      </c>
      <c r="R46" s="30" t="s">
        <v>61</v>
      </c>
      <c r="S46" s="30" t="s">
        <v>56</v>
      </c>
      <c r="U46" s="93" t="s">
        <v>150</v>
      </c>
      <c r="V46" s="94" t="s">
        <v>223</v>
      </c>
      <c r="W46" s="30"/>
      <c r="AC46" s="48" t="str">
        <v>Pennsylvania</v>
      </c>
      <c r="AD46" s="48" t="str">
        <v>Pennsylvania</v>
      </c>
      <c r="AE46" s="48" t="str">
        <v>PA</v>
      </c>
      <c r="AF46" s="48" t="str">
        <v>20</v>
      </c>
      <c r="AG46" s="48" t="str">
        <v>EVEN</v>
      </c>
      <c r="AH46" s="48" t="str">
        <v>48.2% R</v>
      </c>
      <c r="AI46" s="48" t="str">
        <v>D2</v>
      </c>
      <c r="AJ46" s="48" t="str">
        <v>D2</v>
      </c>
      <c r="AK46" s="48" t="str">
        <v>D2</v>
      </c>
      <c r="AL46" s="48" t="str">
        <v>D2</v>
      </c>
      <c r="AM46" s="48" t="str">
        <v>T0</v>
      </c>
      <c r="AN46" s="48" t="str">
        <v>D2</v>
      </c>
      <c r="AO46" s="48" t="str">
        <v>D3</v>
      </c>
      <c r="AP46" s="48" t="str">
        <v>D2</v>
      </c>
      <c r="AQ46" s="48" t="str">
        <v>D2</v>
      </c>
      <c r="AR46" s="48" t="str">
        <v>D2</v>
      </c>
      <c r="AS46" s="48" t="str">
        <v>D2</v>
      </c>
      <c r="AT46" s="48" t="str">
        <v>D2</v>
      </c>
      <c r="AU46" s="48" t="str">
        <v>D3</v>
      </c>
      <c r="AV46" s="25"/>
      <c r="AW46" s="22">
        <f t="shared" si="28"/>
        <v>0</v>
      </c>
      <c r="AX46" s="22">
        <f t="shared" si="28"/>
        <v>10</v>
      </c>
      <c r="AY46" s="22">
        <f t="shared" si="28"/>
        <v>2</v>
      </c>
      <c r="AZ46" s="22">
        <f t="shared" si="28"/>
        <v>0</v>
      </c>
      <c r="BA46" s="22">
        <f t="shared" si="28"/>
        <v>1</v>
      </c>
      <c r="BB46" s="22">
        <f t="shared" si="28"/>
        <v>0</v>
      </c>
      <c r="BC46" s="22">
        <f t="shared" si="28"/>
        <v>0</v>
      </c>
      <c r="BD46" s="22">
        <f t="shared" si="28"/>
        <v>0</v>
      </c>
      <c r="BE46" s="22">
        <f t="shared" si="28"/>
        <v>0</v>
      </c>
      <c r="BG46" s="22">
        <f t="shared" si="10"/>
        <v>0</v>
      </c>
      <c r="BH46" s="22">
        <f t="shared" si="11"/>
        <v>20</v>
      </c>
      <c r="BI46" s="22">
        <f t="shared" si="12"/>
        <v>6</v>
      </c>
      <c r="BJ46" s="22">
        <f t="shared" si="13"/>
        <v>0</v>
      </c>
      <c r="BK46" s="22">
        <f t="shared" si="14"/>
        <v>26</v>
      </c>
      <c r="BM46" s="22">
        <f t="shared" si="21"/>
        <v>0</v>
      </c>
      <c r="BN46" s="22">
        <f t="shared" si="22"/>
        <v>0</v>
      </c>
      <c r="BO46" s="22">
        <f t="shared" si="23"/>
        <v>0</v>
      </c>
      <c r="BP46" s="22">
        <f t="shared" si="24"/>
        <v>0</v>
      </c>
      <c r="BQ46" s="22">
        <f t="shared" si="15"/>
        <v>0</v>
      </c>
      <c r="BS46" s="22">
        <f t="shared" si="25"/>
        <v>26</v>
      </c>
      <c r="BT46" s="22">
        <f t="shared" si="26"/>
        <v>-26</v>
      </c>
      <c r="BV46" s="59">
        <f t="shared" si="16"/>
        <v>6.25</v>
      </c>
      <c r="BW46" s="59">
        <f t="shared" si="17"/>
        <v>2.75</v>
      </c>
      <c r="CB46" s="22" t="str">
        <f t="shared" si="27"/>
        <v>Likely D</v>
      </c>
      <c r="CD46" s="52"/>
      <c r="CE46" s="25"/>
      <c r="CI46" s="6"/>
      <c r="CL46" s="30"/>
      <c r="CM46" s="30"/>
    </row>
    <row r="47" spans="1:91" x14ac:dyDescent="0.2">
      <c r="A47" s="30" t="s">
        <v>153</v>
      </c>
      <c r="B47" s="30" t="s">
        <v>153</v>
      </c>
      <c r="C47" s="30" t="s">
        <v>224</v>
      </c>
      <c r="D47" s="47" t="s">
        <v>283</v>
      </c>
      <c r="E47" s="30" t="s">
        <v>154</v>
      </c>
      <c r="F47" s="30" t="s">
        <v>155</v>
      </c>
      <c r="G47" s="30" t="s">
        <v>57</v>
      </c>
      <c r="H47" s="30" t="s">
        <v>57</v>
      </c>
      <c r="I47" s="30" t="s">
        <v>55</v>
      </c>
      <c r="J47" s="30" t="s">
        <v>57</v>
      </c>
      <c r="K47" s="30" t="s">
        <v>56</v>
      </c>
      <c r="L47" s="30" t="s">
        <v>57</v>
      </c>
      <c r="M47" s="30" t="s">
        <v>55</v>
      </c>
      <c r="N47" s="30" t="s">
        <v>57</v>
      </c>
      <c r="O47" s="30" t="s">
        <v>55</v>
      </c>
      <c r="P47" s="30" t="s">
        <v>57</v>
      </c>
      <c r="Q47" s="30" t="s">
        <v>57</v>
      </c>
      <c r="R47" s="30" t="s">
        <v>56</v>
      </c>
      <c r="S47" s="30" t="s">
        <v>57</v>
      </c>
      <c r="U47" s="93" t="s">
        <v>153</v>
      </c>
      <c r="V47" s="94" t="s">
        <v>224</v>
      </c>
      <c r="W47" s="30"/>
      <c r="AC47" s="48" t="str">
        <v>Rhode Island</v>
      </c>
      <c r="AD47" s="48" t="str">
        <v>Rhode Island</v>
      </c>
      <c r="AE47" s="48" t="str">
        <v>RI</v>
      </c>
      <c r="AF47" s="48" t="str">
        <v>4</v>
      </c>
      <c r="AG47" s="48" t="str">
        <v>D+10</v>
      </c>
      <c r="AH47" s="48" t="str">
        <v>54.4% D</v>
      </c>
      <c r="AI47" s="48" t="str">
        <v>D4</v>
      </c>
      <c r="AJ47" s="48" t="str">
        <v>D4</v>
      </c>
      <c r="AK47" s="48" t="str">
        <v>D4</v>
      </c>
      <c r="AL47" s="48" t="str">
        <v>D4</v>
      </c>
      <c r="AM47" s="48" t="str">
        <v>D3</v>
      </c>
      <c r="AN47" s="48" t="str">
        <v>D4</v>
      </c>
      <c r="AO47" s="48" t="str">
        <v>D4</v>
      </c>
      <c r="AP47" s="48" t="str">
        <v>D4</v>
      </c>
      <c r="AQ47" s="48" t="str">
        <v>D4</v>
      </c>
      <c r="AR47" s="48" t="str">
        <v>D4</v>
      </c>
      <c r="AS47" s="48" t="str">
        <v>D4</v>
      </c>
      <c r="AT47" s="48" t="str">
        <v>D3</v>
      </c>
      <c r="AU47" s="48" t="str">
        <v>D4</v>
      </c>
      <c r="AV47" s="25"/>
      <c r="AW47" s="22">
        <f t="shared" si="28"/>
        <v>0</v>
      </c>
      <c r="AX47" s="22">
        <f t="shared" si="28"/>
        <v>0</v>
      </c>
      <c r="AY47" s="22">
        <f t="shared" si="28"/>
        <v>2</v>
      </c>
      <c r="AZ47" s="22">
        <f t="shared" si="28"/>
        <v>11</v>
      </c>
      <c r="BA47" s="22">
        <f t="shared" si="28"/>
        <v>0</v>
      </c>
      <c r="BB47" s="22">
        <f t="shared" si="28"/>
        <v>0</v>
      </c>
      <c r="BC47" s="22">
        <f t="shared" si="28"/>
        <v>0</v>
      </c>
      <c r="BD47" s="22">
        <f t="shared" si="28"/>
        <v>0</v>
      </c>
      <c r="BE47" s="22">
        <f t="shared" si="28"/>
        <v>0</v>
      </c>
      <c r="BG47" s="22">
        <f t="shared" si="10"/>
        <v>0</v>
      </c>
      <c r="BH47" s="22">
        <f t="shared" si="11"/>
        <v>0</v>
      </c>
      <c r="BI47" s="22">
        <f t="shared" si="12"/>
        <v>6</v>
      </c>
      <c r="BJ47" s="22">
        <f t="shared" si="13"/>
        <v>44</v>
      </c>
      <c r="BK47" s="22">
        <f t="shared" si="14"/>
        <v>50</v>
      </c>
      <c r="BM47" s="22">
        <f t="shared" si="21"/>
        <v>0</v>
      </c>
      <c r="BN47" s="22">
        <f t="shared" si="22"/>
        <v>0</v>
      </c>
      <c r="BO47" s="22">
        <f t="shared" si="23"/>
        <v>0</v>
      </c>
      <c r="BP47" s="22">
        <f t="shared" si="24"/>
        <v>0</v>
      </c>
      <c r="BQ47" s="22">
        <f t="shared" si="15"/>
        <v>0</v>
      </c>
      <c r="BS47" s="22">
        <f t="shared" si="25"/>
        <v>50</v>
      </c>
      <c r="BT47" s="22">
        <f t="shared" si="26"/>
        <v>-50</v>
      </c>
      <c r="BV47" s="59">
        <f t="shared" si="16"/>
        <v>7.865384615384615</v>
      </c>
      <c r="BW47" s="59">
        <f t="shared" si="17"/>
        <v>1.1346153846153846</v>
      </c>
      <c r="CB47" s="22" t="str">
        <f t="shared" si="27"/>
        <v>Safe D</v>
      </c>
      <c r="CD47" s="52"/>
      <c r="CE47" s="25"/>
      <c r="CI47" s="6"/>
      <c r="CL47" s="30"/>
      <c r="CM47" s="30"/>
    </row>
    <row r="48" spans="1:91" x14ac:dyDescent="0.2">
      <c r="A48" s="30" t="s">
        <v>156</v>
      </c>
      <c r="B48" s="30" t="s">
        <v>156</v>
      </c>
      <c r="C48" s="30" t="s">
        <v>225</v>
      </c>
      <c r="D48" s="47" t="s">
        <v>275</v>
      </c>
      <c r="E48" s="30" t="s">
        <v>157</v>
      </c>
      <c r="F48" s="30" t="s">
        <v>158</v>
      </c>
      <c r="G48" s="30" t="s">
        <v>39</v>
      </c>
      <c r="H48" s="30" t="s">
        <v>39</v>
      </c>
      <c r="I48" s="30" t="s">
        <v>39</v>
      </c>
      <c r="J48" s="30" t="s">
        <v>40</v>
      </c>
      <c r="K48" s="30" t="s">
        <v>44</v>
      </c>
      <c r="L48" s="30" t="s">
        <v>40</v>
      </c>
      <c r="M48" s="30" t="s">
        <v>39</v>
      </c>
      <c r="N48" s="30" t="s">
        <v>40</v>
      </c>
      <c r="O48" s="30" t="s">
        <v>39</v>
      </c>
      <c r="P48" s="30" t="s">
        <v>40</v>
      </c>
      <c r="Q48" s="30" t="s">
        <v>40</v>
      </c>
      <c r="R48" s="30" t="s">
        <v>39</v>
      </c>
      <c r="S48" s="30" t="s">
        <v>39</v>
      </c>
      <c r="U48" s="93" t="s">
        <v>156</v>
      </c>
      <c r="V48" s="94" t="s">
        <v>225</v>
      </c>
      <c r="W48" s="30"/>
      <c r="AC48" s="48" t="str">
        <v>South Carolina</v>
      </c>
      <c r="AD48" s="48" t="str">
        <v>South Carolina</v>
      </c>
      <c r="AE48" s="48" t="str">
        <v>SC</v>
      </c>
      <c r="AF48" s="48" t="str">
        <v>9</v>
      </c>
      <c r="AG48" s="48" t="str">
        <v>R+8</v>
      </c>
      <c r="AH48" s="48" t="str">
        <v>54.9% R</v>
      </c>
      <c r="AI48" s="48" t="str">
        <v>R3</v>
      </c>
      <c r="AJ48" s="48" t="str">
        <v>R3</v>
      </c>
      <c r="AK48" s="48" t="str">
        <v>R3</v>
      </c>
      <c r="AL48" s="48" t="str">
        <v>R4</v>
      </c>
      <c r="AM48" s="48" t="str">
        <v>R2</v>
      </c>
      <c r="AN48" s="48" t="str">
        <v>R4</v>
      </c>
      <c r="AO48" s="48" t="str">
        <v>R3</v>
      </c>
      <c r="AP48" s="48" t="str">
        <v>R4</v>
      </c>
      <c r="AQ48" s="48" t="str">
        <v>R3</v>
      </c>
      <c r="AR48" s="48" t="str">
        <v>R4</v>
      </c>
      <c r="AS48" s="48" t="str">
        <v>R4</v>
      </c>
      <c r="AT48" s="48" t="str">
        <v>R3</v>
      </c>
      <c r="AU48" s="48" t="str">
        <v>R3</v>
      </c>
      <c r="AV48" s="25"/>
      <c r="AW48" s="22">
        <f t="shared" si="28"/>
        <v>0</v>
      </c>
      <c r="AX48" s="22">
        <f t="shared" si="28"/>
        <v>0</v>
      </c>
      <c r="AY48" s="22">
        <f t="shared" si="28"/>
        <v>0</v>
      </c>
      <c r="AZ48" s="22">
        <f t="shared" si="28"/>
        <v>0</v>
      </c>
      <c r="BA48" s="22">
        <f t="shared" si="28"/>
        <v>0</v>
      </c>
      <c r="BB48" s="22">
        <f t="shared" si="28"/>
        <v>0</v>
      </c>
      <c r="BC48" s="22">
        <f t="shared" si="28"/>
        <v>1</v>
      </c>
      <c r="BD48" s="22">
        <f t="shared" si="28"/>
        <v>7</v>
      </c>
      <c r="BE48" s="22">
        <f t="shared" si="28"/>
        <v>5</v>
      </c>
      <c r="BG48" s="22">
        <f t="shared" si="10"/>
        <v>0</v>
      </c>
      <c r="BH48" s="22">
        <f t="shared" si="11"/>
        <v>0</v>
      </c>
      <c r="BI48" s="22">
        <f t="shared" si="12"/>
        <v>0</v>
      </c>
      <c r="BJ48" s="22">
        <f t="shared" si="13"/>
        <v>0</v>
      </c>
      <c r="BK48" s="22">
        <f t="shared" si="14"/>
        <v>0</v>
      </c>
      <c r="BM48" s="22">
        <f t="shared" si="21"/>
        <v>0</v>
      </c>
      <c r="BN48" s="22">
        <f t="shared" si="22"/>
        <v>2</v>
      </c>
      <c r="BO48" s="22">
        <f t="shared" si="23"/>
        <v>21</v>
      </c>
      <c r="BP48" s="22">
        <f t="shared" si="24"/>
        <v>20</v>
      </c>
      <c r="BQ48" s="22">
        <f t="shared" si="15"/>
        <v>43</v>
      </c>
      <c r="BS48" s="22">
        <f t="shared" si="25"/>
        <v>-43</v>
      </c>
      <c r="BT48" s="22">
        <f t="shared" si="26"/>
        <v>43</v>
      </c>
      <c r="BV48" s="59">
        <f t="shared" si="16"/>
        <v>1.6057692307692308</v>
      </c>
      <c r="BW48" s="59">
        <f t="shared" si="17"/>
        <v>7.3942307692307692</v>
      </c>
      <c r="CB48" s="22" t="str">
        <f t="shared" si="27"/>
        <v>Safe R</v>
      </c>
      <c r="CD48" s="52"/>
      <c r="CE48" s="25"/>
      <c r="CI48" s="6"/>
      <c r="CL48" s="30"/>
      <c r="CM48" s="30"/>
    </row>
    <row r="49" spans="1:91" x14ac:dyDescent="0.2">
      <c r="A49" s="30" t="s">
        <v>159</v>
      </c>
      <c r="B49" s="30" t="s">
        <v>159</v>
      </c>
      <c r="C49" s="30" t="s">
        <v>226</v>
      </c>
      <c r="D49" s="47" t="s">
        <v>276</v>
      </c>
      <c r="E49" s="30" t="s">
        <v>36</v>
      </c>
      <c r="F49" s="30" t="s">
        <v>160</v>
      </c>
      <c r="G49" s="30" t="s">
        <v>40</v>
      </c>
      <c r="H49" s="30" t="s">
        <v>40</v>
      </c>
      <c r="I49" s="30" t="s">
        <v>38</v>
      </c>
      <c r="J49" s="30" t="s">
        <v>40</v>
      </c>
      <c r="K49" s="30" t="s">
        <v>40</v>
      </c>
      <c r="L49" s="30" t="s">
        <v>40</v>
      </c>
      <c r="M49" s="30" t="s">
        <v>38</v>
      </c>
      <c r="N49" s="30" t="s">
        <v>40</v>
      </c>
      <c r="O49" s="30" t="s">
        <v>38</v>
      </c>
      <c r="P49" s="30" t="s">
        <v>40</v>
      </c>
      <c r="Q49" s="30" t="s">
        <v>40</v>
      </c>
      <c r="R49" s="30" t="s">
        <v>40</v>
      </c>
      <c r="S49" s="30" t="s">
        <v>40</v>
      </c>
      <c r="U49" s="93" t="s">
        <v>159</v>
      </c>
      <c r="V49" s="94" t="s">
        <v>226</v>
      </c>
      <c r="W49" s="30"/>
      <c r="AC49" s="48" t="str">
        <v>South Dakota</v>
      </c>
      <c r="AD49" s="48" t="str">
        <v>South Dakota</v>
      </c>
      <c r="AE49" s="48" t="str">
        <v>SD</v>
      </c>
      <c r="AF49" s="48" t="str">
        <v>3</v>
      </c>
      <c r="AG49" s="48" t="str">
        <v>R+14</v>
      </c>
      <c r="AH49" s="48" t="str">
        <v>61.5% R</v>
      </c>
      <c r="AI49" s="48" t="str">
        <v>R4</v>
      </c>
      <c r="AJ49" s="48" t="str">
        <v>R4</v>
      </c>
      <c r="AK49" s="48" t="str">
        <v>R4</v>
      </c>
      <c r="AL49" s="48" t="str">
        <v>R4</v>
      </c>
      <c r="AM49" s="48" t="str">
        <v>R4</v>
      </c>
      <c r="AN49" s="48" t="str">
        <v>R4</v>
      </c>
      <c r="AO49" s="48" t="str">
        <v>R4</v>
      </c>
      <c r="AP49" s="48" t="str">
        <v>R4</v>
      </c>
      <c r="AQ49" s="48" t="str">
        <v>R4</v>
      </c>
      <c r="AR49" s="48" t="str">
        <v>R4</v>
      </c>
      <c r="AS49" s="48" t="str">
        <v>R4</v>
      </c>
      <c r="AT49" s="48" t="str">
        <v>R4</v>
      </c>
      <c r="AU49" s="48" t="str">
        <v>R4</v>
      </c>
      <c r="AV49" s="25"/>
      <c r="AW49" s="22">
        <f t="shared" si="28"/>
        <v>0</v>
      </c>
      <c r="AX49" s="22">
        <f t="shared" si="28"/>
        <v>0</v>
      </c>
      <c r="AY49" s="22">
        <f t="shared" si="28"/>
        <v>0</v>
      </c>
      <c r="AZ49" s="22">
        <f t="shared" si="28"/>
        <v>0</v>
      </c>
      <c r="BA49" s="22">
        <f t="shared" si="28"/>
        <v>0</v>
      </c>
      <c r="BB49" s="22">
        <f t="shared" si="28"/>
        <v>0</v>
      </c>
      <c r="BC49" s="22">
        <f t="shared" si="28"/>
        <v>0</v>
      </c>
      <c r="BD49" s="22">
        <f t="shared" si="28"/>
        <v>0</v>
      </c>
      <c r="BE49" s="22">
        <f t="shared" si="28"/>
        <v>13</v>
      </c>
      <c r="BG49" s="22">
        <f t="shared" si="10"/>
        <v>0</v>
      </c>
      <c r="BH49" s="22">
        <f t="shared" si="11"/>
        <v>0</v>
      </c>
      <c r="BI49" s="22">
        <f t="shared" si="12"/>
        <v>0</v>
      </c>
      <c r="BJ49" s="22">
        <f t="shared" si="13"/>
        <v>0</v>
      </c>
      <c r="BK49" s="22">
        <f t="shared" si="14"/>
        <v>0</v>
      </c>
      <c r="BM49" s="22">
        <f t="shared" si="21"/>
        <v>0</v>
      </c>
      <c r="BN49" s="22">
        <f t="shared" si="22"/>
        <v>0</v>
      </c>
      <c r="BO49" s="22">
        <f t="shared" si="23"/>
        <v>0</v>
      </c>
      <c r="BP49" s="22">
        <f t="shared" si="24"/>
        <v>52</v>
      </c>
      <c r="BQ49" s="22">
        <f t="shared" si="15"/>
        <v>52</v>
      </c>
      <c r="BS49" s="22">
        <f t="shared" si="25"/>
        <v>-52</v>
      </c>
      <c r="BT49" s="22">
        <f t="shared" si="26"/>
        <v>52</v>
      </c>
      <c r="BV49" s="59">
        <f t="shared" si="16"/>
        <v>1</v>
      </c>
      <c r="BW49" s="59">
        <f t="shared" si="17"/>
        <v>8</v>
      </c>
      <c r="CB49" s="22" t="str">
        <f t="shared" si="27"/>
        <v>Safe R</v>
      </c>
      <c r="CD49" s="52"/>
      <c r="CE49" s="25"/>
      <c r="CI49" s="6"/>
      <c r="CL49" s="30"/>
      <c r="CM49" s="30"/>
    </row>
    <row r="50" spans="1:91" x14ac:dyDescent="0.2">
      <c r="A50" s="30" t="s">
        <v>161</v>
      </c>
      <c r="B50" s="30" t="s">
        <v>161</v>
      </c>
      <c r="C50" s="30" t="s">
        <v>227</v>
      </c>
      <c r="D50" s="47" t="s">
        <v>277</v>
      </c>
      <c r="E50" s="30" t="s">
        <v>36</v>
      </c>
      <c r="F50" s="30" t="s">
        <v>162</v>
      </c>
      <c r="G50" s="30" t="s">
        <v>40</v>
      </c>
      <c r="H50" s="30" t="s">
        <v>40</v>
      </c>
      <c r="I50" s="30" t="s">
        <v>38</v>
      </c>
      <c r="J50" s="30" t="s">
        <v>40</v>
      </c>
      <c r="K50" s="30" t="s">
        <v>40</v>
      </c>
      <c r="L50" s="30" t="s">
        <v>40</v>
      </c>
      <c r="M50" s="30" t="s">
        <v>38</v>
      </c>
      <c r="N50" s="30" t="s">
        <v>40</v>
      </c>
      <c r="O50" s="30" t="s">
        <v>38</v>
      </c>
      <c r="P50" s="30" t="s">
        <v>40</v>
      </c>
      <c r="Q50" s="30" t="s">
        <v>40</v>
      </c>
      <c r="R50" s="30" t="s">
        <v>40</v>
      </c>
      <c r="S50" s="30" t="s">
        <v>40</v>
      </c>
      <c r="U50" s="93" t="s">
        <v>161</v>
      </c>
      <c r="V50" s="94" t="s">
        <v>227</v>
      </c>
      <c r="W50" s="30"/>
      <c r="AC50" s="48" t="str">
        <v>Tennessee</v>
      </c>
      <c r="AD50" s="48" t="str">
        <v>Tennessee</v>
      </c>
      <c r="AE50" s="48" t="str">
        <v>TN</v>
      </c>
      <c r="AF50" s="48" t="str">
        <v>11</v>
      </c>
      <c r="AG50" s="48" t="str">
        <v>R+14</v>
      </c>
      <c r="AH50" s="48" t="str">
        <v>60.7% R</v>
      </c>
      <c r="AI50" s="48" t="str">
        <v>R4</v>
      </c>
      <c r="AJ50" s="48" t="str">
        <v>R4</v>
      </c>
      <c r="AK50" s="48" t="str">
        <v>R4</v>
      </c>
      <c r="AL50" s="48" t="str">
        <v>R4</v>
      </c>
      <c r="AM50" s="48" t="str">
        <v>R4</v>
      </c>
      <c r="AN50" s="48" t="str">
        <v>R4</v>
      </c>
      <c r="AO50" s="48" t="str">
        <v>R4</v>
      </c>
      <c r="AP50" s="48" t="str">
        <v>R4</v>
      </c>
      <c r="AQ50" s="48" t="str">
        <v>R4</v>
      </c>
      <c r="AR50" s="48" t="str">
        <v>R4</v>
      </c>
      <c r="AS50" s="48" t="str">
        <v>R4</v>
      </c>
      <c r="AT50" s="48" t="str">
        <v>R4</v>
      </c>
      <c r="AU50" s="48" t="str">
        <v>R4</v>
      </c>
      <c r="AV50" s="25"/>
      <c r="AW50" s="22">
        <f t="shared" si="28"/>
        <v>0</v>
      </c>
      <c r="AX50" s="22">
        <f t="shared" si="28"/>
        <v>0</v>
      </c>
      <c r="AY50" s="22">
        <f t="shared" si="28"/>
        <v>0</v>
      </c>
      <c r="AZ50" s="22">
        <f t="shared" si="28"/>
        <v>0</v>
      </c>
      <c r="BA50" s="22">
        <f t="shared" si="28"/>
        <v>0</v>
      </c>
      <c r="BB50" s="22">
        <f t="shared" si="28"/>
        <v>0</v>
      </c>
      <c r="BC50" s="22">
        <f t="shared" si="28"/>
        <v>0</v>
      </c>
      <c r="BD50" s="22">
        <f t="shared" si="28"/>
        <v>0</v>
      </c>
      <c r="BE50" s="22">
        <f t="shared" si="28"/>
        <v>13</v>
      </c>
      <c r="BG50" s="22">
        <f t="shared" si="10"/>
        <v>0</v>
      </c>
      <c r="BH50" s="22">
        <f t="shared" si="11"/>
        <v>0</v>
      </c>
      <c r="BI50" s="22">
        <f t="shared" si="12"/>
        <v>0</v>
      </c>
      <c r="BJ50" s="22">
        <f t="shared" si="13"/>
        <v>0</v>
      </c>
      <c r="BK50" s="22">
        <f t="shared" si="14"/>
        <v>0</v>
      </c>
      <c r="BM50" s="22">
        <f t="shared" si="21"/>
        <v>0</v>
      </c>
      <c r="BN50" s="22">
        <f t="shared" si="22"/>
        <v>0</v>
      </c>
      <c r="BO50" s="22">
        <f t="shared" si="23"/>
        <v>0</v>
      </c>
      <c r="BP50" s="22">
        <f t="shared" si="24"/>
        <v>52</v>
      </c>
      <c r="BQ50" s="22">
        <f t="shared" si="15"/>
        <v>52</v>
      </c>
      <c r="BS50" s="22">
        <f t="shared" si="25"/>
        <v>-52</v>
      </c>
      <c r="BT50" s="22">
        <f t="shared" si="26"/>
        <v>52</v>
      </c>
      <c r="BV50" s="59">
        <f t="shared" si="16"/>
        <v>1</v>
      </c>
      <c r="BW50" s="59">
        <f t="shared" si="17"/>
        <v>8</v>
      </c>
      <c r="CB50" s="22" t="str">
        <f t="shared" si="27"/>
        <v>Safe R</v>
      </c>
      <c r="CD50" s="52"/>
      <c r="CE50" s="25"/>
      <c r="CI50" s="6"/>
      <c r="CL50" s="30"/>
      <c r="CM50" s="30"/>
    </row>
    <row r="51" spans="1:91" x14ac:dyDescent="0.2">
      <c r="A51" s="30" t="s">
        <v>163</v>
      </c>
      <c r="B51" s="30" t="s">
        <v>163</v>
      </c>
      <c r="C51" s="30" t="s">
        <v>228</v>
      </c>
      <c r="D51" s="47" t="s">
        <v>293</v>
      </c>
      <c r="E51" s="30" t="s">
        <v>157</v>
      </c>
      <c r="F51" s="30" t="s">
        <v>164</v>
      </c>
      <c r="G51" s="30" t="s">
        <v>45</v>
      </c>
      <c r="H51" s="30" t="s">
        <v>45</v>
      </c>
      <c r="I51" s="30" t="s">
        <v>44</v>
      </c>
      <c r="J51" s="30" t="s">
        <v>44</v>
      </c>
      <c r="K51" s="30" t="s">
        <v>45</v>
      </c>
      <c r="L51" s="30" t="s">
        <v>44</v>
      </c>
      <c r="M51" s="30" t="s">
        <v>44</v>
      </c>
      <c r="N51" s="30" t="s">
        <v>44</v>
      </c>
      <c r="O51" s="30" t="s">
        <v>44</v>
      </c>
      <c r="P51" s="30" t="s">
        <v>45</v>
      </c>
      <c r="Q51" s="30" t="s">
        <v>45</v>
      </c>
      <c r="R51" s="30" t="s">
        <v>45</v>
      </c>
      <c r="S51" s="30" t="s">
        <v>44</v>
      </c>
      <c r="U51" s="93" t="s">
        <v>163</v>
      </c>
      <c r="V51" s="94" t="s">
        <v>228</v>
      </c>
      <c r="W51" s="30"/>
      <c r="AC51" s="48" t="str">
        <v>Texas</v>
      </c>
      <c r="AD51" s="48" t="str">
        <v>Texas</v>
      </c>
      <c r="AE51" s="48" t="str">
        <v>TX</v>
      </c>
      <c r="AF51" s="48" t="str">
        <v>38</v>
      </c>
      <c r="AG51" s="48" t="str">
        <v>R+8</v>
      </c>
      <c r="AH51" s="48" t="str">
        <v>52.2% R</v>
      </c>
      <c r="AI51" s="48" t="str">
        <v>T0</v>
      </c>
      <c r="AJ51" s="48" t="str">
        <v>T0</v>
      </c>
      <c r="AK51" s="48" t="str">
        <v>R2</v>
      </c>
      <c r="AL51" s="48" t="str">
        <v>R2</v>
      </c>
      <c r="AM51" s="48" t="str">
        <v>T0</v>
      </c>
      <c r="AN51" s="48" t="str">
        <v>R2</v>
      </c>
      <c r="AO51" s="48" t="str">
        <v>R2</v>
      </c>
      <c r="AP51" s="48" t="str">
        <v>R2</v>
      </c>
      <c r="AQ51" s="48" t="str">
        <v>R2</v>
      </c>
      <c r="AR51" s="48" t="str">
        <v>T0</v>
      </c>
      <c r="AS51" s="48" t="str">
        <v>T0</v>
      </c>
      <c r="AT51" s="48" t="str">
        <v>T0</v>
      </c>
      <c r="AU51" s="48" t="str">
        <v>R2</v>
      </c>
      <c r="AV51" s="25"/>
      <c r="AW51" s="22">
        <f t="shared" si="28"/>
        <v>0</v>
      </c>
      <c r="AX51" s="22">
        <f t="shared" si="28"/>
        <v>0</v>
      </c>
      <c r="AY51" s="22">
        <f t="shared" si="28"/>
        <v>0</v>
      </c>
      <c r="AZ51" s="22">
        <f t="shared" si="28"/>
        <v>0</v>
      </c>
      <c r="BA51" s="22">
        <f t="shared" si="28"/>
        <v>6</v>
      </c>
      <c r="BB51" s="22">
        <f t="shared" si="28"/>
        <v>0</v>
      </c>
      <c r="BC51" s="22">
        <f t="shared" si="28"/>
        <v>7</v>
      </c>
      <c r="BD51" s="22">
        <f t="shared" si="28"/>
        <v>0</v>
      </c>
      <c r="BE51" s="22">
        <f t="shared" si="28"/>
        <v>0</v>
      </c>
      <c r="BG51" s="22">
        <f t="shared" si="10"/>
        <v>0</v>
      </c>
      <c r="BH51" s="22">
        <f t="shared" si="11"/>
        <v>0</v>
      </c>
      <c r="BI51" s="22">
        <f t="shared" si="12"/>
        <v>0</v>
      </c>
      <c r="BJ51" s="22">
        <f t="shared" si="13"/>
        <v>0</v>
      </c>
      <c r="BK51" s="22">
        <f t="shared" si="14"/>
        <v>0</v>
      </c>
      <c r="BM51" s="22">
        <f t="shared" si="21"/>
        <v>0</v>
      </c>
      <c r="BN51" s="22">
        <f t="shared" si="22"/>
        <v>14</v>
      </c>
      <c r="BO51" s="22">
        <f t="shared" si="23"/>
        <v>0</v>
      </c>
      <c r="BP51" s="22">
        <f t="shared" si="24"/>
        <v>0</v>
      </c>
      <c r="BQ51" s="22">
        <f t="shared" si="15"/>
        <v>14</v>
      </c>
      <c r="BS51" s="22">
        <f t="shared" si="25"/>
        <v>-14</v>
      </c>
      <c r="BT51" s="22">
        <f t="shared" si="26"/>
        <v>14</v>
      </c>
      <c r="BV51" s="59">
        <f t="shared" si="16"/>
        <v>3.5576923076923075</v>
      </c>
      <c r="BW51" s="59">
        <f t="shared" si="17"/>
        <v>5.4423076923076916</v>
      </c>
      <c r="CB51" s="22" t="str">
        <f t="shared" si="27"/>
        <v>Lean R</v>
      </c>
      <c r="CD51" s="52"/>
      <c r="CE51" s="25"/>
      <c r="CI51" s="6"/>
      <c r="CL51" s="30"/>
      <c r="CM51" s="30"/>
    </row>
    <row r="52" spans="1:91" x14ac:dyDescent="0.2">
      <c r="A52" s="30" t="s">
        <v>165</v>
      </c>
      <c r="B52" s="30" t="s">
        <v>165</v>
      </c>
      <c r="C52" s="30" t="s">
        <v>229</v>
      </c>
      <c r="D52" s="47" t="s">
        <v>278</v>
      </c>
      <c r="E52" s="30" t="s">
        <v>145</v>
      </c>
      <c r="F52" s="30" t="s">
        <v>166</v>
      </c>
      <c r="G52" s="30" t="s">
        <v>39</v>
      </c>
      <c r="H52" s="30" t="s">
        <v>39</v>
      </c>
      <c r="I52" s="30" t="s">
        <v>39</v>
      </c>
      <c r="J52" s="30" t="s">
        <v>39</v>
      </c>
      <c r="K52" s="30" t="s">
        <v>39</v>
      </c>
      <c r="L52" s="30" t="s">
        <v>40</v>
      </c>
      <c r="M52" s="30" t="s">
        <v>38</v>
      </c>
      <c r="N52" s="30" t="s">
        <v>40</v>
      </c>
      <c r="O52" s="30" t="s">
        <v>39</v>
      </c>
      <c r="P52" s="30" t="s">
        <v>40</v>
      </c>
      <c r="Q52" s="30" t="s">
        <v>40</v>
      </c>
      <c r="R52" s="30" t="s">
        <v>39</v>
      </c>
      <c r="S52" s="30" t="s">
        <v>40</v>
      </c>
      <c r="U52" s="93" t="s">
        <v>165</v>
      </c>
      <c r="V52" s="94" t="s">
        <v>229</v>
      </c>
      <c r="W52" s="30"/>
      <c r="AC52" s="48" t="str">
        <v>Utah</v>
      </c>
      <c r="AD52" s="48" t="str">
        <v>Utah</v>
      </c>
      <c r="AE52" s="48" t="str">
        <v>UT</v>
      </c>
      <c r="AF52" s="48" t="str">
        <v>6</v>
      </c>
      <c r="AG52" s="48" t="str">
        <v>R+20</v>
      </c>
      <c r="AH52" s="48" t="str">
        <v>45.5% R</v>
      </c>
      <c r="AI52" s="48" t="str">
        <v>R3</v>
      </c>
      <c r="AJ52" s="48" t="str">
        <v>R3</v>
      </c>
      <c r="AK52" s="48" t="str">
        <v>R3</v>
      </c>
      <c r="AL52" s="48" t="str">
        <v>R3</v>
      </c>
      <c r="AM52" s="48" t="str">
        <v>R3</v>
      </c>
      <c r="AN52" s="48" t="str">
        <v>R4</v>
      </c>
      <c r="AO52" s="48" t="str">
        <v>R4</v>
      </c>
      <c r="AP52" s="48" t="str">
        <v>R4</v>
      </c>
      <c r="AQ52" s="48" t="str">
        <v>R3</v>
      </c>
      <c r="AR52" s="48" t="str">
        <v>R4</v>
      </c>
      <c r="AS52" s="48" t="str">
        <v>R4</v>
      </c>
      <c r="AT52" s="48" t="str">
        <v>R3</v>
      </c>
      <c r="AU52" s="48" t="str">
        <v>R4</v>
      </c>
      <c r="AV52" s="25"/>
      <c r="AW52" s="22">
        <f t="shared" si="28"/>
        <v>0</v>
      </c>
      <c r="AX52" s="22">
        <f t="shared" si="28"/>
        <v>0</v>
      </c>
      <c r="AY52" s="22">
        <f t="shared" si="28"/>
        <v>0</v>
      </c>
      <c r="AZ52" s="22">
        <f t="shared" si="28"/>
        <v>0</v>
      </c>
      <c r="BA52" s="22">
        <f t="shared" si="28"/>
        <v>0</v>
      </c>
      <c r="BB52" s="22">
        <f t="shared" si="28"/>
        <v>0</v>
      </c>
      <c r="BC52" s="22">
        <f t="shared" si="28"/>
        <v>0</v>
      </c>
      <c r="BD52" s="22">
        <f t="shared" si="28"/>
        <v>7</v>
      </c>
      <c r="BE52" s="22">
        <f t="shared" si="28"/>
        <v>6</v>
      </c>
      <c r="BG52" s="22">
        <f t="shared" si="10"/>
        <v>0</v>
      </c>
      <c r="BH52" s="22">
        <f t="shared" si="11"/>
        <v>0</v>
      </c>
      <c r="BI52" s="22">
        <f t="shared" si="12"/>
        <v>0</v>
      </c>
      <c r="BJ52" s="22">
        <f t="shared" si="13"/>
        <v>0</v>
      </c>
      <c r="BK52" s="22">
        <f t="shared" si="14"/>
        <v>0</v>
      </c>
      <c r="BM52" s="22">
        <f t="shared" si="21"/>
        <v>0</v>
      </c>
      <c r="BN52" s="22">
        <f t="shared" si="22"/>
        <v>0</v>
      </c>
      <c r="BO52" s="22">
        <f t="shared" si="23"/>
        <v>21</v>
      </c>
      <c r="BP52" s="22">
        <f t="shared" si="24"/>
        <v>24</v>
      </c>
      <c r="BQ52" s="22">
        <f t="shared" si="15"/>
        <v>45</v>
      </c>
      <c r="BS52" s="22">
        <f t="shared" si="25"/>
        <v>-45</v>
      </c>
      <c r="BT52" s="22">
        <f t="shared" si="26"/>
        <v>45</v>
      </c>
      <c r="BV52" s="59">
        <f t="shared" si="16"/>
        <v>1.4711538461538463</v>
      </c>
      <c r="BW52" s="59">
        <f t="shared" si="17"/>
        <v>7.5288461538461542</v>
      </c>
      <c r="CB52" s="22" t="str">
        <f t="shared" si="27"/>
        <v>Safe R</v>
      </c>
      <c r="CD52" s="52"/>
      <c r="CE52" s="25"/>
      <c r="CI52" s="6"/>
      <c r="CL52" s="30"/>
      <c r="CM52" s="30"/>
    </row>
    <row r="53" spans="1:91" x14ac:dyDescent="0.2">
      <c r="A53" s="30" t="s">
        <v>170</v>
      </c>
      <c r="B53" s="30" t="s">
        <v>170</v>
      </c>
      <c r="C53" s="30" t="s">
        <v>230</v>
      </c>
      <c r="D53" s="47" t="s">
        <v>294</v>
      </c>
      <c r="E53" s="30" t="s">
        <v>59</v>
      </c>
      <c r="F53" s="30" t="s">
        <v>171</v>
      </c>
      <c r="G53" s="30" t="s">
        <v>56</v>
      </c>
      <c r="H53" s="30" t="s">
        <v>57</v>
      </c>
      <c r="I53" s="30" t="s">
        <v>56</v>
      </c>
      <c r="J53" s="30" t="s">
        <v>56</v>
      </c>
      <c r="K53" s="30" t="s">
        <v>61</v>
      </c>
      <c r="L53" s="30" t="s">
        <v>57</v>
      </c>
      <c r="M53" s="30" t="s">
        <v>56</v>
      </c>
      <c r="N53" s="30" t="s">
        <v>57</v>
      </c>
      <c r="O53" s="30" t="s">
        <v>56</v>
      </c>
      <c r="P53" s="30" t="s">
        <v>57</v>
      </c>
      <c r="Q53" s="30" t="s">
        <v>57</v>
      </c>
      <c r="R53" s="30" t="s">
        <v>56</v>
      </c>
      <c r="S53" s="30" t="s">
        <v>57</v>
      </c>
      <c r="U53" s="93" t="s">
        <v>170</v>
      </c>
      <c r="V53" s="94" t="s">
        <v>230</v>
      </c>
      <c r="W53" s="30"/>
      <c r="AC53" s="48" t="str">
        <v>Virginia</v>
      </c>
      <c r="AD53" s="48" t="str">
        <v>Virginia</v>
      </c>
      <c r="AE53" s="48" t="str">
        <v>VA</v>
      </c>
      <c r="AF53" s="48" t="str">
        <v>13</v>
      </c>
      <c r="AG53" s="48" t="str">
        <v>D+1</v>
      </c>
      <c r="AH53" s="48" t="str">
        <v>49.7% D</v>
      </c>
      <c r="AI53" s="48" t="str">
        <v>D3</v>
      </c>
      <c r="AJ53" s="48" t="str">
        <v>D4</v>
      </c>
      <c r="AK53" s="48" t="str">
        <v>D3</v>
      </c>
      <c r="AL53" s="48" t="str">
        <v>D3</v>
      </c>
      <c r="AM53" s="48" t="str">
        <v>D2</v>
      </c>
      <c r="AN53" s="48" t="str">
        <v>D4</v>
      </c>
      <c r="AO53" s="48" t="str">
        <v>D3</v>
      </c>
      <c r="AP53" s="48" t="str">
        <v>D4</v>
      </c>
      <c r="AQ53" s="48" t="str">
        <v>D3</v>
      </c>
      <c r="AR53" s="48" t="str">
        <v>D4</v>
      </c>
      <c r="AS53" s="48" t="str">
        <v>D4</v>
      </c>
      <c r="AT53" s="48" t="str">
        <v>D3</v>
      </c>
      <c r="AU53" s="48" t="str">
        <v>D4</v>
      </c>
      <c r="AV53" s="25"/>
      <c r="AW53" s="22">
        <f t="shared" ref="AW53:BE58" si="29">COUNTIF($AI53:$AU53,AW$2)</f>
        <v>0</v>
      </c>
      <c r="AX53" s="22">
        <f t="shared" si="29"/>
        <v>1</v>
      </c>
      <c r="AY53" s="22">
        <f t="shared" si="29"/>
        <v>6</v>
      </c>
      <c r="AZ53" s="22">
        <f t="shared" si="29"/>
        <v>6</v>
      </c>
      <c r="BA53" s="22">
        <f t="shared" si="29"/>
        <v>0</v>
      </c>
      <c r="BB53" s="22">
        <f t="shared" si="29"/>
        <v>0</v>
      </c>
      <c r="BC53" s="22">
        <f t="shared" si="29"/>
        <v>0</v>
      </c>
      <c r="BD53" s="22">
        <f t="shared" si="29"/>
        <v>0</v>
      </c>
      <c r="BE53" s="22">
        <f t="shared" si="29"/>
        <v>0</v>
      </c>
      <c r="BG53" s="22">
        <f t="shared" si="10"/>
        <v>0</v>
      </c>
      <c r="BH53" s="22">
        <f t="shared" si="11"/>
        <v>2</v>
      </c>
      <c r="BI53" s="22">
        <f t="shared" si="12"/>
        <v>18</v>
      </c>
      <c r="BJ53" s="22">
        <f t="shared" si="13"/>
        <v>24</v>
      </c>
      <c r="BK53" s="22">
        <f t="shared" si="14"/>
        <v>44</v>
      </c>
      <c r="BM53" s="22">
        <f t="shared" si="21"/>
        <v>0</v>
      </c>
      <c r="BN53" s="22">
        <f t="shared" si="22"/>
        <v>0</v>
      </c>
      <c r="BO53" s="22">
        <f t="shared" si="23"/>
        <v>0</v>
      </c>
      <c r="BP53" s="22">
        <f t="shared" si="24"/>
        <v>0</v>
      </c>
      <c r="BQ53" s="22">
        <f t="shared" si="15"/>
        <v>0</v>
      </c>
      <c r="BS53" s="22">
        <f t="shared" si="25"/>
        <v>44</v>
      </c>
      <c r="BT53" s="22">
        <f t="shared" si="26"/>
        <v>-44</v>
      </c>
      <c r="BV53" s="59">
        <f t="shared" si="16"/>
        <v>7.4615384615384617</v>
      </c>
      <c r="BW53" s="59">
        <f t="shared" si="17"/>
        <v>1.5384615384615385</v>
      </c>
      <c r="CB53" s="22" t="str">
        <f t="shared" si="27"/>
        <v>Safe D</v>
      </c>
      <c r="CD53" s="52"/>
      <c r="CE53" s="25"/>
      <c r="CI53" s="6"/>
      <c r="CL53" s="30"/>
      <c r="CM53" s="30"/>
    </row>
    <row r="54" spans="1:91" x14ac:dyDescent="0.2">
      <c r="A54" s="30" t="s">
        <v>167</v>
      </c>
      <c r="B54" s="30" t="s">
        <v>167</v>
      </c>
      <c r="C54" s="30" t="s">
        <v>231</v>
      </c>
      <c r="D54" s="47" t="s">
        <v>276</v>
      </c>
      <c r="E54" s="30" t="s">
        <v>168</v>
      </c>
      <c r="F54" s="30" t="s">
        <v>169</v>
      </c>
      <c r="G54" s="30" t="s">
        <v>57</v>
      </c>
      <c r="H54" s="30" t="s">
        <v>57</v>
      </c>
      <c r="I54" s="30" t="s">
        <v>55</v>
      </c>
      <c r="J54" s="30" t="s">
        <v>57</v>
      </c>
      <c r="K54" s="30" t="s">
        <v>57</v>
      </c>
      <c r="L54" s="30" t="s">
        <v>57</v>
      </c>
      <c r="M54" s="30" t="s">
        <v>55</v>
      </c>
      <c r="N54" s="30" t="s">
        <v>57</v>
      </c>
      <c r="O54" s="30" t="s">
        <v>55</v>
      </c>
      <c r="P54" s="30" t="s">
        <v>57</v>
      </c>
      <c r="Q54" s="30" t="s">
        <v>57</v>
      </c>
      <c r="R54" s="30" t="s">
        <v>57</v>
      </c>
      <c r="S54" s="30" t="s">
        <v>57</v>
      </c>
      <c r="U54" s="93" t="s">
        <v>167</v>
      </c>
      <c r="V54" s="94" t="s">
        <v>231</v>
      </c>
      <c r="W54" s="30"/>
      <c r="AC54" s="48" t="str">
        <v>Vermont</v>
      </c>
      <c r="AD54" s="48" t="str">
        <v>Vermont</v>
      </c>
      <c r="AE54" s="48" t="str">
        <v>VT</v>
      </c>
      <c r="AF54" s="48" t="str">
        <v>3</v>
      </c>
      <c r="AG54" s="48" t="str">
        <v>D+15</v>
      </c>
      <c r="AH54" s="48" t="str">
        <v>56.7% D</v>
      </c>
      <c r="AI54" s="48" t="str">
        <v>D4</v>
      </c>
      <c r="AJ54" s="48" t="str">
        <v>D4</v>
      </c>
      <c r="AK54" s="48" t="str">
        <v>D4</v>
      </c>
      <c r="AL54" s="48" t="str">
        <v>D4</v>
      </c>
      <c r="AM54" s="48" t="str">
        <v>D4</v>
      </c>
      <c r="AN54" s="48" t="str">
        <v>D4</v>
      </c>
      <c r="AO54" s="48" t="str">
        <v>D4</v>
      </c>
      <c r="AP54" s="48" t="str">
        <v>D4</v>
      </c>
      <c r="AQ54" s="48" t="str">
        <v>D4</v>
      </c>
      <c r="AR54" s="48" t="str">
        <v>D4</v>
      </c>
      <c r="AS54" s="48" t="str">
        <v>D4</v>
      </c>
      <c r="AT54" s="48" t="str">
        <v>D4</v>
      </c>
      <c r="AU54" s="48" t="str">
        <v>D4</v>
      </c>
      <c r="AV54" s="25"/>
      <c r="AW54" s="22">
        <f t="shared" si="29"/>
        <v>0</v>
      </c>
      <c r="AX54" s="22">
        <f t="shared" si="29"/>
        <v>0</v>
      </c>
      <c r="AY54" s="22">
        <f t="shared" si="29"/>
        <v>0</v>
      </c>
      <c r="AZ54" s="22">
        <f t="shared" si="29"/>
        <v>13</v>
      </c>
      <c r="BA54" s="22">
        <f t="shared" si="29"/>
        <v>0</v>
      </c>
      <c r="BB54" s="22">
        <f t="shared" si="29"/>
        <v>0</v>
      </c>
      <c r="BC54" s="22">
        <f t="shared" si="29"/>
        <v>0</v>
      </c>
      <c r="BD54" s="22">
        <f t="shared" si="29"/>
        <v>0</v>
      </c>
      <c r="BE54" s="22">
        <f t="shared" si="29"/>
        <v>0</v>
      </c>
      <c r="BG54" s="22">
        <f t="shared" si="10"/>
        <v>0</v>
      </c>
      <c r="BH54" s="22">
        <f t="shared" si="11"/>
        <v>0</v>
      </c>
      <c r="BI54" s="22">
        <f t="shared" si="12"/>
        <v>0</v>
      </c>
      <c r="BJ54" s="22">
        <f t="shared" si="13"/>
        <v>52</v>
      </c>
      <c r="BK54" s="22">
        <f t="shared" si="14"/>
        <v>52</v>
      </c>
      <c r="BM54" s="22">
        <f t="shared" si="21"/>
        <v>0</v>
      </c>
      <c r="BN54" s="22">
        <f t="shared" si="22"/>
        <v>0</v>
      </c>
      <c r="BO54" s="22">
        <f t="shared" si="23"/>
        <v>0</v>
      </c>
      <c r="BP54" s="22">
        <f t="shared" si="24"/>
        <v>0</v>
      </c>
      <c r="BQ54" s="22">
        <f t="shared" si="15"/>
        <v>0</v>
      </c>
      <c r="BS54" s="22">
        <f t="shared" si="25"/>
        <v>52</v>
      </c>
      <c r="BT54" s="22">
        <f t="shared" si="26"/>
        <v>-52</v>
      </c>
      <c r="BV54" s="59">
        <f t="shared" si="16"/>
        <v>8</v>
      </c>
      <c r="BW54" s="59">
        <f t="shared" si="17"/>
        <v>1</v>
      </c>
      <c r="CB54" s="22" t="str">
        <f t="shared" si="27"/>
        <v>Safe D</v>
      </c>
      <c r="CD54" s="52"/>
      <c r="CE54" s="25"/>
      <c r="CI54" s="6"/>
      <c r="CL54" s="30"/>
      <c r="CM54" s="30"/>
    </row>
    <row r="55" spans="1:91" x14ac:dyDescent="0.2">
      <c r="A55" s="30" t="s">
        <v>172</v>
      </c>
      <c r="B55" s="30" t="s">
        <v>172</v>
      </c>
      <c r="C55" s="30" t="s">
        <v>232</v>
      </c>
      <c r="D55" s="47" t="s">
        <v>295</v>
      </c>
      <c r="E55" s="30" t="s">
        <v>81</v>
      </c>
      <c r="F55" s="30" t="s">
        <v>173</v>
      </c>
      <c r="G55" s="30" t="s">
        <v>57</v>
      </c>
      <c r="H55" s="30" t="s">
        <v>57</v>
      </c>
      <c r="I55" s="30" t="s">
        <v>55</v>
      </c>
      <c r="J55" s="30" t="s">
        <v>57</v>
      </c>
      <c r="K55" s="30" t="s">
        <v>56</v>
      </c>
      <c r="L55" s="30" t="s">
        <v>57</v>
      </c>
      <c r="M55" s="30" t="s">
        <v>55</v>
      </c>
      <c r="N55" s="30" t="s">
        <v>57</v>
      </c>
      <c r="O55" s="30" t="s">
        <v>55</v>
      </c>
      <c r="P55" s="30" t="s">
        <v>57</v>
      </c>
      <c r="Q55" s="30" t="s">
        <v>57</v>
      </c>
      <c r="R55" s="30" t="s">
        <v>57</v>
      </c>
      <c r="S55" s="30" t="s">
        <v>57</v>
      </c>
      <c r="U55" s="93" t="s">
        <v>172</v>
      </c>
      <c r="V55" s="94" t="s">
        <v>232</v>
      </c>
      <c r="W55" s="30"/>
      <c r="AC55" s="48" t="str">
        <v>Washington</v>
      </c>
      <c r="AD55" s="48" t="str">
        <v>Washington</v>
      </c>
      <c r="AE55" s="48" t="str">
        <v>WA</v>
      </c>
      <c r="AF55" s="48" t="str">
        <v>12</v>
      </c>
      <c r="AG55" s="48" t="str">
        <v>D+7</v>
      </c>
      <c r="AH55" s="48" t="str">
        <v>52.5% D</v>
      </c>
      <c r="AI55" s="48" t="str">
        <v>D4</v>
      </c>
      <c r="AJ55" s="48" t="str">
        <v>D4</v>
      </c>
      <c r="AK55" s="48" t="str">
        <v>D4</v>
      </c>
      <c r="AL55" s="48" t="str">
        <v>D4</v>
      </c>
      <c r="AM55" s="48" t="str">
        <v>D3</v>
      </c>
      <c r="AN55" s="48" t="str">
        <v>D4</v>
      </c>
      <c r="AO55" s="48" t="str">
        <v>D4</v>
      </c>
      <c r="AP55" s="48" t="str">
        <v>D4</v>
      </c>
      <c r="AQ55" s="48" t="str">
        <v>D4</v>
      </c>
      <c r="AR55" s="48" t="str">
        <v>D4</v>
      </c>
      <c r="AS55" s="48" t="str">
        <v>D4</v>
      </c>
      <c r="AT55" s="48" t="str">
        <v>D4</v>
      </c>
      <c r="AU55" s="48" t="str">
        <v>D4</v>
      </c>
      <c r="AV55" s="25"/>
      <c r="AW55" s="22">
        <f t="shared" si="29"/>
        <v>0</v>
      </c>
      <c r="AX55" s="22">
        <f t="shared" si="29"/>
        <v>0</v>
      </c>
      <c r="AY55" s="22">
        <f t="shared" si="29"/>
        <v>1</v>
      </c>
      <c r="AZ55" s="22">
        <f t="shared" si="29"/>
        <v>12</v>
      </c>
      <c r="BA55" s="22">
        <f t="shared" si="29"/>
        <v>0</v>
      </c>
      <c r="BB55" s="22">
        <f t="shared" si="29"/>
        <v>0</v>
      </c>
      <c r="BC55" s="22">
        <f t="shared" si="29"/>
        <v>0</v>
      </c>
      <c r="BD55" s="22">
        <f t="shared" si="29"/>
        <v>0</v>
      </c>
      <c r="BE55" s="22">
        <f t="shared" si="29"/>
        <v>0</v>
      </c>
      <c r="BG55" s="22">
        <f t="shared" si="10"/>
        <v>0</v>
      </c>
      <c r="BH55" s="22">
        <f t="shared" si="11"/>
        <v>0</v>
      </c>
      <c r="BI55" s="22">
        <f t="shared" si="12"/>
        <v>3</v>
      </c>
      <c r="BJ55" s="22">
        <f t="shared" si="13"/>
        <v>48</v>
      </c>
      <c r="BK55" s="22">
        <f t="shared" si="14"/>
        <v>51</v>
      </c>
      <c r="BM55" s="22">
        <f t="shared" si="21"/>
        <v>0</v>
      </c>
      <c r="BN55" s="22">
        <f t="shared" si="22"/>
        <v>0</v>
      </c>
      <c r="BO55" s="22">
        <f t="shared" si="23"/>
        <v>0</v>
      </c>
      <c r="BP55" s="22">
        <f t="shared" si="24"/>
        <v>0</v>
      </c>
      <c r="BQ55" s="22">
        <f t="shared" si="15"/>
        <v>0</v>
      </c>
      <c r="BS55" s="22">
        <f t="shared" si="25"/>
        <v>51</v>
      </c>
      <c r="BT55" s="22">
        <f t="shared" si="26"/>
        <v>-51</v>
      </c>
      <c r="BV55" s="59">
        <f t="shared" si="16"/>
        <v>7.9326923076923084</v>
      </c>
      <c r="BW55" s="59">
        <f t="shared" si="17"/>
        <v>1.0673076923076923</v>
      </c>
      <c r="CB55" s="22" t="str">
        <f t="shared" si="27"/>
        <v>Safe D</v>
      </c>
      <c r="CD55" s="52"/>
      <c r="CE55" s="25"/>
      <c r="CI55" s="6"/>
      <c r="CL55" s="30"/>
      <c r="CM55" s="30"/>
    </row>
    <row r="56" spans="1:91" x14ac:dyDescent="0.2">
      <c r="A56" s="30" t="s">
        <v>176</v>
      </c>
      <c r="B56" s="30" t="s">
        <v>176</v>
      </c>
      <c r="C56" s="30" t="s">
        <v>233</v>
      </c>
      <c r="D56" s="47" t="s">
        <v>288</v>
      </c>
      <c r="E56" s="30" t="s">
        <v>151</v>
      </c>
      <c r="F56" s="30" t="s">
        <v>122</v>
      </c>
      <c r="G56" s="30" t="s">
        <v>61</v>
      </c>
      <c r="H56" s="30" t="s">
        <v>61</v>
      </c>
      <c r="I56" s="30" t="s">
        <v>61</v>
      </c>
      <c r="J56" s="30" t="s">
        <v>61</v>
      </c>
      <c r="K56" s="30" t="s">
        <v>45</v>
      </c>
      <c r="L56" s="30" t="s">
        <v>61</v>
      </c>
      <c r="M56" s="30" t="s">
        <v>56</v>
      </c>
      <c r="N56" s="30" t="s">
        <v>61</v>
      </c>
      <c r="O56" s="30" t="s">
        <v>61</v>
      </c>
      <c r="P56" s="30" t="s">
        <v>61</v>
      </c>
      <c r="Q56" s="30" t="s">
        <v>61</v>
      </c>
      <c r="R56" s="30" t="s">
        <v>61</v>
      </c>
      <c r="S56" s="30" t="s">
        <v>56</v>
      </c>
      <c r="U56" s="93" t="s">
        <v>176</v>
      </c>
      <c r="V56" s="94" t="s">
        <v>233</v>
      </c>
      <c r="W56" s="30"/>
      <c r="AC56" s="48" t="str">
        <v>Wisconsin</v>
      </c>
      <c r="AD56" s="48" t="str">
        <v>Wisconsin</v>
      </c>
      <c r="AE56" s="48" t="str">
        <v>WI</v>
      </c>
      <c r="AF56" s="48" t="str">
        <v>10</v>
      </c>
      <c r="AG56" s="48" t="str">
        <v>EVEN</v>
      </c>
      <c r="AH56" s="48" t="str">
        <v>47.2% R</v>
      </c>
      <c r="AI56" s="48" t="str">
        <v>D2</v>
      </c>
      <c r="AJ56" s="48" t="str">
        <v>D2</v>
      </c>
      <c r="AK56" s="48" t="str">
        <v>D2</v>
      </c>
      <c r="AL56" s="48" t="str">
        <v>D2</v>
      </c>
      <c r="AM56" s="48" t="str">
        <v>T0</v>
      </c>
      <c r="AN56" s="48" t="str">
        <v>D2</v>
      </c>
      <c r="AO56" s="48" t="str">
        <v>D3</v>
      </c>
      <c r="AP56" s="48" t="str">
        <v>D2</v>
      </c>
      <c r="AQ56" s="48" t="str">
        <v>D2</v>
      </c>
      <c r="AR56" s="48" t="str">
        <v>D2</v>
      </c>
      <c r="AS56" s="48" t="str">
        <v>D2</v>
      </c>
      <c r="AT56" s="48" t="str">
        <v>D2</v>
      </c>
      <c r="AU56" s="48" t="str">
        <v>D3</v>
      </c>
      <c r="AV56" s="25"/>
      <c r="AW56" s="22">
        <f t="shared" si="29"/>
        <v>0</v>
      </c>
      <c r="AX56" s="22">
        <f t="shared" si="29"/>
        <v>10</v>
      </c>
      <c r="AY56" s="22">
        <f t="shared" si="29"/>
        <v>2</v>
      </c>
      <c r="AZ56" s="22">
        <f t="shared" si="29"/>
        <v>0</v>
      </c>
      <c r="BA56" s="22">
        <f t="shared" si="29"/>
        <v>1</v>
      </c>
      <c r="BB56" s="22">
        <f t="shared" si="29"/>
        <v>0</v>
      </c>
      <c r="BC56" s="22">
        <f t="shared" si="29"/>
        <v>0</v>
      </c>
      <c r="BD56" s="22">
        <f t="shared" si="29"/>
        <v>0</v>
      </c>
      <c r="BE56" s="22">
        <f t="shared" si="29"/>
        <v>0</v>
      </c>
      <c r="BG56" s="22">
        <f t="shared" si="10"/>
        <v>0</v>
      </c>
      <c r="BH56" s="22">
        <f t="shared" si="11"/>
        <v>20</v>
      </c>
      <c r="BI56" s="22">
        <f t="shared" si="12"/>
        <v>6</v>
      </c>
      <c r="BJ56" s="22">
        <f t="shared" si="13"/>
        <v>0</v>
      </c>
      <c r="BK56" s="22">
        <f t="shared" si="14"/>
        <v>26</v>
      </c>
      <c r="BM56" s="22">
        <f t="shared" si="21"/>
        <v>0</v>
      </c>
      <c r="BN56" s="22">
        <f t="shared" si="22"/>
        <v>0</v>
      </c>
      <c r="BO56" s="22">
        <f t="shared" si="23"/>
        <v>0</v>
      </c>
      <c r="BP56" s="22">
        <f t="shared" si="24"/>
        <v>0</v>
      </c>
      <c r="BQ56" s="22">
        <f t="shared" si="15"/>
        <v>0</v>
      </c>
      <c r="BS56" s="22">
        <f t="shared" si="25"/>
        <v>26</v>
      </c>
      <c r="BT56" s="22">
        <f t="shared" si="26"/>
        <v>-26</v>
      </c>
      <c r="BV56" s="59">
        <f t="shared" si="16"/>
        <v>6.25</v>
      </c>
      <c r="BW56" s="59">
        <f t="shared" si="17"/>
        <v>2.75</v>
      </c>
      <c r="CB56" s="22" t="str">
        <f t="shared" si="27"/>
        <v>Likely D</v>
      </c>
      <c r="CD56" s="52"/>
      <c r="CE56" s="25"/>
      <c r="CI56" s="6"/>
      <c r="CL56" s="30"/>
      <c r="CM56" s="30"/>
    </row>
    <row r="57" spans="1:91" x14ac:dyDescent="0.2">
      <c r="A57" s="30" t="s">
        <v>174</v>
      </c>
      <c r="B57" s="30" t="s">
        <v>174</v>
      </c>
      <c r="C57" s="30" t="s">
        <v>234</v>
      </c>
      <c r="D57" s="47" t="s">
        <v>291</v>
      </c>
      <c r="E57" s="30" t="s">
        <v>78</v>
      </c>
      <c r="F57" s="30" t="s">
        <v>175</v>
      </c>
      <c r="G57" s="30" t="s">
        <v>40</v>
      </c>
      <c r="H57" s="30" t="s">
        <v>40</v>
      </c>
      <c r="I57" s="30" t="s">
        <v>38</v>
      </c>
      <c r="J57" s="30" t="s">
        <v>40</v>
      </c>
      <c r="K57" s="30" t="s">
        <v>40</v>
      </c>
      <c r="L57" s="30" t="s">
        <v>40</v>
      </c>
      <c r="M57" s="30" t="s">
        <v>38</v>
      </c>
      <c r="N57" s="30" t="s">
        <v>40</v>
      </c>
      <c r="O57" s="30" t="s">
        <v>38</v>
      </c>
      <c r="P57" s="30" t="s">
        <v>40</v>
      </c>
      <c r="Q57" s="30" t="s">
        <v>40</v>
      </c>
      <c r="R57" s="30" t="s">
        <v>40</v>
      </c>
      <c r="S57" s="30" t="s">
        <v>40</v>
      </c>
      <c r="U57" s="93" t="s">
        <v>174</v>
      </c>
      <c r="V57" s="94" t="s">
        <v>234</v>
      </c>
      <c r="W57" s="30"/>
      <c r="AC57" s="48" t="str">
        <v>West Virginia</v>
      </c>
      <c r="AD57" s="48" t="str">
        <v>West Virginia</v>
      </c>
      <c r="AE57" s="48" t="str">
        <v>WV</v>
      </c>
      <c r="AF57" s="48" t="str">
        <v>5</v>
      </c>
      <c r="AG57" s="48" t="str">
        <v>R+19</v>
      </c>
      <c r="AH57" s="48" t="str">
        <v>68.5% R</v>
      </c>
      <c r="AI57" s="48" t="str">
        <v>R4</v>
      </c>
      <c r="AJ57" s="48" t="str">
        <v>R4</v>
      </c>
      <c r="AK57" s="48" t="str">
        <v>R4</v>
      </c>
      <c r="AL57" s="48" t="str">
        <v>R4</v>
      </c>
      <c r="AM57" s="48" t="str">
        <v>R4</v>
      </c>
      <c r="AN57" s="48" t="str">
        <v>R4</v>
      </c>
      <c r="AO57" s="48" t="str">
        <v>R4</v>
      </c>
      <c r="AP57" s="48" t="str">
        <v>R4</v>
      </c>
      <c r="AQ57" s="48" t="str">
        <v>R4</v>
      </c>
      <c r="AR57" s="48" t="str">
        <v>R4</v>
      </c>
      <c r="AS57" s="48" t="str">
        <v>R4</v>
      </c>
      <c r="AT57" s="48" t="str">
        <v>R4</v>
      </c>
      <c r="AU57" s="48" t="str">
        <v>R4</v>
      </c>
      <c r="AV57" s="25"/>
      <c r="AW57" s="22">
        <f t="shared" si="29"/>
        <v>0</v>
      </c>
      <c r="AX57" s="22">
        <f t="shared" si="29"/>
        <v>0</v>
      </c>
      <c r="AY57" s="22">
        <f t="shared" si="29"/>
        <v>0</v>
      </c>
      <c r="AZ57" s="22">
        <f t="shared" si="29"/>
        <v>0</v>
      </c>
      <c r="BA57" s="22">
        <f t="shared" si="29"/>
        <v>0</v>
      </c>
      <c r="BB57" s="22">
        <f t="shared" si="29"/>
        <v>0</v>
      </c>
      <c r="BC57" s="22">
        <f t="shared" si="29"/>
        <v>0</v>
      </c>
      <c r="BD57" s="22">
        <f t="shared" si="29"/>
        <v>0</v>
      </c>
      <c r="BE57" s="22">
        <f t="shared" si="29"/>
        <v>13</v>
      </c>
      <c r="BG57" s="22">
        <f t="shared" si="10"/>
        <v>0</v>
      </c>
      <c r="BH57" s="22">
        <f t="shared" si="11"/>
        <v>0</v>
      </c>
      <c r="BI57" s="22">
        <f t="shared" si="12"/>
        <v>0</v>
      </c>
      <c r="BJ57" s="22">
        <f t="shared" si="13"/>
        <v>0</v>
      </c>
      <c r="BK57" s="22">
        <f t="shared" si="14"/>
        <v>0</v>
      </c>
      <c r="BM57" s="22">
        <f t="shared" si="21"/>
        <v>0</v>
      </c>
      <c r="BN57" s="22">
        <f t="shared" si="22"/>
        <v>0</v>
      </c>
      <c r="BO57" s="22">
        <f t="shared" si="23"/>
        <v>0</v>
      </c>
      <c r="BP57" s="22">
        <f t="shared" si="24"/>
        <v>52</v>
      </c>
      <c r="BQ57" s="22">
        <f t="shared" si="15"/>
        <v>52</v>
      </c>
      <c r="BS57" s="22">
        <f t="shared" si="25"/>
        <v>-52</v>
      </c>
      <c r="BT57" s="22">
        <f t="shared" si="26"/>
        <v>52</v>
      </c>
      <c r="BV57" s="59">
        <f t="shared" si="16"/>
        <v>1</v>
      </c>
      <c r="BW57" s="59">
        <f t="shared" si="17"/>
        <v>8</v>
      </c>
      <c r="CB57" s="22" t="str">
        <f t="shared" si="27"/>
        <v>Safe R</v>
      </c>
      <c r="CD57" s="52"/>
      <c r="CE57" s="25"/>
      <c r="CI57" s="6"/>
      <c r="CL57" s="30"/>
      <c r="CM57" s="30"/>
    </row>
    <row r="58" spans="1:91" x14ac:dyDescent="0.2">
      <c r="A58" s="30" t="s">
        <v>177</v>
      </c>
      <c r="B58" s="30" t="s">
        <v>177</v>
      </c>
      <c r="C58" s="30" t="s">
        <v>235</v>
      </c>
      <c r="D58" s="47" t="s">
        <v>276</v>
      </c>
      <c r="E58" s="30" t="s">
        <v>178</v>
      </c>
      <c r="F58" s="30" t="s">
        <v>179</v>
      </c>
      <c r="G58" s="30" t="s">
        <v>40</v>
      </c>
      <c r="H58" s="30" t="s">
        <v>40</v>
      </c>
      <c r="I58" s="30" t="s">
        <v>38</v>
      </c>
      <c r="J58" s="30" t="s">
        <v>40</v>
      </c>
      <c r="K58" s="30" t="s">
        <v>40</v>
      </c>
      <c r="L58" s="30" t="s">
        <v>40</v>
      </c>
      <c r="M58" s="30" t="s">
        <v>38</v>
      </c>
      <c r="N58" s="30" t="s">
        <v>40</v>
      </c>
      <c r="O58" s="30" t="s">
        <v>38</v>
      </c>
      <c r="P58" s="30" t="s">
        <v>40</v>
      </c>
      <c r="Q58" s="30" t="s">
        <v>40</v>
      </c>
      <c r="R58" s="30" t="s">
        <v>40</v>
      </c>
      <c r="S58" s="30" t="s">
        <v>40</v>
      </c>
      <c r="U58" s="96" t="s">
        <v>177</v>
      </c>
      <c r="V58" s="97" t="s">
        <v>235</v>
      </c>
      <c r="W58" s="30"/>
      <c r="AC58" s="48" t="str">
        <v>Wyoming</v>
      </c>
      <c r="AD58" s="48" t="str">
        <v>Wyoming</v>
      </c>
      <c r="AE58" s="48" t="str">
        <v>WY</v>
      </c>
      <c r="AF58" s="48" t="str">
        <v>3</v>
      </c>
      <c r="AG58" s="48" t="str">
        <v>R+25</v>
      </c>
      <c r="AH58" s="48" t="str">
        <v>67.4% R</v>
      </c>
      <c r="AI58" s="48" t="str">
        <v>R4</v>
      </c>
      <c r="AJ58" s="48" t="str">
        <v>R4</v>
      </c>
      <c r="AK58" s="48" t="str">
        <v>R4</v>
      </c>
      <c r="AL58" s="48" t="str">
        <v>R4</v>
      </c>
      <c r="AM58" s="48" t="str">
        <v>R4</v>
      </c>
      <c r="AN58" s="48" t="str">
        <v>R4</v>
      </c>
      <c r="AO58" s="48" t="str">
        <v>R4</v>
      </c>
      <c r="AP58" s="48" t="str">
        <v>R4</v>
      </c>
      <c r="AQ58" s="48" t="str">
        <v>R4</v>
      </c>
      <c r="AR58" s="48" t="str">
        <v>R4</v>
      </c>
      <c r="AS58" s="48" t="str">
        <v>R4</v>
      </c>
      <c r="AT58" s="48" t="str">
        <v>R4</v>
      </c>
      <c r="AU58" s="48" t="str">
        <v>R4</v>
      </c>
      <c r="AV58" s="25"/>
      <c r="AW58" s="22">
        <f t="shared" si="29"/>
        <v>0</v>
      </c>
      <c r="AX58" s="22">
        <f t="shared" si="29"/>
        <v>0</v>
      </c>
      <c r="AY58" s="22">
        <f t="shared" si="29"/>
        <v>0</v>
      </c>
      <c r="AZ58" s="22">
        <f t="shared" si="29"/>
        <v>0</v>
      </c>
      <c r="BA58" s="22">
        <f t="shared" si="29"/>
        <v>0</v>
      </c>
      <c r="BB58" s="22">
        <f t="shared" si="29"/>
        <v>0</v>
      </c>
      <c r="BC58" s="22">
        <f t="shared" si="29"/>
        <v>0</v>
      </c>
      <c r="BD58" s="22">
        <f t="shared" si="29"/>
        <v>0</v>
      </c>
      <c r="BE58" s="22">
        <f t="shared" si="29"/>
        <v>13</v>
      </c>
      <c r="BG58" s="22">
        <f t="shared" si="10"/>
        <v>0</v>
      </c>
      <c r="BH58" s="22">
        <f t="shared" si="11"/>
        <v>0</v>
      </c>
      <c r="BI58" s="22">
        <f t="shared" si="12"/>
        <v>0</v>
      </c>
      <c r="BJ58" s="22">
        <f t="shared" si="13"/>
        <v>0</v>
      </c>
      <c r="BK58" s="22">
        <f t="shared" si="14"/>
        <v>0</v>
      </c>
      <c r="BM58" s="22">
        <f t="shared" si="21"/>
        <v>0</v>
      </c>
      <c r="BN58" s="22">
        <f t="shared" si="22"/>
        <v>0</v>
      </c>
      <c r="BO58" s="22">
        <f t="shared" si="23"/>
        <v>0</v>
      </c>
      <c r="BP58" s="22">
        <f t="shared" si="24"/>
        <v>52</v>
      </c>
      <c r="BQ58" s="22">
        <f t="shared" si="15"/>
        <v>52</v>
      </c>
      <c r="BS58" s="22">
        <f t="shared" si="25"/>
        <v>-52</v>
      </c>
      <c r="BT58" s="22">
        <f t="shared" si="26"/>
        <v>52</v>
      </c>
      <c r="BV58" s="59">
        <f t="shared" si="16"/>
        <v>1</v>
      </c>
      <c r="BW58" s="59">
        <f t="shared" si="17"/>
        <v>8</v>
      </c>
      <c r="CB58" s="22" t="str">
        <f t="shared" si="27"/>
        <v>Safe R</v>
      </c>
      <c r="CD58" s="52"/>
      <c r="CE58" s="25"/>
      <c r="CI58" s="6"/>
      <c r="CL58" s="30"/>
      <c r="CM58" s="30"/>
    </row>
    <row r="59" spans="1:91" x14ac:dyDescent="0.2">
      <c r="AM59" s="25"/>
      <c r="AN59" s="25"/>
      <c r="AO59" s="25"/>
      <c r="AP59" s="25"/>
      <c r="AQ59" s="25"/>
      <c r="AR59" s="25"/>
      <c r="AS59" s="25"/>
      <c r="AT59" s="25"/>
      <c r="AU59" s="25"/>
      <c r="AV59" s="25"/>
      <c r="AW59" s="25"/>
      <c r="AZ59" s="30"/>
    </row>
    <row r="60" spans="1:91" x14ac:dyDescent="0.2">
      <c r="AM60" s="25"/>
      <c r="AN60" s="25"/>
      <c r="AO60" s="25"/>
      <c r="AP60" s="25"/>
      <c r="AQ60" s="25"/>
      <c r="AR60" s="25"/>
      <c r="AS60" s="25"/>
      <c r="AT60" s="25"/>
      <c r="AU60" s="25"/>
      <c r="AV60" s="25"/>
      <c r="AW60" s="25"/>
      <c r="AZ60" s="30"/>
    </row>
    <row r="61" spans="1:91" x14ac:dyDescent="0.2">
      <c r="A61" s="25"/>
      <c r="B61" s="25"/>
      <c r="C61" s="25"/>
      <c r="D61" s="25"/>
      <c r="E61" s="25"/>
      <c r="F61" s="25"/>
      <c r="G61" s="25"/>
      <c r="H61" s="25"/>
      <c r="I61" s="25"/>
      <c r="J61" s="25"/>
      <c r="K61" s="25"/>
      <c r="L61" s="25"/>
      <c r="M61" s="25"/>
      <c r="N61" s="25"/>
      <c r="O61" s="25"/>
      <c r="P61" s="25"/>
      <c r="Q61" s="25"/>
      <c r="R61" s="25"/>
      <c r="S61" s="25"/>
      <c r="T61" s="23"/>
      <c r="U61" s="23"/>
      <c r="X61" s="23"/>
      <c r="Y61" s="23"/>
      <c r="Z61" s="23"/>
      <c r="AA61" s="23"/>
      <c r="AB61" s="23"/>
      <c r="AC61" s="45"/>
      <c r="AH61" s="31"/>
      <c r="AI61" s="31"/>
      <c r="AJ61" s="31"/>
      <c r="AK61" s="31"/>
      <c r="AL61" s="31"/>
      <c r="AM61" s="25"/>
      <c r="AN61" s="25"/>
      <c r="AO61" s="25"/>
      <c r="AP61" s="25"/>
      <c r="AQ61" s="25"/>
      <c r="AR61" s="25"/>
      <c r="AS61" s="25"/>
      <c r="AT61" s="25"/>
      <c r="AU61" s="25"/>
      <c r="AV61" s="25"/>
      <c r="AW61" s="25"/>
    </row>
    <row r="62" spans="1:91" x14ac:dyDescent="0.2">
      <c r="A62" s="25"/>
      <c r="B62" s="25"/>
      <c r="C62" s="25"/>
      <c r="D62" s="25"/>
      <c r="E62" s="25"/>
      <c r="F62" s="25"/>
      <c r="G62" s="25"/>
      <c r="H62" s="25"/>
      <c r="I62" s="25"/>
      <c r="J62" s="25"/>
      <c r="K62" s="25"/>
      <c r="L62" s="25"/>
      <c r="M62" s="25"/>
      <c r="N62" s="25"/>
      <c r="O62" s="25"/>
      <c r="P62" s="25"/>
      <c r="Q62" s="25"/>
      <c r="R62" s="25"/>
      <c r="S62" s="25"/>
      <c r="T62" s="23"/>
      <c r="U62" s="23"/>
      <c r="X62" s="23"/>
      <c r="Y62" s="23"/>
      <c r="Z62" s="23"/>
      <c r="AA62" s="23"/>
      <c r="AB62" s="23"/>
      <c r="AC62" s="46"/>
    </row>
    <row r="63" spans="1:91" x14ac:dyDescent="0.2">
      <c r="A63" s="25"/>
      <c r="B63" s="25"/>
      <c r="C63" s="25"/>
      <c r="D63" s="25"/>
      <c r="E63" s="25"/>
      <c r="F63" s="25"/>
      <c r="G63" s="25"/>
      <c r="H63" s="25"/>
      <c r="I63" s="25"/>
      <c r="J63" s="25"/>
      <c r="K63" s="25"/>
      <c r="L63" s="25"/>
      <c r="M63" s="25"/>
      <c r="N63" s="25"/>
      <c r="O63" s="25"/>
      <c r="P63" s="25"/>
      <c r="Q63" s="25"/>
      <c r="R63" s="25"/>
      <c r="S63" s="25"/>
      <c r="T63" s="23"/>
      <c r="U63" s="23"/>
      <c r="X63" s="23"/>
      <c r="Y63" s="23"/>
      <c r="Z63" s="23"/>
      <c r="AA63" s="23"/>
      <c r="AB63" s="23"/>
      <c r="AC63" s="46"/>
    </row>
    <row r="64" spans="1:91" x14ac:dyDescent="0.2">
      <c r="A64" s="25"/>
      <c r="B64" s="25"/>
      <c r="C64" s="25"/>
      <c r="D64" s="25"/>
      <c r="E64" s="25"/>
      <c r="F64" s="25"/>
      <c r="G64" s="25"/>
      <c r="H64" s="25"/>
      <c r="I64" s="25"/>
      <c r="J64" s="25"/>
      <c r="K64" s="25"/>
      <c r="L64" s="25"/>
      <c r="M64" s="25"/>
      <c r="N64" s="25"/>
      <c r="O64" s="25"/>
      <c r="P64" s="25"/>
      <c r="Q64" s="25"/>
      <c r="R64" s="25"/>
      <c r="S64" s="25"/>
      <c r="T64" s="23"/>
      <c r="U64" s="23"/>
      <c r="X64" s="23"/>
      <c r="Y64" s="23"/>
      <c r="Z64" s="23"/>
      <c r="AA64" s="23"/>
      <c r="AB64" s="23"/>
      <c r="AC64" s="46"/>
    </row>
    <row r="65" spans="1:29" x14ac:dyDescent="0.2">
      <c r="A65" s="25"/>
      <c r="B65" s="25"/>
      <c r="C65" s="25"/>
      <c r="D65" s="25"/>
      <c r="E65" s="25"/>
      <c r="F65" s="25"/>
      <c r="G65" s="25"/>
      <c r="H65" s="25"/>
      <c r="I65" s="25"/>
      <c r="J65" s="25"/>
      <c r="K65" s="25"/>
      <c r="L65" s="25"/>
      <c r="M65" s="25"/>
      <c r="N65" s="25"/>
      <c r="O65" s="25"/>
      <c r="P65" s="25"/>
      <c r="Q65" s="25"/>
      <c r="R65" s="25"/>
      <c r="S65" s="25"/>
      <c r="T65" s="23"/>
      <c r="U65" s="23"/>
      <c r="X65" s="23"/>
      <c r="Y65" s="23"/>
      <c r="Z65" s="23"/>
      <c r="AA65" s="23"/>
      <c r="AB65" s="23"/>
      <c r="AC65" s="46"/>
    </row>
    <row r="66" spans="1:29" x14ac:dyDescent="0.2">
      <c r="A66" s="25"/>
      <c r="B66" s="25"/>
      <c r="C66" s="25"/>
      <c r="D66" s="25"/>
      <c r="E66" s="25"/>
      <c r="F66" s="25"/>
      <c r="G66" s="25"/>
      <c r="H66" s="25"/>
      <c r="I66" s="25"/>
      <c r="J66" s="25"/>
      <c r="K66" s="25"/>
      <c r="L66" s="25"/>
      <c r="M66" s="25"/>
      <c r="N66" s="25"/>
      <c r="O66" s="25"/>
      <c r="P66" s="25"/>
      <c r="Q66" s="25"/>
      <c r="R66" s="25"/>
      <c r="S66" s="25"/>
      <c r="T66" s="23"/>
      <c r="U66" s="23"/>
      <c r="X66" s="23"/>
      <c r="Y66" s="23"/>
      <c r="Z66" s="23"/>
      <c r="AA66" s="23"/>
      <c r="AB66" s="23"/>
      <c r="AC66" s="46"/>
    </row>
    <row r="67" spans="1:29" x14ac:dyDescent="0.2">
      <c r="A67" s="25"/>
      <c r="B67" s="25"/>
      <c r="C67" s="25"/>
      <c r="D67" s="25"/>
      <c r="E67" s="25"/>
      <c r="F67" s="25"/>
      <c r="G67" s="25"/>
      <c r="H67" s="25"/>
      <c r="I67" s="25"/>
      <c r="J67" s="25"/>
      <c r="K67" s="25"/>
      <c r="L67" s="25"/>
      <c r="M67" s="25"/>
      <c r="N67" s="25"/>
      <c r="O67" s="25"/>
      <c r="P67" s="25"/>
      <c r="Q67" s="25"/>
      <c r="R67" s="25"/>
      <c r="S67" s="25"/>
      <c r="T67" s="23"/>
      <c r="U67" s="23"/>
      <c r="X67" s="23"/>
      <c r="Y67" s="23"/>
      <c r="Z67" s="23"/>
      <c r="AA67" s="23"/>
      <c r="AB67" s="23"/>
      <c r="AC67" s="46"/>
    </row>
    <row r="68" spans="1:29" x14ac:dyDescent="0.2">
      <c r="A68" s="25"/>
      <c r="B68" s="25"/>
      <c r="C68" s="25"/>
      <c r="D68" s="25"/>
      <c r="E68" s="25"/>
      <c r="F68" s="25"/>
      <c r="G68" s="25"/>
      <c r="H68" s="25"/>
      <c r="I68" s="25"/>
      <c r="J68" s="25"/>
      <c r="K68" s="25"/>
      <c r="L68" s="25"/>
      <c r="M68" s="25"/>
      <c r="N68" s="25"/>
      <c r="O68" s="25"/>
      <c r="P68" s="25"/>
      <c r="Q68" s="25"/>
      <c r="R68" s="25"/>
      <c r="S68" s="25"/>
      <c r="T68" s="23"/>
      <c r="U68" s="23"/>
      <c r="X68" s="23"/>
      <c r="Y68" s="23"/>
      <c r="Z68" s="23"/>
      <c r="AA68" s="23"/>
      <c r="AB68" s="23"/>
      <c r="AC68" s="46"/>
    </row>
    <row r="69" spans="1:29" x14ac:dyDescent="0.2">
      <c r="A69" s="25"/>
      <c r="B69" s="25"/>
      <c r="C69" s="25"/>
      <c r="D69" s="25"/>
      <c r="E69" s="25"/>
      <c r="F69" s="25"/>
      <c r="G69" s="25"/>
      <c r="H69" s="25"/>
      <c r="I69" s="25"/>
      <c r="J69" s="25"/>
      <c r="K69" s="25"/>
      <c r="L69" s="25"/>
      <c r="M69" s="25"/>
      <c r="N69" s="25"/>
      <c r="O69" s="25"/>
      <c r="P69" s="25"/>
      <c r="Q69" s="25"/>
      <c r="R69" s="25"/>
      <c r="S69" s="25"/>
      <c r="T69" s="23"/>
      <c r="U69" s="23"/>
      <c r="X69" s="23"/>
      <c r="Y69" s="23"/>
      <c r="Z69" s="23"/>
      <c r="AA69" s="23"/>
      <c r="AB69" s="23"/>
      <c r="AC69" s="46"/>
    </row>
    <row r="70" spans="1:29" x14ac:dyDescent="0.2">
      <c r="A70" s="25"/>
      <c r="B70" s="25"/>
      <c r="C70" s="25"/>
      <c r="D70" s="25"/>
      <c r="E70" s="25"/>
      <c r="F70" s="25"/>
      <c r="G70" s="25"/>
      <c r="H70" s="25"/>
      <c r="I70" s="25"/>
      <c r="J70" s="25"/>
      <c r="K70" s="25"/>
      <c r="L70" s="25"/>
      <c r="M70" s="25"/>
      <c r="N70" s="25"/>
      <c r="O70" s="25"/>
      <c r="P70" s="25"/>
      <c r="Q70" s="25"/>
      <c r="R70" s="25"/>
      <c r="S70" s="25"/>
      <c r="T70" s="23"/>
      <c r="U70" s="23"/>
      <c r="X70" s="23"/>
      <c r="Y70" s="23"/>
      <c r="Z70" s="23"/>
      <c r="AA70" s="23"/>
      <c r="AB70" s="23"/>
      <c r="AC70" s="46"/>
    </row>
    <row r="71" spans="1:29" x14ac:dyDescent="0.2">
      <c r="A71" s="25"/>
      <c r="B71" s="25"/>
      <c r="C71" s="25"/>
      <c r="D71" s="25"/>
      <c r="E71" s="25"/>
      <c r="F71" s="25"/>
      <c r="G71" s="25"/>
      <c r="H71" s="25"/>
      <c r="I71" s="25"/>
      <c r="J71" s="25"/>
      <c r="K71" s="25"/>
      <c r="L71" s="25"/>
      <c r="M71" s="25"/>
      <c r="N71" s="25"/>
      <c r="O71" s="25"/>
      <c r="P71" s="25"/>
      <c r="Q71" s="25"/>
      <c r="R71" s="25"/>
      <c r="S71" s="25"/>
      <c r="T71" s="23"/>
      <c r="U71" s="23"/>
      <c r="X71" s="23"/>
      <c r="Y71" s="23"/>
      <c r="Z71" s="23"/>
      <c r="AA71" s="23"/>
      <c r="AB71" s="23"/>
      <c r="AC71" s="46"/>
    </row>
    <row r="72" spans="1:29" x14ac:dyDescent="0.2">
      <c r="A72" s="25"/>
      <c r="B72" s="25"/>
      <c r="C72" s="25"/>
      <c r="D72" s="25"/>
      <c r="E72" s="25"/>
      <c r="F72" s="25"/>
      <c r="G72" s="25"/>
      <c r="H72" s="25"/>
      <c r="I72" s="25"/>
      <c r="J72" s="25"/>
      <c r="K72" s="25"/>
      <c r="L72" s="25"/>
      <c r="M72" s="25"/>
      <c r="N72" s="25"/>
      <c r="O72" s="25"/>
      <c r="P72" s="25"/>
      <c r="Q72" s="25"/>
      <c r="R72" s="25"/>
      <c r="S72" s="25"/>
      <c r="T72" s="23"/>
      <c r="U72" s="23"/>
      <c r="X72" s="23"/>
      <c r="Y72" s="23"/>
      <c r="Z72" s="23"/>
      <c r="AA72" s="23"/>
      <c r="AB72" s="23"/>
      <c r="AC72" s="46"/>
    </row>
    <row r="73" spans="1:29" x14ac:dyDescent="0.2">
      <c r="A73" s="25"/>
      <c r="B73" s="25"/>
      <c r="C73" s="25"/>
      <c r="D73" s="25"/>
      <c r="E73" s="25"/>
      <c r="F73" s="25"/>
      <c r="G73" s="25"/>
      <c r="H73" s="25"/>
      <c r="I73" s="25"/>
      <c r="J73" s="25"/>
      <c r="K73" s="25"/>
      <c r="L73" s="25"/>
      <c r="M73" s="25"/>
      <c r="N73" s="25"/>
      <c r="O73" s="25"/>
      <c r="P73" s="25"/>
      <c r="Q73" s="25"/>
      <c r="R73" s="25"/>
      <c r="S73" s="25"/>
      <c r="T73" s="23"/>
      <c r="U73" s="23"/>
      <c r="X73" s="23"/>
      <c r="Y73" s="23"/>
      <c r="Z73" s="23"/>
      <c r="AA73" s="23"/>
      <c r="AB73" s="23"/>
      <c r="AC73" s="46"/>
    </row>
    <row r="74" spans="1:29" x14ac:dyDescent="0.2">
      <c r="A74" s="25"/>
      <c r="B74" s="25"/>
      <c r="C74" s="25"/>
      <c r="D74" s="25"/>
      <c r="E74" s="25"/>
      <c r="F74" s="25"/>
      <c r="G74" s="25"/>
      <c r="H74" s="25"/>
      <c r="I74" s="25"/>
      <c r="J74" s="25"/>
      <c r="K74" s="25"/>
      <c r="L74" s="25"/>
      <c r="M74" s="25"/>
      <c r="N74" s="25"/>
      <c r="O74" s="25"/>
      <c r="P74" s="25"/>
      <c r="Q74" s="25"/>
      <c r="R74" s="25"/>
      <c r="S74" s="25"/>
      <c r="T74" s="23"/>
      <c r="U74" s="23"/>
      <c r="X74" s="23"/>
      <c r="Y74" s="23"/>
      <c r="Z74" s="23"/>
      <c r="AA74" s="23"/>
      <c r="AB74" s="23"/>
      <c r="AC74" s="46"/>
    </row>
    <row r="75" spans="1:29" x14ac:dyDescent="0.2">
      <c r="A75" s="25"/>
      <c r="B75" s="25"/>
      <c r="C75" s="25"/>
      <c r="D75" s="25"/>
      <c r="E75" s="25"/>
      <c r="F75" s="25"/>
      <c r="G75" s="25"/>
      <c r="H75" s="25"/>
      <c r="I75" s="25"/>
      <c r="J75" s="25"/>
      <c r="K75" s="25"/>
      <c r="L75" s="25"/>
      <c r="M75" s="25"/>
      <c r="N75" s="25"/>
      <c r="O75" s="25"/>
      <c r="P75" s="25"/>
      <c r="Q75" s="25"/>
      <c r="R75" s="25"/>
      <c r="S75" s="25"/>
      <c r="T75" s="23"/>
      <c r="U75" s="23"/>
      <c r="X75" s="23"/>
      <c r="Y75" s="23"/>
      <c r="Z75" s="23"/>
      <c r="AA75" s="23"/>
      <c r="AB75" s="23"/>
      <c r="AC75" s="46"/>
    </row>
    <row r="76" spans="1:29" x14ac:dyDescent="0.2">
      <c r="A76" s="25"/>
      <c r="B76" s="25"/>
      <c r="C76" s="25"/>
      <c r="D76" s="25"/>
      <c r="E76" s="25"/>
      <c r="F76" s="25"/>
      <c r="G76" s="25"/>
      <c r="H76" s="25"/>
      <c r="I76" s="25"/>
      <c r="J76" s="25"/>
      <c r="K76" s="25"/>
      <c r="L76" s="25"/>
      <c r="M76" s="25"/>
      <c r="N76" s="25"/>
      <c r="O76" s="25"/>
      <c r="P76" s="25"/>
      <c r="Q76" s="25"/>
      <c r="R76" s="25"/>
      <c r="S76" s="25"/>
      <c r="T76" s="23"/>
      <c r="U76" s="23"/>
      <c r="X76" s="23"/>
      <c r="Y76" s="23"/>
      <c r="Z76" s="23"/>
      <c r="AA76" s="23"/>
      <c r="AB76" s="23"/>
      <c r="AC76" s="46"/>
    </row>
    <row r="77" spans="1:29" x14ac:dyDescent="0.2">
      <c r="A77" s="25"/>
      <c r="B77" s="25"/>
      <c r="C77" s="25"/>
      <c r="D77" s="25"/>
      <c r="E77" s="25"/>
      <c r="F77" s="25"/>
      <c r="G77" s="25"/>
      <c r="H77" s="25"/>
      <c r="I77" s="25"/>
      <c r="J77" s="25"/>
      <c r="K77" s="25"/>
      <c r="L77" s="25"/>
      <c r="M77" s="25"/>
      <c r="N77" s="25"/>
      <c r="O77" s="25"/>
      <c r="P77" s="25"/>
      <c r="Q77" s="25"/>
      <c r="R77" s="25"/>
      <c r="S77" s="25"/>
      <c r="T77" s="23"/>
      <c r="U77" s="23"/>
      <c r="X77" s="23"/>
      <c r="Y77" s="23"/>
      <c r="Z77" s="23"/>
      <c r="AA77" s="23"/>
      <c r="AB77" s="23"/>
      <c r="AC77" s="46"/>
    </row>
    <row r="78" spans="1:29" x14ac:dyDescent="0.2">
      <c r="A78" s="25"/>
      <c r="B78" s="25"/>
      <c r="C78" s="25"/>
      <c r="D78" s="25"/>
      <c r="E78" s="25"/>
      <c r="F78" s="25"/>
      <c r="G78" s="25"/>
      <c r="H78" s="25"/>
      <c r="I78" s="25"/>
      <c r="J78" s="25"/>
      <c r="K78" s="25"/>
      <c r="L78" s="25"/>
      <c r="M78" s="25"/>
      <c r="N78" s="25"/>
      <c r="O78" s="25"/>
      <c r="P78" s="25"/>
      <c r="Q78" s="25"/>
      <c r="R78" s="25"/>
      <c r="S78" s="25"/>
      <c r="T78" s="23"/>
      <c r="U78" s="23"/>
      <c r="X78" s="23"/>
      <c r="Y78" s="23"/>
      <c r="Z78" s="23"/>
      <c r="AA78" s="23"/>
      <c r="AB78" s="23"/>
      <c r="AC78" s="46"/>
    </row>
    <row r="79" spans="1:29" x14ac:dyDescent="0.2">
      <c r="A79" s="25"/>
      <c r="B79" s="25"/>
      <c r="C79" s="25"/>
      <c r="D79" s="25"/>
      <c r="E79" s="25"/>
      <c r="F79" s="25"/>
      <c r="G79" s="25"/>
      <c r="H79" s="25"/>
      <c r="I79" s="25"/>
      <c r="J79" s="25"/>
      <c r="K79" s="25"/>
      <c r="L79" s="25"/>
      <c r="M79" s="25"/>
      <c r="N79" s="25"/>
      <c r="O79" s="25"/>
      <c r="P79" s="25"/>
      <c r="Q79" s="25"/>
      <c r="R79" s="25"/>
      <c r="S79" s="25"/>
      <c r="T79" s="23"/>
      <c r="U79" s="23"/>
      <c r="X79" s="23"/>
      <c r="Y79" s="23"/>
      <c r="Z79" s="23"/>
      <c r="AA79" s="23"/>
      <c r="AB79" s="23"/>
      <c r="AC79" s="46"/>
    </row>
    <row r="80" spans="1:29" x14ac:dyDescent="0.2">
      <c r="A80" s="25"/>
      <c r="B80" s="25"/>
      <c r="C80" s="25"/>
      <c r="D80" s="25"/>
      <c r="E80" s="25"/>
      <c r="F80" s="25"/>
      <c r="G80" s="25"/>
      <c r="H80" s="25"/>
      <c r="I80" s="25"/>
      <c r="J80" s="25"/>
      <c r="K80" s="25"/>
      <c r="L80" s="25"/>
      <c r="M80" s="25"/>
      <c r="N80" s="25"/>
      <c r="O80" s="25"/>
      <c r="P80" s="25"/>
      <c r="Q80" s="25"/>
      <c r="R80" s="25"/>
      <c r="S80" s="25"/>
      <c r="T80" s="23"/>
      <c r="U80" s="23"/>
      <c r="X80" s="23"/>
      <c r="Y80" s="23"/>
      <c r="Z80" s="23"/>
      <c r="AA80" s="23"/>
      <c r="AB80" s="23"/>
      <c r="AC80" s="46"/>
    </row>
    <row r="81" spans="1:29" x14ac:dyDescent="0.2">
      <c r="A81" s="25"/>
      <c r="B81" s="25"/>
      <c r="C81" s="25"/>
      <c r="D81" s="25"/>
      <c r="E81" s="25"/>
      <c r="F81" s="25"/>
      <c r="G81" s="25"/>
      <c r="H81" s="25"/>
      <c r="I81" s="25"/>
      <c r="J81" s="25"/>
      <c r="K81" s="25"/>
      <c r="L81" s="25"/>
      <c r="M81" s="25"/>
      <c r="N81" s="25"/>
      <c r="O81" s="25"/>
      <c r="P81" s="25"/>
      <c r="Q81" s="25"/>
      <c r="R81" s="25"/>
      <c r="S81" s="25"/>
      <c r="T81" s="23"/>
      <c r="U81" s="23"/>
      <c r="X81" s="23"/>
      <c r="Y81" s="23"/>
      <c r="Z81" s="23"/>
      <c r="AA81" s="23"/>
      <c r="AB81" s="23"/>
      <c r="AC81" s="46"/>
    </row>
    <row r="82" spans="1:29" x14ac:dyDescent="0.2">
      <c r="A82" s="25"/>
      <c r="B82" s="25"/>
      <c r="C82" s="25"/>
      <c r="D82" s="25"/>
      <c r="E82" s="25"/>
      <c r="F82" s="25"/>
      <c r="G82" s="25"/>
      <c r="H82" s="25"/>
      <c r="I82" s="25"/>
      <c r="J82" s="25"/>
      <c r="K82" s="25"/>
      <c r="L82" s="25"/>
      <c r="M82" s="25"/>
      <c r="N82" s="25"/>
      <c r="O82" s="25"/>
      <c r="P82" s="25"/>
      <c r="Q82" s="25"/>
      <c r="R82" s="25"/>
      <c r="S82" s="25"/>
      <c r="T82" s="23"/>
      <c r="U82" s="23"/>
      <c r="X82" s="23"/>
      <c r="Y82" s="23"/>
      <c r="Z82" s="23"/>
      <c r="AA82" s="23"/>
      <c r="AB82" s="23"/>
      <c r="AC82" s="46"/>
    </row>
    <row r="83" spans="1:29" x14ac:dyDescent="0.2">
      <c r="A83" s="25"/>
      <c r="B83" s="25"/>
      <c r="C83" s="25"/>
      <c r="D83" s="25"/>
      <c r="E83" s="25"/>
      <c r="F83" s="25"/>
      <c r="G83" s="25"/>
      <c r="H83" s="25"/>
      <c r="I83" s="25"/>
      <c r="J83" s="25"/>
      <c r="K83" s="25"/>
      <c r="L83" s="25"/>
      <c r="M83" s="25"/>
      <c r="N83" s="25"/>
      <c r="O83" s="25"/>
      <c r="P83" s="25"/>
      <c r="Q83" s="25"/>
      <c r="R83" s="25"/>
      <c r="S83" s="25"/>
      <c r="T83" s="23"/>
      <c r="U83" s="23"/>
      <c r="X83" s="23"/>
      <c r="Y83" s="23"/>
      <c r="Z83" s="23"/>
      <c r="AA83" s="23"/>
      <c r="AB83" s="23"/>
      <c r="AC83" s="46"/>
    </row>
    <row r="84" spans="1:29" x14ac:dyDescent="0.2">
      <c r="A84" s="25"/>
      <c r="B84" s="25"/>
      <c r="C84" s="25"/>
      <c r="D84" s="25"/>
      <c r="E84" s="25"/>
      <c r="F84" s="25"/>
      <c r="G84" s="25"/>
      <c r="H84" s="25"/>
      <c r="I84" s="25"/>
      <c r="J84" s="25"/>
      <c r="K84" s="25"/>
      <c r="L84" s="25"/>
      <c r="M84" s="25"/>
      <c r="N84" s="25"/>
      <c r="O84" s="25"/>
      <c r="P84" s="25"/>
      <c r="Q84" s="25"/>
      <c r="R84" s="25"/>
      <c r="S84" s="25"/>
      <c r="T84" s="23"/>
      <c r="U84" s="23"/>
      <c r="X84" s="23"/>
      <c r="Y84" s="23"/>
      <c r="Z84" s="23"/>
      <c r="AA84" s="23"/>
      <c r="AB84" s="23"/>
      <c r="AC84" s="46"/>
    </row>
    <row r="85" spans="1:29" x14ac:dyDescent="0.2">
      <c r="A85" s="25"/>
      <c r="B85" s="25"/>
      <c r="C85" s="25"/>
      <c r="D85" s="25"/>
      <c r="E85" s="25"/>
      <c r="F85" s="25"/>
      <c r="G85" s="25"/>
      <c r="H85" s="25"/>
      <c r="I85" s="25"/>
      <c r="J85" s="25"/>
      <c r="K85" s="25"/>
      <c r="L85" s="25"/>
      <c r="M85" s="25"/>
      <c r="N85" s="25"/>
      <c r="O85" s="25"/>
      <c r="P85" s="25"/>
      <c r="Q85" s="25"/>
      <c r="R85" s="25"/>
      <c r="S85" s="25"/>
      <c r="T85" s="23"/>
      <c r="U85" s="23"/>
      <c r="X85" s="23"/>
      <c r="Y85" s="23"/>
      <c r="Z85" s="23"/>
      <c r="AA85" s="23"/>
      <c r="AB85" s="23"/>
      <c r="AC85" s="46"/>
    </row>
    <row r="86" spans="1:29" x14ac:dyDescent="0.2">
      <c r="A86" s="25"/>
      <c r="B86" s="25"/>
      <c r="C86" s="25"/>
      <c r="D86" s="25"/>
      <c r="E86" s="25"/>
      <c r="F86" s="25"/>
      <c r="G86" s="25"/>
      <c r="H86" s="25"/>
      <c r="I86" s="25"/>
      <c r="J86" s="25"/>
      <c r="K86" s="25"/>
      <c r="L86" s="25"/>
      <c r="M86" s="25"/>
      <c r="N86" s="25"/>
      <c r="O86" s="25"/>
      <c r="P86" s="25"/>
      <c r="Q86" s="25"/>
      <c r="R86" s="25"/>
      <c r="S86" s="25"/>
      <c r="T86" s="23"/>
      <c r="U86" s="23"/>
      <c r="X86" s="23"/>
      <c r="Y86" s="23"/>
      <c r="Z86" s="23"/>
      <c r="AA86" s="23"/>
      <c r="AB86" s="23"/>
      <c r="AC86" s="46"/>
    </row>
    <row r="87" spans="1:29" x14ac:dyDescent="0.2">
      <c r="A87" s="25"/>
      <c r="B87" s="25"/>
      <c r="C87" s="25"/>
      <c r="D87" s="25"/>
      <c r="E87" s="25"/>
      <c r="F87" s="25"/>
      <c r="G87" s="25"/>
      <c r="H87" s="25"/>
      <c r="I87" s="25"/>
      <c r="J87" s="25"/>
      <c r="K87" s="25"/>
      <c r="L87" s="25"/>
      <c r="M87" s="25"/>
      <c r="N87" s="25"/>
      <c r="O87" s="25"/>
      <c r="P87" s="25"/>
      <c r="Q87" s="25"/>
      <c r="R87" s="25"/>
      <c r="S87" s="25"/>
      <c r="T87" s="23"/>
      <c r="U87" s="23"/>
      <c r="X87" s="23"/>
      <c r="Y87" s="23"/>
      <c r="Z87" s="23"/>
      <c r="AA87" s="23"/>
      <c r="AB87" s="23"/>
      <c r="AC87" s="46"/>
    </row>
    <row r="88" spans="1:29" x14ac:dyDescent="0.2">
      <c r="A88" s="25"/>
      <c r="B88" s="25"/>
      <c r="C88" s="25"/>
      <c r="D88" s="25"/>
      <c r="E88" s="25"/>
      <c r="F88" s="25"/>
      <c r="G88" s="25"/>
      <c r="H88" s="25"/>
      <c r="I88" s="25"/>
      <c r="J88" s="25"/>
      <c r="K88" s="25"/>
      <c r="L88" s="25"/>
      <c r="M88" s="25"/>
      <c r="N88" s="25"/>
      <c r="O88" s="25"/>
      <c r="P88" s="25"/>
      <c r="Q88" s="25"/>
      <c r="R88" s="25"/>
      <c r="S88" s="25"/>
      <c r="T88" s="23"/>
      <c r="U88" s="23"/>
      <c r="X88" s="23"/>
      <c r="Y88" s="23"/>
      <c r="Z88" s="23"/>
      <c r="AA88" s="23"/>
      <c r="AB88" s="23"/>
      <c r="AC88" s="46"/>
    </row>
    <row r="89" spans="1:29" x14ac:dyDescent="0.2">
      <c r="A89" s="25"/>
      <c r="B89" s="25"/>
      <c r="C89" s="25"/>
      <c r="D89" s="25"/>
      <c r="E89" s="25"/>
      <c r="F89" s="25"/>
      <c r="G89" s="25"/>
      <c r="H89" s="25"/>
      <c r="I89" s="25"/>
      <c r="J89" s="25"/>
      <c r="K89" s="25"/>
      <c r="L89" s="25"/>
      <c r="M89" s="25"/>
      <c r="N89" s="25"/>
      <c r="O89" s="25"/>
      <c r="P89" s="25"/>
      <c r="Q89" s="25"/>
      <c r="R89" s="25"/>
      <c r="S89" s="25"/>
      <c r="T89" s="23"/>
      <c r="U89" s="23"/>
      <c r="X89" s="23"/>
      <c r="Y89" s="23"/>
      <c r="Z89" s="23"/>
      <c r="AA89" s="23"/>
      <c r="AB89" s="23"/>
      <c r="AC89" s="46"/>
    </row>
    <row r="90" spans="1:29" x14ac:dyDescent="0.2">
      <c r="A90" s="25"/>
      <c r="B90" s="25"/>
      <c r="C90" s="25"/>
      <c r="D90" s="25"/>
      <c r="E90" s="25"/>
      <c r="F90" s="25"/>
      <c r="G90" s="25"/>
      <c r="H90" s="25"/>
      <c r="I90" s="25"/>
      <c r="J90" s="25"/>
      <c r="K90" s="25"/>
      <c r="L90" s="25"/>
      <c r="M90" s="25"/>
      <c r="N90" s="25"/>
      <c r="O90" s="25"/>
      <c r="P90" s="25"/>
      <c r="Q90" s="25"/>
      <c r="R90" s="25"/>
      <c r="S90" s="25"/>
      <c r="T90" s="23"/>
      <c r="U90" s="23"/>
      <c r="X90" s="23"/>
      <c r="Y90" s="23"/>
      <c r="Z90" s="23"/>
      <c r="AA90" s="23"/>
      <c r="AB90" s="23"/>
      <c r="AC90" s="46"/>
    </row>
    <row r="91" spans="1:29" x14ac:dyDescent="0.2">
      <c r="A91" s="25"/>
      <c r="B91" s="25"/>
      <c r="C91" s="25"/>
      <c r="D91" s="25"/>
      <c r="E91" s="25"/>
      <c r="F91" s="25"/>
      <c r="G91" s="25"/>
      <c r="H91" s="25"/>
      <c r="I91" s="25"/>
      <c r="J91" s="25"/>
      <c r="K91" s="25"/>
      <c r="L91" s="25"/>
      <c r="M91" s="25"/>
      <c r="N91" s="25"/>
      <c r="O91" s="25"/>
      <c r="P91" s="25"/>
      <c r="Q91" s="25"/>
      <c r="R91" s="25"/>
      <c r="S91" s="25"/>
      <c r="T91" s="23"/>
      <c r="U91" s="23"/>
      <c r="X91" s="23"/>
      <c r="Y91" s="23"/>
      <c r="Z91" s="23"/>
      <c r="AA91" s="23"/>
      <c r="AB91" s="23"/>
      <c r="AC91" s="46"/>
    </row>
    <row r="92" spans="1:29" x14ac:dyDescent="0.2">
      <c r="A92" s="25"/>
      <c r="B92" s="25"/>
      <c r="C92" s="25"/>
      <c r="D92" s="25"/>
      <c r="E92" s="25"/>
      <c r="F92" s="25"/>
      <c r="G92" s="25"/>
      <c r="H92" s="25"/>
      <c r="I92" s="25"/>
      <c r="J92" s="25"/>
      <c r="K92" s="25"/>
      <c r="L92" s="25"/>
      <c r="M92" s="25"/>
      <c r="N92" s="25"/>
      <c r="O92" s="25"/>
      <c r="P92" s="25"/>
      <c r="Q92" s="25"/>
      <c r="R92" s="25"/>
      <c r="S92" s="25"/>
      <c r="T92" s="23"/>
      <c r="U92" s="23"/>
      <c r="X92" s="23"/>
      <c r="Y92" s="23"/>
      <c r="Z92" s="23"/>
      <c r="AA92" s="23"/>
      <c r="AB92" s="23"/>
      <c r="AC92" s="46"/>
    </row>
    <row r="93" spans="1:29" x14ac:dyDescent="0.2">
      <c r="A93" s="25"/>
      <c r="B93" s="25"/>
      <c r="C93" s="25"/>
      <c r="D93" s="25"/>
      <c r="E93" s="25"/>
      <c r="F93" s="25"/>
      <c r="G93" s="25"/>
      <c r="H93" s="25"/>
      <c r="I93" s="25"/>
      <c r="J93" s="25"/>
      <c r="K93" s="25"/>
      <c r="L93" s="25"/>
      <c r="M93" s="25"/>
      <c r="N93" s="25"/>
      <c r="O93" s="25"/>
      <c r="P93" s="25"/>
      <c r="Q93" s="25"/>
      <c r="R93" s="25"/>
      <c r="S93" s="25"/>
      <c r="T93" s="23"/>
      <c r="U93" s="23"/>
      <c r="X93" s="23"/>
      <c r="Y93" s="23"/>
      <c r="Z93" s="23"/>
      <c r="AA93" s="23"/>
      <c r="AB93" s="23"/>
      <c r="AC93" s="46"/>
    </row>
    <row r="94" spans="1:29" x14ac:dyDescent="0.2">
      <c r="A94" s="25"/>
      <c r="B94" s="25"/>
      <c r="C94" s="25"/>
      <c r="D94" s="25"/>
      <c r="E94" s="25"/>
      <c r="F94" s="25"/>
      <c r="G94" s="25"/>
      <c r="H94" s="25"/>
      <c r="I94" s="25"/>
      <c r="J94" s="25"/>
      <c r="K94" s="25"/>
      <c r="L94" s="25"/>
      <c r="M94" s="25"/>
      <c r="N94" s="25"/>
      <c r="O94" s="25"/>
      <c r="P94" s="25"/>
      <c r="Q94" s="25"/>
      <c r="R94" s="25"/>
      <c r="S94" s="25"/>
      <c r="T94" s="23"/>
      <c r="U94" s="23"/>
      <c r="X94" s="23"/>
      <c r="Y94" s="23"/>
      <c r="Z94" s="23"/>
      <c r="AA94" s="23"/>
      <c r="AB94" s="23"/>
      <c r="AC94" s="46"/>
    </row>
    <row r="95" spans="1:29" x14ac:dyDescent="0.2">
      <c r="A95" s="25"/>
      <c r="B95" s="25"/>
      <c r="C95" s="25"/>
      <c r="D95" s="25"/>
      <c r="E95" s="25"/>
      <c r="F95" s="25"/>
      <c r="G95" s="25"/>
      <c r="H95" s="25"/>
      <c r="I95" s="25"/>
      <c r="J95" s="25"/>
      <c r="K95" s="25"/>
      <c r="L95" s="25"/>
      <c r="M95" s="25"/>
      <c r="N95" s="25"/>
      <c r="O95" s="25"/>
      <c r="P95" s="25"/>
      <c r="Q95" s="25"/>
      <c r="R95" s="25"/>
      <c r="S95" s="25"/>
      <c r="T95" s="23"/>
      <c r="U95" s="23"/>
      <c r="X95" s="23"/>
      <c r="Y95" s="23"/>
      <c r="Z95" s="23"/>
      <c r="AA95" s="23"/>
      <c r="AB95" s="23"/>
      <c r="AC95" s="46"/>
    </row>
    <row r="96" spans="1:29" x14ac:dyDescent="0.2">
      <c r="A96" s="25"/>
      <c r="B96" s="25"/>
      <c r="C96" s="25"/>
      <c r="D96" s="25"/>
      <c r="E96" s="25"/>
      <c r="F96" s="25"/>
      <c r="G96" s="25"/>
      <c r="H96" s="25"/>
      <c r="I96" s="25"/>
      <c r="J96" s="25"/>
      <c r="K96" s="25"/>
      <c r="L96" s="25"/>
      <c r="M96" s="25"/>
      <c r="N96" s="25"/>
      <c r="O96" s="25"/>
      <c r="P96" s="25"/>
      <c r="Q96" s="25"/>
      <c r="R96" s="25"/>
      <c r="S96" s="25"/>
      <c r="T96" s="23"/>
      <c r="U96" s="23"/>
      <c r="X96" s="23"/>
      <c r="Y96" s="23"/>
      <c r="Z96" s="23"/>
      <c r="AA96" s="23"/>
      <c r="AB96" s="23"/>
      <c r="AC96" s="46"/>
    </row>
    <row r="97" spans="1:29" x14ac:dyDescent="0.2">
      <c r="A97" s="25"/>
      <c r="B97" s="25"/>
      <c r="C97" s="25"/>
      <c r="D97" s="25"/>
      <c r="E97" s="25"/>
      <c r="F97" s="25"/>
      <c r="G97" s="25"/>
      <c r="H97" s="25"/>
      <c r="I97" s="25"/>
      <c r="J97" s="25"/>
      <c r="K97" s="25"/>
      <c r="L97" s="25"/>
      <c r="M97" s="25"/>
      <c r="N97" s="25"/>
      <c r="O97" s="25"/>
      <c r="P97" s="25"/>
      <c r="Q97" s="25"/>
      <c r="R97" s="25"/>
      <c r="S97" s="25"/>
      <c r="T97" s="23"/>
      <c r="U97" s="23"/>
      <c r="X97" s="23"/>
      <c r="Y97" s="23"/>
      <c r="Z97" s="23"/>
      <c r="AA97" s="23"/>
      <c r="AB97" s="23"/>
      <c r="AC97" s="46"/>
    </row>
    <row r="98" spans="1:29" x14ac:dyDescent="0.2">
      <c r="A98" s="25"/>
      <c r="B98" s="25"/>
      <c r="C98" s="25"/>
      <c r="D98" s="25"/>
      <c r="E98" s="25"/>
      <c r="F98" s="25"/>
      <c r="G98" s="25"/>
      <c r="H98" s="25"/>
      <c r="I98" s="25"/>
      <c r="J98" s="25"/>
      <c r="K98" s="25"/>
      <c r="L98" s="25"/>
      <c r="M98" s="25"/>
      <c r="N98" s="25"/>
      <c r="O98" s="25"/>
      <c r="P98" s="25"/>
      <c r="Q98" s="25"/>
      <c r="R98" s="25"/>
      <c r="S98" s="25"/>
      <c r="T98" s="23"/>
      <c r="U98" s="23"/>
      <c r="X98" s="23"/>
      <c r="Y98" s="23"/>
      <c r="Z98" s="23"/>
      <c r="AA98" s="23"/>
      <c r="AB98" s="23"/>
      <c r="AC98" s="46"/>
    </row>
    <row r="99" spans="1:29" x14ac:dyDescent="0.2">
      <c r="A99" s="25"/>
      <c r="B99" s="25"/>
      <c r="C99" s="25"/>
      <c r="D99" s="25"/>
      <c r="E99" s="25"/>
      <c r="F99" s="25"/>
      <c r="G99" s="25"/>
      <c r="H99" s="25"/>
      <c r="I99" s="25"/>
      <c r="J99" s="25"/>
      <c r="K99" s="25"/>
      <c r="L99" s="25"/>
      <c r="M99" s="25"/>
      <c r="N99" s="25"/>
      <c r="O99" s="25"/>
      <c r="P99" s="25"/>
      <c r="Q99" s="25"/>
      <c r="R99" s="25"/>
      <c r="S99" s="25"/>
      <c r="T99" s="23"/>
      <c r="U99" s="23"/>
      <c r="X99" s="23"/>
      <c r="Y99" s="23"/>
      <c r="Z99" s="23"/>
      <c r="AA99" s="23"/>
      <c r="AB99" s="23"/>
      <c r="AC99" s="46"/>
    </row>
    <row r="100" spans="1:29" x14ac:dyDescent="0.2">
      <c r="A100" s="25"/>
      <c r="B100" s="25"/>
      <c r="C100" s="25"/>
      <c r="D100" s="25"/>
      <c r="E100" s="25"/>
      <c r="F100" s="25"/>
      <c r="G100" s="25"/>
      <c r="H100" s="25"/>
      <c r="I100" s="25"/>
      <c r="J100" s="25"/>
      <c r="K100" s="25"/>
      <c r="L100" s="25"/>
      <c r="M100" s="25"/>
      <c r="N100" s="25"/>
      <c r="O100" s="25"/>
      <c r="P100" s="25"/>
      <c r="Q100" s="25"/>
      <c r="R100" s="25"/>
      <c r="S100" s="25"/>
      <c r="T100" s="23"/>
      <c r="U100" s="23"/>
      <c r="X100" s="23"/>
      <c r="Y100" s="23"/>
      <c r="Z100" s="23"/>
      <c r="AA100" s="23"/>
      <c r="AB100" s="23"/>
      <c r="AC100" s="46"/>
    </row>
    <row r="101" spans="1:29" x14ac:dyDescent="0.2">
      <c r="A101" s="25"/>
      <c r="B101" s="25"/>
      <c r="C101" s="25"/>
      <c r="D101" s="25"/>
      <c r="E101" s="25"/>
      <c r="F101" s="25"/>
      <c r="G101" s="25"/>
      <c r="H101" s="25"/>
      <c r="I101" s="25"/>
      <c r="J101" s="25"/>
      <c r="K101" s="25"/>
      <c r="L101" s="25"/>
      <c r="M101" s="25"/>
      <c r="N101" s="25"/>
      <c r="O101" s="25"/>
      <c r="P101" s="25"/>
      <c r="Q101" s="25"/>
      <c r="R101" s="25"/>
      <c r="S101" s="25"/>
      <c r="T101" s="23"/>
      <c r="U101" s="23"/>
      <c r="X101" s="23"/>
      <c r="Y101" s="23"/>
      <c r="Z101" s="23"/>
      <c r="AA101" s="23"/>
      <c r="AB101" s="23"/>
      <c r="AC101" s="46"/>
    </row>
    <row r="102" spans="1:29" x14ac:dyDescent="0.2">
      <c r="A102" s="25"/>
      <c r="B102" s="25"/>
      <c r="C102" s="25"/>
      <c r="D102" s="25"/>
      <c r="E102" s="25"/>
      <c r="F102" s="25"/>
      <c r="G102" s="25"/>
      <c r="H102" s="25"/>
      <c r="I102" s="25"/>
      <c r="J102" s="25"/>
      <c r="K102" s="25"/>
      <c r="L102" s="25"/>
      <c r="M102" s="25"/>
      <c r="N102" s="25"/>
      <c r="O102" s="25"/>
      <c r="P102" s="25"/>
      <c r="Q102" s="25"/>
      <c r="R102" s="25"/>
      <c r="S102" s="25"/>
      <c r="T102" s="23"/>
      <c r="U102" s="23"/>
      <c r="X102" s="23"/>
      <c r="Y102" s="23"/>
      <c r="Z102" s="23"/>
      <c r="AA102" s="23"/>
      <c r="AB102" s="23"/>
      <c r="AC102" s="46"/>
    </row>
    <row r="103" spans="1:29" x14ac:dyDescent="0.2">
      <c r="A103" s="25"/>
      <c r="B103" s="25"/>
      <c r="C103" s="25"/>
      <c r="D103" s="25"/>
      <c r="E103" s="25"/>
      <c r="F103" s="25"/>
      <c r="G103" s="25"/>
      <c r="H103" s="25"/>
      <c r="I103" s="25"/>
      <c r="J103" s="25"/>
      <c r="K103" s="25"/>
      <c r="L103" s="25"/>
      <c r="M103" s="25"/>
      <c r="N103" s="25"/>
      <c r="O103" s="25"/>
      <c r="P103" s="25"/>
      <c r="Q103" s="25"/>
      <c r="R103" s="25"/>
      <c r="S103" s="25"/>
      <c r="T103" s="23"/>
      <c r="U103" s="23"/>
      <c r="X103" s="23"/>
      <c r="Y103" s="23"/>
      <c r="Z103" s="23"/>
      <c r="AA103" s="23"/>
      <c r="AB103" s="23"/>
      <c r="AC103" s="46"/>
    </row>
    <row r="104" spans="1:29" x14ac:dyDescent="0.2">
      <c r="A104" s="25"/>
      <c r="B104" s="25"/>
      <c r="C104" s="25"/>
      <c r="D104" s="25"/>
      <c r="E104" s="25"/>
      <c r="F104" s="25"/>
      <c r="G104" s="25"/>
      <c r="H104" s="25"/>
      <c r="I104" s="25"/>
      <c r="J104" s="25"/>
      <c r="K104" s="25"/>
      <c r="L104" s="25"/>
      <c r="M104" s="25"/>
      <c r="N104" s="25"/>
      <c r="O104" s="25"/>
      <c r="P104" s="25"/>
      <c r="Q104" s="25"/>
      <c r="R104" s="25"/>
      <c r="S104" s="25"/>
      <c r="T104" s="23"/>
      <c r="U104" s="23"/>
      <c r="X104" s="23"/>
      <c r="Y104" s="23"/>
      <c r="Z104" s="23"/>
      <c r="AA104" s="23"/>
      <c r="AB104" s="23"/>
      <c r="AC104" s="46"/>
    </row>
    <row r="105" spans="1:29" x14ac:dyDescent="0.2">
      <c r="A105" s="25"/>
      <c r="B105" s="25"/>
      <c r="C105" s="25"/>
      <c r="D105" s="25"/>
      <c r="E105" s="25"/>
      <c r="F105" s="25"/>
      <c r="G105" s="25"/>
      <c r="H105" s="25"/>
      <c r="I105" s="25"/>
      <c r="J105" s="25"/>
      <c r="K105" s="25"/>
      <c r="L105" s="25"/>
      <c r="M105" s="25"/>
      <c r="N105" s="25"/>
      <c r="O105" s="25"/>
      <c r="P105" s="25"/>
      <c r="Q105" s="25"/>
      <c r="R105" s="25"/>
      <c r="S105" s="25"/>
      <c r="T105" s="23"/>
      <c r="U105" s="23"/>
      <c r="X105" s="23"/>
      <c r="Y105" s="23"/>
      <c r="Z105" s="23"/>
      <c r="AA105" s="23"/>
      <c r="AB105" s="23"/>
      <c r="AC105" s="46"/>
    </row>
    <row r="106" spans="1:29" x14ac:dyDescent="0.2">
      <c r="A106" s="25"/>
      <c r="B106" s="25"/>
      <c r="C106" s="25"/>
      <c r="D106" s="25"/>
      <c r="E106" s="25"/>
      <c r="F106" s="25"/>
      <c r="G106" s="25"/>
      <c r="H106" s="25"/>
      <c r="I106" s="25"/>
      <c r="J106" s="25"/>
      <c r="K106" s="25"/>
      <c r="L106" s="25"/>
      <c r="M106" s="25"/>
      <c r="N106" s="25"/>
      <c r="O106" s="25"/>
      <c r="P106" s="25"/>
      <c r="Q106" s="25"/>
      <c r="R106" s="25"/>
      <c r="S106" s="25"/>
      <c r="T106" s="23"/>
      <c r="U106" s="23"/>
      <c r="X106" s="23"/>
      <c r="Y106" s="23"/>
      <c r="Z106" s="23"/>
      <c r="AA106" s="23"/>
      <c r="AB106" s="23"/>
      <c r="AC106" s="46"/>
    </row>
    <row r="107" spans="1:29" x14ac:dyDescent="0.2">
      <c r="A107" s="25"/>
      <c r="B107" s="25"/>
      <c r="C107" s="25"/>
      <c r="D107" s="25"/>
      <c r="E107" s="25"/>
      <c r="F107" s="25"/>
      <c r="G107" s="25"/>
      <c r="H107" s="25"/>
      <c r="I107" s="25"/>
      <c r="J107" s="25"/>
      <c r="K107" s="25"/>
      <c r="L107" s="25"/>
      <c r="M107" s="25"/>
      <c r="N107" s="25"/>
      <c r="O107" s="25"/>
      <c r="P107" s="25"/>
      <c r="Q107" s="25"/>
      <c r="R107" s="25"/>
      <c r="S107" s="25"/>
      <c r="T107" s="23"/>
      <c r="U107" s="23"/>
      <c r="X107" s="23"/>
      <c r="Y107" s="23"/>
      <c r="Z107" s="23"/>
      <c r="AA107" s="23"/>
      <c r="AB107" s="23"/>
      <c r="AC107" s="46"/>
    </row>
    <row r="108" spans="1:29" x14ac:dyDescent="0.2">
      <c r="A108" s="25"/>
      <c r="B108" s="25"/>
      <c r="C108" s="25"/>
      <c r="D108" s="25"/>
      <c r="E108" s="25"/>
      <c r="F108" s="25"/>
      <c r="G108" s="25"/>
      <c r="H108" s="25"/>
      <c r="I108" s="25"/>
      <c r="J108" s="25"/>
      <c r="K108" s="25"/>
      <c r="L108" s="25"/>
      <c r="M108" s="25"/>
      <c r="N108" s="25"/>
      <c r="O108" s="25"/>
      <c r="P108" s="25"/>
      <c r="Q108" s="25"/>
      <c r="R108" s="25"/>
      <c r="S108" s="25"/>
      <c r="T108" s="23"/>
      <c r="U108" s="23"/>
      <c r="X108" s="23"/>
      <c r="Y108" s="23"/>
      <c r="Z108" s="23"/>
      <c r="AA108" s="23"/>
      <c r="AB108" s="23"/>
      <c r="AC108" s="46"/>
    </row>
    <row r="109" spans="1:29" x14ac:dyDescent="0.2">
      <c r="A109" s="25"/>
      <c r="B109" s="25"/>
      <c r="C109" s="25"/>
      <c r="D109" s="25"/>
      <c r="E109" s="25"/>
      <c r="F109" s="25"/>
      <c r="G109" s="25"/>
      <c r="H109" s="25"/>
      <c r="I109" s="25"/>
      <c r="J109" s="25"/>
      <c r="K109" s="25"/>
      <c r="L109" s="25"/>
      <c r="M109" s="25"/>
      <c r="N109" s="25"/>
      <c r="O109" s="25"/>
      <c r="P109" s="25"/>
      <c r="Q109" s="25"/>
      <c r="R109" s="25"/>
      <c r="S109" s="25"/>
      <c r="T109" s="23"/>
      <c r="U109" s="23"/>
      <c r="X109" s="23"/>
      <c r="Y109" s="23"/>
      <c r="Z109" s="23"/>
      <c r="AA109" s="23"/>
      <c r="AB109" s="23"/>
      <c r="AC109" s="46"/>
    </row>
    <row r="110" spans="1:29" x14ac:dyDescent="0.2">
      <c r="A110" s="25"/>
      <c r="B110" s="25"/>
      <c r="C110" s="25"/>
      <c r="D110" s="25"/>
      <c r="E110" s="25"/>
      <c r="F110" s="25"/>
      <c r="G110" s="25"/>
      <c r="H110" s="25"/>
      <c r="I110" s="25"/>
      <c r="J110" s="25"/>
      <c r="K110" s="25"/>
      <c r="L110" s="25"/>
      <c r="M110" s="25"/>
      <c r="N110" s="25"/>
      <c r="O110" s="25"/>
      <c r="P110" s="25"/>
      <c r="Q110" s="25"/>
      <c r="R110" s="25"/>
      <c r="S110" s="25"/>
      <c r="T110" s="23"/>
      <c r="U110" s="23"/>
      <c r="X110" s="23"/>
      <c r="Y110" s="23"/>
      <c r="Z110" s="23"/>
      <c r="AA110" s="23"/>
      <c r="AB110" s="23"/>
      <c r="AC110" s="46"/>
    </row>
    <row r="111" spans="1:29" x14ac:dyDescent="0.2">
      <c r="A111" s="25"/>
      <c r="B111" s="25"/>
      <c r="C111" s="25"/>
      <c r="D111" s="25"/>
      <c r="E111" s="25"/>
      <c r="F111" s="25"/>
      <c r="G111" s="25"/>
      <c r="H111" s="25"/>
      <c r="I111" s="25"/>
      <c r="J111" s="25"/>
      <c r="K111" s="25"/>
      <c r="L111" s="25"/>
      <c r="M111" s="25"/>
      <c r="N111" s="25"/>
      <c r="O111" s="25"/>
      <c r="P111" s="25"/>
      <c r="Q111" s="25"/>
      <c r="R111" s="25"/>
      <c r="S111" s="25"/>
      <c r="T111" s="23"/>
      <c r="U111" s="23"/>
      <c r="X111" s="23"/>
      <c r="Y111" s="23"/>
      <c r="Z111" s="23"/>
      <c r="AA111" s="23"/>
      <c r="AB111" s="23"/>
      <c r="AC111" s="46"/>
    </row>
    <row r="112" spans="1:29" x14ac:dyDescent="0.2">
      <c r="A112" s="25"/>
      <c r="B112" s="25"/>
      <c r="C112" s="25"/>
      <c r="D112" s="25"/>
      <c r="E112" s="25"/>
      <c r="F112" s="25"/>
      <c r="G112" s="25"/>
      <c r="H112" s="25"/>
      <c r="I112" s="25"/>
      <c r="J112" s="25"/>
      <c r="K112" s="25"/>
      <c r="L112" s="25"/>
      <c r="M112" s="25"/>
      <c r="N112" s="25"/>
      <c r="O112" s="25"/>
      <c r="P112" s="25"/>
      <c r="Q112" s="25"/>
      <c r="R112" s="25"/>
      <c r="S112" s="25"/>
      <c r="T112" s="23"/>
      <c r="U112" s="23"/>
      <c r="X112" s="23"/>
      <c r="Y112" s="23"/>
      <c r="Z112" s="23"/>
      <c r="AA112" s="23"/>
      <c r="AB112" s="23"/>
      <c r="AC112" s="46"/>
    </row>
    <row r="113" spans="1:29" x14ac:dyDescent="0.2">
      <c r="A113" s="25"/>
      <c r="B113" s="25"/>
      <c r="C113" s="25"/>
      <c r="D113" s="25"/>
      <c r="E113" s="25"/>
      <c r="F113" s="25"/>
      <c r="G113" s="25"/>
      <c r="H113" s="25"/>
      <c r="I113" s="25"/>
      <c r="J113" s="25"/>
      <c r="K113" s="25"/>
      <c r="L113" s="25"/>
      <c r="M113" s="25"/>
      <c r="N113" s="25"/>
      <c r="O113" s="25"/>
      <c r="P113" s="25"/>
      <c r="Q113" s="25"/>
      <c r="R113" s="25"/>
      <c r="S113" s="25"/>
      <c r="T113" s="23"/>
      <c r="U113" s="23"/>
      <c r="X113" s="23"/>
      <c r="Y113" s="23"/>
      <c r="Z113" s="23"/>
      <c r="AA113" s="23"/>
      <c r="AB113" s="23"/>
      <c r="AC113" s="46"/>
    </row>
    <row r="114" spans="1:29" x14ac:dyDescent="0.2">
      <c r="A114" s="25"/>
      <c r="B114" s="25"/>
      <c r="C114" s="25"/>
      <c r="D114" s="25"/>
      <c r="E114" s="25"/>
      <c r="F114" s="25"/>
      <c r="G114" s="25"/>
      <c r="H114" s="25"/>
      <c r="I114" s="25"/>
      <c r="J114" s="25"/>
      <c r="K114" s="25"/>
      <c r="L114" s="25"/>
      <c r="M114" s="25"/>
      <c r="N114" s="25"/>
      <c r="O114" s="25"/>
      <c r="P114" s="25"/>
      <c r="Q114" s="25"/>
      <c r="R114" s="25"/>
      <c r="S114" s="25"/>
      <c r="T114" s="23"/>
      <c r="U114" s="23"/>
      <c r="X114" s="23"/>
      <c r="Y114" s="23"/>
      <c r="Z114" s="23"/>
      <c r="AA114" s="23"/>
      <c r="AB114" s="23"/>
      <c r="AC114" s="46"/>
    </row>
    <row r="115" spans="1:29" x14ac:dyDescent="0.2">
      <c r="A115" s="25"/>
      <c r="B115" s="25"/>
      <c r="C115" s="25"/>
      <c r="D115" s="25"/>
      <c r="E115" s="25"/>
      <c r="F115" s="25"/>
      <c r="G115" s="25"/>
      <c r="H115" s="25"/>
      <c r="I115" s="25"/>
      <c r="J115" s="25"/>
      <c r="K115" s="25"/>
      <c r="L115" s="25"/>
      <c r="M115" s="25"/>
      <c r="N115" s="25"/>
      <c r="O115" s="25"/>
      <c r="P115" s="25"/>
      <c r="Q115" s="25"/>
      <c r="R115" s="25"/>
      <c r="S115" s="25"/>
      <c r="T115" s="23"/>
      <c r="U115" s="23"/>
      <c r="X115" s="23"/>
      <c r="Y115" s="23"/>
      <c r="Z115" s="23"/>
      <c r="AA115" s="23"/>
      <c r="AB115" s="23"/>
      <c r="AC115" s="46"/>
    </row>
    <row r="116" spans="1:29" x14ac:dyDescent="0.2">
      <c r="A116" s="25"/>
      <c r="B116" s="25"/>
      <c r="C116" s="25"/>
      <c r="D116" s="25"/>
      <c r="E116" s="25"/>
      <c r="F116" s="25"/>
      <c r="G116" s="25"/>
      <c r="H116" s="25"/>
      <c r="I116" s="25"/>
      <c r="J116" s="25"/>
      <c r="K116" s="25"/>
      <c r="L116" s="25"/>
      <c r="M116" s="25"/>
      <c r="N116" s="25"/>
      <c r="O116" s="25"/>
      <c r="P116" s="25"/>
      <c r="Q116" s="25"/>
      <c r="R116" s="25"/>
      <c r="S116" s="25"/>
      <c r="T116" s="23"/>
      <c r="U116" s="23"/>
      <c r="X116" s="23"/>
      <c r="Y116" s="23"/>
      <c r="Z116" s="23"/>
      <c r="AA116" s="23"/>
      <c r="AB116" s="23"/>
      <c r="AC116" s="46"/>
    </row>
    <row r="117" spans="1:29" x14ac:dyDescent="0.2">
      <c r="A117" s="25"/>
      <c r="B117" s="25"/>
      <c r="C117" s="25"/>
      <c r="D117" s="25"/>
      <c r="E117" s="25"/>
      <c r="F117" s="25"/>
      <c r="G117" s="25"/>
      <c r="H117" s="25"/>
      <c r="I117" s="25"/>
      <c r="J117" s="25"/>
      <c r="K117" s="25"/>
      <c r="L117" s="25"/>
      <c r="M117" s="25"/>
      <c r="N117" s="25"/>
      <c r="O117" s="25"/>
      <c r="P117" s="25"/>
      <c r="Q117" s="25"/>
      <c r="R117" s="25"/>
      <c r="S117" s="25"/>
      <c r="T117" s="23"/>
      <c r="U117" s="23"/>
      <c r="X117" s="23"/>
      <c r="Y117" s="23"/>
      <c r="Z117" s="23"/>
      <c r="AA117" s="23"/>
      <c r="AB117" s="23"/>
    </row>
  </sheetData>
  <mergeCells count="7">
    <mergeCell ref="AC1:AU1"/>
    <mergeCell ref="AW1:BE1"/>
    <mergeCell ref="BG1:BK1"/>
    <mergeCell ref="BS1:BT1"/>
    <mergeCell ref="BV1:BW1"/>
    <mergeCell ref="BY1:BZ1"/>
    <mergeCell ref="BM1:BQ1"/>
  </mergeCells>
  <conditionalFormatting sqref="BY3:BY9">
    <cfRule type="cellIs" dxfId="40" priority="1" operator="equal">
      <formula>"TOSS-UP"</formula>
    </cfRule>
    <cfRule type="containsText" dxfId="39" priority="2" operator="containsText" text="LEAN DEM">
      <formula>NOT(ISERROR(SEARCH("LEAN DEM",BY3)))</formula>
    </cfRule>
    <cfRule type="containsText" dxfId="38" priority="3" operator="containsText" text="SOLID DEM">
      <formula>NOT(ISERROR(SEARCH("SOLID DEM",BY3)))</formula>
    </cfRule>
    <cfRule type="cellIs" dxfId="37" priority="4" operator="equal">
      <formula>"LEAN REP"</formula>
    </cfRule>
    <cfRule type="containsText" dxfId="36" priority="5" operator="containsText" text="SOLID REP">
      <formula>NOT(ISERROR(SEARCH("SOLID REP",BY3)))</formula>
    </cfRule>
  </conditionalFormatting>
  <pageMargins left="0.7" right="0.7" top="0.75" bottom="0.75" header="0.3" footer="0.3"/>
  <pageSetup paperSize="9" orientation="portrait" r:id="rId1"/>
  <tableParts count="3">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CAE134C-F65B-4F20-AD34-AA46E3F566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17</vt:i4>
      </vt:variant>
    </vt:vector>
  </HeadingPairs>
  <TitlesOfParts>
    <vt:vector size="19" baseType="lpstr">
      <vt:lpstr>2020 US Election</vt:lpstr>
      <vt:lpstr>Media Predictions</vt:lpstr>
      <vt:lpstr>_2020</vt:lpstr>
      <vt:lpstr>ClearAllScenarios</vt:lpstr>
      <vt:lpstr>MainView</vt:lpstr>
      <vt:lpstr>Scenario1</vt:lpstr>
      <vt:lpstr>Scenario1Name</vt:lpstr>
      <vt:lpstr>Scenario2</vt:lpstr>
      <vt:lpstr>Scenario2Name</vt:lpstr>
      <vt:lpstr>Scenario3</vt:lpstr>
      <vt:lpstr>Scenario3Name</vt:lpstr>
      <vt:lpstr>Scenario4</vt:lpstr>
      <vt:lpstr>Scenario4Name</vt:lpstr>
      <vt:lpstr>Scenario5</vt:lpstr>
      <vt:lpstr>Scenario5Name</vt:lpstr>
      <vt:lpstr>SelectedScenario</vt:lpstr>
      <vt:lpstr>State_Column</vt:lpstr>
      <vt:lpstr>State_Row</vt:lpstr>
      <vt:lpstr>Strength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Andrew Moss</cp:lastModifiedBy>
  <cp:lastPrinted>2020-10-04T10:20:12Z</cp:lastPrinted>
  <dcterms:created xsi:type="dcterms:W3CDTF">2020-09-22T21:21:24Z</dcterms:created>
  <dcterms:modified xsi:type="dcterms:W3CDTF">2021-02-23T12:59:44Z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b720e80a-b138-4db9-8b15-f7dc375a2cea</vt:lpwstr>
  </property>
</Properties>
</file>