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uskywang\Documents\GitHub\Taipei-102\移動測試\"/>
    </mc:Choice>
  </mc:AlternateContent>
  <xr:revisionPtr revIDLastSave="0" documentId="13_ncr:1_{E069F9B7-D469-46D2-B1BC-D35005285A92}" xr6:coauthVersionLast="28" xr6:coauthVersionMax="28" xr10:uidLastSave="{00000000-0000-0000-0000-000000000000}"/>
  <bookViews>
    <workbookView xWindow="0" yWindow="0" windowWidth="16395" windowHeight="6945" tabRatio="653" xr2:uid="{00000000-000D-0000-FFFF-FFFF00000000}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U25" i="14" l="1"/>
  <c r="DU26" i="14"/>
  <c r="DU24" i="14"/>
  <c r="DU8" i="14"/>
  <c r="DX42" i="14" l="1"/>
  <c r="DX36" i="14"/>
  <c r="DX35" i="14"/>
  <c r="DX34" i="14"/>
  <c r="DX30" i="14"/>
  <c r="DX22" i="14"/>
  <c r="DX21" i="14"/>
  <c r="DX18" i="14"/>
  <c r="DX17" i="14"/>
  <c r="DX16" i="14"/>
  <c r="DW42" i="14"/>
  <c r="DW35" i="14"/>
  <c r="DW34" i="14"/>
  <c r="DW30" i="14"/>
  <c r="DW22" i="14"/>
  <c r="DW21" i="14"/>
  <c r="DW17" i="14"/>
  <c r="DW16" i="14"/>
  <c r="DW36" i="14" s="1"/>
  <c r="DW9" i="14"/>
  <c r="DX9" i="14" s="1"/>
  <c r="DW8" i="14"/>
  <c r="DV42" i="14"/>
  <c r="DV35" i="14"/>
  <c r="DV34" i="14"/>
  <c r="DV30" i="14"/>
  <c r="DV25" i="14"/>
  <c r="DW25" i="14" s="1"/>
  <c r="DX25" i="14" s="1"/>
  <c r="DV24" i="14"/>
  <c r="DW24" i="14" s="1"/>
  <c r="DX24" i="14" s="1"/>
  <c r="DV22" i="14"/>
  <c r="DV21" i="14"/>
  <c r="DV17" i="14"/>
  <c r="DV16" i="14"/>
  <c r="DV36" i="14" s="1"/>
  <c r="DV12" i="14"/>
  <c r="DV32" i="14" s="1"/>
  <c r="DV11" i="14"/>
  <c r="DV31" i="14" s="1"/>
  <c r="DV9" i="14"/>
  <c r="DV33" i="14" s="1"/>
  <c r="DV8" i="14"/>
  <c r="DT26" i="14"/>
  <c r="DT24" i="14"/>
  <c r="DT25" i="14"/>
  <c r="DX29" i="14" l="1"/>
  <c r="DX33" i="14"/>
  <c r="DW12" i="14"/>
  <c r="DW37" i="14" s="1"/>
  <c r="DV37" i="14"/>
  <c r="DW11" i="14"/>
  <c r="DX8" i="14"/>
  <c r="DW18" i="14"/>
  <c r="DW28" i="14"/>
  <c r="DW29" i="14"/>
  <c r="DW33" i="14"/>
  <c r="DV26" i="14"/>
  <c r="DV18" i="14"/>
  <c r="DV28" i="14"/>
  <c r="DV13" i="14"/>
  <c r="DV29" i="14"/>
  <c r="DR25" i="14"/>
  <c r="DR24" i="14"/>
  <c r="DW32" i="14" l="1"/>
  <c r="DX12" i="14"/>
  <c r="DX32" i="14" s="1"/>
  <c r="DW31" i="14"/>
  <c r="DX11" i="14"/>
  <c r="DW13" i="14"/>
  <c r="DW26" i="14"/>
  <c r="DX28" i="14"/>
  <c r="DV27" i="14"/>
  <c r="DV39" i="14" s="1"/>
  <c r="DV23" i="14"/>
  <c r="DU21" i="14"/>
  <c r="DT21" i="14"/>
  <c r="DS21" i="14"/>
  <c r="DS12" i="14"/>
  <c r="DQ25" i="14"/>
  <c r="DX37" i="14" l="1"/>
  <c r="DW27" i="14"/>
  <c r="DW39" i="14" s="1"/>
  <c r="DW23" i="14"/>
  <c r="DX31" i="14"/>
  <c r="DX13" i="14"/>
  <c r="DX26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W27" i="22"/>
  <c r="Y26" i="22"/>
  <c r="S26" i="22"/>
  <c r="DN21" i="14"/>
  <c r="DM21" i="14"/>
  <c r="DL21" i="14"/>
  <c r="DI24" i="14"/>
  <c r="DI25" i="14"/>
  <c r="U29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DX23" i="14" l="1"/>
  <c r="DX27" i="14"/>
  <c r="DX39" i="14" s="1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7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0" i="22"/>
  <c r="U20" i="22" s="1"/>
  <c r="U27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 xr:uid="{041B35BE-F4E8-4D44-95A8-A9E0D39D76B5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 xr:uid="{A55D9F14-18A9-4B08-A306-9986F95A8FAF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 xr:uid="{2EAB6F23-9618-4E1C-B400-5A0C1D4B7BA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 xr:uid="{3ADAEEBE-C90E-4C57-A329-3CBF16414DC8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 xr:uid="{91A39F52-034E-4DEA-9986-E7A1F9E8FE4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 xr:uid="{B2A69E4F-55C4-4647-B820-ED4225E2C319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 xr:uid="{00000000-0006-0000-0000-00004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 xr:uid="{00000000-0006-0000-0000-00005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 xr:uid="{D5559B98-5B60-41C5-9541-E9511320932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 xr:uid="{7D24491E-C2A2-43FD-964E-E32B127B21CD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 xr:uid="{21BEEED6-CD64-4115-A468-8CD7C4D813C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 xr:uid="{00000000-0006-0000-0000-00006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 xr:uid="{00000000-0006-0000-0000-00007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 xr:uid="{00000000-0006-0000-0000-00008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 xr:uid="{00000000-0006-0000-0000-00008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 xr:uid="{1D6CE2D8-4FD7-4DD1-8063-2C1BF8F02A0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 xr:uid="{B7C6161F-B2FC-487C-8A7F-AB2035C36F9E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 xr:uid="{B061AF51-7539-47C8-90CB-A242661BF579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 xr:uid="{00000000-0006-0000-0000-00009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 xr:uid="{3E37FC9D-9B18-4761-A189-BE26790F1C04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 xr:uid="{BE0D8E87-DBCC-410F-8909-347F74F6136D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 xr:uid="{EAAE34A4-8EE2-4E6F-9764-730DD9BA5474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 xr:uid="{54A58C28-9C6A-42F3-8753-4480A84456EF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AK15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 xr:uid="{00000000-0006-0000-0000-00009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 xr:uid="{00000000-0006-0000-0000-0000A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 xr:uid="{00000000-0006-0000-0000-0000A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 xr:uid="{00000000-0006-0000-0000-0000A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 xr:uid="{00000000-0006-0000-0000-0000A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 xr:uid="{00000000-0006-0000-0000-0000A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 xr:uid="{00000000-0006-0000-0000-0000A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 xr:uid="{00000000-0006-0000-0000-0000A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 xr:uid="{00000000-0006-0000-0000-0000A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 xr:uid="{00000000-0006-0000-0000-0000A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 xr:uid="{00000000-0006-0000-0000-0000A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 xr:uid="{00000000-0006-0000-0000-0000A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 xr:uid="{00000000-0006-0000-0000-0000A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 xr:uid="{00000000-0006-0000-0000-0000A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 xr:uid="{00000000-0006-0000-0000-0000A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 xr:uid="{00000000-0006-0000-0000-0000A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 xr:uid="{00000000-0006-0000-0000-0000B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 xr:uid="{00000000-0006-0000-0000-0000B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 xr:uid="{00000000-0006-0000-0000-0000B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 xr:uid="{00000000-0006-0000-0000-0000B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 xr:uid="{00000000-0006-0000-0000-0000B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 xr:uid="{00000000-0006-0000-0000-0000B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 xr:uid="{00000000-0006-0000-0000-0000B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 xr:uid="{00000000-0006-0000-0000-0000B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 xr:uid="{00000000-0006-0000-0000-0000B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 xr:uid="{00000000-0006-0000-0000-0000B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 xr:uid="{00000000-0006-0000-0000-0000B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 xr:uid="{00000000-0006-0000-0000-0000B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 xr:uid="{00000000-0006-0000-0000-0000B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 xr:uid="{00000000-0006-0000-0000-0000B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 xr:uid="{00000000-0006-0000-0000-0000B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 xr:uid="{00000000-0006-0000-0000-0000B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 xr:uid="{00000000-0006-0000-0000-0000C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 xr:uid="{00000000-0006-0000-0000-0000C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 xr:uid="{00000000-0006-0000-0000-0000C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 xr:uid="{00000000-0006-0000-0000-0000C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 xr:uid="{00000000-0006-0000-0000-0000C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 xr:uid="{00000000-0006-0000-0000-0000C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 xr:uid="{00000000-0006-0000-0000-0000C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 xr:uid="{00000000-0006-0000-0000-0000C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 xr:uid="{00000000-0006-0000-0000-0000C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 xr:uid="{00000000-0006-0000-0000-0000C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 xr:uid="{00000000-0006-0000-0000-0000C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 xr:uid="{00000000-0006-0000-0000-0000C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 xr:uid="{00000000-0006-0000-0000-0000C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 xr:uid="{00000000-0006-0000-0000-0000C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 xr:uid="{00000000-0006-0000-0000-0000C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 xr:uid="{00000000-0006-0000-0000-0000C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 xr:uid="{00000000-0006-0000-0000-0000D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 xr:uid="{00000000-0006-0000-0000-0000D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 xr:uid="{00000000-0006-0000-0000-0000D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 xr:uid="{00000000-0006-0000-0000-0000D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 xr:uid="{00000000-0006-0000-0000-0000D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 xr:uid="{00000000-0006-0000-0000-0000D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 xr:uid="{00000000-0006-0000-0000-0000D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 xr:uid="{00000000-0006-0000-0000-0000D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 xr:uid="{00000000-0006-0000-0000-0000D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 xr:uid="{00000000-0006-0000-0000-0000D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 xr:uid="{00000000-0006-0000-0000-0000D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 xr:uid="{00000000-0006-0000-0000-0000D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 xr:uid="{00000000-0006-0000-0000-0000D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 xr:uid="{00000000-0006-0000-0000-0000D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 xr:uid="{00000000-0006-0000-0000-0000D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 xr:uid="{00000000-0006-0000-0000-0000D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 xr:uid="{00000000-0006-0000-0000-0000E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 xr:uid="{00000000-0006-0000-0000-0000E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 xr:uid="{00000000-0006-0000-0000-0000E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 xr:uid="{00000000-0006-0000-0000-0000E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 xr:uid="{00000000-0006-0000-0000-0000E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 xr:uid="{00000000-0006-0000-0000-0000E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 xr:uid="{00000000-0006-0000-0000-0000E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 xr:uid="{00000000-0006-0000-0000-0000E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 xr:uid="{00000000-0006-0000-0000-0000E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 xr:uid="{00000000-0006-0000-0000-0000E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 xr:uid="{9883AC33-9EBA-45CD-A66C-EC2F2AC2E7FA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 xr:uid="{C5A34E23-16CF-4DAA-9EC4-321337BE9254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 xr:uid="{5558B7C7-0B18-49A0-B9B4-2C33D1F24406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EH16" authorId="0" shapeId="0" xr:uid="{00000000-0006-0000-0000-0000E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 xr:uid="{00000000-0006-0000-0000-0000E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 xr:uid="{00000000-0006-0000-0000-0000E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 xr:uid="{00000000-0006-0000-0000-0000E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 xr:uid="{00000000-0006-0000-0000-0000E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 xr:uid="{00000000-0006-0000-0000-0000E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 xr:uid="{00000000-0006-0000-0000-0000F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 xr:uid="{00000000-0006-0000-0000-0000F1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 xr:uid="{00000000-0006-0000-0000-0000F2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 xr:uid="{00000000-0006-0000-0000-0000F3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 xr:uid="{00000000-0006-0000-0000-0000F4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 xr:uid="{00000000-0006-0000-0000-0000F5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 xr:uid="{00000000-0006-0000-0000-0000F6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 xr:uid="{00000000-0006-0000-0000-0000F7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 xr:uid="{00000000-0006-0000-0000-0000F8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 xr:uid="{00000000-0006-0000-0000-0000F9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 xr:uid="{00000000-0006-0000-0000-0000FA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 xr:uid="{00000000-0006-0000-0000-0000FB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 xr:uid="{00000000-0006-0000-0000-0000FC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 xr:uid="{00000000-0006-0000-0000-0000FD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 xr:uid="{00000000-0006-0000-0000-0000FE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 xr:uid="{00000000-0006-0000-0000-0000FF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 xr:uid="{00000000-0006-0000-0000-00000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 xr:uid="{00000000-0006-0000-0000-00000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 xr:uid="{00000000-0006-0000-0000-00000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 xr:uid="{00000000-0006-0000-0000-00000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 xr:uid="{00000000-0006-0000-0000-00000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 xr:uid="{00000000-0006-0000-0000-00000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 xr:uid="{00000000-0006-0000-0000-00000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 xr:uid="{00000000-0006-0000-0000-00000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 xr:uid="{00000000-0006-0000-0000-00000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 xr:uid="{00000000-0006-0000-0000-00000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 xr:uid="{00000000-0006-0000-0000-00000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 xr:uid="{00000000-0006-0000-0000-00000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 xr:uid="{00000000-0006-0000-0000-00000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 xr:uid="{00000000-0006-0000-0000-00000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 xr:uid="{00000000-0006-0000-0000-00000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 xr:uid="{00000000-0006-0000-0000-00000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 xr:uid="{00000000-0006-0000-0000-00001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 xr:uid="{00000000-0006-0000-0000-00001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 xr:uid="{00000000-0006-0000-0000-00001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 xr:uid="{00000000-0006-0000-0000-00001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 xr:uid="{00000000-0006-0000-0000-00001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 xr:uid="{00000000-0006-0000-0000-00001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 xr:uid="{00000000-0006-0000-0000-00001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 xr:uid="{00000000-0006-0000-0000-00001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 xr:uid="{00000000-0006-0000-0000-00001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 xr:uid="{00000000-0006-0000-0000-00001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 xr:uid="{00000000-0006-0000-0000-00001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 xr:uid="{00000000-0006-0000-0000-00001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 xr:uid="{00000000-0006-0000-0000-00001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 xr:uid="{00000000-0006-0000-0000-00001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 xr:uid="{00000000-0006-0000-0000-00001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 xr:uid="{00000000-0006-0000-0000-00001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 xr:uid="{00000000-0006-0000-0000-00002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 xr:uid="{00000000-0006-0000-0000-00002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 xr:uid="{00000000-0006-0000-0000-00002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 xr:uid="{00000000-0006-0000-0000-00002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 xr:uid="{00000000-0006-0000-0000-00002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 xr:uid="{00000000-0006-0000-0000-00002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 xr:uid="{00000000-0006-0000-0000-00002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 xr:uid="{00000000-0006-0000-0000-00002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 xr:uid="{00000000-0006-0000-0000-00002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 xr:uid="{00000000-0006-0000-0000-00002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 xr:uid="{00000000-0006-0000-0000-00002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 xr:uid="{00000000-0006-0000-0000-00002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 xr:uid="{00000000-0006-0000-0000-00002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 xr:uid="{00000000-0006-0000-0000-00002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 xr:uid="{00000000-0006-0000-0000-00002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 xr:uid="{00000000-0006-0000-0000-00002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 xr:uid="{00000000-0006-0000-0000-00003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 xr:uid="{00000000-0006-0000-0000-00003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 xr:uid="{00000000-0006-0000-0000-00003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 xr:uid="{00000000-0006-0000-0000-00003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 xr:uid="{00000000-0006-0000-0000-00003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 xr:uid="{2EF73982-B7E6-4333-9AEB-49F4FDFFD1E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 xr:uid="{ACF19F25-9E55-43D1-887F-40B66C695F6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 xr:uid="{60414ACE-F650-4DAC-AE18-14DBBB6B3C8E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 xr:uid="{00000000-0006-0000-0000-00003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 xr:uid="{00000000-0006-0000-0000-00003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 xr:uid="{00000000-0006-0000-0000-00003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 xr:uid="{00000000-0006-0000-0000-00003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 xr:uid="{00000000-0006-0000-0000-00003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 xr:uid="{00000000-0006-0000-0000-00003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 xr:uid="{00000000-0006-0000-0000-00003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 xr:uid="{00000000-0006-0000-0000-00003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 xr:uid="{00000000-0006-0000-0000-00004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 xr:uid="{00000000-0006-0000-0000-00004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 xr:uid="{00000000-0006-0000-0000-00004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 xr:uid="{00000000-0006-0000-0000-00004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 xr:uid="{00000000-0006-0000-0000-00004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 xr:uid="{00000000-0006-0000-0000-00004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 xr:uid="{00000000-0006-0000-0000-00004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 xr:uid="{00000000-0006-0000-0000-00004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 xr:uid="{00000000-0006-0000-0000-00004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 xr:uid="{00000000-0006-0000-0000-00004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 xr:uid="{00000000-0006-0000-0000-00004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 xr:uid="{00000000-0006-0000-0000-00004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 xr:uid="{00000000-0006-0000-0000-00004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 xr:uid="{00000000-0006-0000-0000-00004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 xr:uid="{00000000-0006-0000-0000-00004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 xr:uid="{00000000-0006-0000-0000-00004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 xr:uid="{00000000-0006-0000-0000-00005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 xr:uid="{00000000-0006-0000-0000-00005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 xr:uid="{00000000-0006-0000-0000-00005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 xr:uid="{00000000-0006-0000-0000-00005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 xr:uid="{00000000-0006-0000-0000-00005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 xr:uid="{00000000-0006-0000-0000-00005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 xr:uid="{00000000-0006-0000-0000-00005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 xr:uid="{00000000-0006-0000-0000-00005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 xr:uid="{00000000-0006-0000-0000-00005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 xr:uid="{00000000-0006-0000-0000-00005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 xr:uid="{00000000-0006-0000-0000-00005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 xr:uid="{00000000-0006-0000-0000-00005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 xr:uid="{00000000-0006-0000-0000-00005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 xr:uid="{00000000-0006-0000-0000-00005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 xr:uid="{00000000-0006-0000-0000-00005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 xr:uid="{00000000-0006-0000-0000-00005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 xr:uid="{00000000-0006-0000-0000-00006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 xr:uid="{00000000-0006-0000-0000-00006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 xr:uid="{00000000-0006-0000-0000-00006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 xr:uid="{00000000-0006-0000-0000-00006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 xr:uid="{00000000-0006-0000-0000-00006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 xr:uid="{00000000-0006-0000-0000-00006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 xr:uid="{00000000-0006-0000-0000-00006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 xr:uid="{00000000-0006-0000-0000-00006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 xr:uid="{00000000-0006-0000-0000-00006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 xr:uid="{00000000-0006-0000-0000-00006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 xr:uid="{00000000-0006-0000-0000-00006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 xr:uid="{00000000-0006-0000-0000-00006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 xr:uid="{00000000-0006-0000-0000-00006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 xr:uid="{00000000-0006-0000-0000-00006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 xr:uid="{00000000-0006-0000-0000-00006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 xr:uid="{00000000-0006-0000-0000-00006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 xr:uid="{00000000-0006-0000-0000-00007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 xr:uid="{00000000-0006-0000-0000-00007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 xr:uid="{00000000-0006-0000-0000-00007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 xr:uid="{00000000-0006-0000-0000-00007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 xr:uid="{00000000-0006-0000-0000-00007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 xr:uid="{00000000-0006-0000-0000-00007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 xr:uid="{00000000-0006-0000-0000-00007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 xr:uid="{00000000-0006-0000-0000-00007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 xr:uid="{00000000-0006-0000-0000-00007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 xr:uid="{00000000-0006-0000-0000-00007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 xr:uid="{00000000-0006-0000-0000-00007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 xr:uid="{00000000-0006-0000-0000-00007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 xr:uid="{00000000-0006-0000-0000-00007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 xr:uid="{00000000-0006-0000-0000-00007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 xr:uid="{00000000-0006-0000-0000-00007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 xr:uid="{00000000-0006-0000-0000-00007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 xr:uid="{00000000-0006-0000-0000-00008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 xr:uid="{00000000-0006-0000-0000-00008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 xr:uid="{00000000-0006-0000-0000-00008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 xr:uid="{00000000-0006-0000-0000-00008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 xr:uid="{00000000-0006-0000-0000-00008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 xr:uid="{00000000-0006-0000-0000-00008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 xr:uid="{00000000-0006-0000-0000-00008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 xr:uid="{00000000-0006-0000-0000-00008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 xr:uid="{00000000-0006-0000-0000-00008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 xr:uid="{00000000-0006-0000-0000-00008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 xr:uid="{00000000-0006-0000-0000-00008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 xr:uid="{00000000-0006-0000-0000-00008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 xr:uid="{00000000-0006-0000-0000-00008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 xr:uid="{00000000-0006-0000-0000-00008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 xr:uid="{00000000-0006-0000-0000-00008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 xr:uid="{00000000-0006-0000-0000-00008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 xr:uid="{00000000-0006-0000-0000-00009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 xr:uid="{00000000-0006-0000-0000-00009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 xr:uid="{00000000-0006-0000-0000-00009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 xr:uid="{00000000-0006-0000-0000-00009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 xr:uid="{00000000-0006-0000-0000-00009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 xr:uid="{00000000-0006-0000-0000-00009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 xr:uid="{00000000-0006-0000-0000-00009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 xr:uid="{00000000-0006-0000-0000-00009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 xr:uid="{00000000-0006-0000-0000-00009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 xr:uid="{00000000-0006-0000-0000-00009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 xr:uid="{00000000-0006-0000-0000-00009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 xr:uid="{00000000-0006-0000-0000-00009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 xr:uid="{00000000-0006-0000-0000-00009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 xr:uid="{00000000-0006-0000-0000-00009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 xr:uid="{00000000-0006-0000-0000-00009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 xr:uid="{00000000-0006-0000-0000-00009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 xr:uid="{00000000-0006-0000-0000-0000A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 xr:uid="{00000000-0006-0000-0000-0000A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 xr:uid="{00000000-0006-0000-0000-0000A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 xr:uid="{00000000-0006-0000-0000-0000A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 xr:uid="{00000000-0006-0000-0000-0000A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 xr:uid="{00000000-0006-0000-0000-0000A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 xr:uid="{00000000-0006-0000-0000-0000A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 xr:uid="{00000000-0006-0000-0000-0000A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 xr:uid="{00000000-0006-0000-0000-0000A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 xr:uid="{00000000-0006-0000-0000-0000A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 xr:uid="{00000000-0006-0000-0000-0000A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 xr:uid="{1BA898FE-3295-4499-99F6-4270E3BFBB4A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 xr:uid="{A2E0C78E-E3FF-4F2C-86D0-5EC58AF81D7F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 xr:uid="{86A4DC08-5DC0-4A7D-B698-A0A2B9D9A9D9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 xr:uid="{00000000-0006-0000-0000-0000A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 xr:uid="{00000000-0006-0000-0000-0000A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119/240</t>
        </r>
      </text>
    </comment>
    <comment ref="EA19" authorId="0" shapeId="0" xr:uid="{00000000-0006-0000-0000-0000B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 xr:uid="{00000000-0006-0000-0000-0000B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121/240</t>
        </r>
      </text>
    </comment>
    <comment ref="EC19" authorId="0" shapeId="0" xr:uid="{00000000-0006-0000-0000-0000B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 xr:uid="{00000000-0006-0000-0000-0000B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123/240</t>
        </r>
      </text>
    </comment>
    <comment ref="EE19" authorId="0" shapeId="0" xr:uid="{00000000-0006-0000-0000-0000B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 xr:uid="{00000000-0006-0000-0000-0000B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 xr:uid="{00000000-0006-0000-0000-0000B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 xr:uid="{00000000-0006-0000-0000-0000B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 xr:uid="{00000000-0006-0000-0000-0000B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 xr:uid="{00000000-0006-0000-0000-0000B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 xr:uid="{00000000-0006-0000-0000-0000B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 xr:uid="{00000000-0006-0000-0000-0000B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 xr:uid="{00000000-0006-0000-0000-0000B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 xr:uid="{00000000-0006-0000-0000-0000B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 xr:uid="{00000000-0006-0000-0000-0000B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 xr:uid="{00000000-0006-0000-0000-0000B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 xr:uid="{00000000-0006-0000-0000-0000C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 xr:uid="{00000000-0006-0000-0000-0000C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 xr:uid="{00000000-0006-0000-0000-0000C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 xr:uid="{00000000-0006-0000-0000-0000C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 xr:uid="{00000000-0006-0000-0000-0000C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 xr:uid="{00000000-0006-0000-0000-0000C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 xr:uid="{00000000-0006-0000-0000-0000C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 xr:uid="{00000000-0006-0000-0000-0000C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 xr:uid="{00000000-0006-0000-0000-0000C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 xr:uid="{00000000-0006-0000-0000-0000C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 xr:uid="{00000000-0006-0000-0000-0000C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 xr:uid="{00000000-0006-0000-0000-0000C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 xr:uid="{00000000-0006-0000-0000-0000C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 xr:uid="{00000000-0006-0000-0000-0000C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 xr:uid="{00000000-0006-0000-0000-0000C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 xr:uid="{00000000-0006-0000-0000-0000C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 xr:uid="{00000000-0006-0000-0000-0000D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 xr:uid="{00000000-0006-0000-0000-0000D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 xr:uid="{00000000-0006-0000-0000-0000D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 xr:uid="{00000000-0006-0000-0000-0000D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 xr:uid="{00000000-0006-0000-0000-0000D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 xr:uid="{00000000-0006-0000-0000-0000D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 xr:uid="{00000000-0006-0000-0000-0000D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 xr:uid="{00000000-0006-0000-0000-0000D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 xr:uid="{00000000-0006-0000-0000-0000D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 xr:uid="{00000000-0006-0000-0000-0000D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 xr:uid="{00000000-0006-0000-0000-0000D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 xr:uid="{00000000-0006-0000-0000-0000D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 xr:uid="{00000000-0006-0000-0000-0000D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 xr:uid="{00000000-0006-0000-0000-0000DF01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 xr:uid="{00000000-0006-0000-0000-0000E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 xr:uid="{00000000-0006-0000-0000-0000FB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 xr:uid="{00000000-0006-0000-0000-0000FC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 xr:uid="{00000000-0006-0000-0000-0000FD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 xr:uid="{00000000-0006-0000-0000-0000FE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 xr:uid="{00000000-0006-0000-0000-0000FF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 xr:uid="{00000000-0006-0000-0000-00000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 xr:uid="{00000000-0006-0000-0000-00000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 xr:uid="{00000000-0006-0000-0000-00000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 xr:uid="{00000000-0006-0000-0000-00000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 xr:uid="{00000000-0006-0000-0000-00000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 xr:uid="{00000000-0006-0000-0000-00000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 xr:uid="{00000000-0006-0000-0000-00000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 xr:uid="{00000000-0006-0000-0000-00000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 xr:uid="{00000000-0006-0000-0000-00000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 xr:uid="{00000000-0006-0000-0000-00000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 xr:uid="{00000000-0006-0000-0000-00000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 xr:uid="{00000000-0006-0000-0000-00000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 xr:uid="{00000000-0006-0000-0000-00000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 xr:uid="{00000000-0006-0000-0000-00000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 xr:uid="{00000000-0006-0000-0000-00000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 xr:uid="{00000000-0006-0000-0000-00000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 xr:uid="{00000000-0006-0000-0000-00001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 xr:uid="{00000000-0006-0000-0000-00001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 xr:uid="{00000000-0006-0000-0000-00001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 xr:uid="{00000000-0006-0000-0000-00001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 xr:uid="{00000000-0006-0000-0000-00001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 xr:uid="{00000000-0006-0000-0000-00001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 xr:uid="{00000000-0006-0000-0000-00001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 xr:uid="{00000000-0006-0000-0000-00001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 xr:uid="{00000000-0006-0000-0000-00004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 xr:uid="{00000000-0006-0000-0000-00004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 xr:uid="{00000000-0006-0000-0000-00004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 xr:uid="{00000000-0006-0000-0000-00004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 xr:uid="{00000000-0006-0000-0000-00004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 xr:uid="{00000000-0006-0000-0000-00004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 xr:uid="{00000000-0006-0000-0000-00004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 xr:uid="{00000000-0006-0000-0000-00004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 xr:uid="{00000000-0006-0000-0000-00004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 xr:uid="{00000000-0006-0000-0000-00004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 xr:uid="{00000000-0006-0000-0000-00005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 xr:uid="{00000000-0006-0000-0000-00005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 xr:uid="{00000000-0006-0000-0000-00005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 xr:uid="{00000000-0006-0000-0000-00005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 xr:uid="{00000000-0006-0000-0000-00005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 xr:uid="{00000000-0006-0000-0000-00005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 xr:uid="{00000000-0006-0000-0000-00005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 xr:uid="{00000000-0006-0000-0000-00005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 xr:uid="{00000000-0006-0000-0000-00005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 xr:uid="{00000000-0006-0000-0000-00005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 xr:uid="{00000000-0006-0000-0000-00005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 xr:uid="{00000000-0006-0000-0000-00005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 xr:uid="{00000000-0006-0000-0000-00005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 xr:uid="{00000000-0006-0000-0000-00005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 xr:uid="{00000000-0006-0000-0000-00005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 xr:uid="{00000000-0006-0000-0000-00005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 xr:uid="{00000000-0006-0000-0000-00006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 xr:uid="{00000000-0006-0000-0000-00006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 xr:uid="{00000000-0006-0000-0000-00006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 xr:uid="{00000000-0006-0000-0000-00006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 xr:uid="{00000000-0006-0000-0000-00006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 xr:uid="{00000000-0006-0000-0000-00006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 xr:uid="{00000000-0006-0000-0000-00006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 xr:uid="{00000000-0006-0000-0000-00006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 xr:uid="{00000000-0006-0000-0000-00006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 xr:uid="{00000000-0006-0000-0000-00006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 xr:uid="{00000000-0006-0000-0000-00006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 xr:uid="{00000000-0006-0000-0000-00006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 xr:uid="{C927E037-4DAB-4CC6-AB28-1FE65C98D19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 xr:uid="{C24C3FD4-AF6A-42A9-9D21-EDAEE37DEA93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 xr:uid="{B5561CBB-9C78-47B7-8275-77001B21174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 xr:uid="{00000000-0006-0000-0000-00006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 xr:uid="{00000000-0006-0000-0000-00006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 xr:uid="{00000000-0006-0000-0000-00006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 xr:uid="{00000000-0006-0000-0000-00006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 xr:uid="{00000000-0006-0000-0000-00007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 xr:uid="{00000000-0006-0000-0000-00007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 xr:uid="{00000000-0006-0000-0000-00007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 xr:uid="{00000000-0006-0000-0000-00007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 xr:uid="{00000000-0006-0000-0000-00007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 xr:uid="{00000000-0006-0000-0000-00007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 xr:uid="{00000000-0006-0000-0000-00007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 xr:uid="{00000000-0006-0000-0000-00007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 xr:uid="{00000000-0006-0000-0000-00007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 xr:uid="{00000000-0006-0000-0000-00007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 xr:uid="{00000000-0006-0000-0000-00007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 xr:uid="{00000000-0006-0000-0000-00007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 xr:uid="{00000000-0006-0000-0000-00007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 xr:uid="{00000000-0006-0000-0000-00007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 xr:uid="{00000000-0006-0000-0000-00007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 xr:uid="{00000000-0006-0000-0000-00007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 xr:uid="{00000000-0006-0000-0000-00008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 xr:uid="{00000000-0006-0000-0000-00008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 xr:uid="{00000000-0006-0000-0000-00008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 xr:uid="{00000000-0006-0000-0000-00008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 xr:uid="{00000000-0006-0000-0000-00008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 xr:uid="{00000000-0006-0000-0000-00008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 xr:uid="{00000000-0006-0000-0000-00008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 xr:uid="{00000000-0006-0000-0000-00008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 xr:uid="{00000000-0006-0000-0000-00008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 xr:uid="{00000000-0006-0000-0000-00008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 xr:uid="{00000000-0006-0000-0000-00008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 xr:uid="{00000000-0006-0000-0000-00008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 xr:uid="{00000000-0006-0000-0000-00008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 xr:uid="{00000000-0006-0000-0000-00008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 xr:uid="{00000000-0006-0000-0000-00008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 xr:uid="{00000000-0006-0000-0000-00008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 xr:uid="{00000000-0006-0000-0000-00009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 xr:uid="{00000000-0006-0000-0000-00009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 xr:uid="{00000000-0006-0000-0000-00009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 xr:uid="{CBDEF11E-C062-4A61-8011-98A2A8511BD7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 xr:uid="{19DE70BC-CB31-446A-A3CB-6349951D9C9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 xr:uid="{BAB80D31-C8FC-49F5-A9A2-C61053A7E9A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 xr:uid="{00000000-0006-0000-0000-00009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 xr:uid="{00000000-0006-0000-0000-00009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 xr:uid="{00000000-0006-0000-0000-00009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 xr:uid="{00000000-0006-0000-0000-00009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 xr:uid="{00000000-0006-0000-0000-00009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 xr:uid="{00000000-0006-0000-0000-00009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 xr:uid="{00000000-0006-0000-0000-00009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 xr:uid="{00000000-0006-0000-0000-00009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 xr:uid="{00000000-0006-0000-0000-00009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 xr:uid="{00000000-0006-0000-0000-00009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 xr:uid="{00000000-0006-0000-0000-00009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 xr:uid="{00000000-0006-0000-0000-00009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 xr:uid="{00000000-0006-0000-0000-00009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 xr:uid="{00000000-0006-0000-0000-0000A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 xr:uid="{00000000-0006-0000-0000-0000A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 xr:uid="{00000000-0006-0000-0000-0000A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 xr:uid="{00000000-0006-0000-0000-0000A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 xr:uid="{00000000-0006-0000-0000-0000A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 xr:uid="{00000000-0006-0000-0000-0000A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 xr:uid="{00000000-0006-0000-0000-0000A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 xr:uid="{00000000-0006-0000-0000-0000A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 xr:uid="{00000000-0006-0000-0000-0000A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 xr:uid="{00000000-0006-0000-0000-0000A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 xr:uid="{00000000-0006-0000-0000-0000A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 xr:uid="{00000000-0006-0000-0000-0000A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 xr:uid="{00000000-0006-0000-0000-0000A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 xr:uid="{00000000-0006-0000-0000-0000A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 xr:uid="{00000000-0006-0000-0000-0000A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 xr:uid="{00000000-0006-0000-0000-0000A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 xr:uid="{00000000-0006-0000-0000-0000B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 xr:uid="{00000000-0006-0000-0000-0000B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 xr:uid="{00000000-0006-0000-0000-0000B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 xr:uid="{00000000-0006-0000-0000-0000B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 xr:uid="{00000000-0006-0000-0000-0000B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 xr:uid="{00000000-0006-0000-0000-0000B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 xr:uid="{00000000-0006-0000-0000-0000B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 xr:uid="{00000000-0006-0000-0000-0000B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 xr:uid="{00000000-0006-0000-0000-0000B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 xr:uid="{00000000-0006-0000-0000-0000B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 xr:uid="{00000000-0006-0000-0000-0000B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 xr:uid="{93889A87-7561-4808-B1E8-1EAC499182F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 xr:uid="{5BEBF23F-E4F5-430E-9853-145CD009593A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 xr:uid="{44139967-FFCA-4653-9C0E-C6D01BCFB09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 xr:uid="{00000000-0006-0000-0000-0000BB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 xr:uid="{00000000-0006-0000-0000-0000BC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 xr:uid="{00000000-0006-0000-0000-0000BD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 xr:uid="{00000000-0006-0000-0000-0000BE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 xr:uid="{00000000-0006-0000-0000-0000BF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 xr:uid="{00000000-0006-0000-0000-0000C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 xr:uid="{00000000-0006-0000-0000-0000C1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 xr:uid="{00000000-0006-0000-0000-0000C2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 xr:uid="{00000000-0006-0000-0000-0000C3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 xr:uid="{00000000-0006-0000-0000-0000C4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E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 xr:uid="{00000000-0006-0000-0E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 xr:uid="{00000000-0006-0000-0E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 xr:uid="{00000000-0006-0000-0E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 xr:uid="{00000000-0006-0000-0E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 xr:uid="{00000000-0006-0000-0E00-000006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F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 xr:uid="{00000000-0006-0000-0F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 xr:uid="{00000000-0006-0000-0F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E1" authorId="0" shapeId="0" xr:uid="{00000000-0006-0000-10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H1" authorId="0" shapeId="0" xr:uid="{00000000-0006-0000-11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G42" authorId="0" shapeId="0" xr:uid="{00000000-0006-0000-13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AG1" authorId="0" shapeId="0" xr:uid="{00000000-0006-0000-15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N1" authorId="0" shapeId="0" xr:uid="{00000000-0006-0000-16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 xr:uid="{00000000-0006-0000-16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 xr:uid="{00000000-0006-0000-16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 xr:uid="{00000000-0006-0000-16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 xr:uid="{00000000-0006-0000-16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17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 xr:uid="{00000000-0006-0000-1700-000002000000}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 xr:uid="{00000000-0006-0000-17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 xr:uid="{00000000-0006-0000-17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<sst xmlns="http://schemas.openxmlformats.org/spreadsheetml/2006/main" count="1902" uniqueCount="424">
  <si>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</si>
  <si>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</si>
  <si>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</si>
  <si>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</si>
  <si>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</si>
  <si>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</si>
  <si>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</si>
  <si>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</si>
  <si>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</si>
  <si>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</si>
  <si>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</si>
  <si>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</si>
  <si>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</si>
  <si>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</si>
  <si>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</si>
  <si>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</si>
  <si>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</si>
  <si>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</si>
  <si>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</si>
  <si>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</si>
  <si>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</si>
  <si>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</si>
  <si>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</si>
  <si>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</si>
  <si>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</si>
  <si>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</si>
  <si>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</si>
  <si>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</si>
  <si>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</si>
  <si>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</si>
  <si>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</si>
  <si>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</si>
  <si>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</si>
  <si>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</si>
  <si>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</si>
  <si>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</si>
  <si>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</si>
  <si>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</si>
  <si>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</si>
  <si>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</si>
  <si>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</si>
  <si>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</si>
  <si>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</si>
  <si>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</si>
  <si>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</si>
  <si>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</si>
  <si>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</si>
  <si>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</si>
  <si>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</si>
  <si>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</si>
  <si>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</si>
  <si>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</si>
  <si>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</si>
  <si>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</si>
  <si>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</si>
  <si>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</si>
  <si>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</si>
  <si>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</si>
  <si>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</si>
  <si>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</si>
  <si>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</si>
  <si>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</si>
  <si>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</si>
  <si>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</si>
  <si>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</si>
  <si>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</si>
  <si>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</si>
  <si>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</si>
  <si>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</si>
  <si>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</si>
  <si>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</si>
  <si>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</si>
  <si>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</si>
  <si>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</si>
  <si>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</si>
  <si>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</si>
  <si>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</si>
  <si>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</si>
  <si>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</si>
  <si>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</si>
  <si>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</si>
  <si>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</si>
  <si>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</si>
  <si>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</si>
  <si>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</si>
  <si>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</si>
  <si>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</si>
  <si>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</si>
  <si>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</si>
  <si>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</si>
  <si>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</si>
  <si>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</si>
  <si>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</si>
  <si>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</si>
  <si>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</si>
  <si>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</si>
  <si>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</si>
  <si>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</si>
  <si>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</si>
  <si>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</si>
  <si>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</si>
  <si>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</si>
  <si>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</si>
  <si>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</si>
  <si>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</si>
  <si>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</si>
  <si>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</si>
  <si>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</si>
  <si>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</si>
  <si>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</si>
  <si>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</si>
  <si>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</si>
  <si>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</si>
  <si>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</si>
  <si>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</si>
  <si>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</si>
  <si>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</si>
  <si>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</si>
  <si>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</si>
  <si>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</si>
  <si>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</si>
  <si>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</si>
  <si>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</si>
  <si>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</si>
  <si>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</si>
  <si>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</si>
  <si>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</si>
  <si>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</si>
  <si>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</si>
  <si>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</si>
  <si>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</si>
  <si>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</si>
  <si>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</si>
  <si>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</si>
  <si>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</si>
  <si>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</si>
  <si>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</si>
  <si>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</si>
  <si>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</si>
  <si>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</si>
  <si>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</si>
  <si>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</si>
  <si>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</si>
  <si>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</si>
  <si>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</si>
  <si>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</si>
  <si>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</si>
  <si>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</si>
  <si>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</si>
  <si>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</si>
  <si>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</si>
  <si>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</si>
  <si>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</si>
  <si>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</si>
  <si>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</si>
  <si>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</si>
  <si>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</si>
  <si>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</si>
  <si>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</si>
  <si>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</si>
  <si>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</si>
  <si>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</si>
  <si>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</si>
  <si>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</si>
  <si>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</si>
  <si>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</si>
  <si>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</si>
  <si>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</si>
  <si>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</si>
  <si>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</si>
  <si>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</si>
  <si>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</si>
  <si>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</si>
  <si>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</si>
  <si>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</si>
  <si>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</si>
  <si>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</si>
  <si>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</si>
  <si>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</si>
  <si>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</si>
  <si>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</si>
  <si>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</si>
  <si>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</si>
  <si>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</si>
  <si>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</si>
  <si>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</si>
  <si>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</si>
  <si>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</si>
  <si>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</si>
  <si>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</si>
  <si>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</si>
  <si>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</si>
  <si>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</si>
  <si>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</si>
  <si>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</si>
  <si>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</si>
  <si>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</si>
  <si>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</si>
  <si>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</si>
  <si>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</si>
  <si>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</si>
  <si>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</si>
  <si>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</si>
  <si>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</si>
  <si>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</si>
  <si>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</si>
  <si>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</si>
  <si>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</si>
  <si>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</si>
  <si>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</si>
  <si>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</si>
  <si>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</si>
  <si>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</si>
  <si>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</si>
  <si>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</si>
  <si>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</si>
  <si>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</si>
  <si>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</si>
  <si>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</si>
  <si>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</si>
  <si>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</si>
  <si>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</si>
  <si>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</si>
  <si>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</si>
  <si>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</si>
  <si>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</si>
  <si>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</si>
  <si>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</si>
  <si>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</si>
  <si>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</si>
  <si>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</si>
  <si>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</si>
  <si>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</si>
  <si>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</si>
  <si>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</si>
  <si>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</si>
  <si>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</si>
  <si>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</si>
  <si>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</si>
  <si>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</si>
  <si>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</si>
  <si>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</si>
  <si>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</si>
  <si>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</si>
  <si>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</si>
  <si>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</si>
  <si>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</si>
  <si>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</si>
  <si>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</si>
  <si>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</si>
  <si>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</si>
  <si>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</si>
  <si>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</si>
  <si>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</si>
  <si>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</si>
  <si>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</si>
  <si>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</si>
  <si>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</si>
  <si>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</si>
  <si>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</si>
  <si>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</si>
  <si>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</si>
  <si>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</si>
  <si>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</si>
  <si>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</si>
  <si>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</si>
  <si>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</si>
  <si>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</si>
  <si>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</si>
  <si>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</si>
  <si>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</si>
  <si>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</si>
  <si>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</si>
  <si>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</si>
  <si>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</si>
  <si>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</si>
  <si>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</si>
  <si>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</si>
  <si>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</si>
  <si>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</si>
  <si>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</si>
  <si>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</si>
  <si>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</si>
  <si>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</si>
  <si>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</si>
  <si>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</si>
  <si>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</si>
  <si>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</si>
  <si>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</si>
  <si>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</si>
  <si>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</si>
  <si>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</si>
  <si>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</si>
  <si>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</si>
  <si>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</si>
  <si>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</si>
  <si>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</si>
  <si>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</si>
  <si>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</si>
  <si>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</si>
  <si>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</si>
  <si>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</si>
  <si>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</si>
  <si>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</si>
  <si>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</si>
  <si>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</si>
  <si>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</si>
  <si>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</si>
  <si>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</si>
  <si>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</si>
  <si>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</si>
  <si>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</si>
  <si>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</si>
  <si>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</si>
  <si>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</si>
  <si>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</si>
  <si>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</si>
  <si>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</si>
  <si>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</si>
  <si>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</si>
  <si>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</si>
  <si>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</si>
  <si>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</si>
  <si>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</si>
  <si>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</si>
  <si>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</si>
  <si>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</si>
  <si>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</si>
  <si>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</si>
  <si>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</si>
  <si>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</si>
  <si>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</si>
  <si>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</si>
  <si>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</si>
  <si>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</si>
  <si>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</si>
  <si>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</si>
  <si>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</si>
  <si>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</si>
  <si>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</si>
  <si>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</si>
  <si>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</si>
  <si>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</si>
  <si>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</si>
  <si>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</si>
  <si>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</si>
  <si>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</si>
  <si>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</si>
  <si>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</si>
  <si>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</si>
  <si>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</si>
  <si>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</si>
  <si>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</si>
  <si>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</si>
  <si>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</si>
  <si>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</si>
  <si>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</si>
  <si>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</si>
  <si>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</si>
  <si>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</si>
  <si>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</si>
  <si>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</si>
  <si>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</si>
  <si>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</si>
  <si>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</si>
  <si>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</si>
  <si>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</si>
  <si>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</si>
  <si>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</si>
  <si>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</si>
  <si>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</si>
  <si>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</si>
  <si>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</si>
  <si>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</si>
  <si>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</si>
  <si>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</si>
  <si>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</si>
  <si>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</si>
  <si>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</si>
  <si>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</si>
  <si>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</si>
  <si>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</si>
  <si>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</si>
  <si>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</si>
  <si>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</si>
  <si>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</si>
  <si>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</si>
  <si>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</si>
  <si>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</si>
  <si>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</si>
  <si>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</si>
  <si>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</si>
  <si>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</si>
  <si>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</si>
  <si>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</si>
  <si>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</si>
  <si>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</si>
  <si>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</si>
  <si>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</si>
  <si>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</si>
  <si>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</si>
  <si>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想改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</si>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</sst>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43</xdr:row>
      <xdr:rowOff>9525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30</xdr:row>
      <xdr:rowOff>152400</xdr:rowOff>
    </xdr:from>
    <xdr:to>
      <xdr:col>35</xdr:col>
      <xdr:colOff>292726</xdr:colOff>
      <xdr:row>46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46</xdr:row>
      <xdr:rowOff>133350</xdr:rowOff>
    </xdr:from>
    <xdr:to>
      <xdr:col>30</xdr:col>
      <xdr:colOff>188343</xdr:colOff>
      <xdr:row>65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523875</xdr:colOff>
      <xdr:row>65</xdr:row>
      <xdr:rowOff>113861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skywang\Documents\My%20Personal\Finance\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N47"/>
  <sheetViews>
    <sheetView tabSelected="1" zoomScaleNormal="100" workbookViewId="0">
      <pane xSplit="10" ySplit="2" topLeftCell="DS8" activePane="bottomRight" state="frozen"/>
      <selection pane="topRight" activeCell="K1" sqref="K1"/>
      <selection pane="bottomLeft" activeCell="A3" sqref="A3"/>
      <selection pane="bottomRight" activeCell="DU33" sqref="DU33"/>
    </sheetView>
  </sheetViews>
  <sheetFormatPr defaultColWidth="8.73046875" defaultRowHeight="13.5" customHeight="1" outlineLevelRow="1" outlineLevelCol="1"/>
  <cols>
    <col min="1" max="1" width="11.1328125" style="258" customWidth="1"/>
    <col min="2" max="2" width="8.73046875" style="258"/>
    <col min="3" max="3" width="21.86328125" style="258" customWidth="1"/>
    <col min="4" max="4" width="9.59765625" style="258" hidden="1" customWidth="1" outlineLevel="1"/>
    <col min="5" max="5" width="12" style="259" hidden="1" customWidth="1" outlineLevel="1"/>
    <col min="6" max="6" width="8.59765625" style="260" hidden="1" customWidth="1" outlineLevel="1"/>
    <col min="7" max="7" width="8.73046875" style="260" hidden="1" customWidth="1" outlineLevel="1"/>
    <col min="8" max="8" width="8.73046875" style="261" hidden="1" customWidth="1" outlineLevel="1"/>
    <col min="9" max="9" width="16.1328125" style="310" bestFit="1" customWidth="1" collapsed="1"/>
    <col min="10" max="10" width="26.59765625" style="258" customWidth="1"/>
    <col min="11" max="11" width="8.1328125" style="258" hidden="1" customWidth="1" outlineLevel="1"/>
    <col min="12" max="12" width="9" style="258" hidden="1" customWidth="1" outlineLevel="1"/>
    <col min="13" max="13" width="8.73046875" style="258" hidden="1" customWidth="1" outlineLevel="1"/>
    <col min="14" max="14" width="10" style="258" customWidth="1" collapsed="1"/>
    <col min="15" max="17" width="12.3984375" style="258" hidden="1" customWidth="1" outlineLevel="1"/>
    <col min="18" max="18" width="12" style="258" hidden="1" customWidth="1" outlineLevel="1"/>
    <col min="19" max="19" width="10.73046875" style="361" hidden="1" customWidth="1" outlineLevel="1"/>
    <col min="20" max="20" width="12.3984375" style="258" hidden="1" customWidth="1" outlineLevel="1"/>
    <col min="21" max="21" width="9.86328125" style="258" hidden="1" customWidth="1" outlineLevel="1"/>
    <col min="22" max="25" width="11.3984375" style="258" hidden="1" customWidth="1" outlineLevel="1"/>
    <col min="26" max="26" width="11.3984375" style="258" bestFit="1" customWidth="1" collapsed="1"/>
    <col min="27" max="29" width="11.3984375" style="258" customWidth="1" outlineLevel="1"/>
    <col min="30" max="30" width="9.1328125" style="258" customWidth="1" outlineLevel="1"/>
    <col min="31" max="31" width="11.3984375" style="258" customWidth="1" outlineLevel="1"/>
    <col min="32" max="34" width="9.1328125" style="258" customWidth="1" outlineLevel="1"/>
    <col min="35" max="35" width="10" style="258" customWidth="1" outlineLevel="1"/>
    <col min="36" max="37" width="9.86328125" style="258" customWidth="1" outlineLevel="1"/>
    <col min="38" max="38" width="9.86328125" style="258" bestFit="1" customWidth="1"/>
    <col min="39" max="41" width="9.86328125" style="258" customWidth="1" outlineLevel="1"/>
    <col min="42" max="43" width="11.3984375" style="258" customWidth="1" outlineLevel="1"/>
    <col min="44" max="44" width="12.3984375" style="258" customWidth="1" outlineLevel="1"/>
    <col min="45" max="48" width="11.3984375" style="258" customWidth="1" outlineLevel="1"/>
    <col min="49" max="49" width="9.1328125" style="258" customWidth="1" outlineLevel="1"/>
    <col min="50" max="50" width="9.86328125" style="258" bestFit="1" customWidth="1"/>
    <col min="51" max="53" width="9.86328125" style="258" customWidth="1" outlineLevel="1"/>
    <col min="54" max="54" width="11.3984375" style="258" customWidth="1" outlineLevel="1"/>
    <col min="55" max="56" width="9.1328125" style="258" customWidth="1" outlineLevel="1"/>
    <col min="57" max="60" width="8.73046875" style="258" customWidth="1" outlineLevel="1"/>
    <col min="61" max="61" width="9.1328125" style="258" customWidth="1" outlineLevel="1"/>
    <col min="62" max="67" width="9.1328125" style="258" bestFit="1" customWidth="1"/>
    <col min="68" max="77" width="9.59765625" style="258" bestFit="1" customWidth="1"/>
    <col min="78" max="79" width="10.1328125" style="258" bestFit="1" customWidth="1"/>
    <col min="80" max="80" width="9.59765625" style="258" bestFit="1" customWidth="1"/>
    <col min="81" max="81" width="10.1328125" style="258" bestFit="1" customWidth="1"/>
    <col min="82" max="84" width="9.59765625" style="258" bestFit="1" customWidth="1"/>
    <col min="85" max="86" width="11.3984375" style="258" bestFit="1" customWidth="1"/>
    <col min="87" max="87" width="10.1328125" style="258" bestFit="1" customWidth="1"/>
    <col min="88" max="88" width="8.73046875" style="258"/>
    <col min="89" max="89" width="9.73046875" style="258" bestFit="1" customWidth="1"/>
    <col min="90" max="90" width="8.73046875" style="258"/>
    <col min="91" max="92" width="9.73046875" style="258" bestFit="1" customWidth="1"/>
    <col min="93" max="93" width="8.73046875" style="258"/>
    <col min="94" max="94" width="10.1328125" style="258" customWidth="1"/>
    <col min="95" max="96" width="8.73046875" style="258"/>
    <col min="97" max="97" width="9.73046875" style="258" customWidth="1"/>
    <col min="98" max="98" width="8.73046875" style="258"/>
    <col min="99" max="99" width="9.3984375" style="258" customWidth="1"/>
    <col min="100" max="116" width="8.73046875" style="258"/>
    <col min="117" max="117" width="9.73046875" style="258" bestFit="1" customWidth="1"/>
    <col min="118" max="144" width="8.73046875" style="258"/>
    <col min="145" max="145" width="9.1328125" style="258" customWidth="1"/>
    <col min="146" max="16384" width="8.7304687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8">
        <f t="shared" ref="DU8:DX8" si="0">DU8</f>
        <v>19725</v>
      </c>
      <c r="DW8" s="358">
        <f t="shared" si="0"/>
        <v>19725</v>
      </c>
      <c r="DX8" s="358">
        <f t="shared" si="0"/>
        <v>19725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8">
        <f>DU9</f>
        <v>5065</v>
      </c>
      <c r="DW9" s="358">
        <f>DV9</f>
        <v>5065</v>
      </c>
      <c r="DX9" s="358">
        <f>DW9</f>
        <v>5065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8">
        <v>3000</v>
      </c>
      <c r="DW10" s="358">
        <v>3000</v>
      </c>
      <c r="DX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1">AV11</f>
        <v>1251</v>
      </c>
      <c r="AX11" s="417">
        <f t="shared" si="1"/>
        <v>1251</v>
      </c>
      <c r="AY11" s="417">
        <v>300</v>
      </c>
      <c r="AZ11" s="417">
        <f t="shared" si="1"/>
        <v>300</v>
      </c>
      <c r="BA11" s="417">
        <v>1808</v>
      </c>
      <c r="BB11" s="443">
        <f t="shared" si="1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07">
        <f t="shared" ref="DS11:DX12" si="2">DU11</f>
        <v>14789</v>
      </c>
      <c r="DW11" s="407">
        <f t="shared" si="2"/>
        <v>14789</v>
      </c>
      <c r="DX11" s="407">
        <f t="shared" si="2"/>
        <v>14789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423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2"/>
        <v>0</v>
      </c>
      <c r="DT12" s="366">
        <v>14765</v>
      </c>
      <c r="DU12" s="366">
        <v>9202</v>
      </c>
      <c r="DV12" s="329">
        <f t="shared" si="2"/>
        <v>9202</v>
      </c>
      <c r="DW12" s="329">
        <f t="shared" si="2"/>
        <v>9202</v>
      </c>
      <c r="DX12" s="329">
        <f t="shared" si="2"/>
        <v>9202</v>
      </c>
      <c r="DY12" s="329"/>
      <c r="DZ12" s="329"/>
      <c r="EA12" s="329"/>
      <c r="EB12" s="329"/>
      <c r="EC12" s="329"/>
      <c r="ED12" s="329"/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410</v>
      </c>
      <c r="K13" s="289">
        <f t="shared" ref="K13:BB13" si="3">SUM(K3:K12)</f>
        <v>147143</v>
      </c>
      <c r="L13" s="289">
        <f>SUM(L3:L12)</f>
        <v>114482</v>
      </c>
      <c r="M13" s="289">
        <f t="shared" si="3"/>
        <v>132036</v>
      </c>
      <c r="N13" s="289">
        <f t="shared" si="3"/>
        <v>149211</v>
      </c>
      <c r="O13" s="289">
        <f>SUM(O3:O12)</f>
        <v>304576</v>
      </c>
      <c r="P13" s="289">
        <f t="shared" si="3"/>
        <v>145005</v>
      </c>
      <c r="Q13" s="289">
        <f t="shared" si="3"/>
        <v>120813</v>
      </c>
      <c r="R13" s="289">
        <f t="shared" si="3"/>
        <v>715749</v>
      </c>
      <c r="S13" s="361">
        <f t="shared" si="3"/>
        <v>61439</v>
      </c>
      <c r="T13" s="289">
        <f t="shared" si="3"/>
        <v>109513</v>
      </c>
      <c r="U13" s="289">
        <f t="shared" si="3"/>
        <v>170503</v>
      </c>
      <c r="V13" s="289">
        <f t="shared" si="3"/>
        <v>136299</v>
      </c>
      <c r="W13" s="289">
        <f t="shared" si="3"/>
        <v>60294</v>
      </c>
      <c r="X13" s="289">
        <f t="shared" si="3"/>
        <v>71806</v>
      </c>
      <c r="Y13" s="289">
        <f t="shared" si="3"/>
        <v>60708</v>
      </c>
      <c r="Z13" s="289">
        <f t="shared" si="3"/>
        <v>116051</v>
      </c>
      <c r="AA13" s="289">
        <f t="shared" si="3"/>
        <v>64242</v>
      </c>
      <c r="AB13" s="289">
        <f t="shared" si="3"/>
        <v>93984</v>
      </c>
      <c r="AC13" s="289">
        <f t="shared" si="3"/>
        <v>50234</v>
      </c>
      <c r="AD13" s="289">
        <f t="shared" si="3"/>
        <v>80770</v>
      </c>
      <c r="AE13" s="289">
        <f t="shared" si="3"/>
        <v>40806</v>
      </c>
      <c r="AF13" s="289">
        <f t="shared" si="3"/>
        <v>29007</v>
      </c>
      <c r="AG13" s="289">
        <f t="shared" si="3"/>
        <v>178878</v>
      </c>
      <c r="AH13" s="289">
        <f t="shared" si="3"/>
        <v>202613</v>
      </c>
      <c r="AI13" s="289">
        <f t="shared" si="3"/>
        <v>54495</v>
      </c>
      <c r="AJ13" s="289">
        <f t="shared" si="3"/>
        <v>88546</v>
      </c>
      <c r="AK13" s="289">
        <f t="shared" si="3"/>
        <v>126559</v>
      </c>
      <c r="AL13" s="289">
        <f t="shared" si="3"/>
        <v>63657</v>
      </c>
      <c r="AM13" s="289">
        <f t="shared" si="3"/>
        <v>49633</v>
      </c>
      <c r="AN13" s="289">
        <f t="shared" si="3"/>
        <v>58266</v>
      </c>
      <c r="AO13" s="289">
        <f t="shared" si="3"/>
        <v>53259</v>
      </c>
      <c r="AP13" s="289">
        <f t="shared" si="3"/>
        <v>58310</v>
      </c>
      <c r="AQ13" s="289">
        <f t="shared" si="3"/>
        <v>109936</v>
      </c>
      <c r="AR13" s="289">
        <f t="shared" si="3"/>
        <v>54155</v>
      </c>
      <c r="AS13" s="289">
        <f t="shared" si="3"/>
        <v>209890</v>
      </c>
      <c r="AT13" s="289">
        <f t="shared" si="3"/>
        <v>60412</v>
      </c>
      <c r="AU13" s="289">
        <f t="shared" si="3"/>
        <v>45046</v>
      </c>
      <c r="AV13" s="289">
        <f t="shared" si="3"/>
        <v>49291</v>
      </c>
      <c r="AW13" s="289">
        <f t="shared" si="3"/>
        <v>136513</v>
      </c>
      <c r="AX13" s="289">
        <f t="shared" ref="AX13" si="4">SUM(AX3:AX12)</f>
        <v>63780</v>
      </c>
      <c r="AY13" s="289">
        <f t="shared" si="3"/>
        <v>53674</v>
      </c>
      <c r="AZ13" s="289">
        <f t="shared" si="3"/>
        <v>52006</v>
      </c>
      <c r="BA13" s="289">
        <f t="shared" si="3"/>
        <v>113859</v>
      </c>
      <c r="BB13" s="289">
        <f t="shared" si="3"/>
        <v>50112</v>
      </c>
      <c r="BC13" s="289">
        <f t="shared" ref="BC13:BD13" si="5">SUM(BC3:BC12)</f>
        <v>105984</v>
      </c>
      <c r="BD13" s="289">
        <f t="shared" si="5"/>
        <v>33648</v>
      </c>
      <c r="BE13" s="289">
        <f t="shared" ref="BE13:BF13" si="6">SUM(BE3:BE12)</f>
        <v>187828</v>
      </c>
      <c r="BF13" s="289">
        <f t="shared" si="6"/>
        <v>74962</v>
      </c>
      <c r="BG13" s="289">
        <f t="shared" ref="BG13:BH13" si="7">SUM(BG3:BG12)</f>
        <v>43235</v>
      </c>
      <c r="BH13" s="289">
        <f t="shared" si="7"/>
        <v>95354</v>
      </c>
      <c r="BI13" s="289">
        <f t="shared" ref="BI13:BJ13" si="8">SUM(BI3:BI12)</f>
        <v>77717</v>
      </c>
      <c r="BJ13" s="289">
        <f t="shared" si="8"/>
        <v>30613</v>
      </c>
      <c r="BK13" s="289">
        <f t="shared" ref="BK13:BL13" si="9">SUM(BK3:BK12)</f>
        <v>29892</v>
      </c>
      <c r="BL13" s="289">
        <f t="shared" si="9"/>
        <v>32255</v>
      </c>
      <c r="BM13" s="289">
        <f t="shared" ref="BM13:BN13" si="10">SUM(BM3:BM12)</f>
        <v>32313</v>
      </c>
      <c r="BN13" s="289">
        <f t="shared" si="10"/>
        <v>15321</v>
      </c>
      <c r="BO13" s="289">
        <f t="shared" ref="BO13:BP13" si="11">SUM(BO3:BO12)</f>
        <v>68443</v>
      </c>
      <c r="BP13" s="289">
        <f t="shared" si="11"/>
        <v>142959</v>
      </c>
      <c r="BQ13" s="289">
        <f t="shared" ref="BQ13:BS13" si="12">SUM(BQ3:BQ12)</f>
        <v>90135</v>
      </c>
      <c r="BR13" s="289">
        <f t="shared" si="12"/>
        <v>135553</v>
      </c>
      <c r="BS13" s="289">
        <f t="shared" si="12"/>
        <v>38960</v>
      </c>
      <c r="BT13" s="289">
        <f t="shared" ref="BT13:BV13" si="13">SUM(BT3:BT12)</f>
        <v>58167</v>
      </c>
      <c r="BU13" s="289">
        <f t="shared" si="13"/>
        <v>26577</v>
      </c>
      <c r="BV13" s="289">
        <f t="shared" si="13"/>
        <v>39826</v>
      </c>
      <c r="BW13" s="289">
        <f t="shared" ref="BW13:BX13" si="14">SUM(BW3:BW12)</f>
        <v>44633</v>
      </c>
      <c r="BX13" s="289">
        <f t="shared" si="14"/>
        <v>122132</v>
      </c>
      <c r="BY13" s="289">
        <f t="shared" ref="BY13:BZ13" si="15">SUM(BY3:BY12)</f>
        <v>46943</v>
      </c>
      <c r="BZ13" s="289">
        <f t="shared" si="15"/>
        <v>188325</v>
      </c>
      <c r="CA13" s="289">
        <f t="shared" ref="CA13:CB13" si="16">SUM(CA3:CA12)</f>
        <v>50380</v>
      </c>
      <c r="CB13" s="289">
        <f t="shared" si="16"/>
        <v>81065</v>
      </c>
      <c r="CC13" s="289">
        <f t="shared" ref="CC13:CH13" si="17">SUM(CC3:CC12)</f>
        <v>194455</v>
      </c>
      <c r="CD13" s="289">
        <f t="shared" si="17"/>
        <v>98003</v>
      </c>
      <c r="CE13" s="289">
        <f t="shared" si="17"/>
        <v>39916</v>
      </c>
      <c r="CF13" s="289">
        <f t="shared" si="17"/>
        <v>131586</v>
      </c>
      <c r="CG13" s="289">
        <f t="shared" si="17"/>
        <v>192759</v>
      </c>
      <c r="CH13" s="289">
        <f t="shared" si="17"/>
        <v>53193</v>
      </c>
      <c r="CI13" s="289">
        <f t="shared" ref="CI13:CK13" si="18">SUM(CI3:CI12)</f>
        <v>372332</v>
      </c>
      <c r="CJ13" s="289">
        <f t="shared" si="18"/>
        <v>117418</v>
      </c>
      <c r="CK13" s="289">
        <f t="shared" si="18"/>
        <v>79674</v>
      </c>
      <c r="CL13" s="289">
        <f t="shared" ref="CL13:CM13" si="19">SUM(CL3:CL12)</f>
        <v>88844</v>
      </c>
      <c r="CM13" s="289">
        <f t="shared" si="19"/>
        <v>105418</v>
      </c>
      <c r="CN13" s="289">
        <f t="shared" ref="CN13:CO13" si="20">SUM(CN3:CN12)</f>
        <v>78374</v>
      </c>
      <c r="CO13" s="289">
        <f t="shared" si="20"/>
        <v>518662</v>
      </c>
      <c r="CP13" s="289">
        <f t="shared" ref="CP13:CT13" si="21">SUM(CP3:CP12)</f>
        <v>133532</v>
      </c>
      <c r="CQ13" s="289">
        <f t="shared" si="21"/>
        <v>108511</v>
      </c>
      <c r="CR13" s="289">
        <f t="shared" si="21"/>
        <v>75447</v>
      </c>
      <c r="CS13" s="289">
        <f t="shared" si="21"/>
        <v>116906</v>
      </c>
      <c r="CT13" s="289">
        <f t="shared" si="21"/>
        <v>80720</v>
      </c>
      <c r="CU13" s="289">
        <f t="shared" ref="CU13:CW13" si="22">SUM(CU3:CU12)</f>
        <v>58374</v>
      </c>
      <c r="CV13" s="289">
        <f t="shared" si="22"/>
        <v>58120</v>
      </c>
      <c r="CW13" s="289">
        <f t="shared" si="22"/>
        <v>37878</v>
      </c>
      <c r="CX13" s="289">
        <f t="shared" ref="CX13:CZ13" si="23">SUM(CX3:CX12)</f>
        <v>26767</v>
      </c>
      <c r="CY13" s="289">
        <f t="shared" si="23"/>
        <v>31044</v>
      </c>
      <c r="CZ13" s="289">
        <f t="shared" si="23"/>
        <v>43293</v>
      </c>
      <c r="DA13" s="289">
        <f t="shared" ref="DA13:DF13" si="24">SUM(DA3:DA12)</f>
        <v>83018</v>
      </c>
      <c r="DB13" s="289">
        <f t="shared" si="24"/>
        <v>117786</v>
      </c>
      <c r="DC13" s="289">
        <f t="shared" si="24"/>
        <v>62875</v>
      </c>
      <c r="DD13" s="289">
        <f t="shared" si="24"/>
        <v>79645</v>
      </c>
      <c r="DE13" s="289">
        <f t="shared" si="24"/>
        <v>63971</v>
      </c>
      <c r="DF13" s="289">
        <f t="shared" si="24"/>
        <v>114009</v>
      </c>
      <c r="DG13" s="289">
        <f t="shared" ref="DG13:DH13" si="25">SUM(DG3:DG12)</f>
        <v>54261</v>
      </c>
      <c r="DH13" s="289">
        <f t="shared" si="25"/>
        <v>134305</v>
      </c>
      <c r="DI13" s="289">
        <f t="shared" ref="DI13:DK13" si="26">SUM(DI3:DI12)</f>
        <v>46313</v>
      </c>
      <c r="DJ13" s="289">
        <f t="shared" si="26"/>
        <v>34480</v>
      </c>
      <c r="DK13" s="289">
        <f t="shared" si="26"/>
        <v>49615</v>
      </c>
      <c r="DL13" s="289">
        <f t="shared" ref="DL13:DM13" si="27">SUM(DL3:DL12)</f>
        <v>53159</v>
      </c>
      <c r="DM13" s="289">
        <f t="shared" si="27"/>
        <v>116245</v>
      </c>
      <c r="DN13" s="289">
        <f>SUM(DN3:DN12)</f>
        <v>134163</v>
      </c>
      <c r="DO13" s="289">
        <f t="shared" ref="DO13:DR13" si="28">SUM(DO3:DO12)</f>
        <v>30461</v>
      </c>
      <c r="DP13" s="289">
        <f t="shared" si="28"/>
        <v>72036</v>
      </c>
      <c r="DQ13" s="289">
        <f t="shared" si="28"/>
        <v>81835</v>
      </c>
      <c r="DR13" s="289">
        <f t="shared" si="28"/>
        <v>151981</v>
      </c>
      <c r="DS13" s="289">
        <f t="shared" ref="DS13:DU13" si="29">SUM(DS3:DS12)</f>
        <v>19809</v>
      </c>
      <c r="DT13" s="289">
        <f t="shared" si="29"/>
        <v>50514</v>
      </c>
      <c r="DU13" s="289">
        <f t="shared" si="29"/>
        <v>51781</v>
      </c>
      <c r="DV13" s="289">
        <f t="shared" ref="DV13:DX13" si="30">SUM(DV3:DV12)</f>
        <v>51781</v>
      </c>
      <c r="DW13" s="289">
        <f t="shared" si="30"/>
        <v>51781</v>
      </c>
      <c r="DX13" s="289">
        <f t="shared" si="30"/>
        <v>51781</v>
      </c>
      <c r="DY13" s="289">
        <f t="shared" ref="DY13:FN13" si="31">SUM(DY3:DY12)</f>
        <v>0</v>
      </c>
      <c r="DZ13" s="289">
        <f t="shared" si="31"/>
        <v>0</v>
      </c>
      <c r="EA13" s="289">
        <f t="shared" si="31"/>
        <v>0</v>
      </c>
      <c r="EB13" s="289">
        <f t="shared" si="31"/>
        <v>0</v>
      </c>
      <c r="EC13" s="289">
        <f t="shared" si="31"/>
        <v>0</v>
      </c>
      <c r="ED13" s="289">
        <f t="shared" si="31"/>
        <v>0</v>
      </c>
      <c r="EE13" s="289">
        <f t="shared" si="31"/>
        <v>0</v>
      </c>
      <c r="EF13" s="289">
        <f t="shared" si="31"/>
        <v>0</v>
      </c>
      <c r="EG13" s="289">
        <f t="shared" si="31"/>
        <v>0</v>
      </c>
      <c r="EH13" s="289">
        <f t="shared" si="31"/>
        <v>0</v>
      </c>
      <c r="EI13" s="289">
        <f t="shared" si="31"/>
        <v>0</v>
      </c>
      <c r="EJ13" s="289">
        <f t="shared" si="31"/>
        <v>0</v>
      </c>
      <c r="EK13" s="289">
        <f t="shared" si="31"/>
        <v>0</v>
      </c>
      <c r="EL13" s="289">
        <f t="shared" si="31"/>
        <v>0</v>
      </c>
      <c r="EM13" s="289">
        <f t="shared" si="31"/>
        <v>0</v>
      </c>
      <c r="EN13" s="289">
        <f t="shared" si="31"/>
        <v>0</v>
      </c>
      <c r="EO13" s="289">
        <f t="shared" si="31"/>
        <v>0</v>
      </c>
      <c r="EP13" s="289">
        <f t="shared" si="31"/>
        <v>0</v>
      </c>
      <c r="EQ13" s="289">
        <f t="shared" si="31"/>
        <v>0</v>
      </c>
      <c r="ER13" s="289">
        <f t="shared" si="31"/>
        <v>0</v>
      </c>
      <c r="ES13" s="289">
        <f t="shared" si="31"/>
        <v>0</v>
      </c>
      <c r="ET13" s="289">
        <f t="shared" si="31"/>
        <v>0</v>
      </c>
      <c r="EU13" s="289">
        <f t="shared" si="31"/>
        <v>0</v>
      </c>
      <c r="EV13" s="289">
        <f t="shared" si="31"/>
        <v>0</v>
      </c>
      <c r="EW13" s="289">
        <f t="shared" si="31"/>
        <v>0</v>
      </c>
      <c r="EX13" s="289">
        <f t="shared" si="31"/>
        <v>0</v>
      </c>
      <c r="EY13" s="289">
        <f t="shared" si="31"/>
        <v>0</v>
      </c>
      <c r="EZ13" s="289">
        <f t="shared" si="31"/>
        <v>0</v>
      </c>
      <c r="FA13" s="289">
        <f t="shared" si="31"/>
        <v>0</v>
      </c>
      <c r="FB13" s="289">
        <f t="shared" si="31"/>
        <v>0</v>
      </c>
      <c r="FC13" s="289">
        <f t="shared" si="31"/>
        <v>0</v>
      </c>
      <c r="FD13" s="289">
        <f t="shared" si="31"/>
        <v>0</v>
      </c>
      <c r="FE13" s="289">
        <f t="shared" si="31"/>
        <v>0</v>
      </c>
      <c r="FF13" s="289">
        <f t="shared" si="31"/>
        <v>0</v>
      </c>
      <c r="FG13" s="289">
        <f t="shared" si="31"/>
        <v>0</v>
      </c>
      <c r="FH13" s="289">
        <f t="shared" si="31"/>
        <v>0</v>
      </c>
      <c r="FI13" s="289">
        <f t="shared" si="31"/>
        <v>0</v>
      </c>
      <c r="FJ13" s="289">
        <f t="shared" si="31"/>
        <v>0</v>
      </c>
      <c r="FK13" s="289">
        <f t="shared" si="31"/>
        <v>0</v>
      </c>
      <c r="FL13" s="289">
        <f t="shared" si="31"/>
        <v>0</v>
      </c>
      <c r="FM13" s="289">
        <f t="shared" si="31"/>
        <v>0</v>
      </c>
      <c r="FN13" s="289">
        <f t="shared" si="31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13">
        <v>13300</v>
      </c>
      <c r="DW14" s="313">
        <v>13300</v>
      </c>
      <c r="DX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2">AP15</f>
        <v>20000</v>
      </c>
      <c r="AR15" s="392">
        <f t="shared" si="32"/>
        <v>20000</v>
      </c>
      <c r="AS15" s="392">
        <f t="shared" si="32"/>
        <v>20000</v>
      </c>
      <c r="AT15" s="392">
        <f t="shared" si="32"/>
        <v>20000</v>
      </c>
      <c r="AU15" s="392">
        <f t="shared" si="32"/>
        <v>20000</v>
      </c>
      <c r="AV15" s="392">
        <f t="shared" si="32"/>
        <v>20000</v>
      </c>
      <c r="AW15" s="416">
        <f t="shared" si="32"/>
        <v>20000</v>
      </c>
      <c r="AX15" s="416">
        <f t="shared" si="32"/>
        <v>20000</v>
      </c>
      <c r="AY15" s="416">
        <f t="shared" si="32"/>
        <v>20000</v>
      </c>
      <c r="AZ15" s="416">
        <f t="shared" ref="AZ15:AZ17" si="33">AY15</f>
        <v>20000</v>
      </c>
      <c r="BA15" s="416">
        <f t="shared" ref="BA15:BA17" si="34">AZ15</f>
        <v>20000</v>
      </c>
      <c r="BB15" s="445">
        <f t="shared" ref="BB15:BU15" si="35">BA15</f>
        <v>20000</v>
      </c>
      <c r="BC15" s="392">
        <f t="shared" si="35"/>
        <v>20000</v>
      </c>
      <c r="BD15" s="392">
        <f t="shared" si="35"/>
        <v>20000</v>
      </c>
      <c r="BE15" s="392">
        <f t="shared" si="35"/>
        <v>20000</v>
      </c>
      <c r="BF15" s="392">
        <f t="shared" si="35"/>
        <v>20000</v>
      </c>
      <c r="BG15" s="392">
        <f t="shared" si="35"/>
        <v>20000</v>
      </c>
      <c r="BH15" s="392">
        <f t="shared" si="35"/>
        <v>20000</v>
      </c>
      <c r="BI15" s="392">
        <v>10000</v>
      </c>
      <c r="BJ15" s="392">
        <f t="shared" si="35"/>
        <v>10000</v>
      </c>
      <c r="BK15" s="392">
        <f t="shared" si="35"/>
        <v>10000</v>
      </c>
      <c r="BL15" s="392">
        <f t="shared" si="35"/>
        <v>10000</v>
      </c>
      <c r="BM15" s="392">
        <f t="shared" si="35"/>
        <v>10000</v>
      </c>
      <c r="BN15" s="392">
        <f t="shared" si="35"/>
        <v>10000</v>
      </c>
      <c r="BO15" s="392">
        <f t="shared" si="35"/>
        <v>10000</v>
      </c>
      <c r="BP15" s="392">
        <f t="shared" si="35"/>
        <v>10000</v>
      </c>
      <c r="BQ15" s="392">
        <f t="shared" si="35"/>
        <v>10000</v>
      </c>
      <c r="BR15" s="453">
        <v>0</v>
      </c>
      <c r="BS15" s="392">
        <v>10000</v>
      </c>
      <c r="BT15" s="392">
        <f t="shared" si="35"/>
        <v>10000</v>
      </c>
      <c r="BU15" s="392">
        <f t="shared" si="35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6">Z16</f>
        <v>16997</v>
      </c>
      <c r="AB16" s="381">
        <f t="shared" si="36"/>
        <v>16997</v>
      </c>
      <c r="AC16" s="381">
        <f t="shared" si="36"/>
        <v>16997</v>
      </c>
      <c r="AD16" s="381">
        <f t="shared" si="36"/>
        <v>16997</v>
      </c>
      <c r="AE16" s="381">
        <f>14231+1581</f>
        <v>15812</v>
      </c>
      <c r="AF16" s="381">
        <f t="shared" si="36"/>
        <v>15812</v>
      </c>
      <c r="AG16" s="381">
        <f t="shared" si="36"/>
        <v>15812</v>
      </c>
      <c r="AH16" s="381">
        <f t="shared" si="36"/>
        <v>15812</v>
      </c>
      <c r="AI16" s="381">
        <f t="shared" si="36"/>
        <v>15812</v>
      </c>
      <c r="AJ16" s="381">
        <f t="shared" si="36"/>
        <v>15812</v>
      </c>
      <c r="AK16" s="381">
        <f t="shared" si="36"/>
        <v>15812</v>
      </c>
      <c r="AL16" s="381">
        <f>14695+1633</f>
        <v>16328</v>
      </c>
      <c r="AM16" s="381">
        <f>15143+1683</f>
        <v>16826</v>
      </c>
      <c r="AN16" s="381">
        <f t="shared" si="36"/>
        <v>16826</v>
      </c>
      <c r="AO16" s="381">
        <f>AN16-2028</f>
        <v>14798</v>
      </c>
      <c r="AP16" s="381">
        <f t="shared" si="36"/>
        <v>14798</v>
      </c>
      <c r="AQ16" s="381">
        <f t="shared" si="36"/>
        <v>14798</v>
      </c>
      <c r="AR16" s="381">
        <f t="shared" si="36"/>
        <v>14798</v>
      </c>
      <c r="AS16" s="381">
        <f t="shared" si="36"/>
        <v>14798</v>
      </c>
      <c r="AT16" s="381">
        <f t="shared" si="36"/>
        <v>14798</v>
      </c>
      <c r="AU16" s="381">
        <f>11713+1600</f>
        <v>13313</v>
      </c>
      <c r="AV16" s="381">
        <f>12080+1650</f>
        <v>13730</v>
      </c>
      <c r="AW16" s="412">
        <f t="shared" si="36"/>
        <v>13730</v>
      </c>
      <c r="AX16" s="412">
        <f t="shared" si="36"/>
        <v>13730</v>
      </c>
      <c r="AY16" s="412">
        <f t="shared" si="36"/>
        <v>13730</v>
      </c>
      <c r="AZ16" s="412">
        <f t="shared" si="33"/>
        <v>13730</v>
      </c>
      <c r="BA16" s="412">
        <f t="shared" si="34"/>
        <v>13730</v>
      </c>
      <c r="BB16" s="446">
        <f>7048+1128+5639</f>
        <v>13815</v>
      </c>
      <c r="BC16" s="381">
        <f t="shared" ref="BC16:DX17" si="37">BB16</f>
        <v>13815</v>
      </c>
      <c r="BD16" s="381">
        <v>36045</v>
      </c>
      <c r="BE16" s="381">
        <f>10314+1650+6245+16350+1486</f>
        <v>36045</v>
      </c>
      <c r="BF16" s="381">
        <f t="shared" si="37"/>
        <v>36045</v>
      </c>
      <c r="BG16" s="381">
        <f t="shared" si="37"/>
        <v>36045</v>
      </c>
      <c r="BH16" s="381">
        <f t="shared" si="37"/>
        <v>36045</v>
      </c>
      <c r="BI16" s="381">
        <f t="shared" si="37"/>
        <v>36045</v>
      </c>
      <c r="BJ16" s="381">
        <f t="shared" si="37"/>
        <v>36045</v>
      </c>
      <c r="BK16" s="381">
        <f t="shared" si="37"/>
        <v>36045</v>
      </c>
      <c r="BL16" s="381">
        <f t="shared" si="37"/>
        <v>36045</v>
      </c>
      <c r="BM16" s="381">
        <f t="shared" si="37"/>
        <v>36045</v>
      </c>
      <c r="BN16" s="381">
        <f t="shared" si="37"/>
        <v>36045</v>
      </c>
      <c r="BO16" s="381">
        <f t="shared" si="37"/>
        <v>36045</v>
      </c>
      <c r="BP16" s="381">
        <f t="shared" si="37"/>
        <v>36045</v>
      </c>
      <c r="BQ16" s="381">
        <f t="shared" si="37"/>
        <v>36045</v>
      </c>
      <c r="BR16" s="381">
        <f t="shared" si="37"/>
        <v>36045</v>
      </c>
      <c r="BS16" s="381">
        <f t="shared" si="37"/>
        <v>36045</v>
      </c>
      <c r="BT16" s="381">
        <f t="shared" si="37"/>
        <v>36045</v>
      </c>
      <c r="BU16" s="381">
        <f t="shared" si="37"/>
        <v>36045</v>
      </c>
      <c r="BV16" s="381">
        <f t="shared" si="37"/>
        <v>36045</v>
      </c>
      <c r="BW16" s="381">
        <f t="shared" si="37"/>
        <v>36045</v>
      </c>
      <c r="BX16" s="381">
        <f t="shared" si="37"/>
        <v>36045</v>
      </c>
      <c r="BY16" s="381">
        <f t="shared" si="37"/>
        <v>36045</v>
      </c>
      <c r="BZ16" s="381">
        <f t="shared" si="37"/>
        <v>36045</v>
      </c>
      <c r="CA16" s="381">
        <f t="shared" si="37"/>
        <v>36045</v>
      </c>
      <c r="CB16" s="381">
        <f t="shared" si="37"/>
        <v>36045</v>
      </c>
      <c r="CC16" s="381">
        <f t="shared" si="37"/>
        <v>36045</v>
      </c>
      <c r="CD16" s="381">
        <f t="shared" si="37"/>
        <v>36045</v>
      </c>
      <c r="CE16" s="381">
        <f t="shared" si="37"/>
        <v>36045</v>
      </c>
      <c r="CF16" s="381">
        <f t="shared" si="37"/>
        <v>36045</v>
      </c>
      <c r="CG16" s="381">
        <v>36681</v>
      </c>
      <c r="CH16" s="381">
        <f t="shared" si="37"/>
        <v>36681</v>
      </c>
      <c r="CI16" s="381">
        <f t="shared" si="37"/>
        <v>36681</v>
      </c>
      <c r="CJ16" s="381">
        <f t="shared" si="37"/>
        <v>36681</v>
      </c>
      <c r="CK16" s="381">
        <f t="shared" si="37"/>
        <v>36681</v>
      </c>
      <c r="CL16" s="381">
        <f t="shared" si="37"/>
        <v>36681</v>
      </c>
      <c r="CM16" s="381">
        <f t="shared" si="37"/>
        <v>36681</v>
      </c>
      <c r="CN16" s="381">
        <f t="shared" si="37"/>
        <v>36681</v>
      </c>
      <c r="CO16" s="381">
        <f t="shared" si="37"/>
        <v>36681</v>
      </c>
      <c r="CP16" s="381">
        <f t="shared" si="37"/>
        <v>36681</v>
      </c>
      <c r="CQ16" s="381">
        <f t="shared" si="37"/>
        <v>36681</v>
      </c>
      <c r="CR16" s="381">
        <f t="shared" si="37"/>
        <v>36681</v>
      </c>
      <c r="CS16" s="381">
        <f t="shared" si="37"/>
        <v>36681</v>
      </c>
      <c r="CT16" s="381">
        <f t="shared" si="37"/>
        <v>36681</v>
      </c>
      <c r="CU16" s="381">
        <f t="shared" si="37"/>
        <v>36681</v>
      </c>
      <c r="CV16" s="381">
        <f t="shared" si="37"/>
        <v>36681</v>
      </c>
      <c r="CW16" s="381">
        <f t="shared" si="37"/>
        <v>36681</v>
      </c>
      <c r="CX16" s="381">
        <f t="shared" si="37"/>
        <v>36681</v>
      </c>
      <c r="CY16" s="381">
        <f t="shared" si="37"/>
        <v>36681</v>
      </c>
      <c r="CZ16" s="381">
        <f t="shared" si="37"/>
        <v>36681</v>
      </c>
      <c r="DA16" s="381">
        <f t="shared" si="37"/>
        <v>36681</v>
      </c>
      <c r="DB16" s="381">
        <f t="shared" si="37"/>
        <v>36681</v>
      </c>
      <c r="DC16" s="381">
        <f t="shared" si="37"/>
        <v>36681</v>
      </c>
      <c r="DD16" s="381">
        <f t="shared" si="37"/>
        <v>36681</v>
      </c>
      <c r="DE16" s="381">
        <f t="shared" si="37"/>
        <v>36681</v>
      </c>
      <c r="DF16" s="381">
        <f t="shared" si="37"/>
        <v>36681</v>
      </c>
      <c r="DG16" s="381">
        <f t="shared" si="37"/>
        <v>36681</v>
      </c>
      <c r="DH16" s="381">
        <f t="shared" si="37"/>
        <v>36681</v>
      </c>
      <c r="DI16" s="381">
        <f t="shared" si="37"/>
        <v>36681</v>
      </c>
      <c r="DJ16" s="381">
        <f t="shared" si="37"/>
        <v>36681</v>
      </c>
      <c r="DK16" s="381">
        <f t="shared" si="37"/>
        <v>36681</v>
      </c>
      <c r="DL16" s="381">
        <f t="shared" si="37"/>
        <v>36681</v>
      </c>
      <c r="DM16" s="381">
        <f t="shared" si="37"/>
        <v>36681</v>
      </c>
      <c r="DN16" s="628">
        <f t="shared" si="37"/>
        <v>36681</v>
      </c>
      <c r="DO16" s="381">
        <f t="shared" si="37"/>
        <v>36681</v>
      </c>
      <c r="DP16" s="381">
        <f t="shared" si="37"/>
        <v>36681</v>
      </c>
      <c r="DQ16" s="381">
        <f t="shared" si="37"/>
        <v>36681</v>
      </c>
      <c r="DR16" s="381">
        <f t="shared" si="37"/>
        <v>36681</v>
      </c>
      <c r="DS16" s="381">
        <f t="shared" si="37"/>
        <v>36681</v>
      </c>
      <c r="DT16" s="381">
        <f t="shared" si="37"/>
        <v>36681</v>
      </c>
      <c r="DU16" s="381">
        <f t="shared" si="37"/>
        <v>36681</v>
      </c>
      <c r="DV16" s="454">
        <f t="shared" si="37"/>
        <v>36681</v>
      </c>
      <c r="DW16" s="454">
        <f t="shared" si="37"/>
        <v>36681</v>
      </c>
      <c r="DX16" s="454">
        <f t="shared" si="37"/>
        <v>36681</v>
      </c>
      <c r="DY16" s="263"/>
      <c r="DZ16" s="263"/>
      <c r="EA16" s="263"/>
      <c r="EB16" s="263"/>
      <c r="EC16" s="263"/>
      <c r="ED16" s="263"/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38">AA17</f>
        <v>9779</v>
      </c>
      <c r="AC17" s="386">
        <f t="shared" si="38"/>
        <v>9779</v>
      </c>
      <c r="AD17" s="386">
        <f t="shared" si="38"/>
        <v>9779</v>
      </c>
      <c r="AE17" s="386">
        <v>9883</v>
      </c>
      <c r="AF17" s="386">
        <f t="shared" si="38"/>
        <v>9883</v>
      </c>
      <c r="AG17" s="386">
        <f t="shared" si="38"/>
        <v>9883</v>
      </c>
      <c r="AH17" s="386">
        <f t="shared" si="38"/>
        <v>9883</v>
      </c>
      <c r="AI17" s="386">
        <f t="shared" si="38"/>
        <v>9883</v>
      </c>
      <c r="AJ17" s="386">
        <f t="shared" si="38"/>
        <v>9883</v>
      </c>
      <c r="AK17" s="386">
        <f t="shared" si="38"/>
        <v>9883</v>
      </c>
      <c r="AL17" s="386">
        <v>10250</v>
      </c>
      <c r="AM17" s="386">
        <v>10516</v>
      </c>
      <c r="AN17" s="386">
        <f t="shared" si="38"/>
        <v>10516</v>
      </c>
      <c r="AO17" s="386">
        <f>AN17-2000</f>
        <v>8516</v>
      </c>
      <c r="AP17" s="386">
        <f t="shared" si="38"/>
        <v>8516</v>
      </c>
      <c r="AQ17" s="386">
        <f t="shared" si="38"/>
        <v>8516</v>
      </c>
      <c r="AR17" s="386">
        <f t="shared" si="38"/>
        <v>8516</v>
      </c>
      <c r="AS17" s="386">
        <f t="shared" si="38"/>
        <v>8516</v>
      </c>
      <c r="AT17" s="386">
        <f t="shared" si="38"/>
        <v>8516</v>
      </c>
      <c r="AU17" s="386">
        <v>10001</v>
      </c>
      <c r="AV17" s="386">
        <v>10314</v>
      </c>
      <c r="AW17" s="413">
        <f t="shared" si="38"/>
        <v>10314</v>
      </c>
      <c r="AX17" s="413">
        <f t="shared" si="38"/>
        <v>10314</v>
      </c>
      <c r="AY17" s="413">
        <f t="shared" si="38"/>
        <v>10314</v>
      </c>
      <c r="AZ17" s="413">
        <f t="shared" si="33"/>
        <v>10314</v>
      </c>
      <c r="BA17" s="413">
        <f t="shared" si="34"/>
        <v>10314</v>
      </c>
      <c r="BB17" s="447">
        <f>10314+1650+6253-BB16</f>
        <v>4402</v>
      </c>
      <c r="BC17" s="386">
        <f t="shared" si="37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7"/>
        <v>53118</v>
      </c>
      <c r="BH17" s="386">
        <f t="shared" si="37"/>
        <v>53118</v>
      </c>
      <c r="BI17" s="386">
        <f t="shared" si="37"/>
        <v>53118</v>
      </c>
      <c r="BJ17" s="386">
        <f t="shared" si="37"/>
        <v>53118</v>
      </c>
      <c r="BK17" s="386">
        <f t="shared" si="37"/>
        <v>53118</v>
      </c>
      <c r="BL17" s="386">
        <f t="shared" si="37"/>
        <v>53118</v>
      </c>
      <c r="BM17" s="386">
        <f t="shared" si="37"/>
        <v>53118</v>
      </c>
      <c r="BN17" s="386">
        <f t="shared" si="37"/>
        <v>53118</v>
      </c>
      <c r="BO17" s="386">
        <f t="shared" si="37"/>
        <v>53118</v>
      </c>
      <c r="BP17" s="386">
        <f t="shared" si="37"/>
        <v>53118</v>
      </c>
      <c r="BQ17" s="386">
        <f t="shared" si="37"/>
        <v>53118</v>
      </c>
      <c r="BR17" s="386">
        <f t="shared" si="37"/>
        <v>53118</v>
      </c>
      <c r="BS17" s="386">
        <f t="shared" si="37"/>
        <v>53118</v>
      </c>
      <c r="BT17" s="386">
        <f t="shared" si="37"/>
        <v>53118</v>
      </c>
      <c r="BU17" s="289">
        <v>0</v>
      </c>
      <c r="BV17" s="289">
        <f t="shared" si="37"/>
        <v>0</v>
      </c>
      <c r="BW17" s="289">
        <f t="shared" si="37"/>
        <v>0</v>
      </c>
      <c r="BX17" s="289">
        <f t="shared" si="37"/>
        <v>0</v>
      </c>
      <c r="BY17" s="289">
        <f t="shared" si="37"/>
        <v>0</v>
      </c>
      <c r="BZ17" s="289">
        <f t="shared" si="37"/>
        <v>0</v>
      </c>
      <c r="CA17" s="289">
        <f t="shared" si="37"/>
        <v>0</v>
      </c>
      <c r="CB17" s="289">
        <f t="shared" si="37"/>
        <v>0</v>
      </c>
      <c r="CC17" s="289">
        <f t="shared" si="37"/>
        <v>0</v>
      </c>
      <c r="CD17" s="289">
        <f t="shared" si="37"/>
        <v>0</v>
      </c>
      <c r="CE17" s="289">
        <f t="shared" si="37"/>
        <v>0</v>
      </c>
      <c r="CF17" s="289">
        <f t="shared" si="37"/>
        <v>0</v>
      </c>
      <c r="CG17" s="289">
        <f t="shared" si="37"/>
        <v>0</v>
      </c>
      <c r="CH17" s="289">
        <f t="shared" si="37"/>
        <v>0</v>
      </c>
      <c r="CI17" s="289">
        <f t="shared" si="37"/>
        <v>0</v>
      </c>
      <c r="CJ17" s="386">
        <f t="shared" si="37"/>
        <v>0</v>
      </c>
      <c r="CK17" s="386">
        <f t="shared" si="37"/>
        <v>0</v>
      </c>
      <c r="CL17" s="386">
        <f t="shared" si="37"/>
        <v>0</v>
      </c>
      <c r="CM17" s="386">
        <f t="shared" si="37"/>
        <v>0</v>
      </c>
      <c r="CN17" s="386">
        <f t="shared" si="37"/>
        <v>0</v>
      </c>
      <c r="CO17" s="386">
        <f t="shared" si="37"/>
        <v>0</v>
      </c>
      <c r="CP17" s="386">
        <f t="shared" si="37"/>
        <v>0</v>
      </c>
      <c r="CQ17" s="386">
        <f t="shared" si="37"/>
        <v>0</v>
      </c>
      <c r="CR17" s="386">
        <f t="shared" si="37"/>
        <v>0</v>
      </c>
      <c r="CS17" s="386">
        <f t="shared" si="37"/>
        <v>0</v>
      </c>
      <c r="CT17" s="386">
        <f t="shared" si="37"/>
        <v>0</v>
      </c>
      <c r="CU17" s="386">
        <f t="shared" si="37"/>
        <v>0</v>
      </c>
      <c r="CV17" s="386">
        <f t="shared" si="37"/>
        <v>0</v>
      </c>
      <c r="CW17" s="386">
        <f t="shared" si="37"/>
        <v>0</v>
      </c>
      <c r="CX17" s="289">
        <f t="shared" si="37"/>
        <v>0</v>
      </c>
      <c r="CY17" s="386">
        <f t="shared" si="37"/>
        <v>0</v>
      </c>
      <c r="CZ17" s="386">
        <f t="shared" si="37"/>
        <v>0</v>
      </c>
      <c r="DA17" s="386">
        <f t="shared" si="37"/>
        <v>0</v>
      </c>
      <c r="DB17" s="386">
        <f t="shared" si="37"/>
        <v>0</v>
      </c>
      <c r="DC17" s="386">
        <f t="shared" si="37"/>
        <v>0</v>
      </c>
      <c r="DD17" s="386">
        <f t="shared" si="37"/>
        <v>0</v>
      </c>
      <c r="DE17" s="386">
        <f t="shared" si="37"/>
        <v>0</v>
      </c>
      <c r="DF17" s="386">
        <f t="shared" si="37"/>
        <v>0</v>
      </c>
      <c r="DG17" s="386">
        <f t="shared" si="37"/>
        <v>0</v>
      </c>
      <c r="DH17" s="386">
        <f t="shared" si="37"/>
        <v>0</v>
      </c>
      <c r="DI17" s="386">
        <f t="shared" si="37"/>
        <v>0</v>
      </c>
      <c r="DJ17" s="386">
        <f t="shared" si="37"/>
        <v>0</v>
      </c>
      <c r="DK17" s="386">
        <f t="shared" si="37"/>
        <v>0</v>
      </c>
      <c r="DL17" s="386">
        <f t="shared" si="37"/>
        <v>0</v>
      </c>
      <c r="DM17" s="386">
        <f t="shared" si="37"/>
        <v>0</v>
      </c>
      <c r="DN17" s="386">
        <f t="shared" si="37"/>
        <v>0</v>
      </c>
      <c r="DO17" s="386">
        <f t="shared" si="37"/>
        <v>0</v>
      </c>
      <c r="DP17" s="386">
        <f t="shared" si="37"/>
        <v>0</v>
      </c>
      <c r="DQ17" s="386">
        <f t="shared" si="37"/>
        <v>0</v>
      </c>
      <c r="DR17" s="386">
        <f t="shared" si="37"/>
        <v>0</v>
      </c>
      <c r="DS17" s="386">
        <f t="shared" si="37"/>
        <v>0</v>
      </c>
      <c r="DT17" s="386">
        <f t="shared" si="37"/>
        <v>0</v>
      </c>
      <c r="DU17" s="386">
        <f t="shared" si="37"/>
        <v>0</v>
      </c>
      <c r="DV17" s="289">
        <f t="shared" si="37"/>
        <v>0</v>
      </c>
      <c r="DW17" s="289">
        <f t="shared" si="37"/>
        <v>0</v>
      </c>
      <c r="DX17" s="289">
        <f t="shared" si="37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39">S16+S17</f>
        <v>25695</v>
      </c>
      <c r="T18" s="384">
        <f>T16+T17</f>
        <v>25695</v>
      </c>
      <c r="U18" s="384">
        <f t="shared" si="39"/>
        <v>25695</v>
      </c>
      <c r="V18" s="384">
        <f t="shared" si="39"/>
        <v>25695</v>
      </c>
      <c r="W18" s="384">
        <f t="shared" si="39"/>
        <v>25695</v>
      </c>
      <c r="X18" s="384">
        <f t="shared" si="39"/>
        <v>25695</v>
      </c>
      <c r="Y18" s="384">
        <f t="shared" si="39"/>
        <v>25695</v>
      </c>
      <c r="Z18" s="384">
        <f t="shared" si="39"/>
        <v>25695</v>
      </c>
      <c r="AA18" s="384">
        <f>AA16+AA17</f>
        <v>26776</v>
      </c>
      <c r="AB18" s="384">
        <f t="shared" si="39"/>
        <v>26776</v>
      </c>
      <c r="AC18" s="384">
        <f t="shared" si="39"/>
        <v>26776</v>
      </c>
      <c r="AD18" s="384">
        <f t="shared" si="39"/>
        <v>26776</v>
      </c>
      <c r="AE18" s="384">
        <f t="shared" si="39"/>
        <v>25695</v>
      </c>
      <c r="AF18" s="384">
        <f t="shared" si="39"/>
        <v>25695</v>
      </c>
      <c r="AG18" s="384">
        <f t="shared" si="39"/>
        <v>25695</v>
      </c>
      <c r="AH18" s="384">
        <f t="shared" si="39"/>
        <v>25695</v>
      </c>
      <c r="AI18" s="384">
        <f t="shared" si="39"/>
        <v>25695</v>
      </c>
      <c r="AJ18" s="384">
        <f t="shared" si="39"/>
        <v>25695</v>
      </c>
      <c r="AK18" s="384">
        <f t="shared" si="39"/>
        <v>25695</v>
      </c>
      <c r="AL18" s="391">
        <f t="shared" si="39"/>
        <v>26578</v>
      </c>
      <c r="AM18" s="384">
        <f t="shared" si="39"/>
        <v>27342</v>
      </c>
      <c r="AN18" s="384">
        <f t="shared" si="39"/>
        <v>27342</v>
      </c>
      <c r="AO18" s="391">
        <f t="shared" ref="AO18:AU18" si="40">AO16+AO17</f>
        <v>23314</v>
      </c>
      <c r="AP18" s="384">
        <f t="shared" si="40"/>
        <v>23314</v>
      </c>
      <c r="AQ18" s="384">
        <f t="shared" si="40"/>
        <v>23314</v>
      </c>
      <c r="AR18" s="384">
        <f t="shared" si="40"/>
        <v>23314</v>
      </c>
      <c r="AS18" s="384">
        <f t="shared" si="40"/>
        <v>23314</v>
      </c>
      <c r="AT18" s="384">
        <f t="shared" si="40"/>
        <v>23314</v>
      </c>
      <c r="AU18" s="384">
        <f t="shared" si="40"/>
        <v>23314</v>
      </c>
      <c r="AV18" s="384">
        <f t="shared" si="39"/>
        <v>24044</v>
      </c>
      <c r="AW18" s="414">
        <f t="shared" si="39"/>
        <v>24044</v>
      </c>
      <c r="AX18" s="414">
        <f t="shared" ref="AX18:AY18" si="41">AX16+AX17</f>
        <v>24044</v>
      </c>
      <c r="AY18" s="414">
        <f t="shared" si="41"/>
        <v>24044</v>
      </c>
      <c r="AZ18" s="414">
        <f t="shared" ref="AZ18:BB18" si="42">AZ16+AZ17</f>
        <v>24044</v>
      </c>
      <c r="BA18" s="414">
        <f t="shared" si="42"/>
        <v>24044</v>
      </c>
      <c r="BB18" s="448">
        <f t="shared" si="42"/>
        <v>18217</v>
      </c>
      <c r="BC18" s="384">
        <f t="shared" ref="BC18:BD18" si="43">BC16+BC17</f>
        <v>18217</v>
      </c>
      <c r="BD18" s="384">
        <f t="shared" si="43"/>
        <v>36045</v>
      </c>
      <c r="BE18" s="384">
        <f t="shared" ref="BE18:BF18" si="44">BE16+BE17</f>
        <v>36045</v>
      </c>
      <c r="BF18" s="384">
        <f t="shared" si="44"/>
        <v>89163</v>
      </c>
      <c r="BG18" s="384">
        <f t="shared" ref="BG18:BH18" si="45">BG16+BG17</f>
        <v>89163</v>
      </c>
      <c r="BH18" s="384">
        <f t="shared" si="45"/>
        <v>89163</v>
      </c>
      <c r="BI18" s="384">
        <f t="shared" ref="BI18:BJ18" si="46">BI16+BI17</f>
        <v>89163</v>
      </c>
      <c r="BJ18" s="384">
        <f t="shared" si="46"/>
        <v>89163</v>
      </c>
      <c r="BK18" s="384">
        <f t="shared" ref="BK18:BL18" si="47">BK16+BK17</f>
        <v>89163</v>
      </c>
      <c r="BL18" s="379">
        <f t="shared" si="47"/>
        <v>89163</v>
      </c>
      <c r="BM18" s="379">
        <f t="shared" ref="BM18:BN18" si="48">BM16+BM17</f>
        <v>89163</v>
      </c>
      <c r="BN18" s="379">
        <f t="shared" si="48"/>
        <v>89163</v>
      </c>
      <c r="BO18" s="379">
        <f t="shared" ref="BO18:BP18" si="49">BO16+BO17</f>
        <v>89163</v>
      </c>
      <c r="BP18" s="379">
        <f t="shared" si="49"/>
        <v>89163</v>
      </c>
      <c r="BQ18" s="379">
        <f t="shared" ref="BQ18:BS18" si="50">BQ16+BQ17</f>
        <v>89163</v>
      </c>
      <c r="BR18" s="379">
        <f t="shared" si="50"/>
        <v>89163</v>
      </c>
      <c r="BS18" s="379">
        <f t="shared" si="50"/>
        <v>89163</v>
      </c>
      <c r="BT18" s="379">
        <f t="shared" ref="BT18:BV18" si="51">BT16+BT17</f>
        <v>89163</v>
      </c>
      <c r="BU18" s="379">
        <f t="shared" si="51"/>
        <v>36045</v>
      </c>
      <c r="BV18" s="379">
        <f t="shared" si="51"/>
        <v>36045</v>
      </c>
      <c r="BW18" s="379">
        <f t="shared" ref="BW18:BX18" si="52">BW16+BW17</f>
        <v>36045</v>
      </c>
      <c r="BX18" s="379">
        <f t="shared" si="52"/>
        <v>36045</v>
      </c>
      <c r="BY18" s="379">
        <f t="shared" ref="BY18:BZ18" si="53">BY16+BY17</f>
        <v>36045</v>
      </c>
      <c r="BZ18" s="379">
        <f t="shared" si="53"/>
        <v>36045</v>
      </c>
      <c r="CA18" s="379">
        <f>CA16+CA17</f>
        <v>36045</v>
      </c>
      <c r="CB18" s="379">
        <f t="shared" ref="CB18" si="54">CB16+CB17</f>
        <v>36045</v>
      </c>
      <c r="CC18" s="379">
        <f t="shared" ref="CC18:CH18" si="55">CC16+CC17</f>
        <v>36045</v>
      </c>
      <c r="CD18" s="379">
        <f t="shared" si="55"/>
        <v>36045</v>
      </c>
      <c r="CE18" s="379">
        <f t="shared" si="55"/>
        <v>36045</v>
      </c>
      <c r="CF18" s="379">
        <f t="shared" si="55"/>
        <v>36045</v>
      </c>
      <c r="CG18" s="379">
        <f t="shared" si="55"/>
        <v>36681</v>
      </c>
      <c r="CH18" s="379">
        <f t="shared" si="55"/>
        <v>36681</v>
      </c>
      <c r="CI18" s="379">
        <f t="shared" ref="CI18:CK18" si="56">CI16+CI17</f>
        <v>36681</v>
      </c>
      <c r="CJ18" s="384">
        <f t="shared" si="56"/>
        <v>36681</v>
      </c>
      <c r="CK18" s="384">
        <f t="shared" si="56"/>
        <v>36681</v>
      </c>
      <c r="CL18" s="384">
        <f t="shared" ref="CL18:CM18" si="57">CL16+CL17</f>
        <v>36681</v>
      </c>
      <c r="CM18" s="384">
        <f t="shared" si="57"/>
        <v>36681</v>
      </c>
      <c r="CN18" s="384">
        <f t="shared" ref="CN18:CO18" si="58">CN16+CN17</f>
        <v>36681</v>
      </c>
      <c r="CO18" s="384">
        <f t="shared" si="58"/>
        <v>36681</v>
      </c>
      <c r="CP18" s="384">
        <f t="shared" ref="CP18:CT18" si="59">CP16+CP17</f>
        <v>36681</v>
      </c>
      <c r="CQ18" s="384">
        <f t="shared" si="59"/>
        <v>36681</v>
      </c>
      <c r="CR18" s="384">
        <f t="shared" si="59"/>
        <v>36681</v>
      </c>
      <c r="CS18" s="384">
        <f t="shared" si="59"/>
        <v>36681</v>
      </c>
      <c r="CT18" s="384">
        <f t="shared" si="59"/>
        <v>36681</v>
      </c>
      <c r="CU18" s="384">
        <f t="shared" ref="CU18:CW18" si="60">CU16+CU17</f>
        <v>36681</v>
      </c>
      <c r="CV18" s="384">
        <f t="shared" si="60"/>
        <v>36681</v>
      </c>
      <c r="CW18" s="384">
        <f t="shared" si="60"/>
        <v>36681</v>
      </c>
      <c r="CX18" s="384">
        <f t="shared" ref="CX18:CZ18" si="61">CX16+CX17</f>
        <v>36681</v>
      </c>
      <c r="CY18" s="384">
        <f t="shared" si="61"/>
        <v>36681</v>
      </c>
      <c r="CZ18" s="384">
        <f t="shared" si="61"/>
        <v>36681</v>
      </c>
      <c r="DA18" s="384">
        <f t="shared" ref="DA18:DF18" si="62">DA16+DA17</f>
        <v>36681</v>
      </c>
      <c r="DB18" s="384">
        <f t="shared" si="62"/>
        <v>36681</v>
      </c>
      <c r="DC18" s="384">
        <f t="shared" si="62"/>
        <v>36681</v>
      </c>
      <c r="DD18" s="384">
        <f t="shared" si="62"/>
        <v>36681</v>
      </c>
      <c r="DE18" s="384">
        <f t="shared" si="62"/>
        <v>36681</v>
      </c>
      <c r="DF18" s="384">
        <f t="shared" si="62"/>
        <v>36681</v>
      </c>
      <c r="DG18" s="384">
        <f t="shared" ref="DG18:DH18" si="63">DG16+DG17</f>
        <v>36681</v>
      </c>
      <c r="DH18" s="384">
        <f t="shared" si="63"/>
        <v>36681</v>
      </c>
      <c r="DI18" s="384">
        <f t="shared" ref="DI18:DK18" si="64">DI16+DI17</f>
        <v>36681</v>
      </c>
      <c r="DJ18" s="384">
        <f t="shared" si="64"/>
        <v>36681</v>
      </c>
      <c r="DK18" s="384">
        <f t="shared" si="64"/>
        <v>36681</v>
      </c>
      <c r="DL18" s="384">
        <f t="shared" ref="DL18:DN18" si="65">DL16+DL17</f>
        <v>36681</v>
      </c>
      <c r="DM18" s="384">
        <f t="shared" si="65"/>
        <v>36681</v>
      </c>
      <c r="DN18" s="384">
        <f t="shared" si="65"/>
        <v>36681</v>
      </c>
      <c r="DO18" s="384">
        <f t="shared" ref="DO18:DR18" si="66">DO16+DO17</f>
        <v>36681</v>
      </c>
      <c r="DP18" s="384">
        <f t="shared" si="66"/>
        <v>36681</v>
      </c>
      <c r="DQ18" s="384">
        <f t="shared" si="66"/>
        <v>36681</v>
      </c>
      <c r="DR18" s="384">
        <f t="shared" si="66"/>
        <v>36681</v>
      </c>
      <c r="DS18" s="384">
        <f t="shared" ref="DS18:DU18" si="67">DS16+DS17</f>
        <v>36681</v>
      </c>
      <c r="DT18" s="384">
        <f t="shared" si="67"/>
        <v>36681</v>
      </c>
      <c r="DU18" s="384">
        <f t="shared" si="67"/>
        <v>36681</v>
      </c>
      <c r="DV18" s="379">
        <f t="shared" ref="DV18:DX18" si="68">DV16+DV17</f>
        <v>36681</v>
      </c>
      <c r="DW18" s="379">
        <f t="shared" si="68"/>
        <v>36681</v>
      </c>
      <c r="DX18" s="379">
        <f t="shared" si="68"/>
        <v>36681</v>
      </c>
      <c r="DY18" s="331">
        <f t="shared" ref="DY18:EL18" si="69">DY16+DY17</f>
        <v>0</v>
      </c>
      <c r="DZ18" s="331">
        <f t="shared" si="69"/>
        <v>0</v>
      </c>
      <c r="EA18" s="331">
        <f t="shared" si="69"/>
        <v>0</v>
      </c>
      <c r="EB18" s="331">
        <f t="shared" si="69"/>
        <v>0</v>
      </c>
      <c r="EC18" s="331">
        <f t="shared" si="69"/>
        <v>0</v>
      </c>
      <c r="ED18" s="331">
        <f t="shared" si="69"/>
        <v>0</v>
      </c>
      <c r="EE18" s="331">
        <f t="shared" si="69"/>
        <v>0</v>
      </c>
      <c r="EF18" s="331">
        <f t="shared" si="69"/>
        <v>0</v>
      </c>
      <c r="EG18" s="331">
        <f t="shared" si="69"/>
        <v>0</v>
      </c>
      <c r="EH18" s="331">
        <f t="shared" si="69"/>
        <v>0</v>
      </c>
      <c r="EI18" s="331">
        <f t="shared" si="69"/>
        <v>0</v>
      </c>
      <c r="EJ18" s="331">
        <f t="shared" si="69"/>
        <v>0</v>
      </c>
      <c r="EK18" s="331">
        <f t="shared" si="69"/>
        <v>0</v>
      </c>
      <c r="EL18" s="331">
        <f t="shared" si="69"/>
        <v>0</v>
      </c>
      <c r="EM18" s="331">
        <f t="shared" ref="EM18:FR18" si="70">EM16+EM17</f>
        <v>0</v>
      </c>
      <c r="EN18" s="331">
        <f t="shared" si="70"/>
        <v>0</v>
      </c>
      <c r="EO18" s="331">
        <f t="shared" si="70"/>
        <v>0</v>
      </c>
      <c r="EP18" s="331">
        <f t="shared" si="70"/>
        <v>0</v>
      </c>
      <c r="EQ18" s="331">
        <f t="shared" si="70"/>
        <v>0</v>
      </c>
      <c r="ER18" s="331">
        <f t="shared" si="70"/>
        <v>0</v>
      </c>
      <c r="ES18" s="331">
        <f t="shared" si="70"/>
        <v>0</v>
      </c>
      <c r="ET18" s="331">
        <f t="shared" si="70"/>
        <v>0</v>
      </c>
      <c r="EU18" s="331">
        <f t="shared" si="70"/>
        <v>0</v>
      </c>
      <c r="EV18" s="331">
        <f t="shared" si="70"/>
        <v>0</v>
      </c>
      <c r="EW18" s="331">
        <f t="shared" si="70"/>
        <v>0</v>
      </c>
      <c r="EX18" s="331">
        <f t="shared" si="70"/>
        <v>0</v>
      </c>
      <c r="EY18" s="331">
        <f t="shared" si="70"/>
        <v>0</v>
      </c>
      <c r="EZ18" s="331">
        <f t="shared" si="70"/>
        <v>0</v>
      </c>
      <c r="FA18" s="331">
        <f t="shared" si="70"/>
        <v>0</v>
      </c>
      <c r="FB18" s="331">
        <f t="shared" si="70"/>
        <v>0</v>
      </c>
      <c r="FC18" s="331">
        <f t="shared" si="70"/>
        <v>0</v>
      </c>
      <c r="FD18" s="331">
        <f t="shared" si="70"/>
        <v>0</v>
      </c>
      <c r="FE18" s="331">
        <f t="shared" si="70"/>
        <v>0</v>
      </c>
      <c r="FF18" s="331">
        <f t="shared" si="70"/>
        <v>0</v>
      </c>
      <c r="FG18" s="331">
        <f t="shared" si="70"/>
        <v>0</v>
      </c>
      <c r="FH18" s="331">
        <f t="shared" si="70"/>
        <v>0</v>
      </c>
      <c r="FI18" s="331">
        <f t="shared" si="70"/>
        <v>0</v>
      </c>
      <c r="FJ18" s="331">
        <f t="shared" si="70"/>
        <v>0</v>
      </c>
      <c r="FK18" s="331">
        <f t="shared" si="70"/>
        <v>0</v>
      </c>
      <c r="FL18" s="331">
        <f t="shared" si="70"/>
        <v>0</v>
      </c>
      <c r="FM18" s="331">
        <f t="shared" si="70"/>
        <v>0</v>
      </c>
      <c r="FN18" s="331">
        <f t="shared" si="70"/>
        <v>0</v>
      </c>
      <c r="FO18" s="331">
        <f t="shared" si="70"/>
        <v>0</v>
      </c>
      <c r="FP18" s="331">
        <f t="shared" si="70"/>
        <v>0</v>
      </c>
      <c r="FQ18" s="331">
        <f t="shared" si="70"/>
        <v>0</v>
      </c>
      <c r="FR18" s="331">
        <f t="shared" si="70"/>
        <v>0</v>
      </c>
      <c r="FS18" s="331">
        <f t="shared" ref="FS18:GN18" si="71">FS16+FS17</f>
        <v>0</v>
      </c>
      <c r="FT18" s="331">
        <f t="shared" si="71"/>
        <v>0</v>
      </c>
      <c r="FU18" s="331">
        <f t="shared" si="71"/>
        <v>0</v>
      </c>
      <c r="FV18" s="331">
        <f t="shared" si="71"/>
        <v>0</v>
      </c>
      <c r="FW18" s="331">
        <f t="shared" si="71"/>
        <v>0</v>
      </c>
      <c r="FX18" s="331">
        <f t="shared" si="71"/>
        <v>0</v>
      </c>
      <c r="FY18" s="331">
        <f t="shared" si="71"/>
        <v>0</v>
      </c>
      <c r="FZ18" s="331">
        <f t="shared" si="71"/>
        <v>0</v>
      </c>
      <c r="GA18" s="331">
        <f t="shared" si="71"/>
        <v>0</v>
      </c>
      <c r="GB18" s="331">
        <f t="shared" si="71"/>
        <v>0</v>
      </c>
      <c r="GC18" s="331">
        <f t="shared" si="71"/>
        <v>0</v>
      </c>
      <c r="GD18" s="331">
        <f t="shared" si="71"/>
        <v>0</v>
      </c>
      <c r="GE18" s="331">
        <f t="shared" si="71"/>
        <v>0</v>
      </c>
      <c r="GF18" s="331">
        <f t="shared" si="71"/>
        <v>0</v>
      </c>
      <c r="GG18" s="331">
        <f t="shared" si="71"/>
        <v>0</v>
      </c>
      <c r="GH18" s="331">
        <f t="shared" si="71"/>
        <v>0</v>
      </c>
      <c r="GI18" s="331">
        <f t="shared" si="71"/>
        <v>0</v>
      </c>
      <c r="GJ18" s="331">
        <f t="shared" si="71"/>
        <v>0</v>
      </c>
      <c r="GK18" s="331">
        <f t="shared" si="71"/>
        <v>0</v>
      </c>
      <c r="GL18" s="331">
        <f t="shared" si="71"/>
        <v>0</v>
      </c>
      <c r="GM18" s="331">
        <f t="shared" si="71"/>
        <v>0</v>
      </c>
      <c r="GN18" s="331">
        <f t="shared" si="71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2">AH19</f>
        <v>4303</v>
      </c>
      <c r="AJ19" s="385">
        <f t="shared" si="72"/>
        <v>4303</v>
      </c>
      <c r="AK19" s="385">
        <f t="shared" si="72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27"/>
      <c r="DZ19" s="328"/>
      <c r="EA19" s="327"/>
      <c r="EB19" s="328"/>
      <c r="EC19" s="327"/>
      <c r="ED19" s="328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2"/>
        <v>2897</v>
      </c>
      <c r="AJ20" s="386">
        <f t="shared" si="72"/>
        <v>2897</v>
      </c>
      <c r="AK20" s="386">
        <f t="shared" si="72"/>
        <v>2897</v>
      </c>
      <c r="AL20" s="386">
        <f t="shared" si="72"/>
        <v>2897</v>
      </c>
      <c r="AM20" s="386">
        <f t="shared" si="72"/>
        <v>2897</v>
      </c>
      <c r="AN20" s="386">
        <f t="shared" si="72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3">M19+M20</f>
        <v>8426</v>
      </c>
      <c r="N21" s="339">
        <f t="shared" si="73"/>
        <v>8426</v>
      </c>
      <c r="O21" s="339">
        <f t="shared" si="73"/>
        <v>8000</v>
      </c>
      <c r="P21" s="339">
        <f t="shared" si="73"/>
        <v>8000</v>
      </c>
      <c r="Q21" s="339">
        <f t="shared" si="73"/>
        <v>8000</v>
      </c>
      <c r="R21" s="339">
        <f t="shared" si="73"/>
        <v>6100</v>
      </c>
      <c r="S21" s="376">
        <f t="shared" si="73"/>
        <v>7100</v>
      </c>
      <c r="T21" s="384">
        <f t="shared" si="73"/>
        <v>7100</v>
      </c>
      <c r="U21" s="384">
        <f t="shared" si="73"/>
        <v>7100</v>
      </c>
      <c r="V21" s="384">
        <v>8800</v>
      </c>
      <c r="W21" s="384">
        <f t="shared" si="73"/>
        <v>7100</v>
      </c>
      <c r="X21" s="384">
        <f t="shared" si="73"/>
        <v>7100</v>
      </c>
      <c r="Y21" s="384">
        <f t="shared" si="73"/>
        <v>7100</v>
      </c>
      <c r="Z21" s="384">
        <f t="shared" si="73"/>
        <v>7100</v>
      </c>
      <c r="AA21" s="384">
        <f>AA19+AA20</f>
        <v>7100</v>
      </c>
      <c r="AB21" s="384">
        <f t="shared" si="73"/>
        <v>7100</v>
      </c>
      <c r="AC21" s="384">
        <f t="shared" si="73"/>
        <v>7100</v>
      </c>
      <c r="AD21" s="384">
        <f t="shared" si="73"/>
        <v>7100</v>
      </c>
      <c r="AE21" s="391">
        <f t="shared" si="73"/>
        <v>7100</v>
      </c>
      <c r="AF21" s="384">
        <f t="shared" si="73"/>
        <v>7100</v>
      </c>
      <c r="AG21" s="384">
        <f t="shared" si="73"/>
        <v>7300</v>
      </c>
      <c r="AH21" s="384">
        <f t="shared" si="73"/>
        <v>7200</v>
      </c>
      <c r="AI21" s="384">
        <v>7400</v>
      </c>
      <c r="AJ21" s="384">
        <f t="shared" si="73"/>
        <v>7200</v>
      </c>
      <c r="AK21" s="384">
        <f t="shared" si="73"/>
        <v>7200</v>
      </c>
      <c r="AL21" s="384">
        <f t="shared" si="73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3"/>
        <v>0</v>
      </c>
      <c r="AQ21" s="379">
        <f t="shared" si="73"/>
        <v>0</v>
      </c>
      <c r="AR21" s="379">
        <f t="shared" si="73"/>
        <v>0</v>
      </c>
      <c r="AS21" s="379">
        <f t="shared" si="73"/>
        <v>0</v>
      </c>
      <c r="AT21" s="379">
        <f t="shared" si="73"/>
        <v>0</v>
      </c>
      <c r="AU21" s="379">
        <f t="shared" si="73"/>
        <v>0</v>
      </c>
      <c r="AV21" s="379">
        <f t="shared" si="73"/>
        <v>0</v>
      </c>
      <c r="AW21" s="379">
        <f t="shared" ref="AW21:AX21" si="74">AW19+AW20</f>
        <v>0</v>
      </c>
      <c r="AX21" s="379">
        <f t="shared" si="74"/>
        <v>0</v>
      </c>
      <c r="AY21" s="379">
        <f t="shared" si="73"/>
        <v>0</v>
      </c>
      <c r="AZ21" s="379">
        <f t="shared" si="73"/>
        <v>0</v>
      </c>
      <c r="BA21" s="379">
        <f t="shared" si="73"/>
        <v>0</v>
      </c>
      <c r="BB21" s="379">
        <f t="shared" si="73"/>
        <v>0</v>
      </c>
      <c r="BC21" s="379">
        <f t="shared" ref="BC21:BD21" si="75">BC19+BC20</f>
        <v>0</v>
      </c>
      <c r="BD21" s="379">
        <f t="shared" si="75"/>
        <v>0</v>
      </c>
      <c r="BE21" s="379">
        <f t="shared" ref="BE21:BF21" si="76">BE19+BE20</f>
        <v>0</v>
      </c>
      <c r="BF21" s="379">
        <f t="shared" si="76"/>
        <v>0</v>
      </c>
      <c r="BG21" s="379">
        <f t="shared" ref="BG21:BH21" si="77">BG19+BG20</f>
        <v>0</v>
      </c>
      <c r="BH21" s="379">
        <f t="shared" si="77"/>
        <v>0</v>
      </c>
      <c r="BI21" s="379">
        <f t="shared" ref="BI21:BJ21" si="78">BI19+BI20</f>
        <v>0</v>
      </c>
      <c r="BJ21" s="379">
        <f t="shared" si="78"/>
        <v>0</v>
      </c>
      <c r="BK21" s="379">
        <f t="shared" ref="BK21:BL21" si="79">BK19+BK20</f>
        <v>0</v>
      </c>
      <c r="BL21" s="379">
        <f t="shared" si="79"/>
        <v>0</v>
      </c>
      <c r="BM21" s="379">
        <f t="shared" ref="BM21:BN21" si="80">BM19+BM20</f>
        <v>0</v>
      </c>
      <c r="BN21" s="379">
        <f t="shared" si="80"/>
        <v>0</v>
      </c>
      <c r="BO21" s="379">
        <f t="shared" ref="BO21:BP21" si="81">BO19+BO20</f>
        <v>0</v>
      </c>
      <c r="BP21" s="379">
        <f t="shared" si="81"/>
        <v>0</v>
      </c>
      <c r="BQ21" s="379">
        <f t="shared" ref="BQ21:BS21" si="82">BQ19+BQ20</f>
        <v>0</v>
      </c>
      <c r="BR21" s="379">
        <f t="shared" si="82"/>
        <v>0</v>
      </c>
      <c r="BS21" s="379">
        <f t="shared" si="82"/>
        <v>0</v>
      </c>
      <c r="BT21" s="379">
        <f t="shared" ref="BT21:BV21" si="83">BT19+BT20</f>
        <v>0</v>
      </c>
      <c r="BU21" s="379">
        <f t="shared" si="83"/>
        <v>0</v>
      </c>
      <c r="BV21" s="379">
        <f t="shared" si="83"/>
        <v>0</v>
      </c>
      <c r="BW21" s="379">
        <f t="shared" ref="BW21:BX21" si="84">BW19+BW20</f>
        <v>0</v>
      </c>
      <c r="BX21" s="379">
        <f t="shared" si="84"/>
        <v>0</v>
      </c>
      <c r="BY21" s="379">
        <f t="shared" ref="BY21:BZ21" si="85">BY19+BY20</f>
        <v>0</v>
      </c>
      <c r="BZ21" s="379">
        <f t="shared" si="85"/>
        <v>0</v>
      </c>
      <c r="CA21" s="379">
        <f t="shared" ref="CA21:CB21" si="86">CA19+CA20</f>
        <v>0</v>
      </c>
      <c r="CB21" s="379">
        <f t="shared" si="86"/>
        <v>0</v>
      </c>
      <c r="CC21" s="379">
        <f t="shared" ref="CC21:CH21" si="87">CC19+CC20</f>
        <v>0</v>
      </c>
      <c r="CD21" s="379">
        <f t="shared" si="87"/>
        <v>0</v>
      </c>
      <c r="CE21" s="379">
        <f t="shared" si="87"/>
        <v>0</v>
      </c>
      <c r="CF21" s="379">
        <f t="shared" si="87"/>
        <v>0</v>
      </c>
      <c r="CG21" s="379">
        <f t="shared" si="87"/>
        <v>0</v>
      </c>
      <c r="CH21" s="379">
        <f t="shared" si="87"/>
        <v>0</v>
      </c>
      <c r="CI21" s="379">
        <f t="shared" ref="CI21:CK21" si="88">CI19+CI20</f>
        <v>0</v>
      </c>
      <c r="CJ21" s="379">
        <f t="shared" si="88"/>
        <v>0</v>
      </c>
      <c r="CK21" s="379">
        <f t="shared" si="88"/>
        <v>0</v>
      </c>
      <c r="CL21" s="379">
        <f t="shared" ref="CL21:CM21" si="89">CL19+CL20</f>
        <v>0</v>
      </c>
      <c r="CM21" s="379">
        <f t="shared" si="89"/>
        <v>0</v>
      </c>
      <c r="CN21" s="379">
        <f t="shared" ref="CN21:CO21" si="90">CN19+CN20</f>
        <v>0</v>
      </c>
      <c r="CO21" s="379">
        <f t="shared" si="90"/>
        <v>0</v>
      </c>
      <c r="CP21" s="379">
        <f t="shared" ref="CP21:CT21" si="91">CP19+CP20</f>
        <v>0</v>
      </c>
      <c r="CQ21" s="379">
        <f t="shared" si="91"/>
        <v>0</v>
      </c>
      <c r="CR21" s="379">
        <f t="shared" si="91"/>
        <v>0</v>
      </c>
      <c r="CS21" s="379">
        <f t="shared" si="91"/>
        <v>0</v>
      </c>
      <c r="CT21" s="379">
        <f t="shared" si="91"/>
        <v>0</v>
      </c>
      <c r="CU21" s="379">
        <f t="shared" ref="CU21:CW21" si="92">CU19+CU20</f>
        <v>0</v>
      </c>
      <c r="CV21" s="379">
        <f t="shared" si="92"/>
        <v>0</v>
      </c>
      <c r="CW21" s="379">
        <f t="shared" si="92"/>
        <v>0</v>
      </c>
      <c r="CX21" s="379">
        <f t="shared" ref="CX21:CZ21" si="93">CX19+CX20</f>
        <v>0</v>
      </c>
      <c r="CY21" s="379">
        <f t="shared" si="93"/>
        <v>0</v>
      </c>
      <c r="CZ21" s="379">
        <f t="shared" si="93"/>
        <v>0</v>
      </c>
      <c r="DA21" s="379">
        <f t="shared" ref="DA21:DF21" si="94">DA19+DA20</f>
        <v>0</v>
      </c>
      <c r="DB21" s="379">
        <f t="shared" si="94"/>
        <v>0</v>
      </c>
      <c r="DC21" s="379">
        <f t="shared" si="94"/>
        <v>0</v>
      </c>
      <c r="DD21" s="379">
        <f t="shared" si="94"/>
        <v>0</v>
      </c>
      <c r="DE21" s="379">
        <f t="shared" si="94"/>
        <v>0</v>
      </c>
      <c r="DF21" s="379">
        <f t="shared" si="94"/>
        <v>0</v>
      </c>
      <c r="DG21" s="379">
        <f t="shared" ref="DG21:DH21" si="95">DG19+DG20</f>
        <v>0</v>
      </c>
      <c r="DH21" s="379">
        <f t="shared" si="95"/>
        <v>0</v>
      </c>
      <c r="DI21" s="379">
        <f t="shared" ref="DI21:DK21" si="96">DI19+DI20</f>
        <v>0</v>
      </c>
      <c r="DJ21" s="379">
        <f t="shared" si="96"/>
        <v>0</v>
      </c>
      <c r="DK21" s="379">
        <f t="shared" si="96"/>
        <v>0</v>
      </c>
      <c r="DL21" s="379">
        <f t="shared" ref="DL21:DN21" si="97">DL19+DL20</f>
        <v>0</v>
      </c>
      <c r="DM21" s="379">
        <f t="shared" si="97"/>
        <v>0</v>
      </c>
      <c r="DN21" s="379">
        <f t="shared" si="97"/>
        <v>0</v>
      </c>
      <c r="DO21" s="379">
        <f t="shared" ref="DO21:DR21" si="98">DO19+DO20</f>
        <v>0</v>
      </c>
      <c r="DP21" s="379">
        <f t="shared" si="98"/>
        <v>0</v>
      </c>
      <c r="DQ21" s="379">
        <f t="shared" si="98"/>
        <v>0</v>
      </c>
      <c r="DR21" s="379">
        <f t="shared" si="98"/>
        <v>0</v>
      </c>
      <c r="DS21" s="379">
        <f t="shared" ref="DS21:DU21" si="99">DS19+DS20</f>
        <v>0</v>
      </c>
      <c r="DT21" s="379">
        <f t="shared" si="99"/>
        <v>0</v>
      </c>
      <c r="DU21" s="379">
        <f t="shared" si="99"/>
        <v>0</v>
      </c>
      <c r="DV21" s="379">
        <f t="shared" ref="DV21:DX21" si="100">DV19+DV20</f>
        <v>0</v>
      </c>
      <c r="DW21" s="379">
        <f t="shared" si="100"/>
        <v>0</v>
      </c>
      <c r="DX21" s="379">
        <f t="shared" si="100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DX22" si="101">AQ22</f>
        <v>6797160</v>
      </c>
      <c r="AS22" s="295">
        <f t="shared" si="101"/>
        <v>6797160</v>
      </c>
      <c r="AT22" s="295">
        <f t="shared" si="101"/>
        <v>6797160</v>
      </c>
      <c r="AU22" s="295">
        <f t="shared" si="101"/>
        <v>6797160</v>
      </c>
      <c r="AV22" s="295">
        <v>6700364</v>
      </c>
      <c r="AW22" s="295">
        <v>6705053</v>
      </c>
      <c r="AX22" s="295">
        <f t="shared" si="101"/>
        <v>6705053</v>
      </c>
      <c r="AY22" s="295">
        <f t="shared" si="101"/>
        <v>6705053</v>
      </c>
      <c r="AZ22" s="295">
        <f t="shared" si="101"/>
        <v>6705053</v>
      </c>
      <c r="BA22" s="295">
        <f t="shared" si="101"/>
        <v>6705053</v>
      </c>
      <c r="BB22" s="295">
        <f t="shared" si="101"/>
        <v>6705053</v>
      </c>
      <c r="BC22" s="295">
        <f t="shared" si="101"/>
        <v>6705053</v>
      </c>
      <c r="BD22" s="295">
        <f t="shared" si="101"/>
        <v>6705053</v>
      </c>
      <c r="BE22" s="295">
        <f t="shared" si="101"/>
        <v>6705053</v>
      </c>
      <c r="BF22" s="295">
        <f t="shared" si="101"/>
        <v>6705053</v>
      </c>
      <c r="BG22" s="295">
        <f t="shared" si="101"/>
        <v>6705053</v>
      </c>
      <c r="BH22" s="295">
        <f t="shared" si="101"/>
        <v>6705053</v>
      </c>
      <c r="BI22" s="295">
        <f t="shared" si="101"/>
        <v>6705053</v>
      </c>
      <c r="BJ22" s="295">
        <f t="shared" si="101"/>
        <v>6705053</v>
      </c>
      <c r="BK22" s="295">
        <f t="shared" si="101"/>
        <v>6705053</v>
      </c>
      <c r="BL22" s="295">
        <f t="shared" si="101"/>
        <v>6705053</v>
      </c>
      <c r="BM22" s="295">
        <f t="shared" si="101"/>
        <v>6705053</v>
      </c>
      <c r="BN22" s="295">
        <f t="shared" si="101"/>
        <v>6705053</v>
      </c>
      <c r="BO22" s="295">
        <f t="shared" si="101"/>
        <v>6705053</v>
      </c>
      <c r="BP22" s="295">
        <f t="shared" si="101"/>
        <v>6705053</v>
      </c>
      <c r="BQ22" s="295">
        <f t="shared" si="101"/>
        <v>6705053</v>
      </c>
      <c r="BR22" s="295">
        <f t="shared" si="101"/>
        <v>6705053</v>
      </c>
      <c r="BS22" s="295">
        <f t="shared" si="101"/>
        <v>6705053</v>
      </c>
      <c r="BT22" s="295">
        <f t="shared" si="101"/>
        <v>6705053</v>
      </c>
      <c r="BU22" s="295">
        <f t="shared" si="101"/>
        <v>6705053</v>
      </c>
      <c r="BV22" s="295">
        <f t="shared" si="101"/>
        <v>6705053</v>
      </c>
      <c r="BW22" s="295">
        <f t="shared" si="101"/>
        <v>6705053</v>
      </c>
      <c r="BX22" s="295">
        <f t="shared" si="101"/>
        <v>6705053</v>
      </c>
      <c r="BY22" s="295">
        <f t="shared" si="101"/>
        <v>6705053</v>
      </c>
      <c r="BZ22" s="295">
        <f>BY22</f>
        <v>6705053</v>
      </c>
      <c r="CA22" s="295">
        <f t="shared" si="101"/>
        <v>6705053</v>
      </c>
      <c r="CB22" s="295">
        <f t="shared" si="101"/>
        <v>6705053</v>
      </c>
      <c r="CC22" s="295">
        <f t="shared" si="101"/>
        <v>6705053</v>
      </c>
      <c r="CD22" s="295">
        <f t="shared" si="101"/>
        <v>6705053</v>
      </c>
      <c r="CE22" s="295">
        <f t="shared" si="101"/>
        <v>6705053</v>
      </c>
      <c r="CF22" s="295">
        <f t="shared" si="101"/>
        <v>6705053</v>
      </c>
      <c r="CG22" s="295">
        <f t="shared" si="101"/>
        <v>6705053</v>
      </c>
      <c r="CH22" s="295">
        <f t="shared" si="101"/>
        <v>6705053</v>
      </c>
      <c r="CI22" s="295">
        <f t="shared" si="101"/>
        <v>6705053</v>
      </c>
      <c r="CJ22" s="295">
        <f t="shared" si="101"/>
        <v>6705053</v>
      </c>
      <c r="CK22" s="295">
        <f t="shared" si="101"/>
        <v>6705053</v>
      </c>
      <c r="CL22" s="295">
        <f t="shared" si="101"/>
        <v>6705053</v>
      </c>
      <c r="CM22" s="295">
        <f t="shared" si="101"/>
        <v>6705053</v>
      </c>
      <c r="CN22" s="295">
        <f t="shared" si="101"/>
        <v>6705053</v>
      </c>
      <c r="CO22" s="295">
        <f t="shared" si="101"/>
        <v>6705053</v>
      </c>
      <c r="CP22" s="295">
        <f t="shared" si="101"/>
        <v>6705053</v>
      </c>
      <c r="CQ22" s="295">
        <f t="shared" si="101"/>
        <v>6705053</v>
      </c>
      <c r="CR22" s="295">
        <f t="shared" si="101"/>
        <v>6705053</v>
      </c>
      <c r="CS22" s="295">
        <f t="shared" si="101"/>
        <v>6705053</v>
      </c>
      <c r="CT22" s="295">
        <f t="shared" si="101"/>
        <v>6705053</v>
      </c>
      <c r="CU22" s="295">
        <f t="shared" si="101"/>
        <v>6705053</v>
      </c>
      <c r="CV22" s="295">
        <f t="shared" si="101"/>
        <v>6705053</v>
      </c>
      <c r="CW22" s="295">
        <f t="shared" si="101"/>
        <v>6705053</v>
      </c>
      <c r="CX22" s="295">
        <f t="shared" si="101"/>
        <v>6705053</v>
      </c>
      <c r="CY22" s="295">
        <f t="shared" si="101"/>
        <v>6705053</v>
      </c>
      <c r="CZ22" s="295">
        <f t="shared" si="101"/>
        <v>6705053</v>
      </c>
      <c r="DA22" s="295">
        <f t="shared" si="101"/>
        <v>6705053</v>
      </c>
      <c r="DB22" s="295">
        <f t="shared" si="101"/>
        <v>6705053</v>
      </c>
      <c r="DC22" s="295">
        <f t="shared" si="101"/>
        <v>6705053</v>
      </c>
      <c r="DD22" s="295">
        <f t="shared" si="101"/>
        <v>6705053</v>
      </c>
      <c r="DE22" s="295">
        <f t="shared" si="101"/>
        <v>6705053</v>
      </c>
      <c r="DF22" s="295">
        <f t="shared" si="101"/>
        <v>6705053</v>
      </c>
      <c r="DG22" s="295">
        <f t="shared" si="101"/>
        <v>6705053</v>
      </c>
      <c r="DH22" s="295">
        <f t="shared" si="101"/>
        <v>6705053</v>
      </c>
      <c r="DI22" s="295">
        <f t="shared" si="101"/>
        <v>6705053</v>
      </c>
      <c r="DJ22" s="295">
        <f t="shared" si="101"/>
        <v>6705053</v>
      </c>
      <c r="DK22" s="295">
        <f t="shared" si="101"/>
        <v>6705053</v>
      </c>
      <c r="DL22" s="295">
        <f t="shared" si="101"/>
        <v>6705053</v>
      </c>
      <c r="DM22" s="295">
        <f t="shared" si="101"/>
        <v>6705053</v>
      </c>
      <c r="DN22" s="295">
        <f t="shared" si="101"/>
        <v>6705053</v>
      </c>
      <c r="DO22" s="295">
        <f t="shared" si="101"/>
        <v>6705053</v>
      </c>
      <c r="DP22" s="295">
        <f t="shared" si="101"/>
        <v>6705053</v>
      </c>
      <c r="DQ22" s="295">
        <f t="shared" si="101"/>
        <v>6705053</v>
      </c>
      <c r="DR22" s="295">
        <f t="shared" si="101"/>
        <v>6705053</v>
      </c>
      <c r="DS22" s="295">
        <f t="shared" si="101"/>
        <v>6705053</v>
      </c>
      <c r="DT22" s="295">
        <f t="shared" si="101"/>
        <v>6705053</v>
      </c>
      <c r="DU22" s="295">
        <f t="shared" si="101"/>
        <v>6705053</v>
      </c>
      <c r="DV22" s="295">
        <f t="shared" si="101"/>
        <v>6705053</v>
      </c>
      <c r="DW22" s="295">
        <f t="shared" si="101"/>
        <v>6705053</v>
      </c>
      <c r="DX22" s="295">
        <f t="shared" si="101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2">T23-U18</f>
        <v>1928493</v>
      </c>
      <c r="V23" s="369">
        <f t="shared" si="102"/>
        <v>1902798</v>
      </c>
      <c r="W23" s="369">
        <f t="shared" si="102"/>
        <v>1877103</v>
      </c>
      <c r="X23" s="369">
        <f t="shared" si="102"/>
        <v>1851408</v>
      </c>
      <c r="Y23" s="369">
        <f t="shared" si="102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3">AC23-AD18</f>
        <v>1312914</v>
      </c>
      <c r="AE23" s="369">
        <f>AD23-AE18</f>
        <v>1287219</v>
      </c>
      <c r="AF23" s="369">
        <f t="shared" si="103"/>
        <v>1261524</v>
      </c>
      <c r="AG23" s="369">
        <f t="shared" si="103"/>
        <v>1235829</v>
      </c>
      <c r="AH23" s="369">
        <f t="shared" si="103"/>
        <v>1210134</v>
      </c>
      <c r="AI23" s="369">
        <f t="shared" si="103"/>
        <v>1184439</v>
      </c>
      <c r="AJ23" s="369">
        <f t="shared" si="103"/>
        <v>1158744</v>
      </c>
      <c r="AK23" s="369">
        <f t="shared" si="103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4">AO23-AP18</f>
        <v>411378</v>
      </c>
      <c r="AQ23" s="369">
        <f t="shared" si="104"/>
        <v>388064</v>
      </c>
      <c r="AR23" s="369">
        <f t="shared" si="104"/>
        <v>364750</v>
      </c>
      <c r="AS23" s="369">
        <f t="shared" si="104"/>
        <v>341436</v>
      </c>
      <c r="AT23" s="369">
        <f t="shared" si="104"/>
        <v>318122</v>
      </c>
      <c r="AU23" s="369">
        <f t="shared" si="104"/>
        <v>294808</v>
      </c>
      <c r="AV23" s="369">
        <f t="shared" si="104"/>
        <v>270764</v>
      </c>
      <c r="AW23" s="369">
        <f t="shared" si="104"/>
        <v>246720</v>
      </c>
      <c r="AX23" s="369">
        <f t="shared" si="104"/>
        <v>222676</v>
      </c>
      <c r="AY23" s="369">
        <f t="shared" si="104"/>
        <v>198632</v>
      </c>
      <c r="AZ23" s="369">
        <f t="shared" si="104"/>
        <v>174588</v>
      </c>
      <c r="BA23" s="369">
        <f t="shared" si="104"/>
        <v>150544</v>
      </c>
      <c r="BB23" s="369">
        <f t="shared" si="104"/>
        <v>132327</v>
      </c>
      <c r="BC23" s="369">
        <f t="shared" si="104"/>
        <v>114110</v>
      </c>
      <c r="BD23" s="369">
        <f t="shared" si="104"/>
        <v>78065</v>
      </c>
      <c r="BE23" s="369">
        <f t="shared" si="104"/>
        <v>42020</v>
      </c>
      <c r="BF23" s="369">
        <f t="shared" si="104"/>
        <v>-47143</v>
      </c>
      <c r="BG23" s="369">
        <f t="shared" si="104"/>
        <v>-136306</v>
      </c>
      <c r="BH23" s="369">
        <f t="shared" si="104"/>
        <v>-225469</v>
      </c>
      <c r="BI23" s="369">
        <f t="shared" si="104"/>
        <v>-314632</v>
      </c>
      <c r="BJ23" s="369">
        <f t="shared" si="104"/>
        <v>-403795</v>
      </c>
      <c r="BK23" s="369">
        <f t="shared" si="104"/>
        <v>-492958</v>
      </c>
      <c r="BL23" s="369">
        <f t="shared" si="104"/>
        <v>-582121</v>
      </c>
      <c r="BM23" s="369">
        <f t="shared" si="104"/>
        <v>-671284</v>
      </c>
      <c r="BN23" s="369">
        <f t="shared" si="104"/>
        <v>-760447</v>
      </c>
      <c r="BO23" s="369">
        <f t="shared" si="104"/>
        <v>-849610</v>
      </c>
      <c r="BP23" s="369">
        <f t="shared" ref="BP23:CH23" si="105">BP26</f>
        <v>-759191</v>
      </c>
      <c r="BQ23" s="369">
        <f t="shared" si="105"/>
        <v>-1067596</v>
      </c>
      <c r="BR23" s="369">
        <f t="shared" si="105"/>
        <v>-1067596</v>
      </c>
      <c r="BS23" s="369">
        <f t="shared" si="105"/>
        <v>-1067596</v>
      </c>
      <c r="BT23" s="369">
        <f t="shared" si="105"/>
        <v>-1067596</v>
      </c>
      <c r="BU23" s="369">
        <f t="shared" si="105"/>
        <v>-1290000</v>
      </c>
      <c r="BV23" s="369">
        <f t="shared" si="105"/>
        <v>-720000</v>
      </c>
      <c r="BW23" s="369">
        <f t="shared" si="105"/>
        <v>-680000</v>
      </c>
      <c r="BX23" s="369">
        <f t="shared" si="105"/>
        <v>-760000</v>
      </c>
      <c r="BY23" s="369">
        <f t="shared" si="105"/>
        <v>-880000</v>
      </c>
      <c r="BZ23" s="369">
        <f t="shared" si="105"/>
        <v>-599426</v>
      </c>
      <c r="CA23" s="369">
        <f t="shared" si="105"/>
        <v>-804118</v>
      </c>
      <c r="CB23" s="369">
        <f t="shared" si="105"/>
        <v>4317</v>
      </c>
      <c r="CC23" s="369">
        <f t="shared" si="105"/>
        <v>-157573</v>
      </c>
      <c r="CD23" s="369">
        <f t="shared" si="105"/>
        <v>-157573</v>
      </c>
      <c r="CE23" s="369">
        <f t="shared" si="105"/>
        <v>99707</v>
      </c>
      <c r="CF23" s="369">
        <f t="shared" si="105"/>
        <v>99707</v>
      </c>
      <c r="CG23" s="369">
        <f t="shared" si="105"/>
        <v>51846</v>
      </c>
      <c r="CH23" s="369">
        <f t="shared" si="105"/>
        <v>60996</v>
      </c>
      <c r="CI23" s="369">
        <f t="shared" ref="CI23:CK23" si="106">CI26</f>
        <v>60000</v>
      </c>
      <c r="CJ23" s="369">
        <f t="shared" si="106"/>
        <v>44000</v>
      </c>
      <c r="CK23" s="369">
        <f t="shared" si="106"/>
        <v>45914</v>
      </c>
      <c r="CL23" s="369">
        <f t="shared" ref="CL23:CM23" si="107">CL26</f>
        <v>116951</v>
      </c>
      <c r="CM23" s="369">
        <f t="shared" si="107"/>
        <v>77812</v>
      </c>
      <c r="CN23" s="369">
        <f t="shared" ref="CN23:CO23" si="108">CN26</f>
        <v>196963</v>
      </c>
      <c r="CO23" s="369">
        <f t="shared" si="108"/>
        <v>195819</v>
      </c>
      <c r="CP23" s="369">
        <f t="shared" ref="CP23:CT23" si="109">CP26</f>
        <v>195819</v>
      </c>
      <c r="CQ23" s="369">
        <f t="shared" si="109"/>
        <v>150000</v>
      </c>
      <c r="CR23" s="369">
        <f t="shared" si="109"/>
        <v>5700</v>
      </c>
      <c r="CS23" s="369">
        <f t="shared" si="109"/>
        <v>5700</v>
      </c>
      <c r="CT23" s="369">
        <f t="shared" si="109"/>
        <v>5700</v>
      </c>
      <c r="CU23" s="369">
        <f>CU26-CU11</f>
        <v>10419</v>
      </c>
      <c r="CV23" s="369">
        <f t="shared" ref="CV23:CW23" si="110">CV26</f>
        <v>3328</v>
      </c>
      <c r="CW23" s="369">
        <f t="shared" si="110"/>
        <v>12012</v>
      </c>
      <c r="CX23" s="369">
        <v>75330</v>
      </c>
      <c r="CY23" s="369">
        <f t="shared" ref="CY23:CZ23" si="111">CY26</f>
        <v>37466</v>
      </c>
      <c r="CZ23" s="369">
        <f t="shared" si="111"/>
        <v>29580</v>
      </c>
      <c r="DA23" s="369">
        <f t="shared" ref="DA23:DF23" si="112">DA26</f>
        <v>29580</v>
      </c>
      <c r="DB23" s="369">
        <f t="shared" si="112"/>
        <v>16370</v>
      </c>
      <c r="DC23" s="369">
        <f t="shared" si="112"/>
        <v>3886</v>
      </c>
      <c r="DD23" s="369">
        <f t="shared" si="112"/>
        <v>7303</v>
      </c>
      <c r="DE23" s="369">
        <f t="shared" si="112"/>
        <v>25157</v>
      </c>
      <c r="DF23" s="369">
        <f t="shared" si="112"/>
        <v>27522</v>
      </c>
      <c r="DG23" s="369">
        <f t="shared" ref="DG23:DH23" si="113">DG26</f>
        <v>18585</v>
      </c>
      <c r="DH23" s="369">
        <f t="shared" si="113"/>
        <v>429</v>
      </c>
      <c r="DI23" s="369">
        <f t="shared" ref="DI23:DK23" si="114">DI26</f>
        <v>81319</v>
      </c>
      <c r="DJ23" s="369">
        <f t="shared" si="114"/>
        <v>9649</v>
      </c>
      <c r="DK23" s="369">
        <f t="shared" si="114"/>
        <v>10801</v>
      </c>
      <c r="DL23" s="369">
        <f t="shared" ref="DL23:DN23" si="115">DL26</f>
        <v>6730</v>
      </c>
      <c r="DM23" s="369">
        <f t="shared" si="115"/>
        <v>31650</v>
      </c>
      <c r="DN23" s="369">
        <f t="shared" si="115"/>
        <v>24754</v>
      </c>
      <c r="DO23" s="369">
        <f t="shared" ref="DO23:DR23" si="116">DO26</f>
        <v>52447</v>
      </c>
      <c r="DP23" s="369">
        <f t="shared" si="116"/>
        <v>41184</v>
      </c>
      <c r="DQ23" s="369">
        <f t="shared" si="116"/>
        <v>68973</v>
      </c>
      <c r="DR23" s="369">
        <f t="shared" si="116"/>
        <v>34575</v>
      </c>
      <c r="DS23" s="369">
        <f t="shared" ref="DS23:DU23" si="117">DS26</f>
        <v>71953</v>
      </c>
      <c r="DT23" s="369">
        <f t="shared" si="117"/>
        <v>79452</v>
      </c>
      <c r="DU23" s="369">
        <f t="shared" si="117"/>
        <v>67279</v>
      </c>
      <c r="DV23" s="369">
        <f t="shared" ref="DV23:DX23" si="118">DV26</f>
        <v>46571</v>
      </c>
      <c r="DW23" s="369">
        <f t="shared" si="118"/>
        <v>46571</v>
      </c>
      <c r="DX23" s="369">
        <f t="shared" si="118"/>
        <v>46571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DX24" si="119">BE24</f>
        <v>332</v>
      </c>
      <c r="BG24" s="422">
        <f t="shared" si="119"/>
        <v>332</v>
      </c>
      <c r="BH24" s="422">
        <f t="shared" si="119"/>
        <v>332</v>
      </c>
      <c r="BI24" s="422">
        <f t="shared" si="119"/>
        <v>332</v>
      </c>
      <c r="BJ24" s="422">
        <f t="shared" si="119"/>
        <v>332</v>
      </c>
      <c r="BK24" s="422">
        <f t="shared" si="119"/>
        <v>332</v>
      </c>
      <c r="BL24" s="422">
        <f t="shared" si="119"/>
        <v>332</v>
      </c>
      <c r="BM24" s="422">
        <f t="shared" si="119"/>
        <v>332</v>
      </c>
      <c r="BN24" s="422">
        <f t="shared" si="119"/>
        <v>332</v>
      </c>
      <c r="BO24" s="422">
        <f t="shared" si="119"/>
        <v>332</v>
      </c>
      <c r="BP24" s="422">
        <v>0</v>
      </c>
      <c r="BQ24" s="422">
        <f t="shared" si="119"/>
        <v>0</v>
      </c>
      <c r="BR24" s="422">
        <f t="shared" si="119"/>
        <v>0</v>
      </c>
      <c r="BS24" s="422">
        <f t="shared" si="119"/>
        <v>0</v>
      </c>
      <c r="BT24" s="422">
        <f t="shared" si="119"/>
        <v>0</v>
      </c>
      <c r="BU24" s="422">
        <f t="shared" si="119"/>
        <v>0</v>
      </c>
      <c r="BV24" s="422">
        <f t="shared" si="119"/>
        <v>0</v>
      </c>
      <c r="BW24" s="422">
        <f t="shared" si="119"/>
        <v>0</v>
      </c>
      <c r="BX24" s="422">
        <f t="shared" si="119"/>
        <v>0</v>
      </c>
      <c r="BY24" s="422">
        <f t="shared" si="119"/>
        <v>0</v>
      </c>
      <c r="BZ24" s="422">
        <f t="shared" si="119"/>
        <v>0</v>
      </c>
      <c r="CA24" s="422">
        <f t="shared" si="119"/>
        <v>0</v>
      </c>
      <c r="CB24" s="422">
        <v>71251</v>
      </c>
      <c r="CC24" s="422">
        <v>0</v>
      </c>
      <c r="CD24" s="422">
        <f t="shared" si="119"/>
        <v>0</v>
      </c>
      <c r="CE24" s="422">
        <f t="shared" si="119"/>
        <v>0</v>
      </c>
      <c r="CF24" s="422">
        <f t="shared" si="119"/>
        <v>0</v>
      </c>
      <c r="CG24" s="481">
        <v>806317</v>
      </c>
      <c r="CH24" s="481">
        <v>766361</v>
      </c>
      <c r="CI24" s="422">
        <f t="shared" si="119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19"/>
        <v>18143</v>
      </c>
      <c r="CT24" s="422">
        <f t="shared" si="119"/>
        <v>18143</v>
      </c>
      <c r="CU24" s="422">
        <v>0</v>
      </c>
      <c r="CV24" s="422">
        <f t="shared" si="119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19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 t="shared" si="119"/>
        <v>530916</v>
      </c>
      <c r="DW24" s="422">
        <f t="shared" si="119"/>
        <v>530916</v>
      </c>
      <c r="DX24" s="422">
        <f t="shared" si="119"/>
        <v>530916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DX25" si="120">CP25</f>
        <v>650000</v>
      </c>
      <c r="CR25" s="427">
        <v>612241</v>
      </c>
      <c r="CS25" s="427">
        <f t="shared" si="120"/>
        <v>612241</v>
      </c>
      <c r="CT25" s="427">
        <f t="shared" si="120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0"/>
        <v>218</v>
      </c>
      <c r="DB25" s="427">
        <f>5785-5113</f>
        <v>672</v>
      </c>
      <c r="DC25" s="427">
        <f>4672-DC8</f>
        <v>2195</v>
      </c>
      <c r="DD25" s="427">
        <f t="shared" si="120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 t="shared" si="120"/>
        <v>777</v>
      </c>
      <c r="DW25" s="427">
        <f t="shared" si="120"/>
        <v>777</v>
      </c>
      <c r="DX25" s="427">
        <f t="shared" si="120"/>
        <v>777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1">BL26</f>
        <v>-759191</v>
      </c>
      <c r="BN26" s="427">
        <f t="shared" si="121"/>
        <v>-759191</v>
      </c>
      <c r="BO26" s="427">
        <f t="shared" si="121"/>
        <v>-759191</v>
      </c>
      <c r="BP26" s="427">
        <f t="shared" si="121"/>
        <v>-759191</v>
      </c>
      <c r="BQ26" s="427">
        <v>-1067596</v>
      </c>
      <c r="BR26" s="427">
        <f t="shared" si="121"/>
        <v>-1067596</v>
      </c>
      <c r="BS26" s="427">
        <f t="shared" si="121"/>
        <v>-1067596</v>
      </c>
      <c r="BT26" s="427">
        <f t="shared" si="121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2">CC26</f>
        <v>-157573</v>
      </c>
      <c r="CE26" s="427">
        <v>99707</v>
      </c>
      <c r="CF26" s="427">
        <f t="shared" si="122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2"/>
        <v>195819</v>
      </c>
      <c r="CQ26" s="427">
        <v>150000</v>
      </c>
      <c r="CR26" s="427">
        <v>5700</v>
      </c>
      <c r="CS26" s="427">
        <f t="shared" si="122"/>
        <v>5700</v>
      </c>
      <c r="CT26" s="427">
        <f t="shared" si="122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2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125608-DV9-DV12-DV14-DV16-DV11</f>
        <v>46571</v>
      </c>
      <c r="DW26" s="427">
        <f>125608-DW9-DW12-DW14-DW16-DW11</f>
        <v>46571</v>
      </c>
      <c r="DX26" s="427">
        <f>125608-DX9-DX12-DX14-DX16-DX11</f>
        <v>46571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3">SUM(P24:P26)</f>
        <v>0</v>
      </c>
      <c r="Q27" s="429">
        <f t="shared" si="123"/>
        <v>0</v>
      </c>
      <c r="R27" s="429">
        <f t="shared" si="123"/>
        <v>52588</v>
      </c>
      <c r="S27" s="430">
        <f t="shared" si="123"/>
        <v>124717</v>
      </c>
      <c r="T27" s="429">
        <f t="shared" si="123"/>
        <v>1187</v>
      </c>
      <c r="U27" s="429">
        <f t="shared" si="123"/>
        <v>34246</v>
      </c>
      <c r="V27" s="429">
        <f t="shared" si="123"/>
        <v>110000</v>
      </c>
      <c r="W27" s="429">
        <f t="shared" si="123"/>
        <v>182954</v>
      </c>
      <c r="X27" s="429">
        <f t="shared" si="123"/>
        <v>210000</v>
      </c>
      <c r="Y27" s="429">
        <f t="shared" si="123"/>
        <v>307977</v>
      </c>
      <c r="Z27" s="429">
        <f t="shared" si="123"/>
        <v>302491</v>
      </c>
      <c r="AA27" s="429">
        <f t="shared" ref="AA27:AL27" si="124">SUM(AA24:AA26)</f>
        <v>569537</v>
      </c>
      <c r="AB27" s="429">
        <f t="shared" si="124"/>
        <v>542501</v>
      </c>
      <c r="AC27" s="429">
        <f t="shared" si="124"/>
        <v>610725</v>
      </c>
      <c r="AD27" s="429">
        <f t="shared" si="124"/>
        <v>605195</v>
      </c>
      <c r="AE27" s="429">
        <f t="shared" si="124"/>
        <v>672696</v>
      </c>
      <c r="AF27" s="429">
        <f t="shared" si="124"/>
        <v>807032</v>
      </c>
      <c r="AG27" s="429">
        <f t="shared" si="124"/>
        <v>707207</v>
      </c>
      <c r="AH27" s="429">
        <f t="shared" si="124"/>
        <v>516320</v>
      </c>
      <c r="AI27" s="429">
        <f t="shared" si="124"/>
        <v>899083</v>
      </c>
      <c r="AJ27" s="429">
        <f t="shared" si="124"/>
        <v>877766</v>
      </c>
      <c r="AK27" s="429">
        <f t="shared" si="124"/>
        <v>920639</v>
      </c>
      <c r="AL27" s="429">
        <f t="shared" si="124"/>
        <v>917131</v>
      </c>
      <c r="AM27" s="429">
        <f t="shared" ref="AM27:AV27" si="125">SUM(AM24:AM26)</f>
        <v>1200300</v>
      </c>
      <c r="AN27" s="429">
        <f t="shared" si="125"/>
        <v>1349945</v>
      </c>
      <c r="AO27" s="429">
        <f t="shared" si="125"/>
        <v>675122</v>
      </c>
      <c r="AP27" s="429">
        <f>SUM(AP24:AP26)</f>
        <v>482882</v>
      </c>
      <c r="AQ27" s="429">
        <f t="shared" si="125"/>
        <v>502879</v>
      </c>
      <c r="AR27" s="429">
        <f t="shared" si="125"/>
        <v>638142</v>
      </c>
      <c r="AS27" s="429">
        <f t="shared" si="125"/>
        <v>639321</v>
      </c>
      <c r="AT27" s="429">
        <f t="shared" si="125"/>
        <v>686439</v>
      </c>
      <c r="AU27" s="429">
        <f t="shared" si="125"/>
        <v>856755</v>
      </c>
      <c r="AV27" s="429">
        <f t="shared" si="125"/>
        <v>855017</v>
      </c>
      <c r="AW27" s="429">
        <f t="shared" ref="AW27:AX27" si="126">SUM(AW24:AW26)</f>
        <v>861911</v>
      </c>
      <c r="AX27" s="429">
        <f t="shared" si="126"/>
        <v>895467</v>
      </c>
      <c r="AY27" s="429">
        <f t="shared" ref="AY27:BB27" si="127">SUM(AY24:AY26)</f>
        <v>1125821</v>
      </c>
      <c r="AZ27" s="429">
        <f t="shared" si="127"/>
        <v>1452739</v>
      </c>
      <c r="BA27" s="429">
        <f t="shared" si="127"/>
        <v>224989</v>
      </c>
      <c r="BB27" s="429">
        <f t="shared" si="127"/>
        <v>193123</v>
      </c>
      <c r="BC27" s="429">
        <f t="shared" ref="BC27:BD27" si="128">SUM(BC24:BC26)</f>
        <v>257863</v>
      </c>
      <c r="BD27" s="429">
        <f t="shared" si="128"/>
        <v>705572</v>
      </c>
      <c r="BE27" s="429">
        <f t="shared" ref="BE27:BF27" si="129">SUM(BE24:BE26)</f>
        <v>324245</v>
      </c>
      <c r="BF27" s="429">
        <f t="shared" si="129"/>
        <v>-580664</v>
      </c>
      <c r="BG27" s="429">
        <f t="shared" ref="BG27:BH27" si="130">SUM(BG24:BG26)</f>
        <v>-851321</v>
      </c>
      <c r="BH27" s="429">
        <f t="shared" si="130"/>
        <v>-851052</v>
      </c>
      <c r="BI27" s="429">
        <f t="shared" ref="BI27:BJ27" si="131">SUM(BI24:BI26)</f>
        <v>-980063</v>
      </c>
      <c r="BJ27" s="429">
        <f t="shared" si="131"/>
        <v>-1017072</v>
      </c>
      <c r="BK27" s="429">
        <f t="shared" ref="BK27:BL27" si="132">SUM(BK24:BK26)</f>
        <v>-775243</v>
      </c>
      <c r="BL27" s="429">
        <f t="shared" si="132"/>
        <v>-738859</v>
      </c>
      <c r="BM27" s="429">
        <f t="shared" ref="BM27:BN27" si="133">SUM(BM24:BM26)</f>
        <v>-738859</v>
      </c>
      <c r="BN27" s="429">
        <f t="shared" si="133"/>
        <v>-738859</v>
      </c>
      <c r="BO27" s="429">
        <f t="shared" ref="BO27:BP27" si="134">SUM(BO24:BO26)</f>
        <v>-738859</v>
      </c>
      <c r="BP27" s="429">
        <f t="shared" si="134"/>
        <v>-739191</v>
      </c>
      <c r="BQ27" s="429">
        <f t="shared" ref="BQ27:BS27" si="135">SUM(BQ24:BQ26)</f>
        <v>-914842</v>
      </c>
      <c r="BR27" s="429">
        <f t="shared" si="135"/>
        <v>-1047596</v>
      </c>
      <c r="BS27" s="429">
        <f t="shared" si="135"/>
        <v>-1047596</v>
      </c>
      <c r="BT27" s="429">
        <f t="shared" ref="BT27:BV27" si="136">SUM(BT24:BT26)</f>
        <v>-1047596</v>
      </c>
      <c r="BU27" s="429">
        <f t="shared" si="136"/>
        <v>-1270000</v>
      </c>
      <c r="BV27" s="429">
        <f t="shared" si="136"/>
        <v>-700000</v>
      </c>
      <c r="BW27" s="429">
        <f t="shared" ref="BW27:BX27" si="137">SUM(BW24:BW26)</f>
        <v>-660000</v>
      </c>
      <c r="BX27" s="429">
        <f t="shared" si="137"/>
        <v>-740000</v>
      </c>
      <c r="BY27" s="429">
        <f t="shared" ref="BY27:CB27" si="138">SUM(BY24:BY26)</f>
        <v>-860000</v>
      </c>
      <c r="BZ27" s="429">
        <f t="shared" si="138"/>
        <v>-599426</v>
      </c>
      <c r="CA27" s="429">
        <f t="shared" si="138"/>
        <v>-804118</v>
      </c>
      <c r="CB27" s="429">
        <f t="shared" si="138"/>
        <v>120115</v>
      </c>
      <c r="CC27" s="429">
        <f t="shared" ref="CC27:CH27" si="139">SUM(CC24:CC26)</f>
        <v>-63667</v>
      </c>
      <c r="CD27" s="429">
        <f t="shared" si="139"/>
        <v>842427</v>
      </c>
      <c r="CE27" s="429">
        <f t="shared" si="139"/>
        <v>1349707</v>
      </c>
      <c r="CF27" s="429">
        <f t="shared" si="139"/>
        <v>1699707</v>
      </c>
      <c r="CG27" s="429">
        <f t="shared" si="139"/>
        <v>2446761</v>
      </c>
      <c r="CH27" s="429">
        <f t="shared" si="139"/>
        <v>2054011</v>
      </c>
      <c r="CI27" s="429">
        <f t="shared" ref="CI27:CK27" si="140">SUM(CI24:CI26)</f>
        <v>2053015</v>
      </c>
      <c r="CJ27" s="429">
        <f t="shared" si="140"/>
        <v>1290654</v>
      </c>
      <c r="CK27" s="429">
        <f t="shared" si="140"/>
        <v>1266453</v>
      </c>
      <c r="CL27" s="429">
        <f t="shared" ref="CL27:CM27" si="141">SUM(CL24:CL26)</f>
        <v>1384891</v>
      </c>
      <c r="CM27" s="429">
        <f t="shared" si="141"/>
        <v>1247483</v>
      </c>
      <c r="CN27" s="429">
        <f t="shared" ref="CN27:CO27" si="142">SUM(CN24:CN26)</f>
        <v>1335206</v>
      </c>
      <c r="CO27" s="429">
        <f t="shared" si="142"/>
        <v>980090</v>
      </c>
      <c r="CP27" s="429">
        <f t="shared" ref="CP27:CT27" si="143">SUM(CP24:CP26)</f>
        <v>861819</v>
      </c>
      <c r="CQ27" s="429">
        <f t="shared" si="143"/>
        <v>863030</v>
      </c>
      <c r="CR27" s="429">
        <f t="shared" si="143"/>
        <v>636084</v>
      </c>
      <c r="CS27" s="429">
        <f t="shared" si="143"/>
        <v>636084</v>
      </c>
      <c r="CT27" s="429">
        <f t="shared" si="143"/>
        <v>636084</v>
      </c>
      <c r="CU27" s="429">
        <f>SUM(CU24:CU26)</f>
        <v>40282</v>
      </c>
      <c r="CV27" s="429">
        <f t="shared" ref="CV27:CW27" si="144">SUM(CV24:CV26)</f>
        <v>11223</v>
      </c>
      <c r="CW27" s="429">
        <f t="shared" si="144"/>
        <v>617414</v>
      </c>
      <c r="CX27" s="429">
        <f t="shared" ref="CX27:CZ27" si="145">SUM(CX24:CX26)</f>
        <v>714035</v>
      </c>
      <c r="CY27" s="429">
        <f t="shared" si="145"/>
        <v>633866</v>
      </c>
      <c r="CZ27" s="429">
        <f t="shared" si="145"/>
        <v>638040</v>
      </c>
      <c r="DA27" s="429">
        <f t="shared" ref="DA27:DF27" si="146">SUM(DA24:DA26)</f>
        <v>638040</v>
      </c>
      <c r="DB27" s="429">
        <f t="shared" si="146"/>
        <v>420222</v>
      </c>
      <c r="DC27" s="429">
        <f t="shared" si="146"/>
        <v>490854</v>
      </c>
      <c r="DD27" s="429">
        <f t="shared" si="146"/>
        <v>494378</v>
      </c>
      <c r="DE27" s="429">
        <f t="shared" si="146"/>
        <v>506519</v>
      </c>
      <c r="DF27" s="429">
        <f t="shared" si="146"/>
        <v>470527</v>
      </c>
      <c r="DG27" s="429">
        <f t="shared" ref="DG27:DH27" si="147">SUM(DG24:DG26)</f>
        <v>762734</v>
      </c>
      <c r="DH27" s="429">
        <f t="shared" si="147"/>
        <v>352936</v>
      </c>
      <c r="DI27" s="429">
        <f t="shared" ref="DI27:DK27" si="148">SUM(DI24:DI26)</f>
        <v>364237</v>
      </c>
      <c r="DJ27" s="429">
        <f t="shared" si="148"/>
        <v>381840</v>
      </c>
      <c r="DK27" s="429">
        <f t="shared" si="148"/>
        <v>376980</v>
      </c>
      <c r="DL27" s="429">
        <f t="shared" ref="DL27:DN27" si="149">SUM(DL24:DL26)</f>
        <v>1000158</v>
      </c>
      <c r="DM27" s="429">
        <f t="shared" si="149"/>
        <v>959935</v>
      </c>
      <c r="DN27" s="429">
        <f t="shared" si="149"/>
        <v>933178</v>
      </c>
      <c r="DO27" s="429">
        <f t="shared" ref="DO27:DR27" si="150">SUM(DO24:DO26)</f>
        <v>672284</v>
      </c>
      <c r="DP27" s="429">
        <f t="shared" si="150"/>
        <v>679191</v>
      </c>
      <c r="DQ27" s="429">
        <f t="shared" si="150"/>
        <v>673709</v>
      </c>
      <c r="DR27" s="429">
        <f t="shared" si="150"/>
        <v>614797</v>
      </c>
      <c r="DS27" s="429">
        <f t="shared" ref="DS27:DU27" si="151">SUM(DS24:DS26)</f>
        <v>683755</v>
      </c>
      <c r="DT27" s="429">
        <f t="shared" si="151"/>
        <v>565461</v>
      </c>
      <c r="DU27" s="429">
        <f t="shared" si="151"/>
        <v>598972</v>
      </c>
      <c r="DV27" s="429">
        <f t="shared" ref="DV27:DX27" si="152">SUM(DV24:DV26)</f>
        <v>578264</v>
      </c>
      <c r="DW27" s="429">
        <f t="shared" si="152"/>
        <v>578264</v>
      </c>
      <c r="DX27" s="429">
        <f t="shared" si="152"/>
        <v>578264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f t="shared" ref="DV28:DX28" si="153">DV8</f>
        <v>19725</v>
      </c>
      <c r="DW28" s="422">
        <f t="shared" si="153"/>
        <v>19725</v>
      </c>
      <c r="DX28" s="422">
        <f t="shared" si="153"/>
        <v>19725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54">U9</f>
        <v>0</v>
      </c>
      <c r="V29" s="422">
        <f t="shared" si="154"/>
        <v>0</v>
      </c>
      <c r="W29" s="422">
        <f t="shared" si="154"/>
        <v>0</v>
      </c>
      <c r="X29" s="422">
        <f t="shared" si="154"/>
        <v>0</v>
      </c>
      <c r="Y29" s="422">
        <f t="shared" si="154"/>
        <v>0</v>
      </c>
      <c r="Z29" s="422">
        <f t="shared" si="154"/>
        <v>0</v>
      </c>
      <c r="AA29" s="422">
        <f t="shared" ref="AA29:AL29" si="155">AA9</f>
        <v>0</v>
      </c>
      <c r="AB29" s="422">
        <f t="shared" si="155"/>
        <v>0</v>
      </c>
      <c r="AC29" s="422">
        <f t="shared" si="155"/>
        <v>0</v>
      </c>
      <c r="AD29" s="422">
        <f t="shared" si="155"/>
        <v>0</v>
      </c>
      <c r="AE29" s="422">
        <f t="shared" si="155"/>
        <v>0</v>
      </c>
      <c r="AF29" s="422">
        <f t="shared" si="155"/>
        <v>0</v>
      </c>
      <c r="AG29" s="422">
        <f t="shared" si="155"/>
        <v>0</v>
      </c>
      <c r="AH29" s="422">
        <f t="shared" si="155"/>
        <v>0</v>
      </c>
      <c r="AI29" s="422">
        <f t="shared" si="155"/>
        <v>0</v>
      </c>
      <c r="AJ29" s="422">
        <f t="shared" si="155"/>
        <v>0</v>
      </c>
      <c r="AK29" s="422">
        <f t="shared" si="155"/>
        <v>0</v>
      </c>
      <c r="AL29" s="422">
        <f t="shared" si="155"/>
        <v>0</v>
      </c>
      <c r="AM29" s="422">
        <f>AM9</f>
        <v>0</v>
      </c>
      <c r="AN29" s="422">
        <f t="shared" ref="AN29:AO31" si="156">AN9</f>
        <v>0</v>
      </c>
      <c r="AO29" s="422">
        <f t="shared" si="156"/>
        <v>0</v>
      </c>
      <c r="AP29" s="422">
        <f t="shared" ref="AP29:AQ29" si="157">AP9</f>
        <v>0</v>
      </c>
      <c r="AQ29" s="422">
        <f t="shared" si="157"/>
        <v>0</v>
      </c>
      <c r="AR29" s="422">
        <f t="shared" ref="AR29:AU29" si="158">AR9</f>
        <v>0</v>
      </c>
      <c r="AS29" s="422">
        <f t="shared" si="158"/>
        <v>0</v>
      </c>
      <c r="AT29" s="422">
        <f t="shared" si="158"/>
        <v>0</v>
      </c>
      <c r="AU29" s="422">
        <f t="shared" si="158"/>
        <v>0</v>
      </c>
      <c r="AV29" s="422">
        <f t="shared" ref="AV29:AW29" si="159">AV9</f>
        <v>0</v>
      </c>
      <c r="AW29" s="422">
        <f t="shared" si="159"/>
        <v>0</v>
      </c>
      <c r="AX29" s="422">
        <f t="shared" ref="AX29:AY29" si="160">AX9</f>
        <v>0</v>
      </c>
      <c r="AY29" s="422">
        <f t="shared" si="160"/>
        <v>0</v>
      </c>
      <c r="AZ29" s="422">
        <f t="shared" ref="AZ29:BB29" si="161">AZ9</f>
        <v>0</v>
      </c>
      <c r="BA29" s="422">
        <f t="shared" si="161"/>
        <v>0</v>
      </c>
      <c r="BB29" s="422">
        <f t="shared" si="161"/>
        <v>0</v>
      </c>
      <c r="BC29" s="422">
        <f t="shared" ref="BC29:BD29" si="162">BC9</f>
        <v>0</v>
      </c>
      <c r="BD29" s="422">
        <f t="shared" si="162"/>
        <v>0</v>
      </c>
      <c r="BE29" s="422">
        <f t="shared" ref="BE29:BF29" si="163">BE9</f>
        <v>0</v>
      </c>
      <c r="BF29" s="422">
        <f t="shared" si="163"/>
        <v>0</v>
      </c>
      <c r="BG29" s="422">
        <f t="shared" ref="BG29:BH29" si="164">BG9</f>
        <v>0</v>
      </c>
      <c r="BH29" s="422">
        <f t="shared" si="164"/>
        <v>0</v>
      </c>
      <c r="BI29" s="422">
        <f t="shared" ref="BI29:BJ29" si="165">BI9</f>
        <v>0</v>
      </c>
      <c r="BJ29" s="422">
        <f t="shared" si="165"/>
        <v>0</v>
      </c>
      <c r="BK29" s="422">
        <f t="shared" ref="BK29:BL29" si="166">BK9</f>
        <v>0</v>
      </c>
      <c r="BL29" s="422">
        <f t="shared" si="166"/>
        <v>0</v>
      </c>
      <c r="BM29" s="422">
        <f t="shared" ref="BM29:BN29" si="167">BM9</f>
        <v>0</v>
      </c>
      <c r="BN29" s="422">
        <f t="shared" si="167"/>
        <v>0</v>
      </c>
      <c r="BO29" s="422">
        <f t="shared" ref="BO29:BP29" si="168">BO9</f>
        <v>0</v>
      </c>
      <c r="BP29" s="422">
        <f t="shared" si="168"/>
        <v>1400</v>
      </c>
      <c r="BQ29" s="422">
        <f t="shared" ref="BQ29:BS29" si="169">BQ9</f>
        <v>9366</v>
      </c>
      <c r="BR29" s="422">
        <f t="shared" si="169"/>
        <v>7506</v>
      </c>
      <c r="BS29" s="422">
        <f t="shared" si="169"/>
        <v>2261</v>
      </c>
      <c r="BT29" s="422">
        <f t="shared" ref="BT29:BV29" si="170">BT9</f>
        <v>1490</v>
      </c>
      <c r="BU29" s="422">
        <f t="shared" si="170"/>
        <v>1400</v>
      </c>
      <c r="BV29" s="422">
        <f t="shared" si="170"/>
        <v>4346</v>
      </c>
      <c r="BW29" s="422">
        <f t="shared" ref="BW29:BX29" si="171">BW9</f>
        <v>0</v>
      </c>
      <c r="BX29" s="422">
        <f t="shared" si="171"/>
        <v>2010</v>
      </c>
      <c r="BY29" s="422">
        <f t="shared" ref="BY29:BZ29" si="172">BY9</f>
        <v>8047</v>
      </c>
      <c r="BZ29" s="422">
        <f t="shared" si="172"/>
        <v>2747</v>
      </c>
      <c r="CA29" s="422">
        <f t="shared" ref="CA29:CB29" si="173">CA9</f>
        <v>1050</v>
      </c>
      <c r="CB29" s="422">
        <f t="shared" si="173"/>
        <v>0</v>
      </c>
      <c r="CC29" s="422">
        <f t="shared" ref="CC29:CH29" si="174">CC9</f>
        <v>0</v>
      </c>
      <c r="CD29" s="422">
        <f t="shared" si="174"/>
        <v>0</v>
      </c>
      <c r="CE29" s="422">
        <f t="shared" si="174"/>
        <v>0</v>
      </c>
      <c r="CF29" s="422">
        <f t="shared" si="174"/>
        <v>0</v>
      </c>
      <c r="CG29" s="422">
        <f t="shared" si="174"/>
        <v>0</v>
      </c>
      <c r="CH29" s="422">
        <f t="shared" si="174"/>
        <v>0</v>
      </c>
      <c r="CI29" s="422">
        <f t="shared" ref="CI29:CK29" si="175">CI9</f>
        <v>0</v>
      </c>
      <c r="CJ29" s="422">
        <f t="shared" si="175"/>
        <v>0</v>
      </c>
      <c r="CK29" s="422">
        <f t="shared" si="175"/>
        <v>0</v>
      </c>
      <c r="CL29" s="422">
        <f t="shared" ref="CL29:CM29" si="176">CL9</f>
        <v>0</v>
      </c>
      <c r="CM29" s="422">
        <f t="shared" si="176"/>
        <v>0</v>
      </c>
      <c r="CN29" s="422">
        <f t="shared" ref="CN29:CO29" si="177">CN9</f>
        <v>0</v>
      </c>
      <c r="CO29" s="422">
        <f t="shared" si="177"/>
        <v>0</v>
      </c>
      <c r="CP29" s="422">
        <f t="shared" ref="CP29:CT29" si="178">CP9</f>
        <v>0</v>
      </c>
      <c r="CQ29" s="422">
        <f t="shared" si="178"/>
        <v>0</v>
      </c>
      <c r="CR29" s="422">
        <f t="shared" si="178"/>
        <v>0</v>
      </c>
      <c r="CS29" s="422">
        <f t="shared" si="178"/>
        <v>0</v>
      </c>
      <c r="CT29" s="422">
        <f t="shared" si="178"/>
        <v>0</v>
      </c>
      <c r="CU29" s="422">
        <f t="shared" ref="CU29:CW29" si="179">CU9</f>
        <v>0</v>
      </c>
      <c r="CV29" s="422">
        <f t="shared" si="179"/>
        <v>0</v>
      </c>
      <c r="CW29" s="422">
        <f t="shared" si="179"/>
        <v>0</v>
      </c>
      <c r="CX29" s="422">
        <f t="shared" ref="CX29:CZ29" si="180">CX9</f>
        <v>0</v>
      </c>
      <c r="CY29" s="422">
        <f t="shared" si="180"/>
        <v>0</v>
      </c>
      <c r="CZ29" s="422">
        <f t="shared" si="180"/>
        <v>0</v>
      </c>
      <c r="DA29" s="422">
        <f t="shared" ref="DA29:DF29" si="181">DA9</f>
        <v>0</v>
      </c>
      <c r="DB29" s="422">
        <f t="shared" si="181"/>
        <v>0</v>
      </c>
      <c r="DC29" s="422">
        <f t="shared" si="181"/>
        <v>0</v>
      </c>
      <c r="DD29" s="422">
        <f t="shared" si="181"/>
        <v>0</v>
      </c>
      <c r="DE29" s="422">
        <f t="shared" si="181"/>
        <v>0</v>
      </c>
      <c r="DF29" s="422">
        <f t="shared" si="181"/>
        <v>0</v>
      </c>
      <c r="DG29" s="422">
        <f t="shared" ref="DG29:DH29" si="182">DG9</f>
        <v>10069</v>
      </c>
      <c r="DH29" s="422">
        <f t="shared" si="182"/>
        <v>7637</v>
      </c>
      <c r="DI29" s="422">
        <f t="shared" ref="DI29:DK29" si="183">DI9</f>
        <v>11124</v>
      </c>
      <c r="DJ29" s="422">
        <f t="shared" si="183"/>
        <v>450</v>
      </c>
      <c r="DK29" s="422">
        <f t="shared" si="183"/>
        <v>-15</v>
      </c>
      <c r="DL29" s="422">
        <f t="shared" ref="DL29:DN29" si="184">DL9</f>
        <v>375</v>
      </c>
      <c r="DM29" s="422">
        <f t="shared" si="184"/>
        <v>20807</v>
      </c>
      <c r="DN29" s="422">
        <f t="shared" si="184"/>
        <v>9223</v>
      </c>
      <c r="DO29" s="422">
        <f t="shared" ref="DO29:DR29" si="185">DO9</f>
        <v>7826</v>
      </c>
      <c r="DP29" s="422">
        <f t="shared" si="185"/>
        <v>17503</v>
      </c>
      <c r="DQ29" s="422">
        <f t="shared" si="185"/>
        <v>43618</v>
      </c>
      <c r="DR29" s="422">
        <f t="shared" si="185"/>
        <v>38763</v>
      </c>
      <c r="DS29" s="422">
        <f t="shared" ref="DS29:DU29" si="186">DS9</f>
        <v>212</v>
      </c>
      <c r="DT29" s="422">
        <f t="shared" si="186"/>
        <v>3542</v>
      </c>
      <c r="DU29" s="422">
        <f t="shared" si="186"/>
        <v>5065</v>
      </c>
      <c r="DV29" s="422">
        <f t="shared" ref="DV29:DX29" si="187">DV9</f>
        <v>5065</v>
      </c>
      <c r="DW29" s="422">
        <f t="shared" si="187"/>
        <v>5065</v>
      </c>
      <c r="DX29" s="422">
        <f t="shared" si="187"/>
        <v>5065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88">AY10</f>
        <v>0</v>
      </c>
      <c r="AZ30" s="422">
        <v>0</v>
      </c>
      <c r="BA30" s="422">
        <v>0</v>
      </c>
      <c r="BB30" s="422">
        <f t="shared" ref="BB30" si="189">BB10</f>
        <v>0</v>
      </c>
      <c r="BC30" s="422">
        <v>0</v>
      </c>
      <c r="BD30" s="422">
        <v>0</v>
      </c>
      <c r="BE30" s="422" t="s">
        <v>244</v>
      </c>
      <c r="BF30" s="422">
        <f t="shared" ref="BF30" si="190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f t="shared" ref="DV30:DX30" si="191">DV10</f>
        <v>3000</v>
      </c>
      <c r="DW30" s="589">
        <f t="shared" si="191"/>
        <v>3000</v>
      </c>
      <c r="DX30" s="589">
        <f t="shared" si="191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192">AC11</f>
        <v>0</v>
      </c>
      <c r="AD31" s="422">
        <f t="shared" si="192"/>
        <v>0</v>
      </c>
      <c r="AE31" s="422">
        <f t="shared" si="192"/>
        <v>0</v>
      </c>
      <c r="AF31" s="422">
        <f t="shared" si="192"/>
        <v>0</v>
      </c>
      <c r="AG31" s="422">
        <f t="shared" si="192"/>
        <v>0</v>
      </c>
      <c r="AH31" s="422">
        <f t="shared" si="192"/>
        <v>0</v>
      </c>
      <c r="AI31" s="422">
        <f t="shared" si="192"/>
        <v>0</v>
      </c>
      <c r="AJ31" s="422">
        <f t="shared" si="192"/>
        <v>0</v>
      </c>
      <c r="AK31" s="422">
        <f t="shared" si="192"/>
        <v>0</v>
      </c>
      <c r="AL31" s="422">
        <f t="shared" si="192"/>
        <v>0</v>
      </c>
      <c r="AM31" s="422">
        <f>AM11</f>
        <v>0</v>
      </c>
      <c r="AN31" s="422">
        <f t="shared" si="156"/>
        <v>0</v>
      </c>
      <c r="AO31" s="422">
        <f t="shared" si="156"/>
        <v>0</v>
      </c>
      <c r="AP31" s="422">
        <f t="shared" ref="AP31" si="193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194">BG11</f>
        <v>0</v>
      </c>
      <c r="BH31" s="422">
        <v>0</v>
      </c>
      <c r="BI31" s="422">
        <v>0</v>
      </c>
      <c r="BJ31" s="422">
        <f t="shared" ref="BJ31" si="195">BJ11</f>
        <v>0</v>
      </c>
      <c r="BK31" s="422">
        <f>BK11</f>
        <v>0</v>
      </c>
      <c r="BL31" s="422">
        <f t="shared" ref="BL31:BM31" si="196">BL11</f>
        <v>0</v>
      </c>
      <c r="BM31" s="422">
        <f t="shared" si="196"/>
        <v>0</v>
      </c>
      <c r="BN31" s="422">
        <f t="shared" ref="BN31" si="197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f t="shared" ref="DV31:DX31" si="198">DV11</f>
        <v>14789</v>
      </c>
      <c r="DW31" s="422">
        <f t="shared" si="198"/>
        <v>14789</v>
      </c>
      <c r="DX31" s="422">
        <f t="shared" si="198"/>
        <v>14789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199">CO12</f>
        <v>0</v>
      </c>
      <c r="CP32" s="422">
        <f t="shared" si="199"/>
        <v>0</v>
      </c>
      <c r="CQ32" s="422">
        <f t="shared" si="199"/>
        <v>0</v>
      </c>
      <c r="CR32" s="422">
        <f t="shared" si="199"/>
        <v>0</v>
      </c>
      <c r="CS32" s="422">
        <f t="shared" si="199"/>
        <v>0</v>
      </c>
      <c r="CT32" s="422">
        <f t="shared" si="199"/>
        <v>0</v>
      </c>
      <c r="CU32" s="422">
        <f t="shared" ref="CU32:CW32" si="200">CU12</f>
        <v>0</v>
      </c>
      <c r="CV32" s="422">
        <f t="shared" si="200"/>
        <v>0</v>
      </c>
      <c r="CW32" s="422">
        <f t="shared" si="200"/>
        <v>0</v>
      </c>
      <c r="CX32" s="422">
        <f t="shared" ref="CX32" si="201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02">DR12</f>
        <v>0</v>
      </c>
      <c r="DS32" s="422">
        <f t="shared" ref="DS32:DU32" si="203">DS12</f>
        <v>0</v>
      </c>
      <c r="DT32" s="422">
        <v>0</v>
      </c>
      <c r="DU32" s="422">
        <v>0</v>
      </c>
      <c r="DV32" s="422">
        <f t="shared" ref="DV32:DX32" si="204">DV12</f>
        <v>9202</v>
      </c>
      <c r="DW32" s="422">
        <f t="shared" si="204"/>
        <v>9202</v>
      </c>
      <c r="DX32" s="422">
        <f t="shared" si="204"/>
        <v>9202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05">CB9</f>
        <v>0</v>
      </c>
      <c r="CC33" s="422">
        <f t="shared" si="205"/>
        <v>0</v>
      </c>
      <c r="CD33" s="422">
        <f t="shared" si="205"/>
        <v>0</v>
      </c>
      <c r="CE33" s="422">
        <f t="shared" si="205"/>
        <v>0</v>
      </c>
      <c r="CF33" s="422">
        <f t="shared" si="205"/>
        <v>0</v>
      </c>
      <c r="CG33" s="422">
        <f t="shared" si="205"/>
        <v>0</v>
      </c>
      <c r="CH33" s="422">
        <f t="shared" si="205"/>
        <v>0</v>
      </c>
      <c r="CI33" s="422">
        <f t="shared" ref="CI33:CK33" si="206">CI9</f>
        <v>0</v>
      </c>
      <c r="CJ33" s="422">
        <f t="shared" si="206"/>
        <v>0</v>
      </c>
      <c r="CK33" s="422">
        <f t="shared" si="206"/>
        <v>0</v>
      </c>
      <c r="CL33" s="422">
        <f t="shared" ref="CL33:CM33" si="207">CL9</f>
        <v>0</v>
      </c>
      <c r="CM33" s="422">
        <f t="shared" si="207"/>
        <v>0</v>
      </c>
      <c r="CN33" s="422">
        <f t="shared" ref="CN33:CO33" si="208">CN9</f>
        <v>0</v>
      </c>
      <c r="CO33" s="422">
        <f t="shared" si="208"/>
        <v>0</v>
      </c>
      <c r="CP33" s="422">
        <f t="shared" ref="CP33:CT33" si="209">CP9</f>
        <v>0</v>
      </c>
      <c r="CQ33" s="422">
        <f t="shared" si="209"/>
        <v>0</v>
      </c>
      <c r="CR33" s="422">
        <f t="shared" si="209"/>
        <v>0</v>
      </c>
      <c r="CS33" s="422">
        <f t="shared" si="209"/>
        <v>0</v>
      </c>
      <c r="CT33" s="422">
        <f t="shared" si="209"/>
        <v>0</v>
      </c>
      <c r="CU33" s="422">
        <f t="shared" ref="CU33:CW33" si="210">CU9</f>
        <v>0</v>
      </c>
      <c r="CV33" s="422">
        <f t="shared" si="210"/>
        <v>0</v>
      </c>
      <c r="CW33" s="422">
        <f t="shared" si="210"/>
        <v>0</v>
      </c>
      <c r="CX33" s="422">
        <f t="shared" ref="CX33:CZ33" si="211">CX9</f>
        <v>0</v>
      </c>
      <c r="CY33" s="422">
        <f t="shared" si="211"/>
        <v>0</v>
      </c>
      <c r="CZ33" s="422">
        <f t="shared" si="211"/>
        <v>0</v>
      </c>
      <c r="DA33" s="422">
        <f t="shared" ref="DA33:DF33" si="212">DA9</f>
        <v>0</v>
      </c>
      <c r="DB33" s="422">
        <f t="shared" si="212"/>
        <v>0</v>
      </c>
      <c r="DC33" s="422">
        <f t="shared" si="212"/>
        <v>0</v>
      </c>
      <c r="DD33" s="422">
        <f t="shared" si="212"/>
        <v>0</v>
      </c>
      <c r="DE33" s="422">
        <f t="shared" si="212"/>
        <v>0</v>
      </c>
      <c r="DF33" s="422">
        <f t="shared" si="212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f t="shared" ref="DV33:DX33" si="213">DV9</f>
        <v>5065</v>
      </c>
      <c r="DW33" s="422">
        <f t="shared" si="213"/>
        <v>5065</v>
      </c>
      <c r="DX33" s="422">
        <f t="shared" si="213"/>
        <v>5065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f t="shared" ref="DV34:DX34" si="214">DV14</f>
        <v>13300</v>
      </c>
      <c r="DW34" s="422">
        <f t="shared" si="214"/>
        <v>13300</v>
      </c>
      <c r="DX34" s="422">
        <f t="shared" si="214"/>
        <v>13300</v>
      </c>
    </row>
    <row r="35" spans="9:147" ht="13.5" customHeight="1" thickBot="1">
      <c r="J35" s="356" t="s">
        <v>422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15">BU17</f>
        <v>0</v>
      </c>
      <c r="BV35" s="424">
        <f t="shared" si="215"/>
        <v>0</v>
      </c>
      <c r="BW35" s="424">
        <f t="shared" si="215"/>
        <v>0</v>
      </c>
      <c r="BX35" s="424">
        <f t="shared" si="215"/>
        <v>0</v>
      </c>
      <c r="BY35" s="424">
        <f t="shared" si="215"/>
        <v>0</v>
      </c>
      <c r="BZ35" s="424">
        <f t="shared" si="215"/>
        <v>0</v>
      </c>
      <c r="CA35" s="424">
        <f t="shared" ref="CA35:CB35" si="216">CA17</f>
        <v>0</v>
      </c>
      <c r="CB35" s="424">
        <f t="shared" si="216"/>
        <v>0</v>
      </c>
      <c r="CC35" s="424">
        <f t="shared" ref="CC35:CG35" si="217">CC17</f>
        <v>0</v>
      </c>
      <c r="CD35" s="424">
        <f t="shared" si="217"/>
        <v>0</v>
      </c>
      <c r="CE35" s="424">
        <f t="shared" si="217"/>
        <v>0</v>
      </c>
      <c r="CF35" s="424">
        <f t="shared" si="217"/>
        <v>0</v>
      </c>
      <c r="CG35" s="424">
        <f t="shared" si="217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406</v>
      </c>
      <c r="DL35" s="625" t="s">
        <v>407</v>
      </c>
      <c r="DM35" s="625">
        <v>0</v>
      </c>
      <c r="DN35" s="625">
        <v>0</v>
      </c>
      <c r="DO35" s="625">
        <v>0</v>
      </c>
      <c r="DP35" s="625">
        <f t="shared" ref="DP35:DX35" si="218">DO35</f>
        <v>0</v>
      </c>
      <c r="DQ35" s="625">
        <f t="shared" si="218"/>
        <v>0</v>
      </c>
      <c r="DR35" s="625">
        <f t="shared" si="218"/>
        <v>0</v>
      </c>
      <c r="DS35" s="625">
        <f t="shared" si="218"/>
        <v>0</v>
      </c>
      <c r="DT35" s="625">
        <f t="shared" si="218"/>
        <v>0</v>
      </c>
      <c r="DU35" s="625">
        <f t="shared" si="218"/>
        <v>0</v>
      </c>
      <c r="DV35" s="625">
        <f t="shared" si="218"/>
        <v>0</v>
      </c>
      <c r="DW35" s="625">
        <f t="shared" si="218"/>
        <v>0</v>
      </c>
      <c r="DX35" s="625">
        <f t="shared" si="218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f t="shared" ref="DV36:DX36" si="219">DV16</f>
        <v>36681</v>
      </c>
      <c r="DW36" s="422">
        <f t="shared" si="219"/>
        <v>36681</v>
      </c>
      <c r="DX36" s="422">
        <f t="shared" si="219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20">SUM(CK8:CK12)+SUM(CK14:CK16)+36161</f>
        <v>162516</v>
      </c>
      <c r="CL37" s="433">
        <f t="shared" si="220"/>
        <v>171686</v>
      </c>
      <c r="CM37" s="433">
        <f t="shared" si="220"/>
        <v>188260</v>
      </c>
      <c r="CN37" s="433">
        <f t="shared" si="220"/>
        <v>161216</v>
      </c>
      <c r="CO37" s="433">
        <f t="shared" si="220"/>
        <v>601504</v>
      </c>
      <c r="CP37" s="433">
        <f t="shared" si="220"/>
        <v>216374</v>
      </c>
      <c r="CQ37" s="433">
        <f t="shared" si="220"/>
        <v>191353</v>
      </c>
      <c r="CR37" s="433">
        <f t="shared" si="220"/>
        <v>158289</v>
      </c>
      <c r="CS37" s="433">
        <f t="shared" si="220"/>
        <v>199748</v>
      </c>
      <c r="CT37" s="433">
        <f t="shared" si="220"/>
        <v>163562</v>
      </c>
      <c r="CU37" s="433">
        <f t="shared" ref="CU37:CW37" si="221">SUM(CU8:CU12)+SUM(CU14:CU16)+36161</f>
        <v>141216</v>
      </c>
      <c r="CV37" s="433">
        <f t="shared" si="221"/>
        <v>140962</v>
      </c>
      <c r="CW37" s="433">
        <f t="shared" si="221"/>
        <v>120720</v>
      </c>
      <c r="CX37" s="433">
        <f t="shared" ref="CX37:CZ37" si="222">SUM(CX8:CX12)+SUM(CX14:CX16)+36161</f>
        <v>109609</v>
      </c>
      <c r="CY37" s="433">
        <f t="shared" si="222"/>
        <v>113886</v>
      </c>
      <c r="CZ37" s="433">
        <f t="shared" si="222"/>
        <v>126135</v>
      </c>
      <c r="DA37" s="433">
        <f t="shared" ref="DA37:DF37" si="223">SUM(DA8:DA12)+SUM(DA14:DA16)+36161</f>
        <v>165860</v>
      </c>
      <c r="DB37" s="433">
        <f t="shared" si="223"/>
        <v>200628</v>
      </c>
      <c r="DC37" s="433">
        <f t="shared" si="223"/>
        <v>145717</v>
      </c>
      <c r="DD37" s="433">
        <f t="shared" si="223"/>
        <v>162487</v>
      </c>
      <c r="DE37" s="433">
        <f t="shared" si="223"/>
        <v>146813</v>
      </c>
      <c r="DF37" s="433">
        <f t="shared" si="223"/>
        <v>196851</v>
      </c>
      <c r="DG37" s="433">
        <f t="shared" ref="DG37:DH37" si="224">SUM(DG8:DG12)+SUM(DG14:DG16)+36161</f>
        <v>137103</v>
      </c>
      <c r="DH37" s="433">
        <f t="shared" si="224"/>
        <v>217147</v>
      </c>
      <c r="DI37" s="433">
        <f t="shared" ref="DI37:DK37" si="225">SUM(DI8:DI12)+SUM(DI14:DI16)+36161</f>
        <v>129155</v>
      </c>
      <c r="DJ37" s="433">
        <f t="shared" si="225"/>
        <v>117322</v>
      </c>
      <c r="DK37" s="433">
        <f t="shared" si="225"/>
        <v>132457</v>
      </c>
      <c r="DL37" s="433">
        <f>SUM(DL8:DL12)+SUM(DL14:DL16)</f>
        <v>99840</v>
      </c>
      <c r="DM37" s="433">
        <f t="shared" ref="DM37:DR37" si="226">SUM(DM8:DM12)+SUM(DM14:DM16)+DM35</f>
        <v>162926</v>
      </c>
      <c r="DN37" s="433">
        <f t="shared" si="226"/>
        <v>180844</v>
      </c>
      <c r="DO37" s="433">
        <f t="shared" si="226"/>
        <v>77142</v>
      </c>
      <c r="DP37" s="433">
        <f t="shared" si="226"/>
        <v>118717</v>
      </c>
      <c r="DQ37" s="433">
        <f t="shared" si="226"/>
        <v>128516</v>
      </c>
      <c r="DR37" s="433">
        <f t="shared" si="226"/>
        <v>198662</v>
      </c>
      <c r="DS37" s="433">
        <f t="shared" ref="DS37:DU37" si="227">SUM(DS8:DS12)+SUM(DS14:DS16)+DS35</f>
        <v>66490</v>
      </c>
      <c r="DT37" s="433">
        <f t="shared" si="227"/>
        <v>97195</v>
      </c>
      <c r="DU37" s="433">
        <f t="shared" si="227"/>
        <v>101762</v>
      </c>
      <c r="DV37" s="433">
        <f t="shared" ref="DV37:DX37" si="228">SUM(DV8:DV12)+SUM(DV14:DV16)+DV35</f>
        <v>101762</v>
      </c>
      <c r="DW37" s="433">
        <f t="shared" si="228"/>
        <v>101762</v>
      </c>
      <c r="DX37" s="433">
        <f t="shared" si="228"/>
        <v>101762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</row>
    <row r="39" spans="9:147" ht="13.5" customHeight="1" thickBot="1">
      <c r="J39" s="356" t="s">
        <v>420</v>
      </c>
      <c r="P39" s="436">
        <f t="shared" ref="P39:Z39" si="229">P27-SUM(P28:P38)</f>
        <v>0</v>
      </c>
      <c r="Q39" s="436">
        <f t="shared" si="229"/>
        <v>0</v>
      </c>
      <c r="R39" s="436">
        <f t="shared" si="229"/>
        <v>52588</v>
      </c>
      <c r="S39" s="437">
        <f t="shared" si="229"/>
        <v>124717</v>
      </c>
      <c r="T39" s="436">
        <f t="shared" si="229"/>
        <v>1187</v>
      </c>
      <c r="U39" s="436">
        <f t="shared" si="229"/>
        <v>34246</v>
      </c>
      <c r="V39" s="436">
        <f t="shared" si="229"/>
        <v>110000</v>
      </c>
      <c r="W39" s="436">
        <f t="shared" si="229"/>
        <v>182954</v>
      </c>
      <c r="X39" s="436">
        <f t="shared" si="229"/>
        <v>210000</v>
      </c>
      <c r="Y39" s="436">
        <f t="shared" si="229"/>
        <v>307977</v>
      </c>
      <c r="Z39" s="436">
        <f t="shared" si="229"/>
        <v>302491</v>
      </c>
      <c r="AA39" s="436">
        <f t="shared" ref="AA39:AL39" si="230">AA27-SUM(AA28:AA38)</f>
        <v>569537</v>
      </c>
      <c r="AB39" s="436">
        <f t="shared" si="230"/>
        <v>542501</v>
      </c>
      <c r="AC39" s="436">
        <f>AC27-SUM(AC28:AC38)</f>
        <v>610725</v>
      </c>
      <c r="AD39" s="436">
        <f t="shared" si="230"/>
        <v>605195</v>
      </c>
      <c r="AE39" s="436">
        <f t="shared" si="230"/>
        <v>672696</v>
      </c>
      <c r="AF39" s="436">
        <f t="shared" si="230"/>
        <v>807032</v>
      </c>
      <c r="AG39" s="436">
        <f t="shared" si="230"/>
        <v>707207</v>
      </c>
      <c r="AH39" s="436">
        <f t="shared" si="230"/>
        <v>516320</v>
      </c>
      <c r="AI39" s="436">
        <f t="shared" si="230"/>
        <v>899083</v>
      </c>
      <c r="AJ39" s="436">
        <f t="shared" si="230"/>
        <v>877766</v>
      </c>
      <c r="AK39" s="436">
        <f t="shared" si="230"/>
        <v>920639</v>
      </c>
      <c r="AL39" s="436">
        <f t="shared" si="230"/>
        <v>917131</v>
      </c>
      <c r="AM39" s="436">
        <f t="shared" ref="AM39:AV39" si="231">AM27-SUM(AM28:AM38)</f>
        <v>1200300</v>
      </c>
      <c r="AN39" s="436">
        <f t="shared" si="231"/>
        <v>1349945</v>
      </c>
      <c r="AO39" s="436">
        <f t="shared" si="231"/>
        <v>675122</v>
      </c>
      <c r="AP39" s="436">
        <f t="shared" si="231"/>
        <v>482882</v>
      </c>
      <c r="AQ39" s="436">
        <f t="shared" si="231"/>
        <v>502879</v>
      </c>
      <c r="AR39" s="436">
        <f t="shared" si="231"/>
        <v>638142</v>
      </c>
      <c r="AS39" s="436">
        <f t="shared" si="231"/>
        <v>639321</v>
      </c>
      <c r="AT39" s="436">
        <f t="shared" si="231"/>
        <v>686439</v>
      </c>
      <c r="AU39" s="436">
        <f t="shared" si="231"/>
        <v>856755</v>
      </c>
      <c r="AV39" s="436">
        <f t="shared" si="231"/>
        <v>855017</v>
      </c>
      <c r="AW39" s="436">
        <f t="shared" ref="AW39:AX39" si="232">AW27-SUM(AW28:AW38)</f>
        <v>861911</v>
      </c>
      <c r="AX39" s="436">
        <f t="shared" si="232"/>
        <v>895467</v>
      </c>
      <c r="AY39" s="436">
        <f t="shared" ref="AY39:BB39" si="233">AY27-SUM(AY28:AY38)</f>
        <v>1125821</v>
      </c>
      <c r="AZ39" s="436">
        <f t="shared" si="233"/>
        <v>1452739</v>
      </c>
      <c r="BA39" s="436">
        <f t="shared" si="233"/>
        <v>224989</v>
      </c>
      <c r="BB39" s="436">
        <f t="shared" si="233"/>
        <v>193123</v>
      </c>
      <c r="BC39" s="436">
        <f t="shared" ref="BC39:BD39" si="234">BC27-SUM(BC28:BC38)</f>
        <v>257863</v>
      </c>
      <c r="BD39" s="436">
        <f t="shared" si="234"/>
        <v>705572</v>
      </c>
      <c r="BE39" s="436">
        <f t="shared" ref="BE39:BF39" si="235">BE27-SUM(BE28:BE38)</f>
        <v>324245</v>
      </c>
      <c r="BF39" s="436">
        <f t="shared" si="235"/>
        <v>-580664</v>
      </c>
      <c r="BG39" s="436">
        <f t="shared" ref="BG39:BH39" si="236">BG27-SUM(BG28:BG38)</f>
        <v>-851321</v>
      </c>
      <c r="BH39" s="436">
        <f t="shared" si="236"/>
        <v>-851052</v>
      </c>
      <c r="BI39" s="436">
        <f t="shared" ref="BI39:BJ39" si="237">BI27-SUM(BI28:BI38)</f>
        <v>-980063</v>
      </c>
      <c r="BJ39" s="436">
        <f t="shared" si="237"/>
        <v>-1017072</v>
      </c>
      <c r="BK39" s="436">
        <f t="shared" ref="BK39:BL39" si="238">BK27-SUM(BK28:BK38)</f>
        <v>-775243</v>
      </c>
      <c r="BL39" s="436">
        <f t="shared" si="238"/>
        <v>-738859</v>
      </c>
      <c r="BM39" s="436">
        <f t="shared" ref="BM39:BN39" si="239">BM27-SUM(BM28:BM38)</f>
        <v>-738859</v>
      </c>
      <c r="BN39" s="436">
        <f t="shared" si="239"/>
        <v>-738859</v>
      </c>
      <c r="BO39" s="436">
        <f t="shared" ref="BO39:BP39" si="240">BO27-SUM(BO28:BO38)</f>
        <v>-738859</v>
      </c>
      <c r="BP39" s="436">
        <f t="shared" si="240"/>
        <v>-740591</v>
      </c>
      <c r="BQ39" s="436">
        <f t="shared" ref="BQ39:BS39" si="241">BQ27-SUM(BQ28:BQ38)</f>
        <v>-924208</v>
      </c>
      <c r="BR39" s="436">
        <f t="shared" si="241"/>
        <v>-1055102</v>
      </c>
      <c r="BS39" s="436">
        <f t="shared" si="241"/>
        <v>-1049857</v>
      </c>
      <c r="BT39" s="436">
        <f t="shared" ref="BT39:BV39" si="242">BT27-SUM(BT28:BT38)</f>
        <v>-1049086</v>
      </c>
      <c r="BU39" s="436">
        <f t="shared" si="242"/>
        <v>-1271400</v>
      </c>
      <c r="BV39" s="436">
        <f t="shared" si="242"/>
        <v>-704346</v>
      </c>
      <c r="BW39" s="436">
        <f t="shared" ref="BW39:BX39" si="243">BW27-SUM(BW28:BW38)</f>
        <v>-660000</v>
      </c>
      <c r="BX39" s="436">
        <f t="shared" si="243"/>
        <v>-742010</v>
      </c>
      <c r="BY39" s="436">
        <f t="shared" ref="BY39:BZ39" si="244">BY27-SUM(BY28:BY38)</f>
        <v>-868047</v>
      </c>
      <c r="BZ39" s="436">
        <f t="shared" si="244"/>
        <v>-602173</v>
      </c>
      <c r="CA39" s="436">
        <f t="shared" ref="CA39:CB39" si="245">CA27-SUM(CA28:CA38)</f>
        <v>-805168</v>
      </c>
      <c r="CB39" s="436">
        <f t="shared" si="245"/>
        <v>120115</v>
      </c>
      <c r="CC39" s="436">
        <f t="shared" ref="CC39:CG39" si="246">CC27-SUM(CC28:CC38)</f>
        <v>-63667</v>
      </c>
      <c r="CD39" s="436">
        <f t="shared" si="246"/>
        <v>842427</v>
      </c>
      <c r="CE39" s="436">
        <f t="shared" si="246"/>
        <v>1349707</v>
      </c>
      <c r="CF39" s="436">
        <f t="shared" si="246"/>
        <v>1699707</v>
      </c>
      <c r="CG39" s="436">
        <f t="shared" si="246"/>
        <v>2446761</v>
      </c>
      <c r="CH39" s="436">
        <f t="shared" ref="CH39:CM39" si="247">CH27-SUM(CH28:CH36)</f>
        <v>2054011</v>
      </c>
      <c r="CI39" s="436">
        <f t="shared" si="247"/>
        <v>2053015</v>
      </c>
      <c r="CJ39" s="436">
        <f t="shared" si="247"/>
        <v>1290654</v>
      </c>
      <c r="CK39" s="436">
        <f t="shared" si="247"/>
        <v>1266453</v>
      </c>
      <c r="CL39" s="436">
        <f t="shared" si="247"/>
        <v>1384891</v>
      </c>
      <c r="CM39" s="436">
        <f t="shared" si="247"/>
        <v>1247483</v>
      </c>
      <c r="CN39" s="436">
        <f t="shared" ref="CN39:CO39" si="248">CN27-SUM(CN28:CN36)</f>
        <v>1335206</v>
      </c>
      <c r="CO39" s="436">
        <f t="shared" si="248"/>
        <v>980090</v>
      </c>
      <c r="CP39" s="436">
        <f t="shared" ref="CP39:CT39" si="249">CP27-SUM(CP28:CP36)</f>
        <v>861819</v>
      </c>
      <c r="CQ39" s="436">
        <f t="shared" si="249"/>
        <v>863030</v>
      </c>
      <c r="CR39" s="436">
        <f t="shared" si="249"/>
        <v>636084</v>
      </c>
      <c r="CS39" s="436">
        <f t="shared" si="249"/>
        <v>636084</v>
      </c>
      <c r="CT39" s="436">
        <f t="shared" si="249"/>
        <v>636084</v>
      </c>
      <c r="CU39" s="436">
        <f t="shared" ref="CU39:CW39" si="250">CU27-SUM(CU28:CU36)</f>
        <v>40282</v>
      </c>
      <c r="CV39" s="436">
        <f t="shared" si="250"/>
        <v>11223</v>
      </c>
      <c r="CW39" s="436">
        <f t="shared" si="250"/>
        <v>617414</v>
      </c>
      <c r="CX39" s="436">
        <f t="shared" ref="CX39:CZ39" si="251">CX27-SUM(CX28:CX36)</f>
        <v>714035</v>
      </c>
      <c r="CY39" s="436">
        <f t="shared" si="251"/>
        <v>633866</v>
      </c>
      <c r="CZ39" s="436">
        <f t="shared" si="251"/>
        <v>638040</v>
      </c>
      <c r="DA39" s="436">
        <f t="shared" ref="DA39:DF39" si="252">DA27-SUM(DA28:DA36)</f>
        <v>638040</v>
      </c>
      <c r="DB39" s="436">
        <f t="shared" si="252"/>
        <v>420222</v>
      </c>
      <c r="DC39" s="436">
        <f t="shared" si="252"/>
        <v>490854</v>
      </c>
      <c r="DD39" s="436">
        <f t="shared" si="252"/>
        <v>494378</v>
      </c>
      <c r="DE39" s="436">
        <f t="shared" si="252"/>
        <v>506519</v>
      </c>
      <c r="DF39" s="436">
        <f t="shared" si="252"/>
        <v>470527</v>
      </c>
      <c r="DG39" s="436">
        <f t="shared" ref="DG39:DH39" si="253">DG27-SUM(DG28:DG36)</f>
        <v>752665</v>
      </c>
      <c r="DH39" s="436">
        <f t="shared" si="253"/>
        <v>345299</v>
      </c>
      <c r="DI39" s="436">
        <f t="shared" ref="DI39:DK39" si="254">DI27-SUM(DI28:DI36)</f>
        <v>353113</v>
      </c>
      <c r="DJ39" s="436">
        <f t="shared" si="254"/>
        <v>381390</v>
      </c>
      <c r="DK39" s="436">
        <f t="shared" si="254"/>
        <v>376995</v>
      </c>
      <c r="DL39" s="436">
        <f t="shared" ref="DL39:DM39" si="255">DL27-SUM(DL28:DL36)</f>
        <v>999783</v>
      </c>
      <c r="DM39" s="436">
        <f t="shared" si="255"/>
        <v>939128</v>
      </c>
      <c r="DN39" s="436">
        <f>DN27-SUM(DN28:DN36)</f>
        <v>923955</v>
      </c>
      <c r="DO39" s="436">
        <f t="shared" ref="DO39:DR39" si="256">DO27-SUM(DO28:DO36)</f>
        <v>664458</v>
      </c>
      <c r="DP39" s="436">
        <f t="shared" si="256"/>
        <v>661688</v>
      </c>
      <c r="DQ39" s="436">
        <f t="shared" si="256"/>
        <v>630091</v>
      </c>
      <c r="DR39" s="436">
        <f t="shared" si="256"/>
        <v>576034</v>
      </c>
      <c r="DS39" s="436">
        <f t="shared" ref="DS39:DU39" si="257">DS27-SUM(DS28:DS36)</f>
        <v>683543</v>
      </c>
      <c r="DT39" s="436">
        <f t="shared" si="257"/>
        <v>561919</v>
      </c>
      <c r="DU39" s="436">
        <f t="shared" si="257"/>
        <v>593907</v>
      </c>
      <c r="DV39" s="436">
        <f t="shared" ref="DV39:DX39" si="258">DV27-SUM(DV28:DV36)</f>
        <v>471437</v>
      </c>
      <c r="DW39" s="436">
        <f t="shared" si="258"/>
        <v>471437</v>
      </c>
      <c r="DX39" s="436">
        <f t="shared" si="258"/>
        <v>471437</v>
      </c>
    </row>
    <row r="40" spans="9:147" ht="13.5" customHeight="1" thickBot="1">
      <c r="J40" s="356"/>
      <c r="S40" s="356"/>
    </row>
    <row r="41" spans="9:147" ht="13.5" customHeight="1" thickBot="1">
      <c r="J41" s="356" t="s">
        <v>418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</row>
    <row r="42" spans="9:147" ht="13.5" customHeight="1">
      <c r="J42" s="356" t="s">
        <v>419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DX42" si="259">CP42</f>
        <v>147669</v>
      </c>
      <c r="CR42" s="438">
        <f t="shared" si="259"/>
        <v>147669</v>
      </c>
      <c r="CS42" s="438">
        <f t="shared" si="259"/>
        <v>147669</v>
      </c>
      <c r="CT42" s="438">
        <f t="shared" si="259"/>
        <v>147669</v>
      </c>
      <c r="CU42" s="438">
        <f t="shared" si="259"/>
        <v>147669</v>
      </c>
      <c r="CV42" s="438">
        <f t="shared" si="259"/>
        <v>147669</v>
      </c>
      <c r="CW42" s="438">
        <f t="shared" si="259"/>
        <v>147669</v>
      </c>
      <c r="CX42" s="438">
        <f t="shared" si="259"/>
        <v>147669</v>
      </c>
      <c r="CY42" s="438">
        <f t="shared" si="259"/>
        <v>147669</v>
      </c>
      <c r="CZ42" s="438">
        <f t="shared" si="259"/>
        <v>147669</v>
      </c>
      <c r="DA42" s="438">
        <f t="shared" si="259"/>
        <v>147669</v>
      </c>
      <c r="DB42" s="438">
        <f t="shared" si="259"/>
        <v>147669</v>
      </c>
      <c r="DC42" s="438">
        <f t="shared" si="259"/>
        <v>147669</v>
      </c>
      <c r="DD42" s="438">
        <f t="shared" si="259"/>
        <v>147669</v>
      </c>
      <c r="DE42" s="438">
        <f t="shared" si="259"/>
        <v>147669</v>
      </c>
      <c r="DF42" s="438">
        <f t="shared" si="259"/>
        <v>147669</v>
      </c>
      <c r="DG42" s="438">
        <f t="shared" si="259"/>
        <v>147669</v>
      </c>
      <c r="DH42" s="438">
        <f t="shared" si="259"/>
        <v>147669</v>
      </c>
      <c r="DI42" s="438">
        <f t="shared" si="259"/>
        <v>147669</v>
      </c>
      <c r="DJ42" s="438">
        <f t="shared" si="259"/>
        <v>147669</v>
      </c>
      <c r="DK42" s="438">
        <f t="shared" si="259"/>
        <v>147669</v>
      </c>
      <c r="DL42" s="438">
        <f t="shared" si="259"/>
        <v>147669</v>
      </c>
      <c r="DM42" s="438">
        <f t="shared" si="259"/>
        <v>147669</v>
      </c>
      <c r="DN42" s="438">
        <f t="shared" si="259"/>
        <v>147669</v>
      </c>
      <c r="DO42" s="438">
        <f t="shared" si="259"/>
        <v>147669</v>
      </c>
      <c r="DP42" s="438">
        <f t="shared" si="259"/>
        <v>147669</v>
      </c>
      <c r="DQ42" s="438">
        <f t="shared" si="259"/>
        <v>147669</v>
      </c>
      <c r="DR42" s="438">
        <f t="shared" si="259"/>
        <v>147669</v>
      </c>
      <c r="DS42" s="438">
        <f t="shared" si="259"/>
        <v>147669</v>
      </c>
      <c r="DT42" s="438">
        <f t="shared" si="259"/>
        <v>147669</v>
      </c>
      <c r="DU42" s="438">
        <f t="shared" si="259"/>
        <v>147669</v>
      </c>
      <c r="DV42" s="438">
        <f t="shared" si="259"/>
        <v>147669</v>
      </c>
      <c r="DW42" s="438">
        <f t="shared" si="259"/>
        <v>147669</v>
      </c>
      <c r="DX42" s="438">
        <f t="shared" si="259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403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411</v>
      </c>
      <c r="CY45" s="488" t="s">
        <v>279</v>
      </c>
      <c r="DA45" s="496" t="s">
        <v>284</v>
      </c>
      <c r="DB45" s="484" t="s">
        <v>382</v>
      </c>
      <c r="DE45" s="484" t="s">
        <v>412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413</v>
      </c>
      <c r="DS45" s="488" t="s">
        <v>408</v>
      </c>
      <c r="DW45" s="488" t="s">
        <v>279</v>
      </c>
      <c r="DY45" s="496" t="s">
        <v>284</v>
      </c>
      <c r="DZ45" s="484" t="s">
        <v>382</v>
      </c>
      <c r="EC45" s="484" t="s">
        <v>414</v>
      </c>
      <c r="EE45" s="484" t="s">
        <v>409</v>
      </c>
      <c r="EI45" s="488" t="s">
        <v>279</v>
      </c>
      <c r="EK45" s="496" t="s">
        <v>284</v>
      </c>
      <c r="EL45" s="484" t="s">
        <v>417</v>
      </c>
      <c r="EO45" s="627" t="s">
        <v>415</v>
      </c>
      <c r="EQ45" s="626" t="s">
        <v>416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405</v>
      </c>
      <c r="DN47" s="258" t="s">
        <v>421</v>
      </c>
    </row>
  </sheetData>
  <phoneticPr fontId="28" type="noConversion"/>
  <hyperlinks>
    <hyperlink ref="J7" r:id="rId1" xr:uid="{00000000-0004-0000-0000-000000000000}"/>
    <hyperlink ref="J5" r:id="rId2" xr:uid="{00000000-0004-0000-0000-000001000000}"/>
    <hyperlink ref="J6" r:id="rId3" display="http://www.istore.com.tw/cathaybk" xr:uid="{00000000-0004-0000-0000-000002000000}"/>
    <hyperlink ref="J9" r:id="rId4" display="http://bonus.ubot.com.tw" xr:uid="{00000000-0004-0000-0000-000003000000}"/>
    <hyperlink ref="J4" r:id="rId5" xr:uid="{00000000-0004-0000-0000-000004000000}"/>
    <hyperlink ref="J12" r:id="rId6" xr:uid="{00000000-0004-0000-0000-000005000000}"/>
    <hyperlink ref="J3" r:id="rId7" xr:uid="{00000000-0004-0000-0000-000006000000}"/>
    <hyperlink ref="J11" r:id="rId8" xr:uid="{00000000-0004-0000-0000-000007000000}"/>
    <hyperlink ref="J10" r:id="rId9" xr:uid="{00000000-0004-0000-0000-000008000000}"/>
    <hyperlink ref="J8" r:id="rId10" xr:uid="{00000000-0004-0000-0000-000009000000}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0.5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0.5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0.5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0.5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0.5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0.5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0.5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0.5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0.5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0.5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0.5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0.5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0.5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0.5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0.5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0.5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0.5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0.5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0.5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0.5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0.5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0.5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0.5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0.5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0.5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0.5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0.5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"/>
  <sheetViews>
    <sheetView workbookViewId="0">
      <selection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26" width="6.265625" style="5" customWidth="1"/>
    <col min="27" max="27" width="6.73046875" style="5" bestFit="1" customWidth="1"/>
    <col min="28" max="28" width="7.59765625" style="5" bestFit="1" customWidth="1"/>
    <col min="29" max="30" width="6.73046875" style="5" bestFit="1" customWidth="1"/>
    <col min="31" max="31" width="9" style="5" bestFit="1" customWidth="1"/>
    <col min="32" max="32" width="6" style="5" bestFit="1" customWidth="1"/>
    <col min="33" max="33" width="4.3984375" style="5" bestFit="1" customWidth="1"/>
    <col min="34" max="34" width="6.73046875" style="5" bestFit="1" customWidth="1"/>
    <col min="35" max="35" width="8.3984375" style="108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0.5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3" width="7.3984375" style="5" bestFit="1" customWidth="1"/>
    <col min="14" max="14" width="6.73046875" style="5" bestFit="1" customWidth="1"/>
    <col min="15" max="15" width="7.59765625" style="5" bestFit="1" customWidth="1"/>
    <col min="16" max="16" width="6.73046875" style="5" bestFit="1" customWidth="1"/>
    <col min="17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3984375" style="5" bestFit="1" customWidth="1"/>
    <col min="24" max="24" width="6.73046875" style="5" bestFit="1" customWidth="1"/>
    <col min="25" max="25" width="5.3984375" style="5" bestFit="1" customWidth="1"/>
    <col min="26" max="28" width="6.73046875" style="5" bestFit="1" customWidth="1"/>
    <col min="29" max="29" width="5.398437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13281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0.5">
      <c r="B38" s="41"/>
      <c r="H38" s="90"/>
      <c r="I38" s="90"/>
      <c r="O38" s="90"/>
      <c r="Q38" s="90"/>
      <c r="AD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7.59765625" style="5" bestFit="1" customWidth="1"/>
    <col min="10" max="10" width="7.398437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6" width="5.3984375" style="5" bestFit="1" customWidth="1"/>
    <col min="17" max="17" width="6.73046875" style="5" bestFit="1" customWidth="1"/>
    <col min="18" max="18" width="7.59765625" style="5" bestFit="1" customWidth="1"/>
    <col min="19" max="19" width="6.73046875" style="5" bestFit="1" customWidth="1"/>
    <col min="20" max="20" width="5.3984375" style="5" bestFit="1" customWidth="1"/>
    <col min="21" max="21" width="6.73046875" style="5" bestFit="1" customWidth="1"/>
    <col min="22" max="22" width="7.59765625" style="5" bestFit="1" customWidth="1"/>
    <col min="23" max="23" width="8.3984375" style="5" bestFit="1" customWidth="1"/>
    <col min="24" max="25" width="6.73046875" style="5" bestFit="1" customWidth="1"/>
    <col min="26" max="26" width="7.59765625" style="5" bestFit="1" customWidth="1"/>
    <col min="27" max="27" width="6.73046875" style="5" bestFit="1" customWidth="1"/>
    <col min="28" max="28" width="6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2" width="5.3984375" style="5" bestFit="1" customWidth="1"/>
    <col min="33" max="33" width="5.1328125" style="5" bestFit="1" customWidth="1"/>
    <col min="34" max="34" width="7.597656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7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0.5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0.5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6.73046875" style="5" bestFit="1" customWidth="1"/>
    <col min="6" max="6" width="6.86328125" style="5" bestFit="1" customWidth="1"/>
    <col min="7" max="7" width="5.3984375" style="5" bestFit="1" customWidth="1"/>
    <col min="8" max="8" width="7.59765625" style="5" customWidth="1"/>
    <col min="9" max="9" width="6.73046875" style="5" bestFit="1" customWidth="1"/>
    <col min="10" max="11" width="6" style="5" bestFit="1" customWidth="1"/>
    <col min="12" max="12" width="7.59765625" style="5" bestFit="1" customWidth="1"/>
    <col min="13" max="13" width="7.3984375" style="5" bestFit="1" customWidth="1"/>
    <col min="14" max="14" width="6.73046875" style="5" bestFit="1" customWidth="1"/>
    <col min="15" max="17" width="5.3984375" style="5" bestFit="1" customWidth="1"/>
    <col min="18" max="20" width="7.59765625" style="5" bestFit="1" customWidth="1"/>
    <col min="21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6" style="5" bestFit="1" customWidth="1"/>
    <col min="27" max="28" width="6.73046875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3" width="6.73046875" style="5" bestFit="1" customWidth="1"/>
    <col min="34" max="34" width="3" style="5" bestFit="1" customWidth="1"/>
    <col min="35" max="35" width="8.3984375" style="113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7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6.73046875" style="5" bestFit="1" customWidth="1"/>
    <col min="7" max="7" width="7.59765625" style="5" bestFit="1" customWidth="1"/>
    <col min="8" max="9" width="6.73046875" style="5" bestFit="1" customWidth="1"/>
    <col min="10" max="10" width="7.5976562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5" width="7.3984375" style="5" bestFit="1" customWidth="1"/>
    <col min="16" max="17" width="5.1328125" style="5" bestFit="1" customWidth="1"/>
    <col min="18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1328125" style="5" bestFit="1" customWidth="1"/>
    <col min="24" max="25" width="6.73046875" style="5" bestFit="1" customWidth="1"/>
    <col min="26" max="26" width="7.59765625" style="5" bestFit="1" customWidth="1"/>
    <col min="27" max="29" width="6.73046875" style="5" bestFit="1" customWidth="1"/>
    <col min="30" max="30" width="5.1328125" style="5" bestFit="1" customWidth="1"/>
    <col min="31" max="31" width="9" style="5" bestFit="1" customWidth="1"/>
    <col min="32" max="32" width="6.73046875" style="5" bestFit="1" customWidth="1"/>
    <col min="33" max="33" width="5.3984375" style="5" bestFit="1" customWidth="1"/>
    <col min="34" max="34" width="6.73046875" style="5" bestFit="1" customWidth="1"/>
    <col min="35" max="35" width="7.5976562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0.5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0.5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0.5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7.59765625" style="5" bestFit="1" customWidth="1"/>
    <col min="5" max="5" width="5.1328125" style="5" bestFit="1" customWidth="1"/>
    <col min="6" max="7" width="3.73046875" style="5" bestFit="1" customWidth="1"/>
    <col min="8" max="8" width="6" style="5" bestFit="1" customWidth="1"/>
    <col min="9" max="10" width="5.1328125" style="5" bestFit="1" customWidth="1"/>
    <col min="11" max="11" width="6.73046875" style="5" bestFit="1" customWidth="1"/>
    <col min="12" max="12" width="3.73046875" style="5" bestFit="1" customWidth="1"/>
    <col min="13" max="13" width="7.3984375" style="5" bestFit="1" customWidth="1"/>
    <col min="14" max="14" width="6.73046875" style="5" bestFit="1" customWidth="1"/>
    <col min="15" max="15" width="5.3984375" style="5" bestFit="1" customWidth="1"/>
    <col min="16" max="16" width="5.1328125" style="5" bestFit="1" customWidth="1"/>
    <col min="17" max="17" width="3.73046875" style="5" bestFit="1" customWidth="1"/>
    <col min="18" max="18" width="7.59765625" style="5" bestFit="1" customWidth="1"/>
    <col min="19" max="19" width="6.73046875" style="5" bestFit="1" customWidth="1"/>
    <col min="20" max="21" width="3.73046875" style="5" bestFit="1" customWidth="1"/>
    <col min="22" max="22" width="7.59765625" style="5" bestFit="1" customWidth="1"/>
    <col min="23" max="23" width="3.73046875" style="5" bestFit="1" customWidth="1"/>
    <col min="24" max="24" width="3" style="5" bestFit="1" customWidth="1"/>
    <col min="25" max="26" width="6" style="5" bestFit="1" customWidth="1"/>
    <col min="27" max="27" width="6.73046875" style="5" bestFit="1" customWidth="1"/>
    <col min="28" max="29" width="3" style="5" bestFit="1" customWidth="1"/>
    <col min="30" max="30" width="4.3984375" style="5" bestFit="1" customWidth="1"/>
    <col min="31" max="31" width="9" style="5" bestFit="1" customWidth="1"/>
    <col min="32" max="32" width="3.73046875" style="5" bestFit="1" customWidth="1"/>
    <col min="33" max="33" width="5.1328125" style="5" bestFit="1" customWidth="1"/>
    <col min="34" max="34" width="3" style="5" bestFit="1" customWidth="1"/>
    <col min="35" max="35" width="6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5.1328125" style="108" customWidth="1"/>
    <col min="2" max="2" width="5.3984375" style="108" customWidth="1"/>
    <col min="3" max="3" width="10.73046875" style="108" customWidth="1"/>
    <col min="4" max="34" width="6.59765625" style="108" customWidth="1"/>
    <col min="35" max="35" width="8.3984375" style="108" bestFit="1" customWidth="1"/>
    <col min="36" max="37" width="10.59765625" style="108" bestFit="1" customWidth="1"/>
    <col min="38" max="38" width="9" style="108" bestFit="1"/>
    <col min="39" max="16384" width="9" style="108"/>
  </cols>
  <sheetData>
    <row r="1" spans="1:37" ht="10.5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0.5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0.5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0.5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0.5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6.149999999999999"/>
  <cols>
    <col min="1" max="1" width="11.265625" style="476" bestFit="1" customWidth="1"/>
    <col min="2" max="2" width="13.59765625" style="590" bestFit="1" customWidth="1"/>
    <col min="3" max="3" width="12.3984375" style="590" customWidth="1"/>
    <col min="4" max="4" width="10.59765625" style="590" bestFit="1" customWidth="1"/>
    <col min="5" max="5" width="12.73046875" style="591" bestFit="1" customWidth="1"/>
    <col min="6" max="6" width="43.1328125" bestFit="1" customWidth="1"/>
    <col min="10" max="10" width="19.59765625" customWidth="1"/>
    <col min="12" max="12" width="61.1328125" customWidth="1"/>
    <col min="257" max="257" width="11.265625" bestFit="1" customWidth="1"/>
    <col min="258" max="258" width="13.59765625" bestFit="1" customWidth="1"/>
    <col min="259" max="259" width="12.3984375" customWidth="1"/>
    <col min="260" max="260" width="10.59765625" bestFit="1" customWidth="1"/>
    <col min="261" max="261" width="12.73046875" bestFit="1" customWidth="1"/>
    <col min="262" max="262" width="43.1328125" bestFit="1" customWidth="1"/>
    <col min="266" max="266" width="19.59765625" customWidth="1"/>
    <col min="268" max="268" width="61.1328125" customWidth="1"/>
    <col min="513" max="513" width="11.265625" bestFit="1" customWidth="1"/>
    <col min="514" max="514" width="13.59765625" bestFit="1" customWidth="1"/>
    <col min="515" max="515" width="12.3984375" customWidth="1"/>
    <col min="516" max="516" width="10.59765625" bestFit="1" customWidth="1"/>
    <col min="517" max="517" width="12.73046875" bestFit="1" customWidth="1"/>
    <col min="518" max="518" width="43.1328125" bestFit="1" customWidth="1"/>
    <col min="522" max="522" width="19.59765625" customWidth="1"/>
    <col min="524" max="524" width="61.1328125" customWidth="1"/>
    <col min="769" max="769" width="11.265625" bestFit="1" customWidth="1"/>
    <col min="770" max="770" width="13.59765625" bestFit="1" customWidth="1"/>
    <col min="771" max="771" width="12.3984375" customWidth="1"/>
    <col min="772" max="772" width="10.59765625" bestFit="1" customWidth="1"/>
    <col min="773" max="773" width="12.73046875" bestFit="1" customWidth="1"/>
    <col min="774" max="774" width="43.1328125" bestFit="1" customWidth="1"/>
    <col min="778" max="778" width="19.59765625" customWidth="1"/>
    <col min="780" max="780" width="61.1328125" customWidth="1"/>
    <col min="1025" max="1025" width="11.265625" bestFit="1" customWidth="1"/>
    <col min="1026" max="1026" width="13.59765625" bestFit="1" customWidth="1"/>
    <col min="1027" max="1027" width="12.3984375" customWidth="1"/>
    <col min="1028" max="1028" width="10.59765625" bestFit="1" customWidth="1"/>
    <col min="1029" max="1029" width="12.73046875" bestFit="1" customWidth="1"/>
    <col min="1030" max="1030" width="43.1328125" bestFit="1" customWidth="1"/>
    <col min="1034" max="1034" width="19.59765625" customWidth="1"/>
    <col min="1036" max="1036" width="61.1328125" customWidth="1"/>
    <col min="1281" max="1281" width="11.265625" bestFit="1" customWidth="1"/>
    <col min="1282" max="1282" width="13.59765625" bestFit="1" customWidth="1"/>
    <col min="1283" max="1283" width="12.3984375" customWidth="1"/>
    <col min="1284" max="1284" width="10.59765625" bestFit="1" customWidth="1"/>
    <col min="1285" max="1285" width="12.73046875" bestFit="1" customWidth="1"/>
    <col min="1286" max="1286" width="43.1328125" bestFit="1" customWidth="1"/>
    <col min="1290" max="1290" width="19.59765625" customWidth="1"/>
    <col min="1292" max="1292" width="61.1328125" customWidth="1"/>
    <col min="1537" max="1537" width="11.265625" bestFit="1" customWidth="1"/>
    <col min="1538" max="1538" width="13.59765625" bestFit="1" customWidth="1"/>
    <col min="1539" max="1539" width="12.3984375" customWidth="1"/>
    <col min="1540" max="1540" width="10.59765625" bestFit="1" customWidth="1"/>
    <col min="1541" max="1541" width="12.73046875" bestFit="1" customWidth="1"/>
    <col min="1542" max="1542" width="43.1328125" bestFit="1" customWidth="1"/>
    <col min="1546" max="1546" width="19.59765625" customWidth="1"/>
    <col min="1548" max="1548" width="61.1328125" customWidth="1"/>
    <col min="1793" max="1793" width="11.265625" bestFit="1" customWidth="1"/>
    <col min="1794" max="1794" width="13.59765625" bestFit="1" customWidth="1"/>
    <col min="1795" max="1795" width="12.3984375" customWidth="1"/>
    <col min="1796" max="1796" width="10.59765625" bestFit="1" customWidth="1"/>
    <col min="1797" max="1797" width="12.73046875" bestFit="1" customWidth="1"/>
    <col min="1798" max="1798" width="43.1328125" bestFit="1" customWidth="1"/>
    <col min="1802" max="1802" width="19.59765625" customWidth="1"/>
    <col min="1804" max="1804" width="61.1328125" customWidth="1"/>
    <col min="2049" max="2049" width="11.265625" bestFit="1" customWidth="1"/>
    <col min="2050" max="2050" width="13.59765625" bestFit="1" customWidth="1"/>
    <col min="2051" max="2051" width="12.3984375" customWidth="1"/>
    <col min="2052" max="2052" width="10.59765625" bestFit="1" customWidth="1"/>
    <col min="2053" max="2053" width="12.73046875" bestFit="1" customWidth="1"/>
    <col min="2054" max="2054" width="43.1328125" bestFit="1" customWidth="1"/>
    <col min="2058" max="2058" width="19.59765625" customWidth="1"/>
    <col min="2060" max="2060" width="61.1328125" customWidth="1"/>
    <col min="2305" max="2305" width="11.265625" bestFit="1" customWidth="1"/>
    <col min="2306" max="2306" width="13.59765625" bestFit="1" customWidth="1"/>
    <col min="2307" max="2307" width="12.3984375" customWidth="1"/>
    <col min="2308" max="2308" width="10.59765625" bestFit="1" customWidth="1"/>
    <col min="2309" max="2309" width="12.73046875" bestFit="1" customWidth="1"/>
    <col min="2310" max="2310" width="43.1328125" bestFit="1" customWidth="1"/>
    <col min="2314" max="2314" width="19.59765625" customWidth="1"/>
    <col min="2316" max="2316" width="61.1328125" customWidth="1"/>
    <col min="2561" max="2561" width="11.265625" bestFit="1" customWidth="1"/>
    <col min="2562" max="2562" width="13.59765625" bestFit="1" customWidth="1"/>
    <col min="2563" max="2563" width="12.3984375" customWidth="1"/>
    <col min="2564" max="2564" width="10.59765625" bestFit="1" customWidth="1"/>
    <col min="2565" max="2565" width="12.73046875" bestFit="1" customWidth="1"/>
    <col min="2566" max="2566" width="43.1328125" bestFit="1" customWidth="1"/>
    <col min="2570" max="2570" width="19.59765625" customWidth="1"/>
    <col min="2572" max="2572" width="61.1328125" customWidth="1"/>
    <col min="2817" max="2817" width="11.265625" bestFit="1" customWidth="1"/>
    <col min="2818" max="2818" width="13.59765625" bestFit="1" customWidth="1"/>
    <col min="2819" max="2819" width="12.3984375" customWidth="1"/>
    <col min="2820" max="2820" width="10.59765625" bestFit="1" customWidth="1"/>
    <col min="2821" max="2821" width="12.73046875" bestFit="1" customWidth="1"/>
    <col min="2822" max="2822" width="43.1328125" bestFit="1" customWidth="1"/>
    <col min="2826" max="2826" width="19.59765625" customWidth="1"/>
    <col min="2828" max="2828" width="61.1328125" customWidth="1"/>
    <col min="3073" max="3073" width="11.265625" bestFit="1" customWidth="1"/>
    <col min="3074" max="3074" width="13.59765625" bestFit="1" customWidth="1"/>
    <col min="3075" max="3075" width="12.3984375" customWidth="1"/>
    <col min="3076" max="3076" width="10.59765625" bestFit="1" customWidth="1"/>
    <col min="3077" max="3077" width="12.73046875" bestFit="1" customWidth="1"/>
    <col min="3078" max="3078" width="43.1328125" bestFit="1" customWidth="1"/>
    <col min="3082" max="3082" width="19.59765625" customWidth="1"/>
    <col min="3084" max="3084" width="61.1328125" customWidth="1"/>
    <col min="3329" max="3329" width="11.265625" bestFit="1" customWidth="1"/>
    <col min="3330" max="3330" width="13.59765625" bestFit="1" customWidth="1"/>
    <col min="3331" max="3331" width="12.3984375" customWidth="1"/>
    <col min="3332" max="3332" width="10.59765625" bestFit="1" customWidth="1"/>
    <col min="3333" max="3333" width="12.73046875" bestFit="1" customWidth="1"/>
    <col min="3334" max="3334" width="43.1328125" bestFit="1" customWidth="1"/>
    <col min="3338" max="3338" width="19.59765625" customWidth="1"/>
    <col min="3340" max="3340" width="61.1328125" customWidth="1"/>
    <col min="3585" max="3585" width="11.265625" bestFit="1" customWidth="1"/>
    <col min="3586" max="3586" width="13.59765625" bestFit="1" customWidth="1"/>
    <col min="3587" max="3587" width="12.3984375" customWidth="1"/>
    <col min="3588" max="3588" width="10.59765625" bestFit="1" customWidth="1"/>
    <col min="3589" max="3589" width="12.73046875" bestFit="1" customWidth="1"/>
    <col min="3590" max="3590" width="43.1328125" bestFit="1" customWidth="1"/>
    <col min="3594" max="3594" width="19.59765625" customWidth="1"/>
    <col min="3596" max="3596" width="61.1328125" customWidth="1"/>
    <col min="3841" max="3841" width="11.265625" bestFit="1" customWidth="1"/>
    <col min="3842" max="3842" width="13.59765625" bestFit="1" customWidth="1"/>
    <col min="3843" max="3843" width="12.3984375" customWidth="1"/>
    <col min="3844" max="3844" width="10.59765625" bestFit="1" customWidth="1"/>
    <col min="3845" max="3845" width="12.73046875" bestFit="1" customWidth="1"/>
    <col min="3846" max="3846" width="43.1328125" bestFit="1" customWidth="1"/>
    <col min="3850" max="3850" width="19.59765625" customWidth="1"/>
    <col min="3852" max="3852" width="61.1328125" customWidth="1"/>
    <col min="4097" max="4097" width="11.265625" bestFit="1" customWidth="1"/>
    <col min="4098" max="4098" width="13.59765625" bestFit="1" customWidth="1"/>
    <col min="4099" max="4099" width="12.3984375" customWidth="1"/>
    <col min="4100" max="4100" width="10.59765625" bestFit="1" customWidth="1"/>
    <col min="4101" max="4101" width="12.73046875" bestFit="1" customWidth="1"/>
    <col min="4102" max="4102" width="43.1328125" bestFit="1" customWidth="1"/>
    <col min="4106" max="4106" width="19.59765625" customWidth="1"/>
    <col min="4108" max="4108" width="61.1328125" customWidth="1"/>
    <col min="4353" max="4353" width="11.265625" bestFit="1" customWidth="1"/>
    <col min="4354" max="4354" width="13.59765625" bestFit="1" customWidth="1"/>
    <col min="4355" max="4355" width="12.3984375" customWidth="1"/>
    <col min="4356" max="4356" width="10.59765625" bestFit="1" customWidth="1"/>
    <col min="4357" max="4357" width="12.73046875" bestFit="1" customWidth="1"/>
    <col min="4358" max="4358" width="43.1328125" bestFit="1" customWidth="1"/>
    <col min="4362" max="4362" width="19.59765625" customWidth="1"/>
    <col min="4364" max="4364" width="61.1328125" customWidth="1"/>
    <col min="4609" max="4609" width="11.265625" bestFit="1" customWidth="1"/>
    <col min="4610" max="4610" width="13.59765625" bestFit="1" customWidth="1"/>
    <col min="4611" max="4611" width="12.3984375" customWidth="1"/>
    <col min="4612" max="4612" width="10.59765625" bestFit="1" customWidth="1"/>
    <col min="4613" max="4613" width="12.73046875" bestFit="1" customWidth="1"/>
    <col min="4614" max="4614" width="43.1328125" bestFit="1" customWidth="1"/>
    <col min="4618" max="4618" width="19.59765625" customWidth="1"/>
    <col min="4620" max="4620" width="61.1328125" customWidth="1"/>
    <col min="4865" max="4865" width="11.265625" bestFit="1" customWidth="1"/>
    <col min="4866" max="4866" width="13.59765625" bestFit="1" customWidth="1"/>
    <col min="4867" max="4867" width="12.3984375" customWidth="1"/>
    <col min="4868" max="4868" width="10.59765625" bestFit="1" customWidth="1"/>
    <col min="4869" max="4869" width="12.73046875" bestFit="1" customWidth="1"/>
    <col min="4870" max="4870" width="43.1328125" bestFit="1" customWidth="1"/>
    <col min="4874" max="4874" width="19.59765625" customWidth="1"/>
    <col min="4876" max="4876" width="61.1328125" customWidth="1"/>
    <col min="5121" max="5121" width="11.265625" bestFit="1" customWidth="1"/>
    <col min="5122" max="5122" width="13.59765625" bestFit="1" customWidth="1"/>
    <col min="5123" max="5123" width="12.3984375" customWidth="1"/>
    <col min="5124" max="5124" width="10.59765625" bestFit="1" customWidth="1"/>
    <col min="5125" max="5125" width="12.73046875" bestFit="1" customWidth="1"/>
    <col min="5126" max="5126" width="43.1328125" bestFit="1" customWidth="1"/>
    <col min="5130" max="5130" width="19.59765625" customWidth="1"/>
    <col min="5132" max="5132" width="61.1328125" customWidth="1"/>
    <col min="5377" max="5377" width="11.265625" bestFit="1" customWidth="1"/>
    <col min="5378" max="5378" width="13.59765625" bestFit="1" customWidth="1"/>
    <col min="5379" max="5379" width="12.3984375" customWidth="1"/>
    <col min="5380" max="5380" width="10.59765625" bestFit="1" customWidth="1"/>
    <col min="5381" max="5381" width="12.73046875" bestFit="1" customWidth="1"/>
    <col min="5382" max="5382" width="43.1328125" bestFit="1" customWidth="1"/>
    <col min="5386" max="5386" width="19.59765625" customWidth="1"/>
    <col min="5388" max="5388" width="61.1328125" customWidth="1"/>
    <col min="5633" max="5633" width="11.265625" bestFit="1" customWidth="1"/>
    <col min="5634" max="5634" width="13.59765625" bestFit="1" customWidth="1"/>
    <col min="5635" max="5635" width="12.3984375" customWidth="1"/>
    <col min="5636" max="5636" width="10.59765625" bestFit="1" customWidth="1"/>
    <col min="5637" max="5637" width="12.73046875" bestFit="1" customWidth="1"/>
    <col min="5638" max="5638" width="43.1328125" bestFit="1" customWidth="1"/>
    <col min="5642" max="5642" width="19.59765625" customWidth="1"/>
    <col min="5644" max="5644" width="61.1328125" customWidth="1"/>
    <col min="5889" max="5889" width="11.265625" bestFit="1" customWidth="1"/>
    <col min="5890" max="5890" width="13.59765625" bestFit="1" customWidth="1"/>
    <col min="5891" max="5891" width="12.3984375" customWidth="1"/>
    <col min="5892" max="5892" width="10.59765625" bestFit="1" customWidth="1"/>
    <col min="5893" max="5893" width="12.73046875" bestFit="1" customWidth="1"/>
    <col min="5894" max="5894" width="43.1328125" bestFit="1" customWidth="1"/>
    <col min="5898" max="5898" width="19.59765625" customWidth="1"/>
    <col min="5900" max="5900" width="61.1328125" customWidth="1"/>
    <col min="6145" max="6145" width="11.265625" bestFit="1" customWidth="1"/>
    <col min="6146" max="6146" width="13.59765625" bestFit="1" customWidth="1"/>
    <col min="6147" max="6147" width="12.3984375" customWidth="1"/>
    <col min="6148" max="6148" width="10.59765625" bestFit="1" customWidth="1"/>
    <col min="6149" max="6149" width="12.73046875" bestFit="1" customWidth="1"/>
    <col min="6150" max="6150" width="43.1328125" bestFit="1" customWidth="1"/>
    <col min="6154" max="6154" width="19.59765625" customWidth="1"/>
    <col min="6156" max="6156" width="61.1328125" customWidth="1"/>
    <col min="6401" max="6401" width="11.265625" bestFit="1" customWidth="1"/>
    <col min="6402" max="6402" width="13.59765625" bestFit="1" customWidth="1"/>
    <col min="6403" max="6403" width="12.3984375" customWidth="1"/>
    <col min="6404" max="6404" width="10.59765625" bestFit="1" customWidth="1"/>
    <col min="6405" max="6405" width="12.73046875" bestFit="1" customWidth="1"/>
    <col min="6406" max="6406" width="43.1328125" bestFit="1" customWidth="1"/>
    <col min="6410" max="6410" width="19.59765625" customWidth="1"/>
    <col min="6412" max="6412" width="61.1328125" customWidth="1"/>
    <col min="6657" max="6657" width="11.265625" bestFit="1" customWidth="1"/>
    <col min="6658" max="6658" width="13.59765625" bestFit="1" customWidth="1"/>
    <col min="6659" max="6659" width="12.3984375" customWidth="1"/>
    <col min="6660" max="6660" width="10.59765625" bestFit="1" customWidth="1"/>
    <col min="6661" max="6661" width="12.73046875" bestFit="1" customWidth="1"/>
    <col min="6662" max="6662" width="43.1328125" bestFit="1" customWidth="1"/>
    <col min="6666" max="6666" width="19.59765625" customWidth="1"/>
    <col min="6668" max="6668" width="61.1328125" customWidth="1"/>
    <col min="6913" max="6913" width="11.265625" bestFit="1" customWidth="1"/>
    <col min="6914" max="6914" width="13.59765625" bestFit="1" customWidth="1"/>
    <col min="6915" max="6915" width="12.3984375" customWidth="1"/>
    <col min="6916" max="6916" width="10.59765625" bestFit="1" customWidth="1"/>
    <col min="6917" max="6917" width="12.73046875" bestFit="1" customWidth="1"/>
    <col min="6918" max="6918" width="43.1328125" bestFit="1" customWidth="1"/>
    <col min="6922" max="6922" width="19.59765625" customWidth="1"/>
    <col min="6924" max="6924" width="61.1328125" customWidth="1"/>
    <col min="7169" max="7169" width="11.265625" bestFit="1" customWidth="1"/>
    <col min="7170" max="7170" width="13.59765625" bestFit="1" customWidth="1"/>
    <col min="7171" max="7171" width="12.3984375" customWidth="1"/>
    <col min="7172" max="7172" width="10.59765625" bestFit="1" customWidth="1"/>
    <col min="7173" max="7173" width="12.73046875" bestFit="1" customWidth="1"/>
    <col min="7174" max="7174" width="43.1328125" bestFit="1" customWidth="1"/>
    <col min="7178" max="7178" width="19.59765625" customWidth="1"/>
    <col min="7180" max="7180" width="61.1328125" customWidth="1"/>
    <col min="7425" max="7425" width="11.265625" bestFit="1" customWidth="1"/>
    <col min="7426" max="7426" width="13.59765625" bestFit="1" customWidth="1"/>
    <col min="7427" max="7427" width="12.3984375" customWidth="1"/>
    <col min="7428" max="7428" width="10.59765625" bestFit="1" customWidth="1"/>
    <col min="7429" max="7429" width="12.73046875" bestFit="1" customWidth="1"/>
    <col min="7430" max="7430" width="43.1328125" bestFit="1" customWidth="1"/>
    <col min="7434" max="7434" width="19.59765625" customWidth="1"/>
    <col min="7436" max="7436" width="61.1328125" customWidth="1"/>
    <col min="7681" max="7681" width="11.265625" bestFit="1" customWidth="1"/>
    <col min="7682" max="7682" width="13.59765625" bestFit="1" customWidth="1"/>
    <col min="7683" max="7683" width="12.3984375" customWidth="1"/>
    <col min="7684" max="7684" width="10.59765625" bestFit="1" customWidth="1"/>
    <col min="7685" max="7685" width="12.73046875" bestFit="1" customWidth="1"/>
    <col min="7686" max="7686" width="43.1328125" bestFit="1" customWidth="1"/>
    <col min="7690" max="7690" width="19.59765625" customWidth="1"/>
    <col min="7692" max="7692" width="61.1328125" customWidth="1"/>
    <col min="7937" max="7937" width="11.265625" bestFit="1" customWidth="1"/>
    <col min="7938" max="7938" width="13.59765625" bestFit="1" customWidth="1"/>
    <col min="7939" max="7939" width="12.3984375" customWidth="1"/>
    <col min="7940" max="7940" width="10.59765625" bestFit="1" customWidth="1"/>
    <col min="7941" max="7941" width="12.73046875" bestFit="1" customWidth="1"/>
    <col min="7942" max="7942" width="43.1328125" bestFit="1" customWidth="1"/>
    <col min="7946" max="7946" width="19.59765625" customWidth="1"/>
    <col min="7948" max="7948" width="61.1328125" customWidth="1"/>
    <col min="8193" max="8193" width="11.265625" bestFit="1" customWidth="1"/>
    <col min="8194" max="8194" width="13.59765625" bestFit="1" customWidth="1"/>
    <col min="8195" max="8195" width="12.3984375" customWidth="1"/>
    <col min="8196" max="8196" width="10.59765625" bestFit="1" customWidth="1"/>
    <col min="8197" max="8197" width="12.73046875" bestFit="1" customWidth="1"/>
    <col min="8198" max="8198" width="43.1328125" bestFit="1" customWidth="1"/>
    <col min="8202" max="8202" width="19.59765625" customWidth="1"/>
    <col min="8204" max="8204" width="61.1328125" customWidth="1"/>
    <col min="8449" max="8449" width="11.265625" bestFit="1" customWidth="1"/>
    <col min="8450" max="8450" width="13.59765625" bestFit="1" customWidth="1"/>
    <col min="8451" max="8451" width="12.3984375" customWidth="1"/>
    <col min="8452" max="8452" width="10.59765625" bestFit="1" customWidth="1"/>
    <col min="8453" max="8453" width="12.73046875" bestFit="1" customWidth="1"/>
    <col min="8454" max="8454" width="43.1328125" bestFit="1" customWidth="1"/>
    <col min="8458" max="8458" width="19.59765625" customWidth="1"/>
    <col min="8460" max="8460" width="61.1328125" customWidth="1"/>
    <col min="8705" max="8705" width="11.265625" bestFit="1" customWidth="1"/>
    <col min="8706" max="8706" width="13.59765625" bestFit="1" customWidth="1"/>
    <col min="8707" max="8707" width="12.3984375" customWidth="1"/>
    <col min="8708" max="8708" width="10.59765625" bestFit="1" customWidth="1"/>
    <col min="8709" max="8709" width="12.73046875" bestFit="1" customWidth="1"/>
    <col min="8710" max="8710" width="43.1328125" bestFit="1" customWidth="1"/>
    <col min="8714" max="8714" width="19.59765625" customWidth="1"/>
    <col min="8716" max="8716" width="61.1328125" customWidth="1"/>
    <col min="8961" max="8961" width="11.265625" bestFit="1" customWidth="1"/>
    <col min="8962" max="8962" width="13.59765625" bestFit="1" customWidth="1"/>
    <col min="8963" max="8963" width="12.3984375" customWidth="1"/>
    <col min="8964" max="8964" width="10.59765625" bestFit="1" customWidth="1"/>
    <col min="8965" max="8965" width="12.73046875" bestFit="1" customWidth="1"/>
    <col min="8966" max="8966" width="43.1328125" bestFit="1" customWidth="1"/>
    <col min="8970" max="8970" width="19.59765625" customWidth="1"/>
    <col min="8972" max="8972" width="61.1328125" customWidth="1"/>
    <col min="9217" max="9217" width="11.265625" bestFit="1" customWidth="1"/>
    <col min="9218" max="9218" width="13.59765625" bestFit="1" customWidth="1"/>
    <col min="9219" max="9219" width="12.3984375" customWidth="1"/>
    <col min="9220" max="9220" width="10.59765625" bestFit="1" customWidth="1"/>
    <col min="9221" max="9221" width="12.73046875" bestFit="1" customWidth="1"/>
    <col min="9222" max="9222" width="43.1328125" bestFit="1" customWidth="1"/>
    <col min="9226" max="9226" width="19.59765625" customWidth="1"/>
    <col min="9228" max="9228" width="61.1328125" customWidth="1"/>
    <col min="9473" max="9473" width="11.265625" bestFit="1" customWidth="1"/>
    <col min="9474" max="9474" width="13.59765625" bestFit="1" customWidth="1"/>
    <col min="9475" max="9475" width="12.3984375" customWidth="1"/>
    <col min="9476" max="9476" width="10.59765625" bestFit="1" customWidth="1"/>
    <col min="9477" max="9477" width="12.73046875" bestFit="1" customWidth="1"/>
    <col min="9478" max="9478" width="43.1328125" bestFit="1" customWidth="1"/>
    <col min="9482" max="9482" width="19.59765625" customWidth="1"/>
    <col min="9484" max="9484" width="61.1328125" customWidth="1"/>
    <col min="9729" max="9729" width="11.265625" bestFit="1" customWidth="1"/>
    <col min="9730" max="9730" width="13.59765625" bestFit="1" customWidth="1"/>
    <col min="9731" max="9731" width="12.3984375" customWidth="1"/>
    <col min="9732" max="9732" width="10.59765625" bestFit="1" customWidth="1"/>
    <col min="9733" max="9733" width="12.73046875" bestFit="1" customWidth="1"/>
    <col min="9734" max="9734" width="43.1328125" bestFit="1" customWidth="1"/>
    <col min="9738" max="9738" width="19.59765625" customWidth="1"/>
    <col min="9740" max="9740" width="61.1328125" customWidth="1"/>
    <col min="9985" max="9985" width="11.265625" bestFit="1" customWidth="1"/>
    <col min="9986" max="9986" width="13.59765625" bestFit="1" customWidth="1"/>
    <col min="9987" max="9987" width="12.3984375" customWidth="1"/>
    <col min="9988" max="9988" width="10.59765625" bestFit="1" customWidth="1"/>
    <col min="9989" max="9989" width="12.73046875" bestFit="1" customWidth="1"/>
    <col min="9990" max="9990" width="43.1328125" bestFit="1" customWidth="1"/>
    <col min="9994" max="9994" width="19.59765625" customWidth="1"/>
    <col min="9996" max="9996" width="61.1328125" customWidth="1"/>
    <col min="10241" max="10241" width="11.265625" bestFit="1" customWidth="1"/>
    <col min="10242" max="10242" width="13.59765625" bestFit="1" customWidth="1"/>
    <col min="10243" max="10243" width="12.3984375" customWidth="1"/>
    <col min="10244" max="10244" width="10.59765625" bestFit="1" customWidth="1"/>
    <col min="10245" max="10245" width="12.73046875" bestFit="1" customWidth="1"/>
    <col min="10246" max="10246" width="43.1328125" bestFit="1" customWidth="1"/>
    <col min="10250" max="10250" width="19.59765625" customWidth="1"/>
    <col min="10252" max="10252" width="61.1328125" customWidth="1"/>
    <col min="10497" max="10497" width="11.265625" bestFit="1" customWidth="1"/>
    <col min="10498" max="10498" width="13.59765625" bestFit="1" customWidth="1"/>
    <col min="10499" max="10499" width="12.3984375" customWidth="1"/>
    <col min="10500" max="10500" width="10.59765625" bestFit="1" customWidth="1"/>
    <col min="10501" max="10501" width="12.73046875" bestFit="1" customWidth="1"/>
    <col min="10502" max="10502" width="43.1328125" bestFit="1" customWidth="1"/>
    <col min="10506" max="10506" width="19.59765625" customWidth="1"/>
    <col min="10508" max="10508" width="61.1328125" customWidth="1"/>
    <col min="10753" max="10753" width="11.265625" bestFit="1" customWidth="1"/>
    <col min="10754" max="10754" width="13.59765625" bestFit="1" customWidth="1"/>
    <col min="10755" max="10755" width="12.3984375" customWidth="1"/>
    <col min="10756" max="10756" width="10.59765625" bestFit="1" customWidth="1"/>
    <col min="10757" max="10757" width="12.73046875" bestFit="1" customWidth="1"/>
    <col min="10758" max="10758" width="43.1328125" bestFit="1" customWidth="1"/>
    <col min="10762" max="10762" width="19.59765625" customWidth="1"/>
    <col min="10764" max="10764" width="61.1328125" customWidth="1"/>
    <col min="11009" max="11009" width="11.265625" bestFit="1" customWidth="1"/>
    <col min="11010" max="11010" width="13.59765625" bestFit="1" customWidth="1"/>
    <col min="11011" max="11011" width="12.3984375" customWidth="1"/>
    <col min="11012" max="11012" width="10.59765625" bestFit="1" customWidth="1"/>
    <col min="11013" max="11013" width="12.73046875" bestFit="1" customWidth="1"/>
    <col min="11014" max="11014" width="43.1328125" bestFit="1" customWidth="1"/>
    <col min="11018" max="11018" width="19.59765625" customWidth="1"/>
    <col min="11020" max="11020" width="61.1328125" customWidth="1"/>
    <col min="11265" max="11265" width="11.265625" bestFit="1" customWidth="1"/>
    <col min="11266" max="11266" width="13.59765625" bestFit="1" customWidth="1"/>
    <col min="11267" max="11267" width="12.3984375" customWidth="1"/>
    <col min="11268" max="11268" width="10.59765625" bestFit="1" customWidth="1"/>
    <col min="11269" max="11269" width="12.73046875" bestFit="1" customWidth="1"/>
    <col min="11270" max="11270" width="43.1328125" bestFit="1" customWidth="1"/>
    <col min="11274" max="11274" width="19.59765625" customWidth="1"/>
    <col min="11276" max="11276" width="61.1328125" customWidth="1"/>
    <col min="11521" max="11521" width="11.265625" bestFit="1" customWidth="1"/>
    <col min="11522" max="11522" width="13.59765625" bestFit="1" customWidth="1"/>
    <col min="11523" max="11523" width="12.3984375" customWidth="1"/>
    <col min="11524" max="11524" width="10.59765625" bestFit="1" customWidth="1"/>
    <col min="11525" max="11525" width="12.73046875" bestFit="1" customWidth="1"/>
    <col min="11526" max="11526" width="43.1328125" bestFit="1" customWidth="1"/>
    <col min="11530" max="11530" width="19.59765625" customWidth="1"/>
    <col min="11532" max="11532" width="61.1328125" customWidth="1"/>
    <col min="11777" max="11777" width="11.265625" bestFit="1" customWidth="1"/>
    <col min="11778" max="11778" width="13.59765625" bestFit="1" customWidth="1"/>
    <col min="11779" max="11779" width="12.3984375" customWidth="1"/>
    <col min="11780" max="11780" width="10.59765625" bestFit="1" customWidth="1"/>
    <col min="11781" max="11781" width="12.73046875" bestFit="1" customWidth="1"/>
    <col min="11782" max="11782" width="43.1328125" bestFit="1" customWidth="1"/>
    <col min="11786" max="11786" width="19.59765625" customWidth="1"/>
    <col min="11788" max="11788" width="61.1328125" customWidth="1"/>
    <col min="12033" max="12033" width="11.265625" bestFit="1" customWidth="1"/>
    <col min="12034" max="12034" width="13.59765625" bestFit="1" customWidth="1"/>
    <col min="12035" max="12035" width="12.3984375" customWidth="1"/>
    <col min="12036" max="12036" width="10.59765625" bestFit="1" customWidth="1"/>
    <col min="12037" max="12037" width="12.73046875" bestFit="1" customWidth="1"/>
    <col min="12038" max="12038" width="43.1328125" bestFit="1" customWidth="1"/>
    <col min="12042" max="12042" width="19.59765625" customWidth="1"/>
    <col min="12044" max="12044" width="61.1328125" customWidth="1"/>
    <col min="12289" max="12289" width="11.265625" bestFit="1" customWidth="1"/>
    <col min="12290" max="12290" width="13.59765625" bestFit="1" customWidth="1"/>
    <col min="12291" max="12291" width="12.3984375" customWidth="1"/>
    <col min="12292" max="12292" width="10.59765625" bestFit="1" customWidth="1"/>
    <col min="12293" max="12293" width="12.73046875" bestFit="1" customWidth="1"/>
    <col min="12294" max="12294" width="43.1328125" bestFit="1" customWidth="1"/>
    <col min="12298" max="12298" width="19.59765625" customWidth="1"/>
    <col min="12300" max="12300" width="61.1328125" customWidth="1"/>
    <col min="12545" max="12545" width="11.265625" bestFit="1" customWidth="1"/>
    <col min="12546" max="12546" width="13.59765625" bestFit="1" customWidth="1"/>
    <col min="12547" max="12547" width="12.3984375" customWidth="1"/>
    <col min="12548" max="12548" width="10.59765625" bestFit="1" customWidth="1"/>
    <col min="12549" max="12549" width="12.73046875" bestFit="1" customWidth="1"/>
    <col min="12550" max="12550" width="43.1328125" bestFit="1" customWidth="1"/>
    <col min="12554" max="12554" width="19.59765625" customWidth="1"/>
    <col min="12556" max="12556" width="61.1328125" customWidth="1"/>
    <col min="12801" max="12801" width="11.265625" bestFit="1" customWidth="1"/>
    <col min="12802" max="12802" width="13.59765625" bestFit="1" customWidth="1"/>
    <col min="12803" max="12803" width="12.3984375" customWidth="1"/>
    <col min="12804" max="12804" width="10.59765625" bestFit="1" customWidth="1"/>
    <col min="12805" max="12805" width="12.73046875" bestFit="1" customWidth="1"/>
    <col min="12806" max="12806" width="43.1328125" bestFit="1" customWidth="1"/>
    <col min="12810" max="12810" width="19.59765625" customWidth="1"/>
    <col min="12812" max="12812" width="61.1328125" customWidth="1"/>
    <col min="13057" max="13057" width="11.265625" bestFit="1" customWidth="1"/>
    <col min="13058" max="13058" width="13.59765625" bestFit="1" customWidth="1"/>
    <col min="13059" max="13059" width="12.3984375" customWidth="1"/>
    <col min="13060" max="13060" width="10.59765625" bestFit="1" customWidth="1"/>
    <col min="13061" max="13061" width="12.73046875" bestFit="1" customWidth="1"/>
    <col min="13062" max="13062" width="43.1328125" bestFit="1" customWidth="1"/>
    <col min="13066" max="13066" width="19.59765625" customWidth="1"/>
    <col min="13068" max="13068" width="61.1328125" customWidth="1"/>
    <col min="13313" max="13313" width="11.265625" bestFit="1" customWidth="1"/>
    <col min="13314" max="13314" width="13.59765625" bestFit="1" customWidth="1"/>
    <col min="13315" max="13315" width="12.3984375" customWidth="1"/>
    <col min="13316" max="13316" width="10.59765625" bestFit="1" customWidth="1"/>
    <col min="13317" max="13317" width="12.73046875" bestFit="1" customWidth="1"/>
    <col min="13318" max="13318" width="43.1328125" bestFit="1" customWidth="1"/>
    <col min="13322" max="13322" width="19.59765625" customWidth="1"/>
    <col min="13324" max="13324" width="61.1328125" customWidth="1"/>
    <col min="13569" max="13569" width="11.265625" bestFit="1" customWidth="1"/>
    <col min="13570" max="13570" width="13.59765625" bestFit="1" customWidth="1"/>
    <col min="13571" max="13571" width="12.3984375" customWidth="1"/>
    <col min="13572" max="13572" width="10.59765625" bestFit="1" customWidth="1"/>
    <col min="13573" max="13573" width="12.73046875" bestFit="1" customWidth="1"/>
    <col min="13574" max="13574" width="43.1328125" bestFit="1" customWidth="1"/>
    <col min="13578" max="13578" width="19.59765625" customWidth="1"/>
    <col min="13580" max="13580" width="61.1328125" customWidth="1"/>
    <col min="13825" max="13825" width="11.265625" bestFit="1" customWidth="1"/>
    <col min="13826" max="13826" width="13.59765625" bestFit="1" customWidth="1"/>
    <col min="13827" max="13827" width="12.3984375" customWidth="1"/>
    <col min="13828" max="13828" width="10.59765625" bestFit="1" customWidth="1"/>
    <col min="13829" max="13829" width="12.73046875" bestFit="1" customWidth="1"/>
    <col min="13830" max="13830" width="43.1328125" bestFit="1" customWidth="1"/>
    <col min="13834" max="13834" width="19.59765625" customWidth="1"/>
    <col min="13836" max="13836" width="61.1328125" customWidth="1"/>
    <col min="14081" max="14081" width="11.265625" bestFit="1" customWidth="1"/>
    <col min="14082" max="14082" width="13.59765625" bestFit="1" customWidth="1"/>
    <col min="14083" max="14083" width="12.3984375" customWidth="1"/>
    <col min="14084" max="14084" width="10.59765625" bestFit="1" customWidth="1"/>
    <col min="14085" max="14085" width="12.73046875" bestFit="1" customWidth="1"/>
    <col min="14086" max="14086" width="43.1328125" bestFit="1" customWidth="1"/>
    <col min="14090" max="14090" width="19.59765625" customWidth="1"/>
    <col min="14092" max="14092" width="61.1328125" customWidth="1"/>
    <col min="14337" max="14337" width="11.265625" bestFit="1" customWidth="1"/>
    <col min="14338" max="14338" width="13.59765625" bestFit="1" customWidth="1"/>
    <col min="14339" max="14339" width="12.3984375" customWidth="1"/>
    <col min="14340" max="14340" width="10.59765625" bestFit="1" customWidth="1"/>
    <col min="14341" max="14341" width="12.73046875" bestFit="1" customWidth="1"/>
    <col min="14342" max="14342" width="43.1328125" bestFit="1" customWidth="1"/>
    <col min="14346" max="14346" width="19.59765625" customWidth="1"/>
    <col min="14348" max="14348" width="61.1328125" customWidth="1"/>
    <col min="14593" max="14593" width="11.265625" bestFit="1" customWidth="1"/>
    <col min="14594" max="14594" width="13.59765625" bestFit="1" customWidth="1"/>
    <col min="14595" max="14595" width="12.3984375" customWidth="1"/>
    <col min="14596" max="14596" width="10.59765625" bestFit="1" customWidth="1"/>
    <col min="14597" max="14597" width="12.73046875" bestFit="1" customWidth="1"/>
    <col min="14598" max="14598" width="43.1328125" bestFit="1" customWidth="1"/>
    <col min="14602" max="14602" width="19.59765625" customWidth="1"/>
    <col min="14604" max="14604" width="61.1328125" customWidth="1"/>
    <col min="14849" max="14849" width="11.265625" bestFit="1" customWidth="1"/>
    <col min="14850" max="14850" width="13.59765625" bestFit="1" customWidth="1"/>
    <col min="14851" max="14851" width="12.3984375" customWidth="1"/>
    <col min="14852" max="14852" width="10.59765625" bestFit="1" customWidth="1"/>
    <col min="14853" max="14853" width="12.73046875" bestFit="1" customWidth="1"/>
    <col min="14854" max="14854" width="43.1328125" bestFit="1" customWidth="1"/>
    <col min="14858" max="14858" width="19.59765625" customWidth="1"/>
    <col min="14860" max="14860" width="61.1328125" customWidth="1"/>
    <col min="15105" max="15105" width="11.265625" bestFit="1" customWidth="1"/>
    <col min="15106" max="15106" width="13.59765625" bestFit="1" customWidth="1"/>
    <col min="15107" max="15107" width="12.3984375" customWidth="1"/>
    <col min="15108" max="15108" width="10.59765625" bestFit="1" customWidth="1"/>
    <col min="15109" max="15109" width="12.73046875" bestFit="1" customWidth="1"/>
    <col min="15110" max="15110" width="43.1328125" bestFit="1" customWidth="1"/>
    <col min="15114" max="15114" width="19.59765625" customWidth="1"/>
    <col min="15116" max="15116" width="61.1328125" customWidth="1"/>
    <col min="15361" max="15361" width="11.265625" bestFit="1" customWidth="1"/>
    <col min="15362" max="15362" width="13.59765625" bestFit="1" customWidth="1"/>
    <col min="15363" max="15363" width="12.3984375" customWidth="1"/>
    <col min="15364" max="15364" width="10.59765625" bestFit="1" customWidth="1"/>
    <col min="15365" max="15365" width="12.73046875" bestFit="1" customWidth="1"/>
    <col min="15366" max="15366" width="43.1328125" bestFit="1" customWidth="1"/>
    <col min="15370" max="15370" width="19.59765625" customWidth="1"/>
    <col min="15372" max="15372" width="61.1328125" customWidth="1"/>
    <col min="15617" max="15617" width="11.265625" bestFit="1" customWidth="1"/>
    <col min="15618" max="15618" width="13.59765625" bestFit="1" customWidth="1"/>
    <col min="15619" max="15619" width="12.3984375" customWidth="1"/>
    <col min="15620" max="15620" width="10.59765625" bestFit="1" customWidth="1"/>
    <col min="15621" max="15621" width="12.73046875" bestFit="1" customWidth="1"/>
    <col min="15622" max="15622" width="43.1328125" bestFit="1" customWidth="1"/>
    <col min="15626" max="15626" width="19.59765625" customWidth="1"/>
    <col min="15628" max="15628" width="61.1328125" customWidth="1"/>
    <col min="15873" max="15873" width="11.265625" bestFit="1" customWidth="1"/>
    <col min="15874" max="15874" width="13.59765625" bestFit="1" customWidth="1"/>
    <col min="15875" max="15875" width="12.3984375" customWidth="1"/>
    <col min="15876" max="15876" width="10.59765625" bestFit="1" customWidth="1"/>
    <col min="15877" max="15877" width="12.73046875" bestFit="1" customWidth="1"/>
    <col min="15878" max="15878" width="43.1328125" bestFit="1" customWidth="1"/>
    <col min="15882" max="15882" width="19.59765625" customWidth="1"/>
    <col min="15884" max="15884" width="61.1328125" customWidth="1"/>
    <col min="16129" max="16129" width="11.265625" bestFit="1" customWidth="1"/>
    <col min="16130" max="16130" width="13.59765625" bestFit="1" customWidth="1"/>
    <col min="16131" max="16131" width="12.3984375" customWidth="1"/>
    <col min="16132" max="16132" width="10.59765625" bestFit="1" customWidth="1"/>
    <col min="16133" max="16133" width="12.73046875" bestFit="1" customWidth="1"/>
    <col min="16134" max="16134" width="43.1328125" bestFit="1" customWidth="1"/>
    <col min="16138" max="16138" width="19.59765625" customWidth="1"/>
    <col min="16140" max="16140" width="61.132812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6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6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6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6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6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6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6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6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6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6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6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6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11" width="7.59765625" style="5" bestFit="1" customWidth="1"/>
    <col min="12" max="12" width="6.73046875" style="5" bestFit="1" customWidth="1"/>
    <col min="13" max="14" width="7.59765625" style="5" bestFit="1" customWidth="1"/>
    <col min="15" max="15" width="6.73046875" style="5" bestFit="1" customWidth="1"/>
    <col min="16" max="16" width="7.3984375" style="5" bestFit="1" customWidth="1"/>
    <col min="17" max="17" width="6.73046875" style="5" bestFit="1" customWidth="1"/>
    <col min="18" max="18" width="7.59765625" style="5" bestFit="1" customWidth="1"/>
    <col min="19" max="21" width="6.73046875" style="5" bestFit="1" customWidth="1"/>
    <col min="22" max="22" width="7.59765625" style="5" bestFit="1" customWidth="1"/>
    <col min="23" max="28" width="6.73046875" style="5" bestFit="1" customWidth="1"/>
    <col min="29" max="29" width="5.1328125" style="5" bestFit="1" customWidth="1"/>
    <col min="30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s="241" customFormat="1" ht="10.5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0.5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5.1328125" style="5" bestFit="1" customWidth="1"/>
    <col min="7" max="7" width="6.73046875" style="5" bestFit="1" customWidth="1"/>
    <col min="8" max="8" width="7.59765625" style="5" bestFit="1" customWidth="1"/>
    <col min="9" max="9" width="5.3984375" style="5" bestFit="1" customWidth="1"/>
    <col min="10" max="10" width="7.59765625" style="5" bestFit="1" customWidth="1"/>
    <col min="11" max="13" width="6.73046875" style="5" bestFit="1" customWidth="1"/>
    <col min="14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5.3984375" style="5" bestFit="1" customWidth="1"/>
    <col min="20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5.1328125" style="5" bestFit="1" customWidth="1"/>
    <col min="27" max="30" width="6.73046875" style="5" bestFit="1" customWidth="1"/>
    <col min="31" max="31" width="9" style="5" bestFit="1" customWidth="1"/>
    <col min="32" max="32" width="5.3984375" style="5" bestFit="1" customWidth="1"/>
    <col min="33" max="33" width="6.1328125" style="5" bestFit="1" customWidth="1"/>
    <col min="34" max="34" width="5.1328125" style="5" bestFit="1" customWidth="1"/>
    <col min="35" max="35" width="8.3984375" style="5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0.5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0.5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0.5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5.3984375" style="5" bestFit="1" customWidth="1"/>
    <col min="6" max="6" width="7.59765625" style="5" bestFit="1" customWidth="1"/>
    <col min="7" max="7" width="6.73046875" style="5" bestFit="1" customWidth="1"/>
    <col min="8" max="8" width="7.59765625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6.73046875" style="5" bestFit="1" customWidth="1"/>
    <col min="20" max="20" width="7.59765625" style="5" bestFit="1" customWidth="1"/>
    <col min="21" max="21" width="6.73046875" style="5" bestFit="1" customWidth="1"/>
    <col min="22" max="23" width="7.59765625" style="5" bestFit="1" customWidth="1"/>
    <col min="24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0.5">
      <c r="B38" s="41"/>
      <c r="N38" s="90"/>
      <c r="Q38" s="90"/>
      <c r="AF38" s="91"/>
      <c r="AG38" s="90"/>
      <c r="AI38" s="113"/>
      <c r="AJ38" s="42"/>
    </row>
    <row r="39" spans="1:37" ht="10.5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0.5">
      <c r="F46" s="90"/>
      <c r="AF46" s="90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.15"/>
  <cols>
    <col min="1" max="1" width="6.3984375" style="527" bestFit="1" customWidth="1"/>
    <col min="2" max="3" width="10.86328125" style="527" bestFit="1" customWidth="1"/>
    <col min="4" max="34" width="6.59765625" style="527" customWidth="1"/>
    <col min="35" max="37" width="8" style="527" customWidth="1"/>
    <col min="38" max="38" width="9" style="527" bestFit="1"/>
    <col min="39" max="16384" width="9" style="527"/>
  </cols>
  <sheetData>
    <row r="1" spans="1:37" ht="10.5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0.5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0.5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0.5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0.5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0.5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0.5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0.5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0.5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0.5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0.5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0.5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0.5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0.5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0.5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0.5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0.5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0.5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0.5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0.5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0.5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0.5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0.5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0.5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0.5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0.5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0.5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0.5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0.5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0.5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0.5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0.5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0.5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0.5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0.5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0.5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0.5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0.5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0.5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0.5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0.5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0.5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0.5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0.5">
      <c r="W46" s="588"/>
      <c r="AE46" s="588"/>
      <c r="AF46" s="588"/>
      <c r="AG46" s="588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.15"/>
  <cols>
    <col min="1" max="1" width="7.86328125" style="108" customWidth="1"/>
    <col min="2" max="2" width="4.86328125" style="108" customWidth="1"/>
    <col min="3" max="3" width="12.1328125" style="108" bestFit="1" customWidth="1"/>
    <col min="4" max="34" width="6.265625" style="108" customWidth="1"/>
    <col min="35" max="35" width="8.3984375" style="108" bestFit="1" customWidth="1"/>
    <col min="36" max="37" width="10.1328125" style="108" bestFit="1" customWidth="1"/>
    <col min="38" max="38" width="9" style="108" bestFit="1"/>
    <col min="39" max="16384" width="9" style="108"/>
  </cols>
  <sheetData>
    <row r="1" spans="1:37" ht="10.5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0.5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0.5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0.5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0.5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0.5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0.5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1:Y30"/>
  <sheetViews>
    <sheetView zoomScale="90" zoomScaleNormal="90" workbookViewId="0">
      <selection activeCell="W8" sqref="W8"/>
    </sheetView>
  </sheetViews>
  <sheetFormatPr defaultRowHeight="12.75"/>
  <cols>
    <col min="18" max="18" width="11" bestFit="1" customWidth="1"/>
    <col min="19" max="19" width="13.73046875" bestFit="1" customWidth="1"/>
    <col min="21" max="21" width="12.73046875" customWidth="1"/>
  </cols>
  <sheetData>
    <row r="1" spans="18:21">
      <c r="R1" t="s">
        <v>285</v>
      </c>
    </row>
    <row r="2" spans="18:21" ht="16.149999999999999">
      <c r="R2" s="476">
        <v>39459</v>
      </c>
      <c r="U2" s="620" t="s">
        <v>404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.15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5" ht="13.15">
      <c r="R17" s="402" t="s">
        <v>291</v>
      </c>
      <c r="S17" s="619">
        <f>S14-S16</f>
        <v>19750</v>
      </c>
    </row>
    <row r="18" spans="18:25">
      <c r="S18" s="498"/>
    </row>
    <row r="19" spans="18:25" ht="13.9">
      <c r="S19" s="498"/>
      <c r="U19" s="351" t="s">
        <v>397</v>
      </c>
    </row>
    <row r="20" spans="18:25" ht="13.15">
      <c r="U20" s="619">
        <f>S17-S30</f>
        <v>4148.25</v>
      </c>
    </row>
    <row r="22" spans="18:25">
      <c r="R22" s="476">
        <v>42289</v>
      </c>
      <c r="S22" s="473">
        <v>300</v>
      </c>
    </row>
    <row r="23" spans="18:25">
      <c r="R23" s="476">
        <v>42320</v>
      </c>
      <c r="S23" s="473">
        <v>300</v>
      </c>
    </row>
    <row r="24" spans="18:25">
      <c r="R24" s="476">
        <v>42350</v>
      </c>
      <c r="S24" s="473">
        <v>300</v>
      </c>
    </row>
    <row r="25" spans="18:25" ht="13.9">
      <c r="R25" s="476">
        <v>42716</v>
      </c>
      <c r="S25" s="473">
        <f>300*12</f>
        <v>3600</v>
      </c>
      <c r="W25" s="351" t="s">
        <v>401</v>
      </c>
    </row>
    <row r="26" spans="18:25" ht="13.9">
      <c r="R26" s="476">
        <v>42797</v>
      </c>
      <c r="S26" s="473">
        <f>300*3</f>
        <v>900</v>
      </c>
      <c r="U26" s="351" t="s">
        <v>395</v>
      </c>
      <c r="W26">
        <v>150</v>
      </c>
      <c r="X26">
        <v>12</v>
      </c>
      <c r="Y26">
        <f>W26*X26</f>
        <v>1800</v>
      </c>
    </row>
    <row r="27" spans="18:25" ht="13.5" thickBot="1">
      <c r="R27" s="503" t="s">
        <v>289</v>
      </c>
      <c r="S27" s="504">
        <f>SUM(S22:S26)+S14</f>
        <v>55150</v>
      </c>
      <c r="U27" s="498">
        <f>S27-53400</f>
        <v>1750</v>
      </c>
      <c r="W27">
        <f>W26*30</f>
        <v>4500</v>
      </c>
    </row>
    <row r="28" spans="18:25" ht="14.25" thickTop="1">
      <c r="R28" s="476">
        <v>42828</v>
      </c>
      <c r="U28" s="351" t="s">
        <v>396</v>
      </c>
    </row>
    <row r="29" spans="18:25">
      <c r="R29" t="s">
        <v>290</v>
      </c>
      <c r="S29" s="498">
        <v>39548.25</v>
      </c>
      <c r="U29" s="498">
        <f>S29*7.5%</f>
        <v>2966.1187500000001</v>
      </c>
    </row>
    <row r="30" spans="18:25" ht="13.15">
      <c r="R30" s="402" t="s">
        <v>291</v>
      </c>
      <c r="S30" s="619">
        <f>S27-S29</f>
        <v>15601.75</v>
      </c>
    </row>
  </sheetData>
  <phoneticPr fontId="18" type="noConversion"/>
  <hyperlinks>
    <hyperlink ref="U2" r:id="rId1" xr:uid="{00000000-0004-0000-0200-000000000000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75"/>
  <cols>
    <col min="7" max="7" width="22.398437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.15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9">
      <c r="C9" s="351" t="s">
        <v>280</v>
      </c>
      <c r="D9" s="467">
        <v>36161</v>
      </c>
    </row>
    <row r="10" spans="1:9" ht="13.9">
      <c r="C10" s="351" t="s">
        <v>281</v>
      </c>
      <c r="D10" s="492">
        <v>10000</v>
      </c>
    </row>
    <row r="11" spans="1:9" ht="13.9">
      <c r="C11" s="351" t="s">
        <v>402</v>
      </c>
      <c r="D11" s="467">
        <v>40000</v>
      </c>
    </row>
    <row r="12" spans="1:9" ht="13.9">
      <c r="C12" s="351" t="s">
        <v>282</v>
      </c>
      <c r="D12" s="492">
        <v>5000</v>
      </c>
    </row>
    <row r="13" spans="1:9" ht="14.25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75"/>
  <cols>
    <col min="1" max="1" width="10.1328125" bestFit="1" customWidth="1"/>
    <col min="2" max="3" width="11.1328125" style="477" bestFit="1" customWidth="1"/>
    <col min="6" max="6" width="11.132812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.15" thickBot="1">
      <c r="A48" s="478">
        <v>41871</v>
      </c>
      <c r="B48" s="479">
        <v>20000</v>
      </c>
      <c r="C48" s="479">
        <v>20000</v>
      </c>
    </row>
    <row r="49" ht="13.15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3046875" defaultRowHeight="12.75"/>
  <cols>
    <col min="1" max="8" width="11.59765625" customWidth="1"/>
    <col min="9" max="9" width="13" customWidth="1"/>
    <col min="10" max="10" width="12.132812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.15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.15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.15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.15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.15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.15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.15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.15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.15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.15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.15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.15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.15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.15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.15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.15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.15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.15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.15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3046875" defaultRowHeight="12.75"/>
  <cols>
    <col min="1" max="17" width="10" customWidth="1"/>
  </cols>
  <sheetData>
    <row r="1" spans="1:17" ht="13.15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.15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.15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.15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.15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.15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.15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.15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.15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.15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.15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.15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.15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.15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.15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.15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.15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.15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.15">
      <c r="B73" s="396"/>
      <c r="C73" s="395"/>
      <c r="D73" s="395"/>
      <c r="E73" s="395"/>
      <c r="F73" s="395"/>
      <c r="G73" s="395"/>
      <c r="H73" s="395"/>
      <c r="I73" s="394"/>
    </row>
    <row r="74" spans="1:9" ht="13.15">
      <c r="B74" s="396"/>
      <c r="C74" s="395"/>
      <c r="D74" s="395"/>
      <c r="E74" s="395"/>
      <c r="F74" s="395"/>
      <c r="G74" s="395"/>
      <c r="H74" s="395"/>
      <c r="I74" s="394"/>
    </row>
    <row r="75" spans="1:9" ht="13.15">
      <c r="B75" s="396"/>
      <c r="C75" s="395"/>
      <c r="D75" s="395"/>
      <c r="E75" s="395"/>
      <c r="F75" s="395"/>
      <c r="G75" s="395"/>
      <c r="H75" s="395"/>
      <c r="I75" s="394"/>
    </row>
    <row r="76" spans="1:9" ht="13.15">
      <c r="B76" s="396"/>
      <c r="C76" s="395"/>
      <c r="D76" s="395"/>
      <c r="E76" s="395"/>
      <c r="F76" s="395"/>
      <c r="G76" s="395"/>
      <c r="H76" s="395"/>
      <c r="I76" s="394"/>
    </row>
    <row r="77" spans="1:9" ht="13.15">
      <c r="B77" s="396"/>
      <c r="C77" s="395"/>
      <c r="D77" s="395"/>
      <c r="E77" s="395"/>
      <c r="F77" s="395"/>
      <c r="G77" s="395"/>
      <c r="H77" s="395"/>
      <c r="I77" s="394"/>
    </row>
    <row r="78" spans="1:9" ht="13.15">
      <c r="B78" s="396"/>
      <c r="C78" s="395"/>
      <c r="D78" s="395"/>
      <c r="E78" s="395"/>
      <c r="F78" s="395"/>
      <c r="G78" s="395"/>
      <c r="H78" s="395"/>
      <c r="I78" s="394"/>
    </row>
    <row r="79" spans="1:9" ht="13.15">
      <c r="B79" s="396"/>
      <c r="C79" s="395"/>
      <c r="D79" s="395"/>
      <c r="E79" s="395"/>
      <c r="F79" s="395"/>
      <c r="G79" s="395"/>
      <c r="H79" s="395"/>
      <c r="I79" s="394"/>
    </row>
    <row r="80" spans="1:9" ht="13.15">
      <c r="B80" s="396"/>
      <c r="C80" s="395"/>
      <c r="D80" s="395"/>
      <c r="E80" s="395"/>
      <c r="F80" s="395"/>
      <c r="G80" s="395"/>
      <c r="H80" s="395"/>
      <c r="I80" s="394"/>
    </row>
    <row r="81" spans="2:9" ht="13.15">
      <c r="B81" s="396"/>
      <c r="C81" s="395"/>
      <c r="D81" s="395"/>
      <c r="E81" s="395"/>
      <c r="F81" s="395"/>
      <c r="G81" s="395"/>
      <c r="H81" s="395"/>
      <c r="I81" s="394"/>
    </row>
    <row r="82" spans="2:9" ht="13.15">
      <c r="B82" s="396"/>
      <c r="C82" s="395"/>
      <c r="D82" s="395"/>
      <c r="E82" s="395"/>
      <c r="F82" s="395"/>
      <c r="G82" s="395"/>
      <c r="H82" s="395"/>
      <c r="I82" s="394"/>
    </row>
    <row r="83" spans="2:9" ht="13.15">
      <c r="B83" s="396"/>
      <c r="C83" s="395"/>
      <c r="D83" s="395"/>
      <c r="E83" s="395"/>
      <c r="F83" s="395"/>
      <c r="G83" s="395"/>
      <c r="H83" s="395"/>
      <c r="I83" s="394"/>
    </row>
    <row r="84" spans="2:9" ht="13.15">
      <c r="B84" s="396"/>
      <c r="C84" s="395"/>
      <c r="D84" s="395"/>
      <c r="E84" s="395"/>
      <c r="F84" s="395"/>
      <c r="G84" s="395"/>
      <c r="H84" s="395"/>
      <c r="I84" s="394"/>
    </row>
    <row r="85" spans="2:9" ht="13.15">
      <c r="B85" s="396"/>
      <c r="C85" s="395"/>
      <c r="D85" s="395"/>
      <c r="E85" s="395"/>
      <c r="F85" s="395"/>
      <c r="G85" s="395"/>
      <c r="H85" s="395"/>
      <c r="I85" s="394"/>
    </row>
    <row r="86" spans="2:9" ht="13.15">
      <c r="B86" s="396"/>
      <c r="C86" s="395"/>
      <c r="D86" s="395"/>
      <c r="E86" s="395"/>
      <c r="F86" s="395"/>
      <c r="G86" s="395"/>
      <c r="H86" s="395"/>
      <c r="I86" s="394"/>
    </row>
    <row r="87" spans="2:9" ht="13.15">
      <c r="B87" s="396"/>
      <c r="C87" s="395"/>
      <c r="D87" s="395"/>
      <c r="E87" s="395"/>
      <c r="F87" s="395"/>
      <c r="G87" s="395"/>
      <c r="H87" s="395"/>
      <c r="I87" s="394"/>
    </row>
    <row r="88" spans="2:9" ht="13.15">
      <c r="B88" s="396"/>
      <c r="C88" s="395"/>
      <c r="D88" s="395"/>
      <c r="E88" s="395"/>
      <c r="F88" s="395"/>
      <c r="G88" s="395"/>
      <c r="H88" s="395"/>
      <c r="I88" s="394"/>
    </row>
    <row r="89" spans="2:9" ht="13.15">
      <c r="B89" s="396"/>
      <c r="C89" s="395"/>
      <c r="D89" s="395"/>
      <c r="E89" s="395"/>
      <c r="F89" s="395"/>
      <c r="G89" s="395"/>
      <c r="H89" s="395"/>
      <c r="I89" s="394"/>
    </row>
    <row r="90" spans="2:9" ht="13.15">
      <c r="B90" s="396"/>
      <c r="C90" s="395"/>
      <c r="D90" s="395"/>
      <c r="E90" s="395"/>
      <c r="F90" s="395"/>
      <c r="G90" s="395"/>
      <c r="H90" s="395"/>
      <c r="I90" s="394"/>
    </row>
    <row r="91" spans="2:9" ht="13.15">
      <c r="B91" s="396"/>
      <c r="C91" s="395"/>
      <c r="D91" s="395"/>
      <c r="E91" s="395"/>
      <c r="F91" s="395"/>
      <c r="G91" s="395"/>
      <c r="H91" s="395"/>
      <c r="I91" s="394"/>
    </row>
    <row r="92" spans="2:9" ht="13.15">
      <c r="B92" s="396"/>
      <c r="C92" s="395"/>
      <c r="D92" s="395"/>
      <c r="E92" s="395"/>
      <c r="F92" s="395"/>
      <c r="G92" s="395"/>
      <c r="H92" s="395"/>
      <c r="I92" s="394"/>
    </row>
    <row r="93" spans="2:9" ht="13.15">
      <c r="B93" s="396"/>
      <c r="C93" s="395"/>
      <c r="D93" s="395"/>
      <c r="E93" s="395"/>
      <c r="F93" s="395"/>
      <c r="G93" s="395"/>
      <c r="H93" s="395"/>
      <c r="I93" s="394"/>
    </row>
    <row r="94" spans="2:9" ht="13.15">
      <c r="B94" s="396"/>
      <c r="C94" s="395"/>
      <c r="D94" s="395"/>
      <c r="E94" s="395"/>
      <c r="F94" s="395"/>
      <c r="G94" s="395"/>
      <c r="H94" s="395"/>
      <c r="I94" s="394"/>
    </row>
    <row r="95" spans="2:9" ht="13.15">
      <c r="B95" s="396"/>
      <c r="C95" s="395"/>
      <c r="D95" s="395"/>
      <c r="E95" s="395"/>
      <c r="F95" s="395"/>
      <c r="G95" s="395"/>
      <c r="H95" s="395"/>
      <c r="I95" s="394"/>
    </row>
    <row r="96" spans="2:9" ht="13.15">
      <c r="B96" s="396"/>
      <c r="C96" s="395"/>
      <c r="D96" s="395"/>
      <c r="E96" s="395"/>
      <c r="F96" s="395"/>
      <c r="G96" s="395"/>
      <c r="H96" s="395"/>
      <c r="I96" s="394"/>
    </row>
    <row r="97" spans="2:9" ht="13.15">
      <c r="B97" s="396"/>
      <c r="C97" s="395"/>
      <c r="D97" s="395"/>
      <c r="E97" s="395"/>
      <c r="F97" s="395"/>
      <c r="G97" s="395"/>
      <c r="H97" s="395"/>
      <c r="I97" s="394"/>
    </row>
    <row r="98" spans="2:9" ht="13.15">
      <c r="B98" s="396"/>
      <c r="C98" s="395"/>
      <c r="D98" s="395"/>
      <c r="E98" s="395"/>
      <c r="F98" s="395"/>
      <c r="G98" s="395"/>
      <c r="H98" s="395"/>
      <c r="I98" s="394"/>
    </row>
    <row r="99" spans="2:9" ht="13.15">
      <c r="B99" s="396"/>
      <c r="C99" s="395"/>
      <c r="D99" s="395"/>
      <c r="E99" s="395"/>
      <c r="F99" s="395"/>
      <c r="G99" s="395"/>
      <c r="H99" s="395"/>
      <c r="I99" s="394"/>
    </row>
    <row r="100" spans="2:9" ht="13.15">
      <c r="B100" s="396"/>
      <c r="C100" s="395"/>
      <c r="D100" s="395"/>
      <c r="E100" s="395"/>
      <c r="F100" s="395"/>
      <c r="G100" s="395"/>
      <c r="H100" s="395"/>
      <c r="I100" s="394"/>
    </row>
    <row r="101" spans="2:9" ht="13.15">
      <c r="B101" s="396"/>
      <c r="C101" s="395"/>
      <c r="D101" s="395"/>
      <c r="E101" s="395"/>
      <c r="F101" s="395"/>
      <c r="G101" s="395"/>
      <c r="H101" s="395"/>
      <c r="I101" s="394"/>
    </row>
    <row r="102" spans="2:9" ht="13.15">
      <c r="B102" s="396"/>
      <c r="C102" s="395"/>
      <c r="D102" s="395"/>
      <c r="E102" s="395"/>
      <c r="F102" s="395"/>
      <c r="G102" s="395"/>
      <c r="H102" s="395"/>
      <c r="I102" s="394"/>
    </row>
    <row r="103" spans="2:9" ht="13.15">
      <c r="B103" s="396"/>
      <c r="C103" s="395"/>
      <c r="D103" s="395"/>
      <c r="E103" s="395"/>
      <c r="F103" s="395"/>
      <c r="G103" s="395"/>
      <c r="H103" s="395"/>
      <c r="I103" s="394"/>
    </row>
    <row r="104" spans="2:9" ht="13.15">
      <c r="B104" s="396"/>
      <c r="C104" s="395"/>
      <c r="D104" s="395"/>
      <c r="E104" s="395"/>
      <c r="F104" s="395"/>
      <c r="G104" s="395"/>
      <c r="H104" s="395"/>
      <c r="I104" s="394"/>
    </row>
    <row r="105" spans="2:9" ht="13.15">
      <c r="B105" s="396"/>
      <c r="C105" s="395"/>
      <c r="D105" s="395"/>
      <c r="E105" s="395"/>
      <c r="F105" s="395"/>
      <c r="G105" s="395"/>
      <c r="H105" s="395"/>
      <c r="I105" s="394"/>
    </row>
    <row r="106" spans="2:9" ht="13.15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N76"/>
  <sheetViews>
    <sheetView workbookViewId="0">
      <selection activeCell="O5" sqref="O5"/>
    </sheetView>
  </sheetViews>
  <sheetFormatPr defaultColWidth="8.73046875" defaultRowHeight="12.75"/>
  <cols>
    <col min="2" max="3" width="9.73046875" bestFit="1" customWidth="1"/>
    <col min="5" max="6" width="9.73046875" bestFit="1" customWidth="1"/>
    <col min="14" max="14" width="11.1328125" bestFit="1" customWidth="1"/>
  </cols>
  <sheetData>
    <row r="1" spans="1:14" ht="13.9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9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9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9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9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9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9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9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9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9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R44"/>
  <sheetViews>
    <sheetView workbookViewId="0">
      <selection activeCell="K17" sqref="K17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0.5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0.5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0.5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0.5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0.5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0.5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0.5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0.5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0.5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0.5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0.5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0.5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0.5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0.5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0.5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0.5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0.5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0.5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0.5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0.5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0.5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0.5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0.5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0.5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0.5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0.5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0.5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0.5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0.5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0.5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0.5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0.5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具名範圍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huskywang</cp:lastModifiedBy>
  <cp:lastPrinted>2007-06-06T02:54:45Z</cp:lastPrinted>
  <dcterms:created xsi:type="dcterms:W3CDTF">2006-07-03T03:18:01Z</dcterms:created>
  <dcterms:modified xsi:type="dcterms:W3CDTF">2018-03-06T14:59:13Z</dcterms:modified>
</cp:coreProperties>
</file>