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8d7e992909b7ee/Desktop/techaccountingpro/"/>
    </mc:Choice>
  </mc:AlternateContent>
  <xr:revisionPtr revIDLastSave="0" documentId="8_{0594CFB3-420A-4475-8291-0B222777BB23}" xr6:coauthVersionLast="47" xr6:coauthVersionMax="47" xr10:uidLastSave="{00000000-0000-0000-0000-000000000000}"/>
  <bookViews>
    <workbookView xWindow="-108" yWindow="-108" windowWidth="23256" windowHeight="13896" xr2:uid="{D26F07AE-FE87-4B70-B9E8-40F07BE93637}"/>
  </bookViews>
  <sheets>
    <sheet name="Investor Acc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F21" i="1"/>
  <c r="E21" i="1"/>
  <c r="O21" i="1"/>
  <c r="P21" i="1" s="1"/>
  <c r="G21" i="1"/>
  <c r="F22" i="1"/>
  <c r="F23" i="1"/>
  <c r="F24" i="1"/>
  <c r="F25" i="1"/>
  <c r="F26" i="1"/>
  <c r="F27" i="1"/>
  <c r="F28" i="1"/>
  <c r="E22" i="1"/>
  <c r="E23" i="1"/>
  <c r="E24" i="1"/>
  <c r="E25" i="1"/>
  <c r="G25" i="1" s="1"/>
  <c r="E26" i="1"/>
  <c r="G26" i="1" s="1"/>
  <c r="E27" i="1"/>
  <c r="G27" i="1" s="1"/>
  <c r="E28" i="1"/>
  <c r="G28" i="1" s="1"/>
  <c r="I14" i="1"/>
  <c r="L28" i="1" s="1"/>
  <c r="H14" i="1"/>
  <c r="I13" i="1"/>
  <c r="L27" i="1" s="1"/>
  <c r="H13" i="1"/>
  <c r="I12" i="1"/>
  <c r="L26" i="1" s="1"/>
  <c r="H12" i="1"/>
  <c r="J12" i="1" s="1"/>
  <c r="J26" i="1" s="1"/>
  <c r="I11" i="1"/>
  <c r="L25" i="1" s="1"/>
  <c r="H11" i="1"/>
  <c r="I10" i="1"/>
  <c r="L24" i="1" s="1"/>
  <c r="H10" i="1"/>
  <c r="I9" i="1"/>
  <c r="L23" i="1" s="1"/>
  <c r="H9" i="1"/>
  <c r="I8" i="1"/>
  <c r="L22" i="1" s="1"/>
  <c r="H8" i="1"/>
  <c r="I7" i="1"/>
  <c r="L21" i="1" s="1"/>
  <c r="H7" i="1"/>
  <c r="L7" i="1"/>
  <c r="K7" i="1"/>
  <c r="H21" i="1" s="1"/>
  <c r="G14" i="1"/>
  <c r="G13" i="1"/>
  <c r="G12" i="1"/>
  <c r="G11" i="1"/>
  <c r="G10" i="1"/>
  <c r="G9" i="1"/>
  <c r="G8" i="1"/>
  <c r="G7" i="1"/>
  <c r="O14" i="1"/>
  <c r="N14" i="1"/>
  <c r="O13" i="1"/>
  <c r="N13" i="1"/>
  <c r="P13" i="1" s="1"/>
  <c r="O12" i="1"/>
  <c r="N12" i="1"/>
  <c r="O11" i="1"/>
  <c r="N11" i="1"/>
  <c r="O10" i="1"/>
  <c r="N10" i="1"/>
  <c r="P10" i="1" s="1"/>
  <c r="O9" i="1"/>
  <c r="N9" i="1"/>
  <c r="O7" i="1"/>
  <c r="N7" i="1"/>
  <c r="C8" i="1"/>
  <c r="L14" i="1" s="1"/>
  <c r="I21" i="1" l="1"/>
  <c r="G24" i="1"/>
  <c r="G23" i="1"/>
  <c r="G22" i="1"/>
  <c r="P7" i="1"/>
  <c r="P14" i="1"/>
  <c r="K21" i="1"/>
  <c r="K22" i="1"/>
  <c r="J9" i="1"/>
  <c r="J23" i="1" s="1"/>
  <c r="K23" i="1"/>
  <c r="J8" i="1"/>
  <c r="J22" i="1" s="1"/>
  <c r="M22" i="1" s="1"/>
  <c r="N22" i="1" s="1"/>
  <c r="O22" i="1" s="1"/>
  <c r="P22" i="1" s="1"/>
  <c r="J14" i="1"/>
  <c r="J28" i="1" s="1"/>
  <c r="J13" i="1"/>
  <c r="J27" i="1" s="1"/>
  <c r="J7" i="1"/>
  <c r="J21" i="1" s="1"/>
  <c r="J11" i="1"/>
  <c r="J25" i="1" s="1"/>
  <c r="J10" i="1"/>
  <c r="J24" i="1" s="1"/>
  <c r="K9" i="1"/>
  <c r="H23" i="1" s="1"/>
  <c r="I23" i="1" s="1"/>
  <c r="L9" i="1"/>
  <c r="K10" i="1"/>
  <c r="H24" i="1" s="1"/>
  <c r="I24" i="1" s="1"/>
  <c r="P11" i="1"/>
  <c r="P12" i="1"/>
  <c r="K11" i="1"/>
  <c r="L11" i="1"/>
  <c r="K12" i="1"/>
  <c r="L12" i="1"/>
  <c r="K8" i="1"/>
  <c r="H22" i="1" s="1"/>
  <c r="I22" i="1" s="1"/>
  <c r="K13" i="1"/>
  <c r="N8" i="1"/>
  <c r="L13" i="1"/>
  <c r="K14" i="1"/>
  <c r="L10" i="1"/>
  <c r="O8" i="1"/>
  <c r="L8" i="1"/>
  <c r="M7" i="1"/>
  <c r="P9" i="1"/>
  <c r="M23" i="1" l="1"/>
  <c r="N23" i="1" s="1"/>
  <c r="O23" i="1" s="1"/>
  <c r="M21" i="1"/>
  <c r="N21" i="1" s="1"/>
  <c r="M14" i="1"/>
  <c r="H28" i="1"/>
  <c r="I28" i="1" s="1"/>
  <c r="K28" i="1"/>
  <c r="M28" i="1" s="1"/>
  <c r="N28" i="1" s="1"/>
  <c r="O28" i="1" s="1"/>
  <c r="H25" i="1"/>
  <c r="I25" i="1" s="1"/>
  <c r="K25" i="1"/>
  <c r="M25" i="1" s="1"/>
  <c r="K24" i="1"/>
  <c r="M24" i="1" s="1"/>
  <c r="N24" i="1" s="1"/>
  <c r="O24" i="1" s="1"/>
  <c r="H26" i="1"/>
  <c r="I26" i="1" s="1"/>
  <c r="K26" i="1"/>
  <c r="M26" i="1" s="1"/>
  <c r="K27" i="1"/>
  <c r="M27" i="1" s="1"/>
  <c r="N27" i="1" s="1"/>
  <c r="O27" i="1" s="1"/>
  <c r="H27" i="1"/>
  <c r="I27" i="1" s="1"/>
  <c r="P23" i="1"/>
  <c r="M8" i="1"/>
  <c r="M12" i="1"/>
  <c r="M9" i="1"/>
  <c r="M13" i="1"/>
  <c r="M10" i="1"/>
  <c r="P8" i="1"/>
  <c r="M11" i="1"/>
  <c r="N26" i="1" l="1"/>
  <c r="O26" i="1" s="1"/>
  <c r="N25" i="1"/>
  <c r="O25" i="1" s="1"/>
  <c r="P24" i="1"/>
  <c r="P25" i="1" l="1"/>
  <c r="P26" i="1" s="1"/>
  <c r="P27" i="1" s="1"/>
  <c r="P28" i="1" s="1"/>
</calcChain>
</file>

<file path=xl/sharedStrings.xml><?xml version="1.0" encoding="utf-8"?>
<sst xmlns="http://schemas.openxmlformats.org/spreadsheetml/2006/main" count="100" uniqueCount="61">
  <si>
    <t>Inception</t>
  </si>
  <si>
    <t>25% paid</t>
  </si>
  <si>
    <t>Active market</t>
  </si>
  <si>
    <t>50% paid</t>
  </si>
  <si>
    <t>MTM</t>
  </si>
  <si>
    <t>Date</t>
  </si>
  <si>
    <t>Event</t>
  </si>
  <si>
    <t>Source</t>
  </si>
  <si>
    <t>Impairment</t>
  </si>
  <si>
    <t>Valuation Report</t>
  </si>
  <si>
    <t>Purchase Agreement</t>
  </si>
  <si>
    <t>Carried Forward</t>
  </si>
  <si>
    <t>Principal Market</t>
  </si>
  <si>
    <t>Fair 
Value</t>
  </si>
  <si>
    <t>SAFT - Investor</t>
  </si>
  <si>
    <t xml:space="preserve">Total </t>
  </si>
  <si>
    <t>SAFT Tokens</t>
  </si>
  <si>
    <t>Outstanding</t>
  </si>
  <si>
    <t>Received</t>
  </si>
  <si>
    <t>Amortised Cost Basis</t>
  </si>
  <si>
    <t>Outstanding Tokens Receivable</t>
  </si>
  <si>
    <t>Current Fair Value</t>
  </si>
  <si>
    <t>Cost of Investment</t>
  </si>
  <si>
    <t>Assumptions</t>
  </si>
  <si>
    <t>Key Metrics</t>
  </si>
  <si>
    <t>SAFT Amortized Cost Basis</t>
  </si>
  <si>
    <t>Measurement Date Fair Value Per Token</t>
  </si>
  <si>
    <t>SAFT Amortized Cost Basis of Tokens Receivable</t>
  </si>
  <si>
    <t>Fair Value of Tokens Receivable</t>
  </si>
  <si>
    <t>Embedded Derivative</t>
  </si>
  <si>
    <t>c=a*b</t>
  </si>
  <si>
    <t>e=c-d</t>
  </si>
  <si>
    <t>i=f-g-h</t>
  </si>
  <si>
    <t>j=(e+i)/a</t>
  </si>
  <si>
    <t>Cost Basis Per Token (receivable)</t>
  </si>
  <si>
    <t>Cost of Tokens Received</t>
  </si>
  <si>
    <t>Cost Basis Per Token Received In The Period</t>
  </si>
  <si>
    <t>Cost Basis Per Token Received Cumulative</t>
  </si>
  <si>
    <t>w1</t>
  </si>
  <si>
    <t>w2</t>
  </si>
  <si>
    <t>w=w1+w2</t>
  </si>
  <si>
    <t>x1</t>
  </si>
  <si>
    <t>x2</t>
  </si>
  <si>
    <t>x=x1+x2</t>
  </si>
  <si>
    <t>y1</t>
  </si>
  <si>
    <t>y2</t>
  </si>
  <si>
    <t>y=y1+y2</t>
  </si>
  <si>
    <t>z1</t>
  </si>
  <si>
    <t>z2</t>
  </si>
  <si>
    <t>z=z1+z2</t>
  </si>
  <si>
    <t>a=w1</t>
  </si>
  <si>
    <t>p</t>
  </si>
  <si>
    <t>b=p</t>
  </si>
  <si>
    <t>d=y1</t>
  </si>
  <si>
    <t>f=x</t>
  </si>
  <si>
    <t>g=y1-x1</t>
  </si>
  <si>
    <t>h=x2</t>
  </si>
  <si>
    <r>
      <t>cb</t>
    </r>
    <r>
      <rPr>
        <vertAlign val="subscript"/>
        <sz val="11"/>
        <color theme="1"/>
        <rFont val="Aptos Light"/>
        <family val="2"/>
      </rPr>
      <t>curr</t>
    </r>
    <r>
      <rPr>
        <sz val="11"/>
        <color theme="1"/>
        <rFont val="Aptos Light"/>
        <family val="2"/>
      </rPr>
      <t>=(p</t>
    </r>
    <r>
      <rPr>
        <vertAlign val="subscript"/>
        <sz val="11"/>
        <color theme="1"/>
        <rFont val="Aptos Light"/>
        <family val="2"/>
      </rPr>
      <t>curr</t>
    </r>
    <r>
      <rPr>
        <sz val="11"/>
        <color theme="1"/>
        <rFont val="Aptos Light"/>
        <family val="2"/>
      </rPr>
      <t>-p</t>
    </r>
    <r>
      <rPr>
        <vertAlign val="subscript"/>
        <sz val="11"/>
        <color theme="1"/>
        <rFont val="Aptos Light"/>
        <family val="2"/>
      </rPr>
      <t>prior</t>
    </r>
    <r>
      <rPr>
        <sz val="11"/>
        <color theme="1"/>
        <rFont val="Aptos Light"/>
        <family val="2"/>
      </rPr>
      <t>)*j</t>
    </r>
  </si>
  <si>
    <r>
      <t>cb</t>
    </r>
    <r>
      <rPr>
        <vertAlign val="subscript"/>
        <sz val="11"/>
        <color theme="1"/>
        <rFont val="Aptos Light"/>
        <family val="2"/>
      </rPr>
      <t>cum</t>
    </r>
    <r>
      <rPr>
        <sz val="11"/>
        <color theme="1"/>
        <rFont val="Aptos Light"/>
        <family val="2"/>
      </rPr>
      <t>=cb</t>
    </r>
    <r>
      <rPr>
        <vertAlign val="subscript"/>
        <sz val="11"/>
        <color theme="1"/>
        <rFont val="Aptos Light"/>
        <family val="2"/>
      </rPr>
      <t>curr</t>
    </r>
    <r>
      <rPr>
        <sz val="11"/>
        <color theme="1"/>
        <rFont val="Aptos Light"/>
        <family val="2"/>
      </rPr>
      <t>+cb</t>
    </r>
    <r>
      <rPr>
        <vertAlign val="subscript"/>
        <sz val="11"/>
        <color theme="1"/>
        <rFont val="Aptos Light"/>
        <family val="2"/>
      </rPr>
      <t>cum prior</t>
    </r>
  </si>
  <si>
    <t>Part I</t>
  </si>
  <si>
    <t>Part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</si>
</sst>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7" formatCode="&quot;$&quot;#,##0.00_);\(&quot;$&quot;#,##0.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ptos Light"/>
      <family val="2"/>
    </font>
    <font>
      <b/>
      <sz val="11"/>
      <color theme="1"/>
      <name val="Aptos Light"/>
      <family val="2"/>
    </font>
    <font>
      <b/>
      <sz val="11"/>
      <color theme="0"/>
      <name val="Aptos Light"/>
      <family val="2"/>
    </font>
    <font>
      <sz val="11"/>
      <color theme="0"/>
      <name val="Aptos Light"/>
      <family val="2"/>
    </font>
    <font>
      <vertAlign val="subscript"/>
      <sz val="11"/>
      <color theme="1"/>
      <name val="Aptos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3" fontId="1" fillId="0" borderId="0" xfId="0" applyNumberFormat="1" applyFont="1"/>
    <xf numFmtId="3" fontId="2" fillId="0" borderId="0" xfId="0" applyNumberFormat="1" applyFont="1"/>
    <xf numFmtId="7" fontId="1" fillId="0" borderId="0" xfId="0" applyNumberFormat="1" applyFont="1"/>
    <xf numFmtId="7" fontId="2" fillId="0" borderId="0" xfId="0" applyNumberFormat="1" applyFont="1"/>
    <xf numFmtId="0" fontId="1" fillId="3" borderId="1" xfId="0" applyFont="1" applyFill="1" applyBorder="1" applyAlignment="1">
      <alignment horizontal="center"/>
    </xf>
    <xf numFmtId="7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4510BD4-1323-40B8-81A2-75DB767099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8296-F046-4442-B08A-AF95DA7E9C79}">
  <dimension ref="A1:P28"/>
  <sheetViews>
    <sheetView showGridLines="0" tabSelected="1" view="pageBreakPreview" topLeftCell="C1" zoomScale="69" zoomScaleNormal="69" zoomScaleSheetLayoutView="69" workbookViewId="0">
      <selection activeCell="J16" sqref="J16"/>
    </sheetView>
  </sheetViews>
  <sheetFormatPr defaultRowHeight="14.4" x14ac:dyDescent="0.3"/>
  <cols>
    <col min="1" max="1" width="16.21875" style="1" customWidth="1"/>
    <col min="2" max="2" width="14.33203125" style="1" bestFit="1" customWidth="1"/>
    <col min="3" max="3" width="8.44140625" style="6" bestFit="1" customWidth="1"/>
    <col min="4" max="4" width="22.33203125" style="1" bestFit="1" customWidth="1"/>
    <col min="5" max="5" width="13.33203125" style="1" bestFit="1" customWidth="1"/>
    <col min="6" max="6" width="11.21875" style="1" bestFit="1" customWidth="1"/>
    <col min="7" max="7" width="13.33203125" style="1" bestFit="1" customWidth="1"/>
    <col min="8" max="8" width="16.6640625" style="1" bestFit="1" customWidth="1"/>
    <col min="9" max="9" width="13.33203125" style="1" bestFit="1" customWidth="1"/>
    <col min="10" max="10" width="16" style="1" bestFit="1" customWidth="1"/>
    <col min="11" max="12" width="13.33203125" style="1" customWidth="1"/>
    <col min="13" max="13" width="16" style="1" customWidth="1"/>
    <col min="14" max="14" width="13.33203125" style="1" customWidth="1"/>
    <col min="15" max="15" width="14.109375" style="1" bestFit="1" customWidth="1"/>
    <col min="16" max="16" width="24.21875" style="1" bestFit="1" customWidth="1"/>
    <col min="17" max="19" width="15" style="1" customWidth="1"/>
    <col min="20" max="20" width="19.33203125" style="1" customWidth="1"/>
    <col min="21" max="23" width="15" style="1" customWidth="1"/>
    <col min="24" max="24" width="16" style="1" customWidth="1"/>
    <col min="25" max="25" width="16.21875" style="1" customWidth="1"/>
    <col min="26" max="26" width="20.77734375" style="1" customWidth="1"/>
    <col min="27" max="27" width="18.5546875" style="1" customWidth="1"/>
    <col min="28" max="28" width="24.21875" style="1" bestFit="1" customWidth="1"/>
    <col min="29" max="16384" width="8.88671875" style="1"/>
  </cols>
  <sheetData>
    <row r="1" spans="1:16" x14ac:dyDescent="0.3">
      <c r="A1" s="3" t="s">
        <v>14</v>
      </c>
    </row>
    <row r="2" spans="1:16" x14ac:dyDescent="0.3">
      <c r="A2" s="3"/>
    </row>
    <row r="3" spans="1:16" x14ac:dyDescent="0.3">
      <c r="A3" s="3" t="s">
        <v>59</v>
      </c>
    </row>
    <row r="4" spans="1:16" ht="14.4" customHeight="1" x14ac:dyDescent="0.3">
      <c r="A4" s="17" t="s">
        <v>23</v>
      </c>
      <c r="B4" s="17"/>
      <c r="C4" s="17"/>
      <c r="D4" s="17"/>
      <c r="E4" s="18" t="s">
        <v>16</v>
      </c>
      <c r="F4" s="18"/>
      <c r="G4" s="18"/>
      <c r="H4" s="18" t="s">
        <v>22</v>
      </c>
      <c r="I4" s="18"/>
      <c r="J4" s="18"/>
      <c r="K4" s="18" t="s">
        <v>19</v>
      </c>
      <c r="L4" s="18"/>
      <c r="M4" s="18"/>
      <c r="N4" s="18" t="s">
        <v>21</v>
      </c>
      <c r="O4" s="18"/>
      <c r="P4" s="18"/>
    </row>
    <row r="5" spans="1:16" ht="28.8" x14ac:dyDescent="0.3">
      <c r="A5" s="4" t="s">
        <v>5</v>
      </c>
      <c r="B5" s="4" t="s">
        <v>6</v>
      </c>
      <c r="C5" s="5" t="s">
        <v>13</v>
      </c>
      <c r="D5" s="4" t="s">
        <v>7</v>
      </c>
      <c r="E5" s="7" t="s">
        <v>17</v>
      </c>
      <c r="F5" s="7" t="s">
        <v>18</v>
      </c>
      <c r="G5" s="5" t="s">
        <v>15</v>
      </c>
      <c r="H5" s="7" t="s">
        <v>17</v>
      </c>
      <c r="I5" s="7" t="s">
        <v>18</v>
      </c>
      <c r="J5" s="5" t="s">
        <v>15</v>
      </c>
      <c r="K5" s="7" t="s">
        <v>17</v>
      </c>
      <c r="L5" s="7" t="s">
        <v>18</v>
      </c>
      <c r="M5" s="5" t="s">
        <v>15</v>
      </c>
      <c r="N5" s="7" t="s">
        <v>17</v>
      </c>
      <c r="O5" s="7" t="s">
        <v>18</v>
      </c>
      <c r="P5" s="5" t="s">
        <v>15</v>
      </c>
    </row>
    <row r="6" spans="1:16" s="6" customFormat="1" x14ac:dyDescent="0.3">
      <c r="A6" s="12"/>
      <c r="B6" s="12"/>
      <c r="C6" s="12" t="s">
        <v>51</v>
      </c>
      <c r="D6" s="12"/>
      <c r="E6" s="12" t="s">
        <v>38</v>
      </c>
      <c r="F6" s="12" t="s">
        <v>39</v>
      </c>
      <c r="G6" s="12" t="s">
        <v>40</v>
      </c>
      <c r="H6" s="12" t="s">
        <v>41</v>
      </c>
      <c r="I6" s="12" t="s">
        <v>42</v>
      </c>
      <c r="J6" s="12" t="s">
        <v>43</v>
      </c>
      <c r="K6" s="12" t="s">
        <v>44</v>
      </c>
      <c r="L6" s="12" t="s">
        <v>45</v>
      </c>
      <c r="M6" s="12" t="s">
        <v>46</v>
      </c>
      <c r="N6" s="12" t="s">
        <v>47</v>
      </c>
      <c r="O6" s="12" t="s">
        <v>48</v>
      </c>
      <c r="P6" s="12" t="s">
        <v>49</v>
      </c>
    </row>
    <row r="7" spans="1:16" x14ac:dyDescent="0.3">
      <c r="A7" s="2">
        <v>44562</v>
      </c>
      <c r="B7" s="1" t="s">
        <v>0</v>
      </c>
      <c r="C7" s="6">
        <v>50</v>
      </c>
      <c r="D7" s="1" t="s">
        <v>10</v>
      </c>
      <c r="E7" s="8">
        <v>1000</v>
      </c>
      <c r="F7" s="8">
        <v>0</v>
      </c>
      <c r="G7" s="9">
        <f t="shared" ref="G7:G14" si="0">SUM(E7:F7)</f>
        <v>1000</v>
      </c>
      <c r="H7" s="10">
        <f t="shared" ref="H7:I14" si="1">$C$7*E7</f>
        <v>50000</v>
      </c>
      <c r="I7" s="10">
        <f t="shared" si="1"/>
        <v>0</v>
      </c>
      <c r="J7" s="11">
        <f t="shared" ref="J7:J14" si="2">SUM(H7:I7)</f>
        <v>50000</v>
      </c>
      <c r="K7" s="10">
        <f>E7*MINA($C$7:$C7)</f>
        <v>50000</v>
      </c>
      <c r="L7" s="10">
        <f>F7*MINA($C$7:$C7)</f>
        <v>0</v>
      </c>
      <c r="M7" s="11">
        <f t="shared" ref="M7:M14" si="3">SUM(K7:L7)</f>
        <v>50000</v>
      </c>
      <c r="N7" s="10">
        <f t="shared" ref="N7:O14" si="4">E7*$C7</f>
        <v>50000</v>
      </c>
      <c r="O7" s="10">
        <f t="shared" si="4"/>
        <v>0</v>
      </c>
      <c r="P7" s="11">
        <f t="shared" ref="P7:P14" si="5">SUM(N7:O7)</f>
        <v>50000</v>
      </c>
    </row>
    <row r="8" spans="1:16" x14ac:dyDescent="0.3">
      <c r="A8" s="2">
        <v>44651</v>
      </c>
      <c r="B8" s="1" t="s">
        <v>1</v>
      </c>
      <c r="C8" s="6">
        <f>C7</f>
        <v>50</v>
      </c>
      <c r="D8" s="1" t="s">
        <v>11</v>
      </c>
      <c r="E8" s="8">
        <v>750</v>
      </c>
      <c r="F8" s="8">
        <v>250</v>
      </c>
      <c r="G8" s="9">
        <f t="shared" si="0"/>
        <v>1000</v>
      </c>
      <c r="H8" s="10">
        <f t="shared" si="1"/>
        <v>37500</v>
      </c>
      <c r="I8" s="10">
        <f t="shared" si="1"/>
        <v>12500</v>
      </c>
      <c r="J8" s="11">
        <f t="shared" si="2"/>
        <v>50000</v>
      </c>
      <c r="K8" s="10">
        <f>E8*MINA($C$7:$C8)</f>
        <v>37500</v>
      </c>
      <c r="L8" s="10">
        <f>F8*MINA($C$7:$C8)</f>
        <v>12500</v>
      </c>
      <c r="M8" s="11">
        <f t="shared" si="3"/>
        <v>50000</v>
      </c>
      <c r="N8" s="10">
        <f t="shared" si="4"/>
        <v>37500</v>
      </c>
      <c r="O8" s="10">
        <f t="shared" si="4"/>
        <v>12500</v>
      </c>
      <c r="P8" s="11">
        <f t="shared" si="5"/>
        <v>50000</v>
      </c>
    </row>
    <row r="9" spans="1:16" x14ac:dyDescent="0.3">
      <c r="A9" s="2">
        <v>44742</v>
      </c>
      <c r="B9" s="1" t="s">
        <v>8</v>
      </c>
      <c r="C9" s="6">
        <v>35</v>
      </c>
      <c r="D9" s="1" t="s">
        <v>9</v>
      </c>
      <c r="E9" s="8">
        <v>750</v>
      </c>
      <c r="F9" s="8">
        <v>250</v>
      </c>
      <c r="G9" s="9">
        <f t="shared" si="0"/>
        <v>1000</v>
      </c>
      <c r="H9" s="10">
        <f t="shared" si="1"/>
        <v>37500</v>
      </c>
      <c r="I9" s="10">
        <f t="shared" si="1"/>
        <v>12500</v>
      </c>
      <c r="J9" s="11">
        <f t="shared" si="2"/>
        <v>50000</v>
      </c>
      <c r="K9" s="10">
        <f>E9*MINA($C$7:$C9)</f>
        <v>26250</v>
      </c>
      <c r="L9" s="10">
        <f>F9*MINA($C$7:$C9)</f>
        <v>8750</v>
      </c>
      <c r="M9" s="11">
        <f t="shared" si="3"/>
        <v>35000</v>
      </c>
      <c r="N9" s="10">
        <f t="shared" si="4"/>
        <v>26250</v>
      </c>
      <c r="O9" s="10">
        <f t="shared" si="4"/>
        <v>8750</v>
      </c>
      <c r="P9" s="11">
        <f t="shared" si="5"/>
        <v>35000</v>
      </c>
    </row>
    <row r="10" spans="1:16" x14ac:dyDescent="0.3">
      <c r="A10" s="2">
        <v>44834</v>
      </c>
      <c r="B10" s="1" t="s">
        <v>2</v>
      </c>
      <c r="C10" s="6">
        <v>40</v>
      </c>
      <c r="D10" s="1" t="s">
        <v>12</v>
      </c>
      <c r="E10" s="8">
        <v>750</v>
      </c>
      <c r="F10" s="8">
        <v>250</v>
      </c>
      <c r="G10" s="9">
        <f t="shared" si="0"/>
        <v>1000</v>
      </c>
      <c r="H10" s="10">
        <f t="shared" si="1"/>
        <v>37500</v>
      </c>
      <c r="I10" s="10">
        <f t="shared" si="1"/>
        <v>12500</v>
      </c>
      <c r="J10" s="11">
        <f t="shared" si="2"/>
        <v>50000</v>
      </c>
      <c r="K10" s="10">
        <f>E10*MINA($C$7:$C10)</f>
        <v>26250</v>
      </c>
      <c r="L10" s="10">
        <f>F10*MINA($C$7:$C10)</f>
        <v>8750</v>
      </c>
      <c r="M10" s="11">
        <f t="shared" si="3"/>
        <v>35000</v>
      </c>
      <c r="N10" s="10">
        <f t="shared" si="4"/>
        <v>30000</v>
      </c>
      <c r="O10" s="10">
        <f t="shared" si="4"/>
        <v>10000</v>
      </c>
      <c r="P10" s="11">
        <f t="shared" si="5"/>
        <v>40000</v>
      </c>
    </row>
    <row r="11" spans="1:16" x14ac:dyDescent="0.3">
      <c r="A11" s="2">
        <v>44849</v>
      </c>
      <c r="B11" s="1" t="s">
        <v>3</v>
      </c>
      <c r="C11" s="6">
        <v>20</v>
      </c>
      <c r="D11" s="1" t="s">
        <v>12</v>
      </c>
      <c r="E11" s="8">
        <v>250</v>
      </c>
      <c r="F11" s="8">
        <v>750</v>
      </c>
      <c r="G11" s="9">
        <f t="shared" si="0"/>
        <v>1000</v>
      </c>
      <c r="H11" s="10">
        <f t="shared" si="1"/>
        <v>12500</v>
      </c>
      <c r="I11" s="10">
        <f t="shared" si="1"/>
        <v>37500</v>
      </c>
      <c r="J11" s="11">
        <f t="shared" si="2"/>
        <v>50000</v>
      </c>
      <c r="K11" s="10">
        <f>E11*MINA($C$7:$C11)</f>
        <v>5000</v>
      </c>
      <c r="L11" s="10">
        <f>F11*MINA($C$7:$C11)</f>
        <v>15000</v>
      </c>
      <c r="M11" s="11">
        <f t="shared" si="3"/>
        <v>20000</v>
      </c>
      <c r="N11" s="10">
        <f t="shared" si="4"/>
        <v>5000</v>
      </c>
      <c r="O11" s="10">
        <f t="shared" si="4"/>
        <v>15000</v>
      </c>
      <c r="P11" s="11">
        <f t="shared" si="5"/>
        <v>20000</v>
      </c>
    </row>
    <row r="12" spans="1:16" x14ac:dyDescent="0.3">
      <c r="A12" s="2">
        <v>44865</v>
      </c>
      <c r="B12" s="1" t="s">
        <v>4</v>
      </c>
      <c r="C12" s="6">
        <v>60</v>
      </c>
      <c r="D12" s="1" t="s">
        <v>12</v>
      </c>
      <c r="E12" s="8">
        <v>250</v>
      </c>
      <c r="F12" s="8">
        <v>750</v>
      </c>
      <c r="G12" s="9">
        <f t="shared" si="0"/>
        <v>1000</v>
      </c>
      <c r="H12" s="10">
        <f t="shared" si="1"/>
        <v>12500</v>
      </c>
      <c r="I12" s="10">
        <f t="shared" si="1"/>
        <v>37500</v>
      </c>
      <c r="J12" s="11">
        <f t="shared" si="2"/>
        <v>50000</v>
      </c>
      <c r="K12" s="10">
        <f>E12*MINA($C$7:$C12)</f>
        <v>5000</v>
      </c>
      <c r="L12" s="10">
        <f>F12*MINA($C$7:$C12)</f>
        <v>15000</v>
      </c>
      <c r="M12" s="11">
        <f t="shared" si="3"/>
        <v>20000</v>
      </c>
      <c r="N12" s="10">
        <f t="shared" si="4"/>
        <v>15000</v>
      </c>
      <c r="O12" s="10">
        <f t="shared" si="4"/>
        <v>45000</v>
      </c>
      <c r="P12" s="11">
        <f t="shared" si="5"/>
        <v>60000</v>
      </c>
    </row>
    <row r="13" spans="1:16" x14ac:dyDescent="0.3">
      <c r="A13" s="2">
        <v>44895</v>
      </c>
      <c r="B13" s="1" t="s">
        <v>4</v>
      </c>
      <c r="C13" s="6">
        <v>90</v>
      </c>
      <c r="D13" s="1" t="s">
        <v>12</v>
      </c>
      <c r="E13" s="8">
        <v>250</v>
      </c>
      <c r="F13" s="8">
        <v>750</v>
      </c>
      <c r="G13" s="9">
        <f t="shared" si="0"/>
        <v>1000</v>
      </c>
      <c r="H13" s="10">
        <f t="shared" si="1"/>
        <v>12500</v>
      </c>
      <c r="I13" s="10">
        <f t="shared" si="1"/>
        <v>37500</v>
      </c>
      <c r="J13" s="11">
        <f t="shared" si="2"/>
        <v>50000</v>
      </c>
      <c r="K13" s="10">
        <f>E13*MINA($C$7:$C13)</f>
        <v>5000</v>
      </c>
      <c r="L13" s="10">
        <f>F13*MINA($C$7:$C13)</f>
        <v>15000</v>
      </c>
      <c r="M13" s="11">
        <f t="shared" si="3"/>
        <v>20000</v>
      </c>
      <c r="N13" s="10">
        <f t="shared" si="4"/>
        <v>22500</v>
      </c>
      <c r="O13" s="10">
        <f t="shared" si="4"/>
        <v>67500</v>
      </c>
      <c r="P13" s="11">
        <f t="shared" si="5"/>
        <v>90000</v>
      </c>
    </row>
    <row r="14" spans="1:16" x14ac:dyDescent="0.3">
      <c r="A14" s="2">
        <v>44926</v>
      </c>
      <c r="B14" s="1" t="s">
        <v>1</v>
      </c>
      <c r="C14" s="6">
        <v>100</v>
      </c>
      <c r="D14" s="1" t="s">
        <v>12</v>
      </c>
      <c r="E14" s="8">
        <v>0</v>
      </c>
      <c r="F14" s="8">
        <v>1000</v>
      </c>
      <c r="G14" s="9">
        <f t="shared" si="0"/>
        <v>1000</v>
      </c>
      <c r="H14" s="10">
        <f t="shared" si="1"/>
        <v>0</v>
      </c>
      <c r="I14" s="10">
        <f t="shared" si="1"/>
        <v>50000</v>
      </c>
      <c r="J14" s="11">
        <f t="shared" si="2"/>
        <v>50000</v>
      </c>
      <c r="K14" s="10">
        <f>E14*MINA($C$7:$C14)</f>
        <v>0</v>
      </c>
      <c r="L14" s="10">
        <f>F14*MINA($C$7:$C14)</f>
        <v>20000</v>
      </c>
      <c r="M14" s="11">
        <f t="shared" si="3"/>
        <v>20000</v>
      </c>
      <c r="N14" s="10">
        <f t="shared" si="4"/>
        <v>0</v>
      </c>
      <c r="O14" s="10">
        <f t="shared" si="4"/>
        <v>100000</v>
      </c>
      <c r="P14" s="11">
        <f t="shared" si="5"/>
        <v>100000</v>
      </c>
    </row>
    <row r="17" spans="1:16" x14ac:dyDescent="0.3">
      <c r="A17" s="3" t="s">
        <v>60</v>
      </c>
    </row>
    <row r="18" spans="1:16" x14ac:dyDescent="0.3">
      <c r="A18" s="17" t="s">
        <v>23</v>
      </c>
      <c r="B18" s="17"/>
      <c r="C18" s="17"/>
      <c r="D18" s="17"/>
      <c r="E18" s="16" t="s">
        <v>24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</row>
    <row r="19" spans="1:16" ht="72" x14ac:dyDescent="0.3">
      <c r="A19" s="4" t="s">
        <v>5</v>
      </c>
      <c r="B19" s="4" t="s">
        <v>6</v>
      </c>
      <c r="C19" s="5" t="s">
        <v>13</v>
      </c>
      <c r="D19" s="4" t="s">
        <v>7</v>
      </c>
      <c r="E19" s="15" t="s">
        <v>20</v>
      </c>
      <c r="F19" s="15" t="s">
        <v>26</v>
      </c>
      <c r="G19" s="15" t="s">
        <v>28</v>
      </c>
      <c r="H19" s="15" t="s">
        <v>27</v>
      </c>
      <c r="I19" s="15" t="s">
        <v>29</v>
      </c>
      <c r="J19" s="15" t="s">
        <v>22</v>
      </c>
      <c r="K19" s="15" t="s">
        <v>8</v>
      </c>
      <c r="L19" s="15" t="s">
        <v>35</v>
      </c>
      <c r="M19" s="15" t="s">
        <v>25</v>
      </c>
      <c r="N19" s="15" t="s">
        <v>34</v>
      </c>
      <c r="O19" s="15" t="s">
        <v>36</v>
      </c>
      <c r="P19" s="15" t="s">
        <v>37</v>
      </c>
    </row>
    <row r="20" spans="1:16" ht="15.6" x14ac:dyDescent="0.35">
      <c r="A20" s="12"/>
      <c r="B20" s="12"/>
      <c r="C20" s="12" t="s">
        <v>51</v>
      </c>
      <c r="D20" s="12"/>
      <c r="E20" s="12" t="s">
        <v>50</v>
      </c>
      <c r="F20" s="12" t="s">
        <v>52</v>
      </c>
      <c r="G20" s="12" t="s">
        <v>30</v>
      </c>
      <c r="H20" s="12" t="s">
        <v>53</v>
      </c>
      <c r="I20" s="12" t="s">
        <v>31</v>
      </c>
      <c r="J20" s="12" t="s">
        <v>54</v>
      </c>
      <c r="K20" s="12" t="s">
        <v>55</v>
      </c>
      <c r="L20" s="12" t="s">
        <v>56</v>
      </c>
      <c r="M20" s="12" t="s">
        <v>32</v>
      </c>
      <c r="N20" s="12" t="s">
        <v>33</v>
      </c>
      <c r="O20" s="12" t="s">
        <v>57</v>
      </c>
      <c r="P20" s="12" t="s">
        <v>58</v>
      </c>
    </row>
    <row r="21" spans="1:16" x14ac:dyDescent="0.3">
      <c r="A21" s="2">
        <v>44562</v>
      </c>
      <c r="B21" s="1" t="s">
        <v>0</v>
      </c>
      <c r="C21" s="6">
        <v>50</v>
      </c>
      <c r="D21" s="1" t="s">
        <v>10</v>
      </c>
      <c r="E21" s="8">
        <f t="shared" ref="E21:E28" si="6">E7</f>
        <v>1000</v>
      </c>
      <c r="F21" s="10">
        <f t="shared" ref="F21:F28" si="7">C7</f>
        <v>50</v>
      </c>
      <c r="G21" s="10">
        <f>E21*F21</f>
        <v>50000</v>
      </c>
      <c r="H21" s="10">
        <f t="shared" ref="H21:H28" si="8">K7</f>
        <v>50000</v>
      </c>
      <c r="I21" s="10">
        <f>G21-H21</f>
        <v>0</v>
      </c>
      <c r="J21" s="10">
        <f t="shared" ref="J21:J28" si="9">J7</f>
        <v>50000</v>
      </c>
      <c r="K21" s="10">
        <f t="shared" ref="K21:K28" si="10">H7-K7</f>
        <v>0</v>
      </c>
      <c r="L21" s="10">
        <f t="shared" ref="L21:L28" si="11">I7</f>
        <v>0</v>
      </c>
      <c r="M21" s="10">
        <f>J21-K21-L21</f>
        <v>50000</v>
      </c>
      <c r="N21" s="13">
        <f t="shared" ref="N21:N28" si="12">IFERROR((I21+M21)/E21, C7)</f>
        <v>50</v>
      </c>
      <c r="O21" s="14">
        <f>F7</f>
        <v>0</v>
      </c>
      <c r="P21" s="14">
        <f>O21</f>
        <v>0</v>
      </c>
    </row>
    <row r="22" spans="1:16" x14ac:dyDescent="0.3">
      <c r="A22" s="2">
        <v>44651</v>
      </c>
      <c r="B22" s="1" t="s">
        <v>1</v>
      </c>
      <c r="C22" s="6">
        <f>C21</f>
        <v>50</v>
      </c>
      <c r="D22" s="1" t="s">
        <v>11</v>
      </c>
      <c r="E22" s="8">
        <f t="shared" si="6"/>
        <v>750</v>
      </c>
      <c r="F22" s="10">
        <f t="shared" si="7"/>
        <v>50</v>
      </c>
      <c r="G22" s="10">
        <f t="shared" ref="G22:G28" si="13">E22*F22</f>
        <v>37500</v>
      </c>
      <c r="H22" s="10">
        <f t="shared" si="8"/>
        <v>37500</v>
      </c>
      <c r="I22" s="10">
        <f t="shared" ref="I22:I28" si="14">G22-H22</f>
        <v>0</v>
      </c>
      <c r="J22" s="10">
        <f t="shared" si="9"/>
        <v>50000</v>
      </c>
      <c r="K22" s="10">
        <f t="shared" si="10"/>
        <v>0</v>
      </c>
      <c r="L22" s="10">
        <f t="shared" si="11"/>
        <v>12500</v>
      </c>
      <c r="M22" s="10">
        <f t="shared" ref="M22:M28" si="15">J22-K22-L22</f>
        <v>37500</v>
      </c>
      <c r="N22" s="13">
        <f t="shared" si="12"/>
        <v>50</v>
      </c>
      <c r="O22" s="10">
        <f t="shared" ref="O22:O28" si="16">(F8-F7)*N22</f>
        <v>12500</v>
      </c>
      <c r="P22" s="10">
        <f>P21+O22</f>
        <v>12500</v>
      </c>
    </row>
    <row r="23" spans="1:16" x14ac:dyDescent="0.3">
      <c r="A23" s="2">
        <v>44742</v>
      </c>
      <c r="B23" s="1" t="s">
        <v>8</v>
      </c>
      <c r="C23" s="6">
        <v>35</v>
      </c>
      <c r="D23" s="1" t="s">
        <v>9</v>
      </c>
      <c r="E23" s="8">
        <f t="shared" si="6"/>
        <v>750</v>
      </c>
      <c r="F23" s="10">
        <f t="shared" si="7"/>
        <v>35</v>
      </c>
      <c r="G23" s="10">
        <f t="shared" si="13"/>
        <v>26250</v>
      </c>
      <c r="H23" s="10">
        <f t="shared" si="8"/>
        <v>26250</v>
      </c>
      <c r="I23" s="10">
        <f t="shared" si="14"/>
        <v>0</v>
      </c>
      <c r="J23" s="10">
        <f t="shared" si="9"/>
        <v>50000</v>
      </c>
      <c r="K23" s="10">
        <f t="shared" si="10"/>
        <v>11250</v>
      </c>
      <c r="L23" s="10">
        <f t="shared" si="11"/>
        <v>12500</v>
      </c>
      <c r="M23" s="10">
        <f t="shared" si="15"/>
        <v>26250</v>
      </c>
      <c r="N23" s="13">
        <f t="shared" si="12"/>
        <v>35</v>
      </c>
      <c r="O23" s="10">
        <f t="shared" si="16"/>
        <v>0</v>
      </c>
      <c r="P23" s="10">
        <f t="shared" ref="P23:P28" si="17">P22+O23</f>
        <v>12500</v>
      </c>
    </row>
    <row r="24" spans="1:16" x14ac:dyDescent="0.3">
      <c r="A24" s="2">
        <v>44834</v>
      </c>
      <c r="B24" s="1" t="s">
        <v>2</v>
      </c>
      <c r="C24" s="6">
        <v>40</v>
      </c>
      <c r="D24" s="1" t="s">
        <v>12</v>
      </c>
      <c r="E24" s="8">
        <f t="shared" si="6"/>
        <v>750</v>
      </c>
      <c r="F24" s="10">
        <f t="shared" si="7"/>
        <v>40</v>
      </c>
      <c r="G24" s="10">
        <f t="shared" si="13"/>
        <v>30000</v>
      </c>
      <c r="H24" s="10">
        <f t="shared" si="8"/>
        <v>26250</v>
      </c>
      <c r="I24" s="10">
        <f t="shared" si="14"/>
        <v>3750</v>
      </c>
      <c r="J24" s="10">
        <f t="shared" si="9"/>
        <v>50000</v>
      </c>
      <c r="K24" s="10">
        <f t="shared" si="10"/>
        <v>11250</v>
      </c>
      <c r="L24" s="10">
        <f t="shared" si="11"/>
        <v>12500</v>
      </c>
      <c r="M24" s="10">
        <f t="shared" si="15"/>
        <v>26250</v>
      </c>
      <c r="N24" s="13">
        <f t="shared" si="12"/>
        <v>40</v>
      </c>
      <c r="O24" s="10">
        <f t="shared" si="16"/>
        <v>0</v>
      </c>
      <c r="P24" s="10">
        <f t="shared" si="17"/>
        <v>12500</v>
      </c>
    </row>
    <row r="25" spans="1:16" x14ac:dyDescent="0.3">
      <c r="A25" s="2">
        <v>44849</v>
      </c>
      <c r="B25" s="1" t="s">
        <v>3</v>
      </c>
      <c r="C25" s="6">
        <v>20</v>
      </c>
      <c r="D25" s="1" t="s">
        <v>12</v>
      </c>
      <c r="E25" s="8">
        <f t="shared" si="6"/>
        <v>250</v>
      </c>
      <c r="F25" s="10">
        <f t="shared" si="7"/>
        <v>20</v>
      </c>
      <c r="G25" s="10">
        <f t="shared" si="13"/>
        <v>5000</v>
      </c>
      <c r="H25" s="10">
        <f t="shared" si="8"/>
        <v>5000</v>
      </c>
      <c r="I25" s="10">
        <f t="shared" si="14"/>
        <v>0</v>
      </c>
      <c r="J25" s="10">
        <f t="shared" si="9"/>
        <v>50000</v>
      </c>
      <c r="K25" s="10">
        <f t="shared" si="10"/>
        <v>7500</v>
      </c>
      <c r="L25" s="10">
        <f t="shared" si="11"/>
        <v>37500</v>
      </c>
      <c r="M25" s="10">
        <f t="shared" si="15"/>
        <v>5000</v>
      </c>
      <c r="N25" s="13">
        <f t="shared" si="12"/>
        <v>20</v>
      </c>
      <c r="O25" s="10">
        <f t="shared" si="16"/>
        <v>10000</v>
      </c>
      <c r="P25" s="10">
        <f t="shared" si="17"/>
        <v>22500</v>
      </c>
    </row>
    <row r="26" spans="1:16" x14ac:dyDescent="0.3">
      <c r="A26" s="2">
        <v>44865</v>
      </c>
      <c r="B26" s="1" t="s">
        <v>4</v>
      </c>
      <c r="C26" s="6">
        <v>60</v>
      </c>
      <c r="D26" s="1" t="s">
        <v>12</v>
      </c>
      <c r="E26" s="8">
        <f t="shared" si="6"/>
        <v>250</v>
      </c>
      <c r="F26" s="10">
        <f t="shared" si="7"/>
        <v>60</v>
      </c>
      <c r="G26" s="10">
        <f t="shared" si="13"/>
        <v>15000</v>
      </c>
      <c r="H26" s="10">
        <f t="shared" si="8"/>
        <v>5000</v>
      </c>
      <c r="I26" s="10">
        <f t="shared" si="14"/>
        <v>10000</v>
      </c>
      <c r="J26" s="10">
        <f t="shared" si="9"/>
        <v>50000</v>
      </c>
      <c r="K26" s="10">
        <f t="shared" si="10"/>
        <v>7500</v>
      </c>
      <c r="L26" s="10">
        <f t="shared" si="11"/>
        <v>37500</v>
      </c>
      <c r="M26" s="10">
        <f t="shared" si="15"/>
        <v>5000</v>
      </c>
      <c r="N26" s="13">
        <f t="shared" si="12"/>
        <v>60</v>
      </c>
      <c r="O26" s="10">
        <f t="shared" si="16"/>
        <v>0</v>
      </c>
      <c r="P26" s="10">
        <f t="shared" si="17"/>
        <v>22500</v>
      </c>
    </row>
    <row r="27" spans="1:16" x14ac:dyDescent="0.3">
      <c r="A27" s="2">
        <v>44895</v>
      </c>
      <c r="B27" s="1" t="s">
        <v>4</v>
      </c>
      <c r="C27" s="6">
        <v>90</v>
      </c>
      <c r="D27" s="1" t="s">
        <v>12</v>
      </c>
      <c r="E27" s="8">
        <f t="shared" si="6"/>
        <v>250</v>
      </c>
      <c r="F27" s="10">
        <f t="shared" si="7"/>
        <v>90</v>
      </c>
      <c r="G27" s="10">
        <f t="shared" si="13"/>
        <v>22500</v>
      </c>
      <c r="H27" s="10">
        <f t="shared" si="8"/>
        <v>5000</v>
      </c>
      <c r="I27" s="10">
        <f t="shared" si="14"/>
        <v>17500</v>
      </c>
      <c r="J27" s="10">
        <f t="shared" si="9"/>
        <v>50000</v>
      </c>
      <c r="K27" s="10">
        <f t="shared" si="10"/>
        <v>7500</v>
      </c>
      <c r="L27" s="10">
        <f t="shared" si="11"/>
        <v>37500</v>
      </c>
      <c r="M27" s="10">
        <f t="shared" si="15"/>
        <v>5000</v>
      </c>
      <c r="N27" s="13">
        <f t="shared" si="12"/>
        <v>90</v>
      </c>
      <c r="O27" s="10">
        <f t="shared" si="16"/>
        <v>0</v>
      </c>
      <c r="P27" s="10">
        <f t="shared" si="17"/>
        <v>22500</v>
      </c>
    </row>
    <row r="28" spans="1:16" x14ac:dyDescent="0.3">
      <c r="A28" s="2">
        <v>44926</v>
      </c>
      <c r="B28" s="1" t="s">
        <v>1</v>
      </c>
      <c r="C28" s="6">
        <v>100</v>
      </c>
      <c r="D28" s="1" t="s">
        <v>12</v>
      </c>
      <c r="E28" s="8">
        <f t="shared" si="6"/>
        <v>0</v>
      </c>
      <c r="F28" s="10">
        <f t="shared" si="7"/>
        <v>100</v>
      </c>
      <c r="G28" s="10">
        <f t="shared" si="13"/>
        <v>0</v>
      </c>
      <c r="H28" s="10">
        <f t="shared" si="8"/>
        <v>0</v>
      </c>
      <c r="I28" s="10">
        <f t="shared" si="14"/>
        <v>0</v>
      </c>
      <c r="J28" s="10">
        <f t="shared" si="9"/>
        <v>50000</v>
      </c>
      <c r="K28" s="10">
        <f t="shared" si="10"/>
        <v>0</v>
      </c>
      <c r="L28" s="10">
        <f t="shared" si="11"/>
        <v>50000</v>
      </c>
      <c r="M28" s="10">
        <f t="shared" si="15"/>
        <v>0</v>
      </c>
      <c r="N28" s="13">
        <f t="shared" si="12"/>
        <v>100</v>
      </c>
      <c r="O28" s="10">
        <f t="shared" si="16"/>
        <v>25000</v>
      </c>
      <c r="P28" s="10">
        <f t="shared" si="17"/>
        <v>47500</v>
      </c>
    </row>
  </sheetData>
  <mergeCells count="7">
    <mergeCell ref="E18:P18"/>
    <mergeCell ref="A18:D18"/>
    <mergeCell ref="E4:G4"/>
    <mergeCell ref="K4:M4"/>
    <mergeCell ref="N4:P4"/>
    <mergeCell ref="H4:J4"/>
    <mergeCell ref="A4:D4"/>
  </mergeCells>
  <pageMargins left="0.7" right="0.7" top="0.75" bottom="0.75" header="0.3" footer="0.3"/>
  <pageSetup scale="38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Investor Accg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Belonogov</dc:creator>
  <cp:lastModifiedBy>Andrei Belonogov</cp:lastModifiedBy>
  <dcterms:created xsi:type="dcterms:W3CDTF">2023-10-21T16:14:56Z</dcterms:created>
  <dcterms:modified xsi:type="dcterms:W3CDTF">2025-08-07T13:45:34Z</dcterms:modified>
</cp:coreProperties>
</file>