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laimer" sheetId="1" r:id="rId4"/>
    <sheet state="visible" name="Schedule" sheetId="2" r:id="rId5"/>
    <sheet state="visible" name="JE" sheetId="3" r:id="rId6"/>
    <sheet state="visible" name="Terminations" sheetId="4" r:id="rId7"/>
    <sheet state="visible" name="Prices" sheetId="5" r:id="rId8"/>
  </sheets>
  <definedNames>
    <definedName hidden="1" localSheetId="1" name="_xlnm._FilterDatabase">Schedule!$A$28:$BM$353</definedName>
  </definedNames>
  <calcPr/>
</workbook>
</file>

<file path=xl/sharedStrings.xml><?xml version="1.0" encoding="utf-8"?>
<sst xmlns="http://schemas.openxmlformats.org/spreadsheetml/2006/main" count="1172" uniqueCount="187">
  <si>
    <t>TOKEN COMPENSATION LIABILITY ILLUSTRATIVE TEMPLATE</t>
  </si>
  <si>
    <t>by TechAccountingPro</t>
  </si>
  <si>
    <t>This template is intended solely as an example of the analysis that may be relevant for the specific illustrative scenario case. It is intended to provide general guidance. By using this guide, you understand that no legal, investment, accounting, or other advice has been sought from, or is being provided by, TechAccountingPro or any of its employees or agents.</t>
  </si>
  <si>
    <t>2025, TechAccountingPro, LLC. All rights reserved.</t>
  </si>
  <si>
    <t>Company:</t>
  </si>
  <si>
    <t>Company Name, Inc.</t>
  </si>
  <si>
    <t>Period-Start Date:</t>
  </si>
  <si>
    <t>Period-End Date:</t>
  </si>
  <si>
    <t>Prepared by:</t>
  </si>
  <si>
    <t>TechAccountingPro</t>
  </si>
  <si>
    <t>Subject:</t>
  </si>
  <si>
    <t>Token Compensation Liability</t>
  </si>
  <si>
    <t>Process:</t>
  </si>
  <si>
    <t>Populate data in all cells colored in</t>
  </si>
  <si>
    <t>orange.</t>
  </si>
  <si>
    <t>Remaining data should be auto-populated.</t>
  </si>
  <si>
    <t>Schedule of accrued token compensation expense (Auto-Summary)</t>
  </si>
  <si>
    <t>all in USD</t>
  </si>
  <si>
    <t>Unvested</t>
  </si>
  <si>
    <t>Vested</t>
  </si>
  <si>
    <t>Cost</t>
  </si>
  <si>
    <t>Embedded Derivative</t>
  </si>
  <si>
    <t>Total at Fair Value</t>
  </si>
  <si>
    <t>Beginning Liability</t>
  </si>
  <si>
    <t>Recognized Expense</t>
  </si>
  <si>
    <t>Settled</t>
  </si>
  <si>
    <t>Realized Gain/Loss</t>
  </si>
  <si>
    <t>Ending Liability</t>
  </si>
  <si>
    <t>Detailed calculations are shown below.</t>
  </si>
  <si>
    <t>Notes:</t>
  </si>
  <si>
    <r>
      <rPr>
        <rFont val="IBM Plex Mono"/>
        <b/>
        <color rgb="FF000000"/>
        <sz val="9.0"/>
      </rPr>
      <t>Note 1.</t>
    </r>
    <r>
      <rPr>
        <rFont val="IBM Plex Mono"/>
        <color rgb="FF000000"/>
        <sz val="9.0"/>
      </rPr>
      <t xml:space="preserve"> "Forfeiture" refers to a permanent removal of vested awards. Please populate the dates of forfeitures manually. If the award tranche was partially forfeited, please split the tranche into two rows where the first row is used for forfeited portion of the tranche and the second row is used for non-forfeited portion of the tranche.</t>
    </r>
  </si>
  <si>
    <r>
      <rPr>
        <rFont val="IBM Plex Mono"/>
        <b/>
        <color rgb="FF000000"/>
        <sz val="9.0"/>
      </rPr>
      <t>Note 2</t>
    </r>
    <r>
      <rPr>
        <rFont val="IBM Plex Mono"/>
        <color rgb="FF000000"/>
        <sz val="9.0"/>
      </rPr>
      <t>. "Cancelation" refers to a permanent removal of unvested awards. Please populate the dates of cancellations manually. If the award tranche was partially canceled, please split the tranche into two rows where the first row is used for cancelled portion of the tranche and the second row is used for non-cancelled portion of the tranche.</t>
    </r>
  </si>
  <si>
    <r>
      <rPr>
        <rFont val="IBM Plex Mono"/>
        <b/>
        <color rgb="FF000000"/>
        <sz val="9.0"/>
      </rPr>
      <t>Note 3</t>
    </r>
    <r>
      <rPr>
        <rFont val="IBM Plex Mono"/>
        <color rgb="FF000000"/>
        <sz val="9.0"/>
      </rPr>
      <t>. Please populate the payment txn id for tracking purposes.</t>
    </r>
  </si>
  <si>
    <t>Token Activity in the Current Period</t>
  </si>
  <si>
    <t>Support calculations for dates and durations</t>
  </si>
  <si>
    <t>Roll-forward of accrued token compensatio expenses</t>
  </si>
  <si>
    <t>Average Token Pricing</t>
  </si>
  <si>
    <t>Accounting Balances Roll-Forward</t>
  </si>
  <si>
    <t>TOTALS</t>
  </si>
  <si>
    <t>Employee</t>
  </si>
  <si>
    <t>Denomination</t>
  </si>
  <si>
    <t>Grant Authorization Document Reference</t>
  </si>
  <si>
    <t>Active at Period-End?</t>
  </si>
  <si>
    <t>Authorized Recipient Wallet</t>
  </si>
  <si>
    <t>Termination 
Date</t>
  </si>
  <si>
    <t>Grant Name</t>
  </si>
  <si>
    <t>Tranche Unique Id</t>
  </si>
  <si>
    <t>Grant date</t>
  </si>
  <si>
    <t>Cumulative Granted At Period-End, 
Tokens</t>
  </si>
  <si>
    <t>Vest Date</t>
  </si>
  <si>
    <t>Cumulative Vested At Period-End,
Tokens</t>
  </si>
  <si>
    <t>Cancellation 
Date</t>
  </si>
  <si>
    <t>Cancelled,
Tokens</t>
  </si>
  <si>
    <t>Forfeiture
Date</t>
  </si>
  <si>
    <t>Forfeited,
Tokens</t>
  </si>
  <si>
    <t>Payment 
Transaction 
Id</t>
  </si>
  <si>
    <t>Disbursement 
Date</t>
  </si>
  <si>
    <t>Disburbsed, 
Tokens</t>
  </si>
  <si>
    <t>Settlement Date</t>
  </si>
  <si>
    <t xml:space="preserve"> Vested Outstanding At Start, Tokens </t>
  </si>
  <si>
    <t xml:space="preserve"> Unvested Outstanding At Start, Tokens </t>
  </si>
  <si>
    <t>Current Period Grants, Tokens</t>
  </si>
  <si>
    <t>Current Period Vesting, Tokens</t>
  </si>
  <si>
    <t>Current Period Cancellations, Tokens</t>
  </si>
  <si>
    <t>Current Period Forfeitures, Tokens</t>
  </si>
  <si>
    <t>Current Period Disbursements, Tokens</t>
  </si>
  <si>
    <t xml:space="preserve"> Vested Outstanding At the Period-End, Tokens </t>
  </si>
  <si>
    <t xml:space="preserve"> Unvested Outstanding At the Period-End, Tokens </t>
  </si>
  <si>
    <t>Recognition
Start 
Date</t>
  </si>
  <si>
    <t>Recognition 
End (Original)
Date</t>
  </si>
  <si>
    <t>Recognition 
End (Revised)
Date</t>
  </si>
  <si>
    <t>Timing In Relation 
to Current Period</t>
  </si>
  <si>
    <t>Calculation 
End Date  
(At Period-Start)</t>
  </si>
  <si>
    <t>Calculation 
End Date  
(At Period-End)</t>
  </si>
  <si>
    <t>Total Period of Recognition (Life of tranche), Days</t>
  </si>
  <si>
    <t>Recognized-To-Date 
at the Start Date, 
Days</t>
  </si>
  <si>
    <t>Recognized During the Current Period, Days</t>
  </si>
  <si>
    <t>Recognized-To-Date 
at the End Date, 
Days</t>
  </si>
  <si>
    <t>Recongition Daily, Tokens</t>
  </si>
  <si>
    <t>Recognized at the Beginning of the Period, Tokens</t>
  </si>
  <si>
    <t>Recognized in the Current Period, Tokens</t>
  </si>
  <si>
    <t>Cancellations, Tokens</t>
  </si>
  <si>
    <t>Forfeitures, Tokens</t>
  </si>
  <si>
    <t>Payments, Tokens</t>
  </si>
  <si>
    <t>Recognized at the Ending of the Year, Tokens</t>
  </si>
  <si>
    <t>Check</t>
  </si>
  <si>
    <t>Beginning Average Costs</t>
  </si>
  <si>
    <t>Period Average Costs</t>
  </si>
  <si>
    <t>Ending Average Costs</t>
  </si>
  <si>
    <t>Beginning Token Liability (at Fair Value), USD</t>
  </si>
  <si>
    <t>Beginning Token Liability (at Cost), USD</t>
  </si>
  <si>
    <t>Beginning Vested Liability, USD</t>
  </si>
  <si>
    <t>Beginning Unvested Liability, USD</t>
  </si>
  <si>
    <t>Beginning Embedded Derivative, USD</t>
  </si>
  <si>
    <t>Accrued Expense, USD</t>
  </si>
  <si>
    <t>Settled at Cost, USD</t>
  </si>
  <si>
    <t>Settled at Fair Value, USD</t>
  </si>
  <si>
    <t>Realized Gain/(Loss), USD</t>
  </si>
  <si>
    <t>Change in the Embedded Derivative, USD</t>
  </si>
  <si>
    <t>Ending Token Liability (at Fair Value), USD</t>
  </si>
  <si>
    <t>Ending Token Liability (at Cost), USD</t>
  </si>
  <si>
    <t>Ending Vested Liability, USD</t>
  </si>
  <si>
    <t>Ending Unvested Liability, USD</t>
  </si>
  <si>
    <t>Ending Embedded Derivative, USD</t>
  </si>
  <si>
    <t>E1 Lastname, Firstname</t>
  </si>
  <si>
    <t>TokenTicker</t>
  </si>
  <si>
    <t>E1-SB</t>
  </si>
  <si>
    <t>E1-T01</t>
  </si>
  <si>
    <t>E1-T02</t>
  </si>
  <si>
    <t>E1-T03</t>
  </si>
  <si>
    <t>E1-T04</t>
  </si>
  <si>
    <t>E1-T05</t>
  </si>
  <si>
    <t>E1-PB</t>
  </si>
  <si>
    <t>E2 Lastname, Firstname</t>
  </si>
  <si>
    <t>E2-T01</t>
  </si>
  <si>
    <t>E2-T02</t>
  </si>
  <si>
    <t>E2-T03</t>
  </si>
  <si>
    <t>E2-T04</t>
  </si>
  <si>
    <t>E2-T05</t>
  </si>
  <si>
    <t>E3 Lastname, Firstname</t>
  </si>
  <si>
    <t>E3-T01</t>
  </si>
  <si>
    <t>E3-T02</t>
  </si>
  <si>
    <t>E3-T03</t>
  </si>
  <si>
    <t>E3-T04</t>
  </si>
  <si>
    <t>E3-T05</t>
  </si>
  <si>
    <t>E4 Lastname, Firstname</t>
  </si>
  <si>
    <t>E4-SB</t>
  </si>
  <si>
    <t>E4-T01</t>
  </si>
  <si>
    <t>E4-T02</t>
  </si>
  <si>
    <t>E4-T03</t>
  </si>
  <si>
    <t>E4-T04</t>
  </si>
  <si>
    <t>E4-T05</t>
  </si>
  <si>
    <t>E5 Lastname, Firstname</t>
  </si>
  <si>
    <t>E5-T01</t>
  </si>
  <si>
    <t>E5-T02</t>
  </si>
  <si>
    <t>E5-T03</t>
  </si>
  <si>
    <t>E5-T04</t>
  </si>
  <si>
    <t>E5-T05</t>
  </si>
  <si>
    <t>E6 Lastname, Firstname</t>
  </si>
  <si>
    <t>E6-SB</t>
  </si>
  <si>
    <t>E6-T01</t>
  </si>
  <si>
    <t>E6-T02</t>
  </si>
  <si>
    <t>E6-T03</t>
  </si>
  <si>
    <t>E6-T04</t>
  </si>
  <si>
    <t>Journal Entries</t>
  </si>
  <si>
    <t>Below are the journal entries for posting during the period and reconciliation of account balances before and after postings.</t>
  </si>
  <si>
    <r>
      <rPr>
        <rFont val="IBM Plex Mono"/>
        <b/>
        <color theme="1"/>
        <sz val="9.0"/>
      </rPr>
      <t>Note.</t>
    </r>
    <r>
      <rPr>
        <rFont val="IBM Plex Mono"/>
        <color theme="1"/>
        <sz val="9.0"/>
      </rPr>
      <t xml:space="preserve"> Please enter the cost basis of digital assets used to settle the liability in the cell E18 (orange background).</t>
    </r>
  </si>
  <si>
    <t>Roll-Forward</t>
  </si>
  <si>
    <t>Description</t>
  </si>
  <si>
    <t>Account</t>
  </si>
  <si>
    <t>DR</t>
  </si>
  <si>
    <t>CR</t>
  </si>
  <si>
    <t>Net</t>
  </si>
  <si>
    <t>Liability at Cost, USD</t>
  </si>
  <si>
    <t>Embedded Derivative, USD</t>
  </si>
  <si>
    <t>Fair Value, USD</t>
  </si>
  <si>
    <t>Beginning Balances</t>
  </si>
  <si>
    <t>Accrual</t>
  </si>
  <si>
    <t>Token Compensation Expense</t>
  </si>
  <si>
    <t>Token Compensation Liability (Unvested)</t>
  </si>
  <si>
    <t>Unrealized Gain/Loss</t>
  </si>
  <si>
    <t>Payment</t>
  </si>
  <si>
    <t>Tokens</t>
  </si>
  <si>
    <t>Remeasurement</t>
  </si>
  <si>
    <t>Embedded Derivatie</t>
  </si>
  <si>
    <t>Vesting status reclass</t>
  </si>
  <si>
    <t>Token Compensation Liability (Vested)</t>
  </si>
  <si>
    <t>TOTAL</t>
  </si>
  <si>
    <t>Footed</t>
  </si>
  <si>
    <t>Ending Balances</t>
  </si>
  <si>
    <t>Terminations Tracker</t>
  </si>
  <si>
    <t>Please add all employees included on the tab "Schedule" who was subsequently terminated. This is used to calculate forfeited and cancelled token grants.</t>
  </si>
  <si>
    <t>#</t>
  </si>
  <si>
    <t>Termination Date</t>
  </si>
  <si>
    <t>Notes</t>
  </si>
  <si>
    <t>Principal market pricing</t>
  </si>
  <si>
    <t>Please insert pricing from your data provider in the orange cells below:</t>
  </si>
  <si>
    <r>
      <rPr>
        <rFont val="IBM Plex Mono"/>
        <b/>
        <color rgb="FF000000"/>
        <sz val="8.0"/>
      </rPr>
      <t xml:space="preserve">Source: </t>
    </r>
    <r>
      <rPr>
        <rFont val="IBM Plex Mono"/>
        <b val="0"/>
        <color rgb="FF000000"/>
        <sz val="8.0"/>
      </rPr>
      <t>Principal Market Data</t>
    </r>
  </si>
  <si>
    <t>Date</t>
  </si>
  <si>
    <t>End-Of-Day Price</t>
  </si>
  <si>
    <t>year</t>
  </si>
  <si>
    <t>quarter</t>
  </si>
  <si>
    <t>EOQ</t>
  </si>
  <si>
    <t>NQ</t>
  </si>
  <si>
    <t>LookupAccrualDate</t>
  </si>
  <si>
    <t>LookupReversalDate</t>
  </si>
  <si>
    <t>Period-average price</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</si>
</sst>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quot;$&quot;#,##0.00"/>
    <numFmt numFmtId="165" formatCode="_(* #,##0.00_);_(* \(#,##0.00\);_(* &quot;-&quot;??_);_(@_)"/>
    <numFmt numFmtId="166" formatCode="_(* #,##0_);_(* \(#,##0\);_(* &quot;-&quot;??_);_(@_)"/>
    <numFmt numFmtId="167" formatCode="M/d/yyyy"/>
    <numFmt numFmtId="168" formatCode="[$$]#,##0"/>
    <numFmt numFmtId="169" formatCode="_(&quot;$&quot;* #,##0.00_);_(&quot;$&quot;* \(#,##0.00\);_(&quot;$&quot;* &quot;-&quot;??_);_(@_)"/>
    <numFmt numFmtId="170" formatCode="m/d/yy"/>
  </numFmts>
  <fonts count="37">
    <font>
      <sz val="10.0"/>
      <color rgb="FF000000"/>
      <name val="Arial"/>
      <scheme val="minor"/>
    </font>
    <font>
      <b/>
      <sz val="11.0"/>
      <color theme="1"/>
      <name val="IBM Plex Mono"/>
    </font>
    <font>
      <color theme="1"/>
      <name val="IBM Plex Mono"/>
    </font>
    <font>
      <b/>
      <i/>
      <color theme="1"/>
      <name val="IBM Plex Mono"/>
    </font>
    <font>
      <i/>
      <sz val="9.0"/>
      <color theme="1"/>
      <name val="IBM Plex Mono"/>
    </font>
    <font>
      <b/>
      <sz val="9.0"/>
      <color rgb="FF000000"/>
      <name val="IBM Plex Mono"/>
    </font>
    <font>
      <sz val="9.0"/>
      <color theme="1"/>
      <name val="IBM Plex Mono"/>
    </font>
    <font>
      <sz val="9.0"/>
      <color rgb="FF000000"/>
      <name val="IBM Plex Mono"/>
    </font>
    <font>
      <sz val="9.0"/>
      <color rgb="FFFF0000"/>
      <name val="IBM Plex Mono"/>
    </font>
    <font>
      <b/>
      <sz val="9.0"/>
      <color theme="1"/>
      <name val="IBM Plex Mono"/>
    </font>
    <font>
      <b/>
      <color theme="1"/>
      <name val="Arial"/>
      <scheme val="minor"/>
    </font>
    <font>
      <b/>
      <i/>
      <sz val="12.0"/>
      <color rgb="FF000000"/>
      <name val="IBM Plex Mono"/>
    </font>
    <font>
      <b/>
      <i/>
      <sz val="9.0"/>
      <color rgb="FF000000"/>
      <name val="IBM Plex Mono"/>
    </font>
    <font>
      <b/>
      <i/>
      <sz val="9.0"/>
      <color rgb="FFFF0000"/>
      <name val="IBM Plex Mono"/>
    </font>
    <font>
      <i/>
      <sz val="9.0"/>
      <color rgb="FF000000"/>
      <name val="IBM Plex Mono"/>
    </font>
    <font>
      <b/>
      <i/>
      <sz val="9.0"/>
      <color rgb="FFFFFFFF"/>
      <name val="IBM Plex Mono"/>
    </font>
    <font>
      <b/>
      <sz val="9.0"/>
      <color rgb="FFFFFFFF"/>
      <name val="IBM Plex Mono"/>
    </font>
    <font/>
    <font>
      <b/>
      <color rgb="FFFFFFFF"/>
      <name val="Arial"/>
      <scheme val="minor"/>
    </font>
    <font>
      <b/>
      <i/>
      <sz val="9.0"/>
      <color rgb="FF434343"/>
      <name val="IBM Plex Mono"/>
    </font>
    <font>
      <b/>
      <i/>
      <sz val="9.0"/>
      <color rgb="FF45818E"/>
      <name val="IBM Plex Mono"/>
    </font>
    <font>
      <b/>
      <sz val="9.0"/>
      <color rgb="FF9900FF"/>
      <name val="IBM Plex Mono"/>
    </font>
    <font>
      <b/>
      <sz val="9.0"/>
      <color rgb="FFFF0000"/>
      <name val="IBM Plex Mono"/>
    </font>
    <font>
      <b/>
      <sz val="9.0"/>
      <color rgb="FF666666"/>
      <name val="IBM Plex Mono"/>
    </font>
    <font>
      <b/>
      <sz val="9.0"/>
      <color rgb="FF434343"/>
      <name val="IBM Plex Mono"/>
    </font>
    <font>
      <i/>
      <sz val="9.0"/>
      <color rgb="FFCCCCCC"/>
      <name val="IBM Plex Mono"/>
    </font>
    <font>
      <sz val="9.0"/>
      <color rgb="FFFFFFFF"/>
      <name val="IBM Plex Mono"/>
    </font>
    <font>
      <b/>
      <sz val="9.0"/>
      <color rgb="FFEFEFEF"/>
      <name val="IBM Plex Mono"/>
    </font>
    <font>
      <b/>
      <color theme="1"/>
      <name val="IBM Plex Mono"/>
    </font>
    <font>
      <b/>
      <sz val="10.0"/>
      <color rgb="FF000000"/>
      <name val="IBM Plex Mono"/>
    </font>
    <font>
      <b/>
      <sz val="8.0"/>
      <color rgb="FF000000"/>
      <name val="IBM Plex Mono"/>
    </font>
    <font>
      <sz val="8.0"/>
      <color theme="1"/>
      <name val="IBM Plex Mono"/>
    </font>
    <font>
      <sz val="8.0"/>
      <color rgb="FF000000"/>
      <name val="IBM Plex Mono"/>
    </font>
    <font>
      <b/>
      <sz val="8.0"/>
      <color theme="1"/>
      <name val="IBM Plex Mono"/>
    </font>
    <font>
      <i/>
      <sz val="8.0"/>
      <color theme="1"/>
      <name val="IBM Plex Mono"/>
    </font>
    <font>
      <b/>
      <sz val="8.0"/>
      <color theme="0"/>
      <name val="IBM Plex Mono"/>
    </font>
    <font>
      <sz val="8.0"/>
      <color rgb="FFFF9900"/>
      <name val="IBM Plex Mono"/>
    </font>
  </fonts>
  <fills count="14">
    <fill>
      <patternFill patternType="none"/>
    </fill>
    <fill>
      <patternFill patternType="lightGray"/>
    </fill>
    <fill>
      <patternFill patternType="solid">
        <fgColor rgb="FFFFF2CC"/>
        <bgColor rgb="FFFFF2CC"/>
      </patternFill>
    </fill>
    <fill>
      <patternFill patternType="solid">
        <fgColor rgb="FFD9D9D9"/>
        <bgColor rgb="FFD9D9D9"/>
      </patternFill>
    </fill>
    <fill>
      <patternFill patternType="solid">
        <fgColor rgb="FF666666"/>
        <bgColor rgb="FF666666"/>
      </patternFill>
    </fill>
    <fill>
      <patternFill patternType="solid">
        <fgColor rgb="FF000000"/>
        <bgColor rgb="FF000000"/>
      </patternFill>
    </fill>
    <fill>
      <patternFill patternType="solid">
        <fgColor rgb="FFEFEFEF"/>
        <bgColor rgb="FFEFEFEF"/>
      </patternFill>
    </fill>
    <fill>
      <patternFill patternType="solid">
        <fgColor rgb="FF434343"/>
        <bgColor rgb="FF434343"/>
      </patternFill>
    </fill>
    <fill>
      <patternFill patternType="solid">
        <fgColor rgb="FF999999"/>
        <bgColor rgb="FF999999"/>
      </patternFill>
    </fill>
    <fill>
      <patternFill patternType="solid">
        <fgColor rgb="FFB7B7B7"/>
        <bgColor rgb="FFB7B7B7"/>
      </patternFill>
    </fill>
    <fill>
      <patternFill patternType="solid">
        <fgColor rgb="FFD9D2E9"/>
        <bgColor rgb="FFD9D2E9"/>
      </patternFill>
    </fill>
    <fill>
      <patternFill patternType="solid">
        <fgColor theme="0"/>
        <bgColor theme="0"/>
      </patternFill>
    </fill>
    <fill>
      <patternFill patternType="solid">
        <fgColor rgb="FFCCCCCC"/>
        <bgColor rgb="FFCCCCCC"/>
      </patternFill>
    </fill>
    <fill>
      <patternFill patternType="solid">
        <fgColor theme="1"/>
        <bgColor theme="1"/>
      </patternFill>
    </fill>
  </fills>
  <borders count="13">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ck">
        <color rgb="FF0000FF"/>
      </top>
      <bottom style="thick">
        <color rgb="FF0000FF"/>
      </bottom>
    </border>
    <border>
      <top style="thick">
        <color rgb="FF0000FF"/>
      </top>
    </border>
    <border>
      <bottom style="thick">
        <color rgb="FF0000FF"/>
      </bottom>
    </border>
    <border>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164" xfId="0" applyAlignment="1" applyFont="1" applyNumberFormat="1">
      <alignment vertical="top"/>
    </xf>
    <xf borderId="0" fillId="0" fontId="4" numFmtId="0" xfId="0" applyAlignment="1" applyFont="1">
      <alignment shrinkToFit="0" vertical="top" wrapText="1"/>
    </xf>
    <xf borderId="0" fillId="0" fontId="5" numFmtId="0" xfId="0" applyFont="1"/>
    <xf borderId="0" fillId="0" fontId="6" numFmtId="0" xfId="0" applyAlignment="1" applyFont="1">
      <alignment readingOrder="0"/>
    </xf>
    <xf borderId="0" fillId="0" fontId="6" numFmtId="0" xfId="0" applyFont="1"/>
    <xf borderId="0" fillId="0" fontId="7" numFmtId="165" xfId="0" applyFont="1" applyNumberFormat="1"/>
    <xf borderId="0" fillId="0" fontId="7" numFmtId="14" xfId="0" applyFont="1" applyNumberFormat="1"/>
    <xf borderId="0" fillId="0" fontId="7" numFmtId="166" xfId="0" applyFont="1" applyNumberFormat="1"/>
    <xf borderId="0" fillId="0" fontId="8" numFmtId="0" xfId="0" applyFont="1"/>
    <xf borderId="0" fillId="0" fontId="5" numFmtId="0" xfId="0" applyAlignment="1" applyFont="1">
      <alignment readingOrder="0"/>
    </xf>
    <xf borderId="0" fillId="0" fontId="7" numFmtId="167" xfId="0" applyAlignment="1" applyFont="1" applyNumberFormat="1">
      <alignment horizontal="left"/>
    </xf>
    <xf borderId="0" fillId="2" fontId="7" numFmtId="167" xfId="0" applyAlignment="1" applyFill="1" applyFont="1" applyNumberFormat="1">
      <alignment horizontal="left" readingOrder="0"/>
    </xf>
    <xf borderId="0" fillId="0" fontId="9" numFmtId="0" xfId="0" applyAlignment="1" applyFont="1">
      <alignment readingOrder="0"/>
    </xf>
    <xf borderId="0" fillId="0" fontId="10" numFmtId="0" xfId="0" applyAlignment="1" applyFont="1">
      <alignment readingOrder="0"/>
    </xf>
    <xf borderId="0" fillId="0" fontId="11" numFmtId="0" xfId="0" applyFont="1"/>
    <xf borderId="0" fillId="0" fontId="7" numFmtId="0" xfId="0" applyAlignment="1" applyFont="1">
      <alignment readingOrder="0" shrinkToFit="0" wrapText="0"/>
    </xf>
    <xf borderId="0" fillId="2" fontId="7" numFmtId="0" xfId="0" applyAlignment="1" applyFont="1">
      <alignment horizontal="center" readingOrder="0" shrinkToFit="0" wrapText="1"/>
    </xf>
    <xf borderId="0" fillId="0" fontId="7" numFmtId="0" xfId="0" applyAlignment="1" applyFont="1">
      <alignment readingOrder="0" shrinkToFit="0" wrapText="1"/>
    </xf>
    <xf borderId="0" fillId="0" fontId="5" numFmtId="14" xfId="0" applyFont="1" applyNumberFormat="1"/>
    <xf borderId="0" fillId="0" fontId="5" numFmtId="166" xfId="0" applyFont="1" applyNumberFormat="1"/>
    <xf borderId="0" fillId="0" fontId="5" numFmtId="165" xfId="0" applyFont="1" applyNumberFormat="1"/>
    <xf borderId="0" fillId="0" fontId="12" numFmtId="0" xfId="0" applyAlignment="1" applyFont="1">
      <alignment horizontal="center"/>
    </xf>
    <xf borderId="0" fillId="0" fontId="13" numFmtId="0" xfId="0" applyAlignment="1" applyFont="1">
      <alignment horizontal="center"/>
    </xf>
    <xf borderId="0" fillId="0" fontId="12" numFmtId="0" xfId="0" applyAlignment="1" applyFont="1">
      <alignment readingOrder="0" shrinkToFit="0" wrapText="0"/>
    </xf>
    <xf borderId="0" fillId="0" fontId="14" numFmtId="0" xfId="0" applyAlignment="1" applyFont="1">
      <alignment horizontal="right" readingOrder="0" shrinkToFit="0" wrapText="1"/>
    </xf>
    <xf borderId="1" fillId="3" fontId="14" numFmtId="0" xfId="0" applyAlignment="1" applyBorder="1" applyFill="1" applyFont="1">
      <alignment horizontal="center" readingOrder="0" shrinkToFit="0" vertical="center" wrapText="1"/>
    </xf>
    <xf borderId="0" fillId="4" fontId="15" numFmtId="0" xfId="0" applyAlignment="1" applyFill="1" applyFont="1">
      <alignment horizontal="center" readingOrder="0" shrinkToFit="0" vertical="center" wrapText="1"/>
    </xf>
    <xf borderId="0" fillId="5" fontId="16" numFmtId="0" xfId="0" applyAlignment="1" applyFill="1" applyFont="1">
      <alignment horizontal="center" readingOrder="0" shrinkToFit="0" vertical="center" wrapText="1"/>
    </xf>
    <xf borderId="0" fillId="0" fontId="5" numFmtId="0" xfId="0" applyAlignment="1" applyFont="1">
      <alignment horizontal="right" readingOrder="0" shrinkToFit="0" wrapText="0"/>
    </xf>
    <xf borderId="0" fillId="0" fontId="7" numFmtId="168" xfId="0" applyAlignment="1" applyFont="1" applyNumberFormat="1">
      <alignment readingOrder="0" shrinkToFit="0" wrapText="1"/>
    </xf>
    <xf borderId="1" fillId="6" fontId="14" numFmtId="168" xfId="0" applyAlignment="1" applyBorder="1" applyFill="1" applyFont="1" applyNumberFormat="1">
      <alignment readingOrder="0" shrinkToFit="0" wrapText="1"/>
    </xf>
    <xf borderId="1" fillId="6" fontId="5" numFmtId="168" xfId="0" applyAlignment="1" applyBorder="1" applyFont="1" applyNumberFormat="1">
      <alignment readingOrder="0" shrinkToFit="0" wrapText="1"/>
    </xf>
    <xf borderId="0" fillId="0" fontId="7" numFmtId="0" xfId="0" applyAlignment="1" applyFont="1">
      <alignment horizontal="right" readingOrder="0" shrinkToFit="0" wrapText="0"/>
    </xf>
    <xf borderId="0" fillId="0" fontId="7" numFmtId="0" xfId="0" applyAlignment="1" applyFont="1">
      <alignment readingOrder="0" shrinkToFit="0" vertical="top" wrapText="1"/>
    </xf>
    <xf borderId="0" fillId="0" fontId="12" numFmtId="4" xfId="0" applyAlignment="1" applyFont="1" applyNumberFormat="1">
      <alignment horizontal="center"/>
    </xf>
    <xf borderId="0" fillId="0" fontId="12" numFmtId="167" xfId="0" applyAlignment="1" applyFont="1" applyNumberFormat="1">
      <alignment horizontal="center"/>
    </xf>
    <xf borderId="0" fillId="0" fontId="7" numFmtId="0" xfId="0" applyAlignment="1" applyFont="1">
      <alignment readingOrder="0"/>
    </xf>
    <xf borderId="2" fillId="7" fontId="16" numFmtId="166" xfId="0" applyAlignment="1" applyBorder="1" applyFill="1" applyFont="1" applyNumberFormat="1">
      <alignment horizontal="center" readingOrder="0"/>
    </xf>
    <xf borderId="1" fillId="0" fontId="17" numFmtId="0" xfId="0" applyBorder="1" applyFont="1"/>
    <xf borderId="3" fillId="0" fontId="17" numFmtId="0" xfId="0" applyBorder="1" applyFont="1"/>
    <xf borderId="0" fillId="5" fontId="18" numFmtId="0" xfId="0" applyAlignment="1" applyFont="1">
      <alignment horizontal="center" readingOrder="0"/>
    </xf>
    <xf borderId="2" fillId="8" fontId="5" numFmtId="166" xfId="0" applyAlignment="1" applyBorder="1" applyFill="1" applyFont="1" applyNumberFormat="1">
      <alignment horizontal="center" readingOrder="0"/>
    </xf>
    <xf borderId="2" fillId="5" fontId="15" numFmtId="0" xfId="0" applyAlignment="1" applyBorder="1" applyFont="1">
      <alignment horizontal="center" readingOrder="0"/>
    </xf>
    <xf borderId="2" fillId="9" fontId="19" numFmtId="0" xfId="0" applyAlignment="1" applyBorder="1" applyFill="1" applyFont="1">
      <alignment horizontal="center" readingOrder="0"/>
    </xf>
    <xf borderId="4" fillId="10" fontId="20" numFmtId="166" xfId="0" applyBorder="1" applyFill="1" applyFont="1" applyNumberFormat="1"/>
    <xf borderId="0" fillId="0" fontId="21" numFmtId="166" xfId="0" applyFont="1" applyNumberFormat="1"/>
    <xf borderId="0" fillId="0" fontId="22" numFmtId="166" xfId="0" applyFont="1" applyNumberFormat="1"/>
    <xf borderId="0" fillId="0" fontId="20" numFmtId="166" xfId="0" applyFont="1" applyNumberFormat="1"/>
    <xf borderId="5" fillId="11" fontId="5" numFmtId="0" xfId="0" applyAlignment="1" applyBorder="1" applyFill="1" applyFont="1">
      <alignment horizontal="center" readingOrder="0" vertical="center"/>
    </xf>
    <xf borderId="5" fillId="11" fontId="5" numFmtId="0" xfId="0" applyAlignment="1" applyBorder="1" applyFont="1">
      <alignment horizontal="center"/>
    </xf>
    <xf borderId="5" fillId="11" fontId="5" numFmtId="165" xfId="0" applyAlignment="1" applyBorder="1" applyFont="1" applyNumberFormat="1">
      <alignment horizontal="center"/>
    </xf>
    <xf borderId="5" fillId="11" fontId="5" numFmtId="14" xfId="0" applyAlignment="1" applyBorder="1" applyFont="1" applyNumberFormat="1">
      <alignment horizontal="center"/>
    </xf>
    <xf borderId="5" fillId="11" fontId="5" numFmtId="166" xfId="0" applyAlignment="1" applyBorder="1" applyFont="1" applyNumberFormat="1">
      <alignment horizontal="center"/>
    </xf>
    <xf borderId="6" fillId="11" fontId="5" numFmtId="166" xfId="0" applyAlignment="1" applyBorder="1" applyFont="1" applyNumberFormat="1">
      <alignment horizontal="center"/>
    </xf>
    <xf borderId="5" fillId="0" fontId="5" numFmtId="166" xfId="0" applyAlignment="1" applyBorder="1" applyFont="1" applyNumberFormat="1">
      <alignment horizontal="center"/>
    </xf>
    <xf borderId="5" fillId="11" fontId="5" numFmtId="169" xfId="0" applyAlignment="1" applyBorder="1" applyFont="1" applyNumberFormat="1">
      <alignment horizontal="center"/>
    </xf>
    <xf borderId="7" fillId="11" fontId="5" numFmtId="168" xfId="0" applyAlignment="1" applyBorder="1" applyFont="1" applyNumberFormat="1">
      <alignment horizontal="center"/>
    </xf>
    <xf borderId="5" fillId="11" fontId="5" numFmtId="168" xfId="0" applyAlignment="1" applyBorder="1" applyFont="1" applyNumberFormat="1">
      <alignment horizontal="center"/>
    </xf>
    <xf borderId="8" fillId="7" fontId="16" numFmtId="0" xfId="0" applyAlignment="1" applyBorder="1" applyFont="1">
      <alignment horizontal="center" vertical="center"/>
    </xf>
    <xf borderId="8" fillId="7" fontId="16" numFmtId="0" xfId="0" applyAlignment="1" applyBorder="1" applyFont="1">
      <alignment horizontal="center" readingOrder="0" vertical="center"/>
    </xf>
    <xf borderId="8" fillId="7" fontId="16" numFmtId="0" xfId="0" applyAlignment="1" applyBorder="1" applyFont="1">
      <alignment horizontal="center" readingOrder="0" shrinkToFit="0" vertical="center" wrapText="1"/>
    </xf>
    <xf borderId="8" fillId="4" fontId="16" numFmtId="0" xfId="0" applyAlignment="1" applyBorder="1" applyFont="1">
      <alignment horizontal="center" vertical="center"/>
    </xf>
    <xf borderId="8" fillId="4" fontId="16" numFmtId="165" xfId="0" applyAlignment="1" applyBorder="1" applyFont="1" applyNumberFormat="1">
      <alignment horizontal="center" readingOrder="0" shrinkToFit="0" vertical="center" wrapText="1"/>
    </xf>
    <xf borderId="8" fillId="4" fontId="16" numFmtId="14" xfId="0" applyAlignment="1" applyBorder="1" applyFont="1" applyNumberFormat="1">
      <alignment horizontal="center" vertical="center"/>
    </xf>
    <xf borderId="8" fillId="4" fontId="16" numFmtId="166" xfId="0" applyAlignment="1" applyBorder="1" applyFont="1" applyNumberFormat="1">
      <alignment horizontal="center" readingOrder="0" shrinkToFit="0" vertical="center" wrapText="1"/>
    </xf>
    <xf borderId="2" fillId="12" fontId="5" numFmtId="0" xfId="0" applyAlignment="1" applyBorder="1" applyFill="1" applyFont="1">
      <alignment horizontal="center" readingOrder="0" vertical="center"/>
    </xf>
    <xf borderId="1" fillId="12" fontId="5" numFmtId="165" xfId="0" applyAlignment="1" applyBorder="1" applyFont="1" applyNumberFormat="1">
      <alignment horizontal="center" readingOrder="0" vertical="center"/>
    </xf>
    <xf borderId="1" fillId="12" fontId="5" numFmtId="0" xfId="0" applyAlignment="1" applyBorder="1" applyFont="1">
      <alignment horizontal="center" readingOrder="0" vertical="center"/>
    </xf>
    <xf borderId="3" fillId="12" fontId="5" numFmtId="166" xfId="0" applyAlignment="1" applyBorder="1" applyFont="1" applyNumberFormat="1">
      <alignment horizontal="center" readingOrder="0" vertical="center"/>
    </xf>
    <xf borderId="8" fillId="3" fontId="23" numFmtId="166" xfId="0" applyAlignment="1" applyBorder="1" applyFont="1" applyNumberFormat="1">
      <alignment horizontal="center" readingOrder="0" shrinkToFit="0" vertical="center" wrapText="1"/>
    </xf>
    <xf borderId="8" fillId="7" fontId="16" numFmtId="166" xfId="0" applyAlignment="1" applyBorder="1" applyFont="1" applyNumberFormat="1">
      <alignment horizontal="center" readingOrder="0" shrinkToFit="0" vertical="center" wrapText="1"/>
    </xf>
    <xf borderId="8" fillId="3" fontId="24" numFmtId="166" xfId="0" applyAlignment="1" applyBorder="1" applyFont="1" applyNumberFormat="1">
      <alignment horizontal="center" readingOrder="0" shrinkToFit="0" vertical="center" wrapText="1"/>
    </xf>
    <xf borderId="8" fillId="3" fontId="5" numFmtId="0" xfId="0" applyAlignment="1" applyBorder="1" applyFont="1">
      <alignment horizontal="center" readingOrder="0" vertical="center"/>
    </xf>
    <xf borderId="8" fillId="3" fontId="5" numFmtId="0" xfId="0" applyAlignment="1" applyBorder="1" applyFont="1">
      <alignment horizontal="center" readingOrder="0" shrinkToFit="0" vertical="center" wrapText="1"/>
    </xf>
    <xf borderId="8" fillId="12" fontId="5" numFmtId="0" xfId="0" applyAlignment="1" applyBorder="1" applyFont="1">
      <alignment horizontal="center" readingOrder="0" shrinkToFit="0" vertical="center" wrapText="1"/>
    </xf>
    <xf borderId="8" fillId="5" fontId="16" numFmtId="0" xfId="0" applyAlignment="1" applyBorder="1" applyFont="1">
      <alignment horizontal="center" readingOrder="0" shrinkToFit="0" vertical="center" wrapText="1"/>
    </xf>
    <xf borderId="8" fillId="8" fontId="24" numFmtId="0" xfId="0" applyAlignment="1" applyBorder="1" applyFont="1">
      <alignment horizontal="center" readingOrder="0" shrinkToFit="0" vertical="center" wrapText="1"/>
    </xf>
    <xf borderId="8" fillId="7" fontId="25" numFmtId="0" xfId="0" applyAlignment="1" applyBorder="1" applyFont="1">
      <alignment horizontal="center" readingOrder="0" shrinkToFit="0" vertical="center" wrapText="1"/>
    </xf>
    <xf borderId="8" fillId="13" fontId="15" numFmtId="0" xfId="0" applyAlignment="1" applyBorder="1" applyFill="1" applyFont="1">
      <alignment horizontal="center" readingOrder="0" shrinkToFit="0" vertical="center" wrapText="1"/>
    </xf>
    <xf borderId="8" fillId="9" fontId="12" numFmtId="0" xfId="0" applyAlignment="1" applyBorder="1" applyFont="1">
      <alignment horizontal="center" readingOrder="0" shrinkToFit="0" vertical="center" wrapText="1"/>
    </xf>
    <xf borderId="8" fillId="0" fontId="12" numFmtId="0" xfId="0" applyAlignment="1" applyBorder="1" applyFont="1">
      <alignment horizontal="center" readingOrder="0" shrinkToFit="0" vertical="center" wrapText="1"/>
    </xf>
    <xf borderId="8" fillId="8" fontId="15" numFmtId="0" xfId="0" applyAlignment="1" applyBorder="1" applyFont="1">
      <alignment horizontal="center" readingOrder="0" shrinkToFit="0" vertical="center" wrapText="1"/>
    </xf>
    <xf borderId="8" fillId="5" fontId="15" numFmtId="0" xfId="0" applyAlignment="1" applyBorder="1" applyFont="1">
      <alignment horizontal="center" readingOrder="0" shrinkToFit="0" vertical="center" wrapText="1"/>
    </xf>
    <xf borderId="8" fillId="11" fontId="12" numFmtId="0" xfId="0" applyAlignment="1" applyBorder="1" applyFont="1">
      <alignment horizontal="center" readingOrder="0" shrinkToFit="0" vertical="center" wrapText="1"/>
    </xf>
    <xf borderId="8" fillId="8" fontId="12" numFmtId="0" xfId="0" applyAlignment="1" applyBorder="1" applyFont="1">
      <alignment horizontal="center" readingOrder="0" shrinkToFit="0" vertical="center" wrapText="1"/>
    </xf>
    <xf borderId="0" fillId="2" fontId="6" numFmtId="0" xfId="0" applyAlignment="1" applyFont="1">
      <alignment readingOrder="0"/>
    </xf>
    <xf borderId="0" fillId="2" fontId="6" numFmtId="0" xfId="0" applyFont="1"/>
    <xf borderId="0" fillId="2" fontId="6" numFmtId="170" xfId="0" applyAlignment="1" applyFont="1" applyNumberFormat="1">
      <alignment readingOrder="0"/>
    </xf>
    <xf borderId="0" fillId="2" fontId="7" numFmtId="14" xfId="0" applyFont="1" applyNumberFormat="1"/>
    <xf borderId="0" fillId="2" fontId="7" numFmtId="166" xfId="0" applyFont="1" applyNumberFormat="1"/>
    <xf borderId="9" fillId="0" fontId="7" numFmtId="14" xfId="0" applyBorder="1" applyFont="1" applyNumberFormat="1"/>
    <xf borderId="0" fillId="0" fontId="7" numFmtId="167" xfId="0" applyFont="1" applyNumberFormat="1"/>
    <xf borderId="0" fillId="2" fontId="7" numFmtId="165" xfId="0" applyFont="1" applyNumberFormat="1"/>
    <xf borderId="0" fillId="2" fontId="7" numFmtId="14" xfId="0" applyAlignment="1" applyFont="1" applyNumberFormat="1">
      <alignment readingOrder="0"/>
    </xf>
    <xf borderId="10" fillId="2" fontId="7" numFmtId="166" xfId="0" applyBorder="1" applyFont="1" applyNumberFormat="1"/>
    <xf borderId="0" fillId="10" fontId="7" numFmtId="167" xfId="0" applyFont="1" applyNumberFormat="1"/>
    <xf borderId="0" fillId="0" fontId="7" numFmtId="3" xfId="0" applyFont="1" applyNumberFormat="1"/>
    <xf borderId="0" fillId="0" fontId="8" numFmtId="165" xfId="0" applyFont="1" applyNumberFormat="1"/>
    <xf borderId="11" fillId="0" fontId="7" numFmtId="14" xfId="0" applyBorder="1" applyFont="1" applyNumberFormat="1"/>
    <xf borderId="8" fillId="0" fontId="7" numFmtId="165" xfId="0" applyBorder="1" applyFont="1" applyNumberFormat="1"/>
    <xf borderId="8" fillId="0" fontId="7" numFmtId="167" xfId="0" applyBorder="1" applyFont="1" applyNumberFormat="1"/>
    <xf borderId="8" fillId="2" fontId="7" numFmtId="165" xfId="0" applyBorder="1" applyFont="1" applyNumberFormat="1"/>
    <xf borderId="8" fillId="2" fontId="7" numFmtId="14" xfId="0" applyBorder="1" applyFont="1" applyNumberFormat="1"/>
    <xf borderId="12" fillId="2" fontId="7" numFmtId="166" xfId="0" applyBorder="1" applyFont="1" applyNumberFormat="1"/>
    <xf borderId="0" fillId="0" fontId="7" numFmtId="167" xfId="0" applyAlignment="1" applyFont="1" applyNumberFormat="1">
      <alignment horizontal="left" readingOrder="0"/>
    </xf>
    <xf borderId="0" fillId="0" fontId="11" numFmtId="0" xfId="0" applyAlignment="1" applyFont="1">
      <alignment readingOrder="0"/>
    </xf>
    <xf borderId="0" fillId="0" fontId="6" numFmtId="0" xfId="0" applyAlignment="1" applyFont="1">
      <alignment horizontal="center" vertical="center"/>
    </xf>
    <xf borderId="0" fillId="7" fontId="16" numFmtId="0" xfId="0" applyAlignment="1" applyFont="1">
      <alignment horizontal="center" readingOrder="0" shrinkToFit="0" vertical="center" wrapText="1"/>
    </xf>
    <xf borderId="0" fillId="7" fontId="26" numFmtId="0" xfId="0" applyAlignment="1" applyFont="1">
      <alignment horizontal="center" readingOrder="0" shrinkToFit="0" vertical="center" wrapText="1"/>
    </xf>
    <xf borderId="1" fillId="6" fontId="6" numFmtId="0" xfId="0" applyAlignment="1" applyBorder="1" applyFont="1">
      <alignment readingOrder="0"/>
    </xf>
    <xf borderId="1" fillId="6" fontId="7" numFmtId="168" xfId="0" applyAlignment="1" applyBorder="1" applyFont="1" applyNumberFormat="1">
      <alignment horizontal="right" readingOrder="0" shrinkToFit="0" wrapText="0"/>
    </xf>
    <xf borderId="1" fillId="6" fontId="5" numFmtId="168" xfId="0" applyAlignment="1" applyBorder="1" applyFont="1" applyNumberFormat="1">
      <alignment horizontal="right" readingOrder="0" shrinkToFit="0" wrapText="0"/>
    </xf>
    <xf borderId="0" fillId="3" fontId="7" numFmtId="168" xfId="0" applyAlignment="1" applyFont="1" applyNumberFormat="1">
      <alignment readingOrder="0" shrinkToFit="0" wrapText="1"/>
    </xf>
    <xf borderId="0" fillId="0" fontId="7" numFmtId="168" xfId="0" applyAlignment="1" applyFont="1" applyNumberFormat="1">
      <alignment horizontal="right" readingOrder="0" shrinkToFit="0" wrapText="0"/>
    </xf>
    <xf borderId="0" fillId="0" fontId="5" numFmtId="168" xfId="0" applyAlignment="1" applyFont="1" applyNumberFormat="1">
      <alignment horizontal="right" readingOrder="0" shrinkToFit="0" wrapText="0"/>
    </xf>
    <xf borderId="4" fillId="2" fontId="7" numFmtId="168" xfId="0" applyAlignment="1" applyBorder="1" applyFont="1" applyNumberFormat="1">
      <alignment readingOrder="0" shrinkToFit="0" wrapText="1"/>
    </xf>
    <xf borderId="0" fillId="0" fontId="6" numFmtId="168" xfId="0" applyFont="1" applyNumberFormat="1"/>
    <xf borderId="0" fillId="4" fontId="27" numFmtId="0" xfId="0" applyAlignment="1" applyFont="1">
      <alignment readingOrder="0" shrinkToFit="0" wrapText="1"/>
    </xf>
    <xf borderId="0" fillId="4" fontId="27" numFmtId="168" xfId="0" applyAlignment="1" applyFont="1" applyNumberFormat="1">
      <alignment readingOrder="0" shrinkToFit="0" wrapText="1"/>
    </xf>
    <xf borderId="0" fillId="0" fontId="28" numFmtId="0" xfId="0" applyAlignment="1" applyFont="1">
      <alignment readingOrder="0"/>
    </xf>
    <xf borderId="0" fillId="0" fontId="29" numFmtId="0" xfId="0" applyAlignment="1" applyFont="1">
      <alignment readingOrder="0"/>
    </xf>
    <xf borderId="0" fillId="0" fontId="2" numFmtId="0" xfId="0" applyAlignment="1" applyFont="1">
      <alignment readingOrder="0" shrinkToFit="0" vertical="center" wrapText="1"/>
    </xf>
    <xf borderId="0" fillId="2" fontId="6" numFmtId="0" xfId="0" applyAlignment="1" applyFont="1">
      <alignment vertical="bottom"/>
    </xf>
    <xf borderId="0" fillId="2" fontId="6" numFmtId="170" xfId="0" applyAlignment="1" applyFont="1" applyNumberFormat="1">
      <alignment horizontal="right" vertical="bottom"/>
    </xf>
    <xf borderId="0" fillId="2" fontId="6" numFmtId="170" xfId="0" applyAlignment="1" applyFont="1" applyNumberFormat="1">
      <alignment horizontal="right" readingOrder="0" vertical="bottom"/>
    </xf>
    <xf borderId="0" fillId="0" fontId="30" numFmtId="0" xfId="0" applyFont="1"/>
    <xf borderId="0" fillId="0" fontId="31" numFmtId="0" xfId="0" applyAlignment="1" applyFont="1">
      <alignment readingOrder="0"/>
    </xf>
    <xf borderId="0" fillId="0" fontId="31" numFmtId="0" xfId="0" applyFont="1"/>
    <xf borderId="0" fillId="0" fontId="32" numFmtId="14" xfId="0" applyFont="1" applyNumberFormat="1"/>
    <xf borderId="0" fillId="0" fontId="32" numFmtId="167" xfId="0" applyAlignment="1" applyFont="1" applyNumberFormat="1">
      <alignment horizontal="left" readingOrder="0"/>
    </xf>
    <xf borderId="0" fillId="0" fontId="33" numFmtId="0" xfId="0" applyAlignment="1" applyFont="1">
      <alignment readingOrder="0"/>
    </xf>
    <xf borderId="0" fillId="0" fontId="34" numFmtId="0" xfId="0" applyAlignment="1" applyFont="1">
      <alignment readingOrder="0" shrinkToFit="0" vertical="top" wrapText="1"/>
    </xf>
    <xf borderId="0" fillId="0" fontId="30" numFmtId="0" xfId="0" applyAlignment="1" applyFont="1">
      <alignment readingOrder="0"/>
    </xf>
    <xf borderId="0" fillId="5" fontId="35" numFmtId="0" xfId="0" applyAlignment="1" applyFont="1">
      <alignment horizontal="center" readingOrder="0" vertical="center"/>
    </xf>
    <xf borderId="0" fillId="5" fontId="35" numFmtId="0" xfId="0" applyAlignment="1" applyFont="1">
      <alignment horizontal="center" readingOrder="0" shrinkToFit="0" vertical="center" wrapText="1"/>
    </xf>
    <xf borderId="0" fillId="5" fontId="35" numFmtId="0" xfId="0" applyAlignment="1" applyFont="1">
      <alignment horizontal="center" vertical="center"/>
    </xf>
    <xf borderId="0" fillId="0" fontId="30" numFmtId="0" xfId="0" applyAlignment="1" applyFont="1">
      <alignment horizontal="center" vertical="center"/>
    </xf>
    <xf borderId="0" fillId="0" fontId="30" numFmtId="14" xfId="0" applyAlignment="1" applyFont="1" applyNumberFormat="1">
      <alignment horizontal="center" vertical="center"/>
    </xf>
    <xf borderId="0" fillId="0" fontId="33" numFmtId="0" xfId="0" applyAlignment="1" applyFont="1">
      <alignment horizontal="center" vertical="center"/>
    </xf>
    <xf borderId="0" fillId="2" fontId="32" numFmtId="14" xfId="0" applyFont="1" applyNumberFormat="1"/>
    <xf borderId="0" fillId="2" fontId="32" numFmtId="165" xfId="0" applyAlignment="1" applyFont="1" applyNumberFormat="1">
      <alignment readingOrder="0"/>
    </xf>
    <xf borderId="0" fillId="12" fontId="32" numFmtId="0" xfId="0" applyFont="1"/>
    <xf borderId="0" fillId="2" fontId="36" numFmtId="165" xfId="0" applyAlignment="1" applyFont="1" applyNumberFormat="1">
      <alignment readingOrder="0"/>
    </xf>
    <xf borderId="0" fillId="2" fontId="32" numFmtId="165" xfId="0" applyFont="1" applyNumberFormat="1"/>
    <xf borderId="0" fillId="2" fontId="36"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G1" s="2"/>
      <c r="H1" s="2"/>
      <c r="I1" s="2"/>
      <c r="J1" s="2"/>
      <c r="K1" s="2"/>
      <c r="L1" s="2"/>
      <c r="M1" s="2"/>
      <c r="N1" s="2"/>
      <c r="O1" s="2"/>
      <c r="P1" s="2"/>
      <c r="Q1" s="2"/>
      <c r="R1" s="2"/>
      <c r="S1" s="2"/>
      <c r="T1" s="2"/>
      <c r="U1" s="2"/>
      <c r="V1" s="2"/>
      <c r="W1" s="2"/>
      <c r="X1" s="2"/>
      <c r="Y1" s="2"/>
      <c r="Z1" s="2"/>
    </row>
    <row r="2">
      <c r="A2" s="3" t="s">
        <v>1</v>
      </c>
      <c r="G2" s="2"/>
      <c r="H2" s="2"/>
      <c r="I2" s="2"/>
      <c r="J2" s="2"/>
      <c r="K2" s="2"/>
      <c r="L2" s="2"/>
      <c r="M2" s="2"/>
      <c r="N2" s="2"/>
      <c r="O2" s="2"/>
      <c r="P2" s="2"/>
      <c r="Q2" s="2"/>
      <c r="R2" s="2"/>
      <c r="S2" s="2"/>
      <c r="T2" s="2"/>
      <c r="U2" s="2"/>
      <c r="V2" s="2"/>
      <c r="W2" s="2"/>
      <c r="X2" s="2"/>
      <c r="Y2" s="2"/>
      <c r="Z2" s="2"/>
    </row>
    <row r="3">
      <c r="A3" s="4" t="s">
        <v>2</v>
      </c>
      <c r="G3" s="2"/>
      <c r="H3" s="2"/>
      <c r="I3" s="2"/>
      <c r="J3" s="2"/>
      <c r="K3" s="2"/>
      <c r="L3" s="2"/>
      <c r="M3" s="2"/>
      <c r="N3" s="2"/>
      <c r="O3" s="2"/>
      <c r="P3" s="2"/>
      <c r="Q3" s="2"/>
      <c r="R3" s="2"/>
      <c r="S3" s="2"/>
      <c r="T3" s="2"/>
      <c r="U3" s="2"/>
      <c r="V3" s="2"/>
      <c r="W3" s="2"/>
      <c r="X3" s="2"/>
      <c r="Y3" s="2"/>
      <c r="Z3" s="2"/>
    </row>
    <row r="4">
      <c r="G4" s="2"/>
      <c r="H4" s="2"/>
      <c r="I4" s="2"/>
      <c r="J4" s="2"/>
      <c r="K4" s="2"/>
      <c r="L4" s="2"/>
      <c r="M4" s="2"/>
      <c r="N4" s="2"/>
      <c r="O4" s="2"/>
      <c r="P4" s="2"/>
      <c r="Q4" s="2"/>
      <c r="R4" s="2"/>
      <c r="S4" s="2"/>
      <c r="T4" s="2"/>
      <c r="U4" s="2"/>
      <c r="V4" s="2"/>
      <c r="W4" s="2"/>
      <c r="X4" s="2"/>
      <c r="Y4" s="2"/>
      <c r="Z4" s="2"/>
    </row>
    <row r="5">
      <c r="G5" s="2"/>
      <c r="H5" s="2"/>
      <c r="I5" s="2"/>
      <c r="J5" s="2"/>
      <c r="K5" s="2"/>
      <c r="L5" s="2"/>
      <c r="M5" s="2"/>
      <c r="N5" s="2"/>
      <c r="O5" s="2"/>
      <c r="P5" s="2"/>
      <c r="Q5" s="2"/>
      <c r="R5" s="2"/>
      <c r="S5" s="2"/>
      <c r="T5" s="2"/>
      <c r="U5" s="2"/>
      <c r="V5" s="2"/>
      <c r="W5" s="2"/>
      <c r="X5" s="2"/>
      <c r="Y5" s="2"/>
      <c r="Z5" s="2"/>
    </row>
    <row r="6">
      <c r="G6" s="2"/>
      <c r="H6" s="2"/>
      <c r="I6" s="2"/>
      <c r="J6" s="2"/>
      <c r="K6" s="2"/>
      <c r="L6" s="2"/>
      <c r="M6" s="2"/>
      <c r="N6" s="2"/>
      <c r="O6" s="2"/>
      <c r="P6" s="2"/>
      <c r="Q6" s="2"/>
      <c r="R6" s="2"/>
      <c r="S6" s="2"/>
      <c r="T6" s="2"/>
      <c r="U6" s="2"/>
      <c r="V6" s="2"/>
      <c r="W6" s="2"/>
      <c r="X6" s="2"/>
      <c r="Y6" s="2"/>
      <c r="Z6" s="2"/>
    </row>
    <row r="7">
      <c r="A7" s="4" t="s">
        <v>3</v>
      </c>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4">
    <mergeCell ref="A1:F1"/>
    <mergeCell ref="A2:F2"/>
    <mergeCell ref="A3:F6"/>
    <mergeCell ref="A7:F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outlineLevelCol="1"/>
  <cols>
    <col customWidth="1" min="1" max="1" width="24.0"/>
    <col customWidth="1" min="2" max="2" width="18.63"/>
    <col customWidth="1" min="3" max="3" width="15.25"/>
    <col customWidth="1" min="4" max="5" width="13.5"/>
    <col customWidth="1" min="6" max="7" width="13.0"/>
    <col customWidth="1" min="8" max="8" width="15.5"/>
    <col customWidth="1" min="9" max="9" width="11.88"/>
    <col customWidth="1" min="10" max="10" width="17.0"/>
    <col customWidth="1" min="11" max="11" width="11.0"/>
    <col customWidth="1" min="12" max="12" width="16.0"/>
    <col customWidth="1" min="13" max="13" width="17.5"/>
    <col customWidth="1" min="14" max="14" width="25.75"/>
    <col customWidth="1" min="15" max="16" width="21.25"/>
    <col customWidth="1" min="17" max="17" width="25.13"/>
    <col customWidth="1" min="18" max="18" width="23.5"/>
    <col customWidth="1" min="19" max="19" width="25.0"/>
    <col customWidth="1" hidden="1" min="20" max="20" width="15.5" outlineLevel="1"/>
    <col collapsed="1" customWidth="1" min="21" max="21" width="15.5"/>
    <col customWidth="1" min="22" max="22" width="15.5"/>
    <col customWidth="1" min="23" max="23" width="17.75"/>
    <col customWidth="1" min="24" max="24" width="17.5"/>
    <col customWidth="1" min="25" max="25" width="17.63"/>
    <col customWidth="1" min="26" max="26" width="17.75"/>
    <col customWidth="1" min="27" max="27" width="16.5"/>
    <col customWidth="1" min="28" max="29" width="15.75"/>
    <col customWidth="1" hidden="1" min="30" max="30" width="13.63" outlineLevel="1"/>
    <col customWidth="1" hidden="1" min="31" max="31" width="16.38" outlineLevel="1"/>
    <col customWidth="1" hidden="1" min="32" max="32" width="13.63" outlineLevel="1"/>
    <col customWidth="1" hidden="1" min="33" max="33" width="40.63" outlineLevel="1"/>
    <col customWidth="1" hidden="1" min="34" max="34" width="20.88" outlineLevel="1"/>
    <col customWidth="1" hidden="1" min="35" max="35" width="19.38" outlineLevel="1"/>
    <col customWidth="1" hidden="1" min="36" max="36" width="17.13" outlineLevel="1"/>
    <col customWidth="1" hidden="1" min="37" max="37" width="22.5" outlineLevel="1"/>
    <col customWidth="1" hidden="1" min="38" max="38" width="20.75" outlineLevel="1"/>
    <col customWidth="1" hidden="1" min="39" max="39" width="19.75" outlineLevel="1"/>
    <col customWidth="1" hidden="1" min="40" max="40" width="13.63" outlineLevel="1"/>
    <col collapsed="1" customWidth="1" min="41" max="41" width="17.13"/>
    <col customWidth="1" min="42" max="42" width="17.63"/>
    <col customWidth="1" min="43" max="43" width="17.5"/>
    <col customWidth="1" min="44" max="44" width="14.63"/>
    <col customWidth="1" min="45" max="45" width="12.25"/>
    <col customWidth="1" min="46" max="46" width="18.5"/>
    <col customWidth="1" min="47" max="47" width="11.25"/>
    <col customWidth="1" min="48" max="50" width="14.38"/>
    <col customWidth="1" min="51" max="51" width="17.0"/>
    <col customWidth="1" min="52" max="52" width="16.0"/>
    <col customWidth="1" min="53" max="55" width="15.63"/>
    <col customWidth="1" min="56" max="56" width="14.88"/>
    <col customWidth="1" min="57" max="57" width="11.0"/>
    <col customWidth="1" min="58" max="58" width="14.5"/>
    <col customWidth="1" min="59" max="59" width="14.0"/>
    <col customWidth="1" min="60" max="60" width="14.5"/>
    <col customWidth="1" min="61" max="61" width="15.88"/>
    <col customWidth="1" min="62" max="62" width="14.0"/>
    <col customWidth="1" min="63" max="65" width="16.88"/>
  </cols>
  <sheetData>
    <row r="1" ht="12.75" customHeight="1">
      <c r="A1" s="5" t="s">
        <v>4</v>
      </c>
      <c r="B1" s="6" t="s">
        <v>5</v>
      </c>
      <c r="C1" s="7"/>
      <c r="D1" s="7"/>
      <c r="E1" s="7"/>
      <c r="F1" s="7"/>
      <c r="G1" s="7"/>
      <c r="H1" s="8"/>
      <c r="I1" s="9"/>
      <c r="J1" s="10"/>
      <c r="K1" s="9"/>
      <c r="L1" s="10"/>
      <c r="M1" s="9"/>
      <c r="N1" s="8"/>
      <c r="O1" s="8"/>
      <c r="P1" s="8"/>
      <c r="Q1" s="8"/>
      <c r="R1" s="9"/>
      <c r="S1" s="10"/>
      <c r="T1" s="10"/>
      <c r="U1" s="10"/>
      <c r="V1" s="10"/>
      <c r="W1" s="10"/>
      <c r="X1" s="10"/>
      <c r="Y1" s="10"/>
      <c r="Z1" s="10"/>
      <c r="AA1" s="10"/>
      <c r="AB1" s="10"/>
      <c r="AC1" s="7"/>
      <c r="AD1" s="7"/>
      <c r="AE1" s="7"/>
      <c r="AF1" s="7"/>
      <c r="AG1" s="7"/>
      <c r="AH1" s="7"/>
      <c r="AI1" s="7"/>
      <c r="AJ1" s="7"/>
      <c r="AK1" s="7"/>
      <c r="AL1" s="7"/>
      <c r="AM1" s="7"/>
      <c r="AN1" s="7"/>
      <c r="AO1" s="7"/>
      <c r="AP1" s="7"/>
      <c r="AQ1" s="7"/>
      <c r="AR1" s="7"/>
      <c r="AS1" s="7"/>
      <c r="AT1" s="7"/>
      <c r="AU1" s="11"/>
      <c r="AV1" s="7"/>
      <c r="AW1" s="7"/>
      <c r="AX1" s="7"/>
      <c r="AY1" s="7"/>
      <c r="AZ1" s="7"/>
      <c r="BA1" s="7"/>
      <c r="BB1" s="7"/>
      <c r="BC1" s="7"/>
      <c r="BD1" s="7"/>
      <c r="BE1" s="7"/>
      <c r="BF1" s="7"/>
      <c r="BG1" s="7"/>
      <c r="BH1" s="7"/>
      <c r="BI1" s="7"/>
      <c r="BJ1" s="7"/>
      <c r="BK1" s="7"/>
      <c r="BL1" s="7"/>
      <c r="BM1" s="7"/>
    </row>
    <row r="2" ht="12.75" customHeight="1">
      <c r="A2" s="12" t="s">
        <v>6</v>
      </c>
      <c r="B2" s="13">
        <f>eomonth(B3, -3)+1</f>
        <v>45658</v>
      </c>
      <c r="C2" s="7"/>
      <c r="D2" s="7"/>
      <c r="E2" s="7"/>
      <c r="F2" s="7"/>
      <c r="G2" s="7"/>
      <c r="H2" s="8"/>
      <c r="I2" s="9"/>
      <c r="J2" s="10"/>
      <c r="K2" s="9"/>
      <c r="L2" s="10"/>
      <c r="M2" s="9"/>
      <c r="N2" s="8"/>
      <c r="O2" s="8"/>
      <c r="P2" s="8"/>
      <c r="Q2" s="8"/>
      <c r="R2" s="9"/>
      <c r="S2" s="10"/>
      <c r="T2" s="10"/>
      <c r="U2" s="10"/>
      <c r="V2" s="10"/>
      <c r="W2" s="10"/>
      <c r="X2" s="10"/>
      <c r="Y2" s="10"/>
      <c r="Z2" s="10"/>
      <c r="AA2" s="10"/>
      <c r="AB2" s="10"/>
      <c r="AC2" s="7"/>
      <c r="AD2" s="7"/>
      <c r="AE2" s="7"/>
      <c r="AF2" s="7"/>
      <c r="AG2" s="7"/>
      <c r="AH2" s="7"/>
      <c r="AI2" s="7"/>
      <c r="AJ2" s="7"/>
      <c r="AK2" s="7"/>
      <c r="AL2" s="7"/>
      <c r="AM2" s="7"/>
      <c r="AN2" s="7"/>
      <c r="AO2" s="7"/>
      <c r="AP2" s="7"/>
      <c r="AQ2" s="7"/>
      <c r="AR2" s="7"/>
      <c r="AS2" s="7"/>
      <c r="AT2" s="7"/>
      <c r="AU2" s="11"/>
      <c r="AV2" s="7"/>
      <c r="AW2" s="7"/>
      <c r="AX2" s="7"/>
      <c r="AY2" s="7"/>
      <c r="AZ2" s="7"/>
      <c r="BA2" s="7"/>
      <c r="BB2" s="7"/>
      <c r="BC2" s="7"/>
      <c r="BD2" s="7"/>
      <c r="BE2" s="7"/>
      <c r="BF2" s="7"/>
      <c r="BG2" s="7"/>
      <c r="BH2" s="7"/>
      <c r="BI2" s="7"/>
      <c r="BJ2" s="7"/>
      <c r="BK2" s="7"/>
      <c r="BL2" s="7"/>
      <c r="BM2" s="7"/>
    </row>
    <row r="3" ht="12.75" customHeight="1">
      <c r="A3" s="5" t="s">
        <v>7</v>
      </c>
      <c r="B3" s="14">
        <v>45747.0</v>
      </c>
      <c r="C3" s="7"/>
      <c r="D3" s="7"/>
      <c r="E3" s="7"/>
      <c r="F3" s="7"/>
      <c r="G3" s="7"/>
      <c r="H3" s="8"/>
      <c r="I3" s="9"/>
      <c r="J3" s="10"/>
      <c r="K3" s="9"/>
      <c r="L3" s="10"/>
      <c r="M3" s="9"/>
      <c r="N3" s="8"/>
      <c r="O3" s="8"/>
      <c r="P3" s="8"/>
      <c r="Q3" s="8"/>
      <c r="R3" s="9"/>
      <c r="S3" s="10"/>
      <c r="T3" s="10"/>
      <c r="U3" s="10"/>
      <c r="V3" s="10"/>
      <c r="W3" s="10"/>
      <c r="X3" s="10"/>
      <c r="Y3" s="10"/>
      <c r="Z3" s="10"/>
      <c r="AA3" s="10"/>
      <c r="AB3" s="10"/>
      <c r="AC3" s="7"/>
      <c r="AD3" s="7"/>
      <c r="AE3" s="7"/>
      <c r="AF3" s="7"/>
      <c r="AG3" s="7"/>
      <c r="AH3" s="7"/>
      <c r="AI3" s="7"/>
      <c r="AJ3" s="7"/>
      <c r="AK3" s="7"/>
      <c r="AL3" s="7"/>
      <c r="AM3" s="7"/>
      <c r="AN3" s="7"/>
      <c r="AO3" s="7"/>
      <c r="AP3" s="7"/>
      <c r="AQ3" s="7"/>
      <c r="AR3" s="7"/>
      <c r="AS3" s="7"/>
      <c r="AT3" s="7"/>
      <c r="AU3" s="11"/>
      <c r="AV3" s="7"/>
      <c r="AW3" s="7"/>
      <c r="AX3" s="7"/>
      <c r="AY3" s="7"/>
      <c r="AZ3" s="7"/>
      <c r="BA3" s="7"/>
      <c r="BB3" s="7"/>
      <c r="BC3" s="7"/>
      <c r="BD3" s="7"/>
      <c r="BE3" s="7"/>
      <c r="BF3" s="7"/>
      <c r="BG3" s="7"/>
      <c r="BH3" s="7"/>
      <c r="BI3" s="7"/>
      <c r="BJ3" s="7"/>
      <c r="BK3" s="7"/>
      <c r="BL3" s="7"/>
      <c r="BM3" s="7"/>
    </row>
    <row r="4" ht="12.75" customHeight="1">
      <c r="A4" s="5" t="s">
        <v>8</v>
      </c>
      <c r="B4" s="15" t="s">
        <v>9</v>
      </c>
      <c r="C4" s="7"/>
      <c r="D4" s="7"/>
      <c r="E4" s="7"/>
      <c r="F4" s="7"/>
      <c r="G4" s="7"/>
      <c r="H4" s="8"/>
      <c r="I4" s="9"/>
      <c r="J4" s="10"/>
      <c r="K4" s="9"/>
      <c r="L4" s="10"/>
      <c r="M4" s="9"/>
      <c r="N4" s="8"/>
      <c r="O4" s="8"/>
      <c r="P4" s="8"/>
      <c r="Q4" s="8"/>
      <c r="R4" s="9"/>
      <c r="S4" s="10"/>
      <c r="T4" s="10"/>
      <c r="U4" s="10"/>
      <c r="V4" s="10"/>
      <c r="W4" s="10"/>
      <c r="X4" s="10"/>
      <c r="Y4" s="10"/>
      <c r="Z4" s="10"/>
      <c r="AA4" s="10"/>
      <c r="AB4" s="10"/>
      <c r="AC4" s="7"/>
      <c r="AD4" s="7"/>
      <c r="AE4" s="7"/>
      <c r="AF4" s="7"/>
      <c r="AG4" s="7"/>
      <c r="AH4" s="7"/>
      <c r="AI4" s="7"/>
      <c r="AJ4" s="7"/>
      <c r="AK4" s="7"/>
      <c r="AL4" s="7"/>
      <c r="AM4" s="7"/>
      <c r="AN4" s="7"/>
      <c r="AO4" s="7"/>
      <c r="AP4" s="7"/>
      <c r="AQ4" s="7"/>
      <c r="AR4" s="7"/>
      <c r="AS4" s="7"/>
      <c r="AT4" s="7"/>
      <c r="AU4" s="11"/>
      <c r="AV4" s="7"/>
      <c r="AW4" s="7"/>
      <c r="AX4" s="7"/>
      <c r="AY4" s="7"/>
      <c r="AZ4" s="7"/>
      <c r="BA4" s="7"/>
      <c r="BB4" s="7"/>
      <c r="BC4" s="7"/>
      <c r="BD4" s="7"/>
      <c r="BE4" s="7"/>
      <c r="BF4" s="7"/>
      <c r="BG4" s="7"/>
      <c r="BH4" s="7"/>
      <c r="BI4" s="7"/>
      <c r="BJ4" s="7"/>
      <c r="BK4" s="7"/>
      <c r="BL4" s="7"/>
      <c r="BM4" s="7"/>
    </row>
    <row r="5" ht="12.75" customHeight="1">
      <c r="A5" s="16" t="s">
        <v>10</v>
      </c>
      <c r="B5" s="17" t="s">
        <v>11</v>
      </c>
      <c r="C5" s="7"/>
      <c r="D5" s="7"/>
      <c r="E5" s="7"/>
      <c r="F5" s="7"/>
      <c r="G5" s="7"/>
      <c r="H5" s="8"/>
      <c r="I5" s="9"/>
      <c r="J5" s="10"/>
      <c r="K5" s="9"/>
      <c r="L5" s="10"/>
      <c r="M5" s="9"/>
      <c r="N5" s="8"/>
      <c r="O5" s="8"/>
      <c r="P5" s="8"/>
      <c r="Q5" s="8"/>
      <c r="R5" s="9"/>
      <c r="S5" s="10"/>
      <c r="T5" s="10"/>
      <c r="U5" s="10"/>
      <c r="V5" s="10"/>
      <c r="W5" s="10"/>
      <c r="X5" s="10"/>
      <c r="Y5" s="10"/>
      <c r="Z5" s="10"/>
      <c r="AA5" s="10"/>
      <c r="AB5" s="10"/>
      <c r="AC5" s="7"/>
      <c r="AD5" s="7"/>
      <c r="AE5" s="7"/>
      <c r="AF5" s="7"/>
      <c r="AG5" s="7"/>
      <c r="AH5" s="7"/>
      <c r="AI5" s="7"/>
      <c r="AJ5" s="7"/>
      <c r="AK5" s="7"/>
      <c r="AL5" s="7"/>
      <c r="AM5" s="7"/>
      <c r="AN5" s="7"/>
      <c r="AO5" s="7"/>
      <c r="AP5" s="7"/>
      <c r="AQ5" s="7"/>
      <c r="AR5" s="7"/>
      <c r="AS5" s="7"/>
      <c r="AT5" s="7"/>
      <c r="AU5" s="11"/>
      <c r="AV5" s="7"/>
      <c r="AW5" s="7"/>
      <c r="AX5" s="7"/>
      <c r="AY5" s="7"/>
      <c r="AZ5" s="7"/>
      <c r="BA5" s="7"/>
      <c r="BB5" s="7"/>
      <c r="BC5" s="7"/>
      <c r="BD5" s="7"/>
      <c r="BE5" s="7"/>
      <c r="BF5" s="7"/>
      <c r="BG5" s="7"/>
      <c r="BH5" s="7"/>
      <c r="BI5" s="7"/>
      <c r="BJ5" s="7"/>
      <c r="BK5" s="7"/>
      <c r="BL5" s="7"/>
      <c r="BM5" s="7"/>
    </row>
    <row r="6" ht="12.75" customHeight="1">
      <c r="A6" s="16" t="s">
        <v>12</v>
      </c>
      <c r="B6" s="18" t="s">
        <v>13</v>
      </c>
      <c r="C6" s="18"/>
      <c r="D6" s="19" t="s">
        <v>14</v>
      </c>
      <c r="F6" s="20"/>
      <c r="G6" s="20"/>
      <c r="H6" s="20"/>
      <c r="I6" s="20"/>
      <c r="J6" s="20"/>
      <c r="K6" s="20"/>
      <c r="L6" s="20"/>
      <c r="M6" s="21"/>
      <c r="N6" s="22"/>
      <c r="O6" s="23"/>
      <c r="P6" s="22"/>
      <c r="Q6" s="23"/>
      <c r="R6" s="21"/>
      <c r="S6" s="22"/>
      <c r="T6" s="22"/>
      <c r="U6" s="22"/>
      <c r="V6" s="22"/>
      <c r="W6" s="22"/>
      <c r="X6" s="22"/>
      <c r="Y6" s="22"/>
      <c r="Z6" s="22"/>
      <c r="AA6" s="22"/>
      <c r="AB6" s="22"/>
      <c r="AC6" s="5"/>
      <c r="AD6" s="5"/>
      <c r="AE6" s="5"/>
      <c r="AF6" s="5"/>
      <c r="AG6" s="5"/>
      <c r="AH6" s="5"/>
      <c r="AI6" s="5"/>
      <c r="AJ6" s="5"/>
      <c r="AK6" s="5"/>
      <c r="AL6" s="5"/>
      <c r="AM6" s="5"/>
      <c r="AN6" s="22"/>
      <c r="AO6" s="24"/>
      <c r="AP6" s="24"/>
      <c r="AQ6" s="24"/>
      <c r="AR6" s="24"/>
      <c r="AS6" s="24"/>
      <c r="AT6" s="24"/>
      <c r="AU6" s="25"/>
      <c r="AV6" s="24"/>
      <c r="AW6" s="24"/>
      <c r="AX6" s="24"/>
      <c r="AY6" s="24"/>
      <c r="AZ6" s="24"/>
      <c r="BA6" s="24"/>
      <c r="BB6" s="24"/>
      <c r="BC6" s="24"/>
      <c r="BD6" s="24"/>
      <c r="BE6" s="24"/>
      <c r="BF6" s="24"/>
      <c r="BG6" s="24"/>
      <c r="BH6" s="24"/>
      <c r="BI6" s="24"/>
      <c r="BJ6" s="24"/>
      <c r="BK6" s="24"/>
      <c r="BL6" s="24"/>
      <c r="BM6" s="24"/>
    </row>
    <row r="7" ht="12.75" customHeight="1">
      <c r="A7" s="12"/>
      <c r="B7" s="18" t="s">
        <v>15</v>
      </c>
      <c r="F7" s="20"/>
      <c r="G7" s="20"/>
      <c r="H7" s="20"/>
      <c r="I7" s="20"/>
      <c r="J7" s="20"/>
      <c r="K7" s="20"/>
      <c r="L7" s="20"/>
      <c r="M7" s="21"/>
      <c r="N7" s="22"/>
      <c r="O7" s="23"/>
      <c r="P7" s="22"/>
      <c r="Q7" s="23"/>
      <c r="R7" s="21"/>
      <c r="S7" s="22"/>
      <c r="T7" s="22"/>
      <c r="U7" s="22"/>
      <c r="V7" s="22"/>
      <c r="W7" s="22"/>
      <c r="X7" s="22"/>
      <c r="Y7" s="22"/>
      <c r="Z7" s="22"/>
      <c r="AA7" s="22"/>
      <c r="AB7" s="22"/>
      <c r="AC7" s="5"/>
      <c r="AD7" s="5"/>
      <c r="AE7" s="5"/>
      <c r="AF7" s="5"/>
      <c r="AG7" s="5"/>
      <c r="AH7" s="5"/>
      <c r="AI7" s="5"/>
      <c r="AJ7" s="5"/>
      <c r="AK7" s="5"/>
      <c r="AL7" s="5"/>
      <c r="AM7" s="5"/>
      <c r="AN7" s="22"/>
      <c r="AO7" s="24"/>
      <c r="AP7" s="24"/>
      <c r="AQ7" s="24"/>
      <c r="AR7" s="24"/>
      <c r="AS7" s="24"/>
      <c r="AT7" s="24"/>
      <c r="AU7" s="25"/>
      <c r="AV7" s="24"/>
      <c r="AW7" s="24"/>
      <c r="AX7" s="24"/>
      <c r="AY7" s="24"/>
      <c r="AZ7" s="24"/>
      <c r="BA7" s="24"/>
      <c r="BB7" s="24"/>
      <c r="BC7" s="24"/>
      <c r="BD7" s="24"/>
      <c r="BE7" s="24"/>
      <c r="BF7" s="24"/>
      <c r="BG7" s="24"/>
      <c r="BH7" s="24"/>
      <c r="BI7" s="24"/>
      <c r="BJ7" s="24"/>
      <c r="BK7" s="24"/>
      <c r="BL7" s="24"/>
      <c r="BM7" s="24"/>
    </row>
    <row r="8" ht="12.75" customHeight="1">
      <c r="A8" s="12"/>
      <c r="B8" s="26"/>
      <c r="C8" s="20"/>
      <c r="D8" s="20"/>
      <c r="E8" s="20"/>
      <c r="F8" s="20"/>
      <c r="G8" s="20"/>
      <c r="H8" s="20"/>
      <c r="I8" s="20"/>
      <c r="J8" s="20"/>
      <c r="K8" s="20"/>
      <c r="L8" s="20"/>
      <c r="M8" s="21"/>
      <c r="N8" s="22"/>
      <c r="O8" s="23"/>
      <c r="P8" s="22"/>
      <c r="Q8" s="23"/>
      <c r="R8" s="21"/>
      <c r="S8" s="22"/>
      <c r="T8" s="22"/>
      <c r="U8" s="22"/>
      <c r="V8" s="22"/>
      <c r="W8" s="22"/>
      <c r="X8" s="22"/>
      <c r="Y8" s="22"/>
      <c r="Z8" s="22"/>
      <c r="AA8" s="22"/>
      <c r="AB8" s="22"/>
      <c r="AC8" s="5"/>
      <c r="AD8" s="5"/>
      <c r="AE8" s="5"/>
      <c r="AF8" s="5"/>
      <c r="AG8" s="5"/>
      <c r="AH8" s="5"/>
      <c r="AI8" s="5"/>
      <c r="AJ8" s="5"/>
      <c r="AK8" s="5"/>
      <c r="AL8" s="5"/>
      <c r="AM8" s="5"/>
      <c r="AN8" s="22"/>
      <c r="AO8" s="24"/>
      <c r="AP8" s="24"/>
      <c r="AQ8" s="24"/>
      <c r="AR8" s="24"/>
      <c r="AS8" s="24"/>
      <c r="AT8" s="24"/>
      <c r="AU8" s="25"/>
      <c r="AV8" s="24"/>
      <c r="AW8" s="24"/>
      <c r="AX8" s="24"/>
      <c r="AY8" s="24"/>
      <c r="AZ8" s="24"/>
      <c r="BA8" s="24"/>
      <c r="BB8" s="24"/>
      <c r="BC8" s="24"/>
      <c r="BD8" s="24"/>
      <c r="BE8" s="24"/>
      <c r="BF8" s="24"/>
      <c r="BG8" s="24"/>
      <c r="BH8" s="24"/>
      <c r="BI8" s="24"/>
      <c r="BJ8" s="24"/>
      <c r="BK8" s="24"/>
      <c r="BL8" s="24"/>
      <c r="BM8" s="24"/>
    </row>
    <row r="9" ht="12.75" customHeight="1">
      <c r="A9" s="12"/>
      <c r="B9" s="26" t="s">
        <v>16</v>
      </c>
      <c r="C9" s="20"/>
      <c r="D9" s="20"/>
      <c r="E9" s="20"/>
      <c r="F9" s="20"/>
      <c r="G9" s="20"/>
      <c r="H9" s="20"/>
      <c r="I9" s="20"/>
      <c r="J9" s="20"/>
      <c r="K9" s="20"/>
      <c r="L9" s="20"/>
      <c r="M9" s="21"/>
      <c r="N9" s="22"/>
      <c r="O9" s="23"/>
      <c r="P9" s="22"/>
      <c r="Q9" s="23"/>
      <c r="R9" s="21"/>
      <c r="S9" s="22"/>
      <c r="T9" s="22"/>
      <c r="U9" s="22"/>
      <c r="V9" s="22"/>
      <c r="W9" s="22"/>
      <c r="X9" s="22"/>
      <c r="Y9" s="22"/>
      <c r="Z9" s="22"/>
      <c r="AA9" s="22"/>
      <c r="AB9" s="22"/>
      <c r="AC9" s="5"/>
      <c r="AD9" s="5"/>
      <c r="AE9" s="5"/>
      <c r="AF9" s="5"/>
      <c r="AG9" s="5"/>
      <c r="AH9" s="5"/>
      <c r="AI9" s="5"/>
      <c r="AJ9" s="5"/>
      <c r="AK9" s="5"/>
      <c r="AL9" s="5"/>
      <c r="AM9" s="5"/>
      <c r="AN9" s="22"/>
      <c r="AO9" s="24"/>
      <c r="AP9" s="24"/>
      <c r="AQ9" s="24"/>
      <c r="AR9" s="24"/>
      <c r="AS9" s="24"/>
      <c r="AT9" s="24"/>
      <c r="AU9" s="25"/>
      <c r="AV9" s="24"/>
      <c r="AW9" s="24"/>
      <c r="AX9" s="24"/>
      <c r="AY9" s="24"/>
      <c r="AZ9" s="24"/>
      <c r="BA9" s="24"/>
      <c r="BB9" s="24"/>
      <c r="BC9" s="24"/>
      <c r="BD9" s="24"/>
      <c r="BE9" s="24"/>
      <c r="BF9" s="24"/>
      <c r="BG9" s="24"/>
      <c r="BH9" s="24"/>
      <c r="BI9" s="24"/>
      <c r="BJ9" s="24"/>
      <c r="BK9" s="24"/>
      <c r="BL9" s="24"/>
      <c r="BM9" s="24"/>
    </row>
    <row r="10" ht="12.75" customHeight="1">
      <c r="A10" s="12"/>
      <c r="B10" s="20"/>
      <c r="C10" s="20"/>
      <c r="D10" s="20"/>
      <c r="F10" s="20"/>
      <c r="G10" s="27" t="s">
        <v>17</v>
      </c>
      <c r="H10" s="20"/>
      <c r="I10" s="20"/>
      <c r="J10" s="20"/>
      <c r="K10" s="20"/>
      <c r="L10" s="20"/>
      <c r="M10" s="21"/>
      <c r="N10" s="22"/>
      <c r="O10" s="23"/>
      <c r="P10" s="22"/>
      <c r="Q10" s="23"/>
      <c r="R10" s="21"/>
      <c r="S10" s="22"/>
      <c r="T10" s="22"/>
      <c r="U10" s="22"/>
      <c r="V10" s="22"/>
      <c r="W10" s="22"/>
      <c r="X10" s="22"/>
      <c r="Y10" s="22"/>
      <c r="Z10" s="22"/>
      <c r="AA10" s="22"/>
      <c r="AB10" s="22"/>
      <c r="AC10" s="5"/>
      <c r="AD10" s="5"/>
      <c r="AE10" s="5"/>
      <c r="AF10" s="5"/>
      <c r="AG10" s="5"/>
      <c r="AH10" s="5"/>
      <c r="AI10" s="5"/>
      <c r="AJ10" s="5"/>
      <c r="AK10" s="5"/>
      <c r="AL10" s="5"/>
      <c r="AM10" s="5"/>
      <c r="AN10" s="22"/>
      <c r="AO10" s="24"/>
      <c r="AP10" s="24"/>
      <c r="AQ10" s="24"/>
      <c r="AR10" s="24"/>
      <c r="AS10" s="24"/>
      <c r="AT10" s="24"/>
      <c r="AU10" s="25"/>
      <c r="AV10" s="24"/>
      <c r="AW10" s="24"/>
      <c r="AX10" s="24"/>
      <c r="AY10" s="24"/>
      <c r="AZ10" s="24"/>
      <c r="BA10" s="24"/>
      <c r="BB10" s="24"/>
      <c r="BC10" s="24"/>
      <c r="BD10" s="24"/>
      <c r="BE10" s="24"/>
      <c r="BF10" s="24"/>
      <c r="BG10" s="24"/>
      <c r="BH10" s="24"/>
      <c r="BI10" s="24"/>
      <c r="BJ10" s="24"/>
      <c r="BK10" s="24"/>
      <c r="BL10" s="24"/>
      <c r="BM10" s="24"/>
    </row>
    <row r="11" ht="12.75" customHeight="1">
      <c r="A11" s="12"/>
      <c r="B11" s="20"/>
      <c r="C11" s="28" t="s">
        <v>18</v>
      </c>
      <c r="D11" s="28" t="s">
        <v>19</v>
      </c>
      <c r="E11" s="29" t="s">
        <v>20</v>
      </c>
      <c r="F11" s="29" t="s">
        <v>21</v>
      </c>
      <c r="G11" s="30" t="s">
        <v>22</v>
      </c>
      <c r="H11" s="20"/>
      <c r="I11" s="20"/>
      <c r="N11" s="22"/>
      <c r="O11" s="23"/>
      <c r="P11" s="22"/>
      <c r="Q11" s="23"/>
      <c r="R11" s="21"/>
      <c r="S11" s="22"/>
      <c r="T11" s="22"/>
      <c r="U11" s="22"/>
      <c r="V11" s="22"/>
      <c r="W11" s="22"/>
      <c r="X11" s="22"/>
      <c r="Y11" s="22"/>
      <c r="Z11" s="22"/>
      <c r="AA11" s="22"/>
      <c r="AB11" s="22"/>
      <c r="AC11" s="5"/>
      <c r="AD11" s="5"/>
      <c r="AE11" s="5"/>
      <c r="AF11" s="5"/>
      <c r="AG11" s="5"/>
      <c r="AH11" s="5"/>
      <c r="AI11" s="5"/>
      <c r="AJ11" s="5"/>
      <c r="AK11" s="5"/>
      <c r="AL11" s="5"/>
      <c r="AM11" s="5"/>
      <c r="AN11" s="22"/>
      <c r="AO11" s="24"/>
      <c r="AP11" s="24"/>
      <c r="AQ11" s="24"/>
      <c r="AR11" s="24"/>
      <c r="AS11" s="24"/>
      <c r="AT11" s="24"/>
      <c r="AU11" s="25"/>
      <c r="AV11" s="24"/>
      <c r="AW11" s="24"/>
      <c r="AX11" s="24"/>
      <c r="AY11" s="24"/>
      <c r="AZ11" s="24"/>
      <c r="BA11" s="24"/>
      <c r="BB11" s="24"/>
      <c r="BC11" s="24"/>
      <c r="BD11" s="24"/>
      <c r="BE11" s="24"/>
      <c r="BF11" s="24"/>
      <c r="BG11" s="24"/>
      <c r="BH11" s="24"/>
      <c r="BI11" s="24"/>
      <c r="BJ11" s="24"/>
      <c r="BK11" s="24"/>
      <c r="BL11" s="24"/>
      <c r="BM11" s="24"/>
    </row>
    <row r="12" ht="12.75" customHeight="1">
      <c r="A12" s="12"/>
      <c r="B12" s="31" t="s">
        <v>23</v>
      </c>
      <c r="C12" s="32">
        <f>E12-D12</f>
        <v>10630754.65</v>
      </c>
      <c r="D12" s="32">
        <f>BA$27/(BA$27+BB$27)*E12</f>
        <v>0</v>
      </c>
      <c r="E12" s="33">
        <f>AZ27</f>
        <v>10630754.65</v>
      </c>
      <c r="F12" s="33">
        <f>BC27</f>
        <v>-793683.863</v>
      </c>
      <c r="G12" s="34">
        <f t="shared" ref="G12:G13" si="1">E12+F12</f>
        <v>9837070.789</v>
      </c>
      <c r="H12" s="20"/>
      <c r="I12" s="20"/>
      <c r="N12" s="22"/>
      <c r="O12" s="23"/>
      <c r="P12" s="22"/>
      <c r="Q12" s="23"/>
      <c r="R12" s="21"/>
      <c r="S12" s="22"/>
      <c r="T12" s="22"/>
      <c r="U12" s="22"/>
      <c r="V12" s="22"/>
      <c r="W12" s="22"/>
      <c r="X12" s="22"/>
      <c r="Y12" s="22"/>
      <c r="Z12" s="22"/>
      <c r="AA12" s="22"/>
      <c r="AB12" s="22"/>
      <c r="AC12" s="5"/>
      <c r="AD12" s="5"/>
      <c r="AE12" s="5"/>
      <c r="AF12" s="5"/>
      <c r="AG12" s="5"/>
      <c r="AH12" s="5"/>
      <c r="AI12" s="5"/>
      <c r="AJ12" s="5"/>
      <c r="AK12" s="5"/>
      <c r="AL12" s="5"/>
      <c r="AM12" s="5"/>
      <c r="AN12" s="22"/>
      <c r="AO12" s="24"/>
      <c r="AP12" s="24"/>
      <c r="AQ12" s="24"/>
      <c r="AR12" s="24"/>
      <c r="AS12" s="24"/>
      <c r="AT12" s="24"/>
      <c r="AU12" s="25"/>
      <c r="AV12" s="24"/>
      <c r="AW12" s="24"/>
      <c r="AX12" s="24"/>
      <c r="AY12" s="24"/>
      <c r="AZ12" s="24"/>
      <c r="BA12" s="24"/>
      <c r="BB12" s="24"/>
      <c r="BC12" s="24"/>
      <c r="BD12" s="24"/>
      <c r="BE12" s="24"/>
      <c r="BF12" s="24"/>
      <c r="BG12" s="24"/>
      <c r="BH12" s="24"/>
      <c r="BI12" s="24"/>
      <c r="BJ12" s="24"/>
      <c r="BK12" s="24"/>
      <c r="BL12" s="24"/>
      <c r="BM12" s="24"/>
    </row>
    <row r="13" ht="12.75" customHeight="1">
      <c r="A13" s="12"/>
      <c r="B13" s="35" t="s">
        <v>24</v>
      </c>
      <c r="D13" s="20"/>
      <c r="E13" s="32">
        <f>BD27</f>
        <v>2344497.433</v>
      </c>
      <c r="F13" s="32">
        <f>BH27</f>
        <v>23043.04457</v>
      </c>
      <c r="G13" s="32">
        <f t="shared" si="1"/>
        <v>2367540.477</v>
      </c>
      <c r="H13" s="20"/>
      <c r="I13" s="20"/>
      <c r="N13" s="22"/>
      <c r="O13" s="23"/>
      <c r="P13" s="22"/>
      <c r="Q13" s="23"/>
      <c r="R13" s="21"/>
      <c r="S13" s="22"/>
      <c r="T13" s="22"/>
      <c r="U13" s="22"/>
      <c r="V13" s="22"/>
      <c r="W13" s="22"/>
      <c r="X13" s="22"/>
      <c r="Y13" s="22"/>
      <c r="Z13" s="22"/>
      <c r="AA13" s="22"/>
      <c r="AB13" s="22"/>
      <c r="AC13" s="5"/>
      <c r="AD13" s="5"/>
      <c r="AE13" s="5"/>
      <c r="AF13" s="5"/>
      <c r="AG13" s="5"/>
      <c r="AH13" s="5"/>
      <c r="AI13" s="5"/>
      <c r="AJ13" s="5"/>
      <c r="AK13" s="5"/>
      <c r="AL13" s="5"/>
      <c r="AM13" s="5"/>
      <c r="AN13" s="22"/>
      <c r="AO13" s="24"/>
      <c r="AP13" s="24"/>
      <c r="AQ13" s="24"/>
      <c r="AR13" s="24"/>
      <c r="AS13" s="24"/>
      <c r="AT13" s="24"/>
      <c r="AU13" s="25"/>
      <c r="AV13" s="24"/>
      <c r="AW13" s="24"/>
      <c r="AX13" s="24"/>
      <c r="AY13" s="24"/>
      <c r="AZ13" s="24"/>
      <c r="BA13" s="24"/>
      <c r="BB13" s="24"/>
      <c r="BC13" s="24"/>
      <c r="BD13" s="24"/>
      <c r="BE13" s="24"/>
      <c r="BF13" s="24"/>
      <c r="BG13" s="24"/>
      <c r="BH13" s="24"/>
      <c r="BI13" s="24"/>
      <c r="BJ13" s="24"/>
      <c r="BK13" s="24"/>
      <c r="BL13" s="24"/>
      <c r="BM13" s="24"/>
    </row>
    <row r="14" ht="12.75" customHeight="1">
      <c r="A14" s="12"/>
      <c r="B14" s="35" t="s">
        <v>25</v>
      </c>
      <c r="D14" s="20"/>
      <c r="E14" s="32">
        <f>BE27</f>
        <v>-2925209.342</v>
      </c>
      <c r="F14" s="32">
        <f>BG27</f>
        <v>-1780049.114</v>
      </c>
      <c r="G14" s="32">
        <f t="shared" ref="G14:G15" si="2">sum(E14:F14)</f>
        <v>-4705258.456</v>
      </c>
      <c r="H14" s="20"/>
      <c r="I14" s="20"/>
      <c r="N14" s="22"/>
      <c r="O14" s="23"/>
      <c r="P14" s="22"/>
      <c r="Q14" s="23"/>
      <c r="R14" s="21"/>
      <c r="S14" s="22"/>
      <c r="T14" s="22"/>
      <c r="U14" s="22"/>
      <c r="V14" s="22"/>
      <c r="W14" s="22"/>
      <c r="X14" s="22"/>
      <c r="Y14" s="22"/>
      <c r="Z14" s="22"/>
      <c r="AA14" s="22"/>
      <c r="AB14" s="22"/>
      <c r="AC14" s="5"/>
      <c r="AD14" s="5"/>
      <c r="AE14" s="5"/>
      <c r="AF14" s="5"/>
      <c r="AG14" s="5"/>
      <c r="AH14" s="5"/>
      <c r="AI14" s="5"/>
      <c r="AJ14" s="5"/>
      <c r="AK14" s="5"/>
      <c r="AL14" s="5"/>
      <c r="AM14" s="5"/>
      <c r="AN14" s="22"/>
      <c r="AO14" s="24"/>
      <c r="AP14" s="24"/>
      <c r="AQ14" s="24"/>
      <c r="AR14" s="24"/>
      <c r="AS14" s="24"/>
      <c r="AT14" s="24"/>
      <c r="AU14" s="25"/>
      <c r="AV14" s="24"/>
      <c r="AW14" s="24"/>
      <c r="AX14" s="24"/>
      <c r="AY14" s="24"/>
      <c r="AZ14" s="24"/>
      <c r="BA14" s="24"/>
      <c r="BB14" s="24"/>
      <c r="BC14" s="24"/>
      <c r="BD14" s="24"/>
      <c r="BE14" s="24"/>
      <c r="BF14" s="24"/>
      <c r="BG14" s="24"/>
      <c r="BH14" s="24"/>
      <c r="BI14" s="24"/>
      <c r="BJ14" s="24"/>
      <c r="BK14" s="24"/>
      <c r="BL14" s="24"/>
      <c r="BM14" s="24"/>
    </row>
    <row r="15" ht="12.75" customHeight="1">
      <c r="A15" s="12"/>
      <c r="B15" s="35" t="s">
        <v>26</v>
      </c>
      <c r="C15" s="32"/>
      <c r="D15" s="32"/>
      <c r="F15" s="32">
        <f>-F14</f>
        <v>1780049.114</v>
      </c>
      <c r="G15" s="32">
        <f t="shared" si="2"/>
        <v>1780049.114</v>
      </c>
      <c r="H15" s="20"/>
      <c r="I15" s="20"/>
      <c r="N15" s="22"/>
      <c r="O15" s="23"/>
      <c r="P15" s="22"/>
      <c r="Q15" s="23"/>
      <c r="R15" s="21"/>
      <c r="S15" s="22"/>
      <c r="T15" s="22"/>
      <c r="U15" s="22"/>
      <c r="V15" s="22"/>
      <c r="W15" s="22"/>
      <c r="X15" s="22"/>
      <c r="Y15" s="22"/>
      <c r="Z15" s="22"/>
      <c r="AA15" s="22"/>
      <c r="AB15" s="22"/>
      <c r="AC15" s="5"/>
      <c r="AD15" s="5"/>
      <c r="AE15" s="5"/>
      <c r="AF15" s="5"/>
      <c r="AG15" s="5"/>
      <c r="AH15" s="5"/>
      <c r="AI15" s="5"/>
      <c r="AJ15" s="5"/>
      <c r="AK15" s="5"/>
      <c r="AL15" s="5"/>
      <c r="AM15" s="5"/>
      <c r="AN15" s="22"/>
      <c r="AO15" s="24"/>
      <c r="AP15" s="24"/>
      <c r="AQ15" s="24"/>
      <c r="AR15" s="24"/>
      <c r="AS15" s="24"/>
      <c r="AT15" s="24"/>
      <c r="AU15" s="25"/>
      <c r="AV15" s="24"/>
      <c r="AW15" s="24"/>
      <c r="AX15" s="24"/>
      <c r="AY15" s="24"/>
      <c r="AZ15" s="24"/>
      <c r="BA15" s="24"/>
      <c r="BB15" s="24"/>
      <c r="BC15" s="24"/>
      <c r="BD15" s="24"/>
      <c r="BE15" s="24"/>
      <c r="BF15" s="24"/>
      <c r="BG15" s="24"/>
      <c r="BH15" s="24"/>
      <c r="BI15" s="24"/>
      <c r="BJ15" s="24"/>
      <c r="BK15" s="24"/>
      <c r="BL15" s="24"/>
      <c r="BM15" s="24"/>
    </row>
    <row r="16" ht="12.75" customHeight="1">
      <c r="A16" s="12"/>
      <c r="B16" s="31" t="s">
        <v>27</v>
      </c>
      <c r="C16" s="32">
        <f>BL27</f>
        <v>9970735.708</v>
      </c>
      <c r="D16" s="32">
        <f>BK27</f>
        <v>79307.03477</v>
      </c>
      <c r="E16" s="33">
        <f>BJ27</f>
        <v>10050042.74</v>
      </c>
      <c r="F16" s="33">
        <f>BM27</f>
        <v>-770640.8184</v>
      </c>
      <c r="G16" s="34">
        <f>E16+F16</f>
        <v>9279401.924</v>
      </c>
      <c r="H16" s="20"/>
      <c r="I16" s="20"/>
      <c r="N16" s="22"/>
      <c r="O16" s="23"/>
      <c r="P16" s="22"/>
      <c r="Q16" s="23"/>
      <c r="R16" s="21"/>
      <c r="S16" s="22"/>
      <c r="T16" s="22"/>
      <c r="U16" s="22"/>
      <c r="V16" s="22"/>
      <c r="W16" s="22"/>
      <c r="X16" s="22"/>
      <c r="Y16" s="22"/>
      <c r="Z16" s="22"/>
      <c r="AA16" s="22"/>
      <c r="AB16" s="22"/>
      <c r="AC16" s="5"/>
      <c r="AD16" s="5"/>
      <c r="AE16" s="5"/>
      <c r="AF16" s="5"/>
      <c r="AG16" s="5"/>
      <c r="AH16" s="5"/>
      <c r="AI16" s="5"/>
      <c r="AJ16" s="5"/>
      <c r="AK16" s="5"/>
      <c r="AL16" s="5"/>
      <c r="AM16" s="5"/>
      <c r="AN16" s="22"/>
      <c r="AO16" s="24"/>
      <c r="AP16" s="24"/>
      <c r="AQ16" s="24"/>
      <c r="AR16" s="24"/>
      <c r="AS16" s="24"/>
      <c r="AT16" s="24"/>
      <c r="AU16" s="25"/>
      <c r="AV16" s="24"/>
      <c r="AW16" s="24"/>
      <c r="AX16" s="24"/>
      <c r="AY16" s="24"/>
      <c r="AZ16" s="24"/>
      <c r="BA16" s="24"/>
      <c r="BB16" s="24"/>
      <c r="BC16" s="24"/>
      <c r="BD16" s="24"/>
      <c r="BE16" s="24"/>
      <c r="BF16" s="24"/>
      <c r="BG16" s="24"/>
      <c r="BH16" s="24"/>
      <c r="BI16" s="24"/>
      <c r="BJ16" s="24"/>
      <c r="BK16" s="24"/>
      <c r="BL16" s="24"/>
      <c r="BM16" s="24"/>
    </row>
    <row r="17" ht="12.75" customHeight="1">
      <c r="A17" s="12"/>
      <c r="H17" s="20"/>
      <c r="I17" s="20"/>
      <c r="N17" s="22"/>
      <c r="O17" s="23"/>
      <c r="P17" s="22"/>
      <c r="Q17" s="23"/>
      <c r="R17" s="21"/>
      <c r="S17" s="22"/>
      <c r="T17" s="22"/>
      <c r="U17" s="22"/>
      <c r="V17" s="22"/>
      <c r="W17" s="22"/>
      <c r="X17" s="22"/>
      <c r="Y17" s="22"/>
      <c r="Z17" s="22"/>
      <c r="AA17" s="22"/>
      <c r="AB17" s="22"/>
      <c r="AC17" s="5"/>
      <c r="AD17" s="5"/>
      <c r="AE17" s="5"/>
      <c r="AF17" s="5"/>
      <c r="AG17" s="5"/>
      <c r="AH17" s="5"/>
      <c r="AI17" s="5"/>
      <c r="AJ17" s="5"/>
      <c r="AK17" s="5"/>
      <c r="AL17" s="5"/>
      <c r="AM17" s="5"/>
      <c r="AN17" s="22"/>
      <c r="AO17" s="24"/>
      <c r="AP17" s="24"/>
      <c r="AQ17" s="24"/>
      <c r="AR17" s="24"/>
      <c r="AS17" s="24"/>
      <c r="AT17" s="24"/>
      <c r="AU17" s="25"/>
      <c r="AV17" s="24"/>
      <c r="AW17" s="24"/>
      <c r="AX17" s="24"/>
      <c r="AY17" s="24"/>
      <c r="AZ17" s="24"/>
      <c r="BA17" s="24"/>
      <c r="BB17" s="24"/>
      <c r="BC17" s="24"/>
      <c r="BD17" s="24"/>
      <c r="BE17" s="24"/>
      <c r="BF17" s="24"/>
      <c r="BG17" s="24"/>
      <c r="BH17" s="24"/>
      <c r="BI17" s="24"/>
      <c r="BJ17" s="24"/>
      <c r="BK17" s="24"/>
      <c r="BL17" s="24"/>
      <c r="BM17" s="24"/>
    </row>
    <row r="18" ht="12.75" customHeight="1">
      <c r="A18" s="12"/>
      <c r="B18" s="18" t="s">
        <v>28</v>
      </c>
      <c r="G18" s="20"/>
      <c r="H18" s="20"/>
      <c r="I18" s="20"/>
      <c r="N18" s="22"/>
      <c r="O18" s="23"/>
      <c r="P18" s="22"/>
      <c r="Q18" s="23"/>
      <c r="R18" s="21"/>
      <c r="S18" s="22"/>
      <c r="T18" s="22"/>
      <c r="U18" s="22"/>
      <c r="V18" s="22"/>
      <c r="W18" s="22"/>
      <c r="X18" s="22"/>
      <c r="Y18" s="22"/>
      <c r="Z18" s="22"/>
      <c r="AA18" s="22"/>
      <c r="AB18" s="22"/>
      <c r="AC18" s="5"/>
      <c r="AD18" s="5"/>
      <c r="AE18" s="5"/>
      <c r="AF18" s="5"/>
      <c r="AG18" s="5"/>
      <c r="AH18" s="5"/>
      <c r="AI18" s="5"/>
      <c r="AJ18" s="5"/>
      <c r="AK18" s="5"/>
      <c r="AL18" s="5"/>
      <c r="AM18" s="5"/>
      <c r="AN18" s="22"/>
      <c r="AO18" s="24"/>
      <c r="AP18" s="24"/>
      <c r="AQ18" s="24"/>
      <c r="AR18" s="24"/>
      <c r="AS18" s="24"/>
      <c r="AT18" s="24"/>
      <c r="AU18" s="25"/>
      <c r="AV18" s="24"/>
      <c r="AW18" s="24"/>
      <c r="AX18" s="24"/>
      <c r="AY18" s="24"/>
      <c r="AZ18" s="24"/>
      <c r="BA18" s="24"/>
      <c r="BB18" s="24"/>
      <c r="BC18" s="24"/>
      <c r="BD18" s="24"/>
      <c r="BE18" s="24"/>
      <c r="BF18" s="24"/>
      <c r="BG18" s="24"/>
      <c r="BH18" s="24"/>
      <c r="BI18" s="24"/>
      <c r="BJ18" s="24"/>
      <c r="BK18" s="24"/>
      <c r="BL18" s="24"/>
      <c r="BM18" s="24"/>
    </row>
    <row r="19" ht="12.75" customHeight="1">
      <c r="A19" s="12"/>
      <c r="B19" s="35"/>
      <c r="C19" s="32"/>
      <c r="D19" s="32"/>
      <c r="G19" s="20"/>
      <c r="H19" s="20"/>
      <c r="I19" s="20"/>
      <c r="N19" s="22"/>
      <c r="O19" s="23"/>
      <c r="P19" s="22"/>
      <c r="Q19" s="23"/>
      <c r="R19" s="21"/>
      <c r="S19" s="22"/>
      <c r="T19" s="22"/>
      <c r="U19" s="22"/>
      <c r="V19" s="22"/>
      <c r="W19" s="22"/>
      <c r="X19" s="22"/>
      <c r="Y19" s="22"/>
      <c r="Z19" s="22"/>
      <c r="AA19" s="22"/>
      <c r="AB19" s="22"/>
      <c r="AC19" s="5"/>
      <c r="AD19" s="5"/>
      <c r="AE19" s="5"/>
      <c r="AF19" s="5"/>
      <c r="AG19" s="5"/>
      <c r="AH19" s="5"/>
      <c r="AI19" s="5"/>
      <c r="AJ19" s="5"/>
      <c r="AK19" s="5"/>
      <c r="AL19" s="5"/>
      <c r="AM19" s="5"/>
      <c r="AN19" s="22"/>
      <c r="AO19" s="24"/>
      <c r="AP19" s="24"/>
      <c r="AQ19" s="24"/>
      <c r="AR19" s="24"/>
      <c r="AS19" s="24"/>
      <c r="AT19" s="24"/>
      <c r="AU19" s="25"/>
      <c r="AV19" s="24"/>
      <c r="AW19" s="24"/>
      <c r="AX19" s="24"/>
      <c r="AY19" s="24"/>
      <c r="AZ19" s="24"/>
      <c r="BA19" s="24"/>
      <c r="BB19" s="24"/>
      <c r="BC19" s="24"/>
      <c r="BD19" s="24"/>
      <c r="BE19" s="24"/>
      <c r="BF19" s="24"/>
      <c r="BG19" s="24"/>
      <c r="BH19" s="24"/>
      <c r="BI19" s="24"/>
      <c r="BJ19" s="24"/>
      <c r="BK19" s="24"/>
      <c r="BL19" s="24"/>
      <c r="BM19" s="24"/>
    </row>
    <row r="20" ht="12.75" customHeight="1">
      <c r="A20" s="12" t="s">
        <v>29</v>
      </c>
      <c r="B20" s="20" t="s">
        <v>30</v>
      </c>
      <c r="M20" s="21"/>
      <c r="N20" s="22"/>
      <c r="O20" s="23"/>
      <c r="P20" s="22"/>
      <c r="Q20" s="23"/>
      <c r="R20" s="21"/>
      <c r="S20" s="22"/>
      <c r="T20" s="22"/>
      <c r="U20" s="22"/>
      <c r="V20" s="22"/>
      <c r="W20" s="22"/>
      <c r="X20" s="22"/>
      <c r="Y20" s="22"/>
      <c r="Z20" s="22"/>
      <c r="AA20" s="22"/>
      <c r="AB20" s="22"/>
      <c r="AC20" s="5"/>
      <c r="AD20" s="5"/>
      <c r="AE20" s="5"/>
      <c r="AF20" s="5"/>
      <c r="AG20" s="5"/>
      <c r="AH20" s="5"/>
      <c r="AI20" s="5"/>
      <c r="AJ20" s="5"/>
      <c r="AK20" s="5"/>
      <c r="AL20" s="5"/>
      <c r="AM20" s="5"/>
      <c r="AN20" s="22"/>
      <c r="AO20" s="24"/>
      <c r="AP20" s="24"/>
      <c r="AQ20" s="24"/>
      <c r="AR20" s="24"/>
      <c r="AS20" s="24"/>
      <c r="AT20" s="24"/>
      <c r="AU20" s="25"/>
      <c r="AV20" s="24"/>
      <c r="AW20" s="24"/>
      <c r="AX20" s="24"/>
      <c r="AY20" s="24"/>
      <c r="AZ20" s="24"/>
      <c r="BA20" s="24"/>
      <c r="BB20" s="24"/>
      <c r="BC20" s="24"/>
      <c r="BD20" s="24"/>
      <c r="BE20" s="24"/>
      <c r="BF20" s="24"/>
      <c r="BG20" s="24"/>
      <c r="BH20" s="24"/>
      <c r="BI20" s="24"/>
      <c r="BJ20" s="24"/>
      <c r="BK20" s="24"/>
      <c r="BL20" s="24"/>
      <c r="BM20" s="24"/>
    </row>
    <row r="21" ht="12.75" customHeight="1">
      <c r="A21" s="5"/>
      <c r="M21" s="21"/>
      <c r="N21" s="22"/>
      <c r="O21" s="23"/>
      <c r="P21" s="22"/>
      <c r="Q21" s="23"/>
      <c r="R21" s="21"/>
      <c r="S21" s="22"/>
      <c r="T21" s="22"/>
      <c r="U21" s="22"/>
      <c r="V21" s="22"/>
      <c r="W21" s="22"/>
      <c r="X21" s="22"/>
      <c r="Y21" s="22"/>
      <c r="Z21" s="22"/>
      <c r="AA21" s="22"/>
      <c r="AB21" s="22"/>
      <c r="AC21" s="5"/>
      <c r="AD21" s="5"/>
      <c r="AE21" s="5"/>
      <c r="AF21" s="5"/>
      <c r="AG21" s="5"/>
      <c r="AH21" s="5"/>
      <c r="AI21" s="5"/>
      <c r="AJ21" s="5"/>
      <c r="AK21" s="5"/>
      <c r="AL21" s="5"/>
      <c r="AM21" s="5"/>
      <c r="AN21" s="22"/>
      <c r="AO21" s="24"/>
      <c r="AP21" s="24"/>
      <c r="AQ21" s="24"/>
      <c r="AR21" s="24"/>
      <c r="AS21" s="24"/>
      <c r="AT21" s="24"/>
      <c r="AU21" s="25"/>
      <c r="AV21" s="24"/>
      <c r="AW21" s="24"/>
      <c r="AX21" s="24"/>
      <c r="AY21" s="24"/>
      <c r="AZ21" s="24"/>
      <c r="BA21" s="24"/>
      <c r="BB21" s="24"/>
      <c r="BC21" s="24"/>
      <c r="BD21" s="24"/>
      <c r="BE21" s="24"/>
      <c r="BF21" s="24"/>
      <c r="BG21" s="24"/>
      <c r="BH21" s="24"/>
      <c r="BI21" s="24"/>
      <c r="BJ21" s="24"/>
      <c r="BK21" s="24"/>
      <c r="BL21" s="24"/>
      <c r="BM21" s="24"/>
    </row>
    <row r="22" ht="12.75" customHeight="1">
      <c r="A22" s="5"/>
      <c r="M22" s="21"/>
      <c r="N22" s="22"/>
      <c r="O22" s="23"/>
      <c r="P22" s="22"/>
      <c r="Q22" s="23"/>
      <c r="R22" s="21"/>
      <c r="S22" s="22"/>
      <c r="T22" s="22"/>
      <c r="U22" s="22"/>
      <c r="V22" s="22"/>
      <c r="W22" s="22"/>
      <c r="X22" s="22"/>
      <c r="Y22" s="22"/>
      <c r="Z22" s="22"/>
      <c r="AA22" s="22"/>
      <c r="AB22" s="22"/>
      <c r="AC22" s="5"/>
      <c r="AD22" s="5"/>
      <c r="AE22" s="5"/>
      <c r="AF22" s="5"/>
      <c r="AG22" s="5"/>
      <c r="AH22" s="5"/>
      <c r="AI22" s="5"/>
      <c r="AJ22" s="5"/>
      <c r="AK22" s="5"/>
      <c r="AL22" s="5"/>
      <c r="AM22" s="5"/>
      <c r="AN22" s="22"/>
      <c r="AO22" s="24"/>
      <c r="AP22" s="24"/>
      <c r="AQ22" s="24"/>
      <c r="AR22" s="24"/>
      <c r="AS22" s="24"/>
      <c r="AT22" s="24"/>
      <c r="AU22" s="25"/>
      <c r="AV22" s="24"/>
      <c r="AW22" s="24"/>
      <c r="AX22" s="24"/>
      <c r="AY22" s="24"/>
      <c r="AZ22" s="24"/>
      <c r="BA22" s="24"/>
      <c r="BB22" s="24"/>
      <c r="BC22" s="24"/>
      <c r="BD22" s="24"/>
      <c r="BE22" s="24"/>
      <c r="BF22" s="24"/>
      <c r="BG22" s="24"/>
      <c r="BH22" s="24"/>
      <c r="BI22" s="24"/>
      <c r="BJ22" s="24"/>
      <c r="BK22" s="24"/>
      <c r="BL22" s="24"/>
      <c r="BM22" s="24"/>
    </row>
    <row r="23" ht="12.75" customHeight="1">
      <c r="A23" s="5"/>
      <c r="B23" s="36" t="s">
        <v>31</v>
      </c>
      <c r="M23" s="21"/>
      <c r="N23" s="22"/>
      <c r="O23" s="23"/>
      <c r="P23" s="22"/>
      <c r="Q23" s="23"/>
      <c r="R23" s="21"/>
      <c r="S23" s="22"/>
      <c r="T23" s="22"/>
      <c r="U23" s="22"/>
      <c r="V23" s="22"/>
      <c r="W23" s="22"/>
      <c r="X23" s="22"/>
      <c r="Y23" s="22"/>
      <c r="Z23" s="22"/>
      <c r="AA23" s="22"/>
      <c r="AB23" s="22"/>
      <c r="AC23" s="5"/>
      <c r="AD23" s="5"/>
      <c r="AE23" s="5"/>
      <c r="AF23" s="5"/>
      <c r="AG23" s="5"/>
      <c r="AH23" s="5"/>
      <c r="AI23" s="5"/>
      <c r="AJ23" s="5"/>
      <c r="AK23" s="5"/>
      <c r="AL23" s="5"/>
      <c r="AM23" s="5"/>
      <c r="AN23" s="22"/>
      <c r="AO23" s="24"/>
      <c r="AP23" s="24"/>
      <c r="AQ23" s="24"/>
      <c r="AR23" s="8"/>
      <c r="AS23" s="24"/>
      <c r="AT23" s="24"/>
      <c r="AU23" s="25"/>
      <c r="AV23" s="24"/>
      <c r="AW23" s="24"/>
      <c r="AX23" s="24"/>
      <c r="AY23" s="24"/>
      <c r="AZ23" s="24"/>
      <c r="BA23" s="24"/>
      <c r="BB23" s="24"/>
      <c r="BC23" s="24"/>
      <c r="BD23" s="24"/>
      <c r="BE23" s="24"/>
      <c r="BF23" s="24"/>
      <c r="BG23" s="24"/>
      <c r="BH23" s="24"/>
      <c r="BI23" s="24"/>
      <c r="BJ23" s="24"/>
      <c r="BK23" s="24"/>
      <c r="BL23" s="24"/>
      <c r="BM23" s="24"/>
    </row>
    <row r="24" ht="12.75" customHeight="1">
      <c r="A24" s="5"/>
      <c r="M24" s="21"/>
      <c r="N24" s="22"/>
      <c r="O24" s="23"/>
      <c r="P24" s="22"/>
      <c r="Q24" s="23"/>
      <c r="R24" s="21"/>
      <c r="S24" s="22"/>
      <c r="T24" s="22"/>
      <c r="U24" s="22"/>
      <c r="V24" s="22"/>
      <c r="W24" s="22"/>
      <c r="X24" s="22"/>
      <c r="Y24" s="22"/>
      <c r="Z24" s="22"/>
      <c r="AA24" s="22"/>
      <c r="AB24" s="22"/>
      <c r="AC24" s="5"/>
      <c r="AD24" s="5"/>
      <c r="AE24" s="5"/>
      <c r="AF24" s="5"/>
      <c r="AG24" s="5"/>
      <c r="AH24" s="5"/>
      <c r="AI24" s="5"/>
      <c r="AJ24" s="5"/>
      <c r="AK24" s="5"/>
      <c r="AL24" s="5"/>
      <c r="AM24" s="5"/>
      <c r="AN24" s="22"/>
      <c r="AO24" s="37"/>
      <c r="AP24" s="38"/>
      <c r="AQ24" s="24"/>
      <c r="AR24" s="8"/>
      <c r="AS24" s="24"/>
      <c r="AT24" s="24"/>
      <c r="AU24" s="25"/>
      <c r="AV24" s="24"/>
      <c r="AW24" s="38"/>
      <c r="AX24" s="24"/>
      <c r="AY24" s="24"/>
      <c r="AZ24" s="24"/>
      <c r="BA24" s="24"/>
      <c r="BB24" s="24"/>
      <c r="BC24" s="24"/>
      <c r="BD24" s="8">
        <f>-(AP24*AW24+AZ24+BE24-AT24*AX24)+AP24*AW24</f>
        <v>0</v>
      </c>
      <c r="BE24" s="24"/>
      <c r="BF24" s="24"/>
      <c r="BG24" s="24"/>
      <c r="BH24" s="24"/>
      <c r="BI24" s="24"/>
      <c r="BJ24" s="24"/>
      <c r="BK24" s="24"/>
      <c r="BL24" s="24"/>
      <c r="BM24" s="24"/>
    </row>
    <row r="25" ht="12.75" customHeight="1">
      <c r="A25" s="5"/>
      <c r="B25" s="39" t="s">
        <v>32</v>
      </c>
      <c r="M25" s="21"/>
      <c r="N25" s="22"/>
      <c r="O25" s="23"/>
      <c r="P25" s="22"/>
      <c r="Q25" s="23"/>
      <c r="R25" s="21"/>
      <c r="S25" s="22"/>
      <c r="T25" s="22"/>
      <c r="U25" s="40" t="s">
        <v>33</v>
      </c>
      <c r="V25" s="41"/>
      <c r="W25" s="41"/>
      <c r="X25" s="41"/>
      <c r="Y25" s="41"/>
      <c r="Z25" s="41"/>
      <c r="AA25" s="41"/>
      <c r="AB25" s="41"/>
      <c r="AC25" s="42"/>
      <c r="AD25" s="43" t="s">
        <v>34</v>
      </c>
      <c r="AO25" s="44" t="s">
        <v>35</v>
      </c>
      <c r="AP25" s="41"/>
      <c r="AQ25" s="41"/>
      <c r="AR25" s="41"/>
      <c r="AS25" s="41"/>
      <c r="AT25" s="41"/>
      <c r="AU25" s="42"/>
      <c r="AV25" s="45" t="s">
        <v>36</v>
      </c>
      <c r="AW25" s="41"/>
      <c r="AX25" s="42"/>
      <c r="AY25" s="46" t="s">
        <v>37</v>
      </c>
      <c r="AZ25" s="41"/>
      <c r="BA25" s="41"/>
      <c r="BB25" s="41"/>
      <c r="BC25" s="41"/>
      <c r="BD25" s="41"/>
      <c r="BE25" s="41"/>
      <c r="BF25" s="41"/>
      <c r="BG25" s="41"/>
      <c r="BH25" s="41"/>
      <c r="BI25" s="41"/>
      <c r="BJ25" s="41"/>
      <c r="BK25" s="41"/>
      <c r="BL25" s="41"/>
      <c r="BM25" s="42"/>
    </row>
    <row r="26" ht="12.75" customHeight="1">
      <c r="A26" s="5"/>
      <c r="B26" s="5"/>
      <c r="C26" s="5"/>
      <c r="D26" s="5"/>
      <c r="E26" s="5"/>
      <c r="F26" s="5"/>
      <c r="G26" s="5"/>
      <c r="H26" s="23"/>
      <c r="I26" s="21"/>
      <c r="J26" s="22"/>
      <c r="K26" s="21"/>
      <c r="L26" s="22"/>
      <c r="M26" s="21"/>
      <c r="N26" s="22"/>
      <c r="O26" s="23"/>
      <c r="P26" s="22"/>
      <c r="Q26" s="23"/>
      <c r="R26" s="21"/>
      <c r="S26" s="22"/>
      <c r="T26" s="22"/>
      <c r="U26" s="22"/>
      <c r="V26" s="22"/>
      <c r="W26" s="22"/>
      <c r="X26" s="22"/>
      <c r="Y26" s="22"/>
      <c r="Z26" s="22"/>
      <c r="AA26" s="22"/>
      <c r="AB26" s="47" t="b">
        <f>U27+X27-Z27-AA27=AB27</f>
        <v>1</v>
      </c>
      <c r="AC26" s="47" t="b">
        <f>V27+W27-X27-Y27=AC27</f>
        <v>1</v>
      </c>
      <c r="AD26" s="5"/>
      <c r="AE26" s="5"/>
      <c r="AF26" s="5"/>
      <c r="AG26" s="5"/>
      <c r="AH26" s="5"/>
      <c r="AI26" s="5"/>
      <c r="AJ26" s="5"/>
      <c r="AK26" s="5"/>
      <c r="AL26" s="5"/>
      <c r="AM26" s="5"/>
      <c r="AN26" s="22"/>
      <c r="AP26" s="48"/>
      <c r="AQ26" s="48"/>
      <c r="AR26" s="48"/>
      <c r="AS26" s="48"/>
      <c r="AT26" s="47" t="b">
        <f>sum(AO27:AS27)=AT27</f>
        <v>1</v>
      </c>
      <c r="AU26" s="49"/>
      <c r="AV26" s="48"/>
      <c r="AW26" s="48"/>
      <c r="AX26" s="48"/>
      <c r="AY26" s="47" t="b">
        <f>round(BC27+AZ27, 0)=round(AY27, 0)</f>
        <v>1</v>
      </c>
      <c r="AZ26" s="50"/>
      <c r="BA26" s="50"/>
      <c r="BB26" s="50"/>
      <c r="BC26" s="50"/>
      <c r="BD26" s="50"/>
      <c r="BE26" s="50"/>
      <c r="BF26" s="50"/>
      <c r="BG26" s="50"/>
      <c r="BH26" s="50"/>
      <c r="BI26" s="47" t="b">
        <f>round(BM27+BJ27, 0)=round(BI27, 0)</f>
        <v>1</v>
      </c>
      <c r="BJ26" s="47" t="b">
        <f>AZ27+BD27+BE27=BJ27</f>
        <v>1</v>
      </c>
      <c r="BK26" s="50"/>
      <c r="BL26" s="50"/>
      <c r="BM26" s="47" t="b">
        <f>round(BC27+BH27, 0)=round(BM27, 0)</f>
        <v>1</v>
      </c>
    </row>
    <row r="27" ht="12.75" customHeight="1">
      <c r="A27" s="51" t="s">
        <v>38</v>
      </c>
      <c r="B27" s="52"/>
      <c r="C27" s="52"/>
      <c r="D27" s="52"/>
      <c r="E27" s="52"/>
      <c r="F27" s="52"/>
      <c r="G27" s="52"/>
      <c r="H27" s="53"/>
      <c r="I27" s="54"/>
      <c r="J27" s="55">
        <f>SUM(J29:J353)</f>
        <v>10236000</v>
      </c>
      <c r="K27" s="55"/>
      <c r="L27" s="55">
        <f>SUM(L29:L353)</f>
        <v>2167000</v>
      </c>
      <c r="M27" s="56"/>
      <c r="N27" s="56">
        <f>SUM(N29:N353)</f>
        <v>2891000</v>
      </c>
      <c r="O27" s="56"/>
      <c r="P27" s="56">
        <f>SUM(P29:P353)</f>
        <v>26000</v>
      </c>
      <c r="Q27" s="56"/>
      <c r="R27" s="56"/>
      <c r="S27" s="56">
        <f>SUM(S29:S353)</f>
        <v>2122000</v>
      </c>
      <c r="T27" s="56"/>
      <c r="U27" s="55">
        <f t="shared" ref="U27:AC27" si="3">SUM(U29:U353)</f>
        <v>0</v>
      </c>
      <c r="V27" s="55">
        <f t="shared" si="3"/>
        <v>5843000</v>
      </c>
      <c r="W27" s="55">
        <f t="shared" si="3"/>
        <v>495000</v>
      </c>
      <c r="X27" s="55">
        <f t="shared" si="3"/>
        <v>67000</v>
      </c>
      <c r="Y27" s="55">
        <f t="shared" si="3"/>
        <v>1093000</v>
      </c>
      <c r="Z27" s="55">
        <f t="shared" si="3"/>
        <v>10000</v>
      </c>
      <c r="AA27" s="55">
        <f t="shared" si="3"/>
        <v>38000</v>
      </c>
      <c r="AB27" s="55">
        <f t="shared" si="3"/>
        <v>19000</v>
      </c>
      <c r="AC27" s="55">
        <f t="shared" si="3"/>
        <v>5178000</v>
      </c>
      <c r="AD27" s="55"/>
      <c r="AE27" s="55"/>
      <c r="AF27" s="55"/>
      <c r="AG27" s="55"/>
      <c r="AH27" s="55"/>
      <c r="AI27" s="55"/>
      <c r="AJ27" s="55"/>
      <c r="AK27" s="55">
        <f t="shared" ref="AK27:AM27" si="4">averagea(AK29:AK353)</f>
        <v>380.9415385</v>
      </c>
      <c r="AL27" s="55">
        <f t="shared" si="4"/>
        <v>49.61538462</v>
      </c>
      <c r="AM27" s="55">
        <f t="shared" si="4"/>
        <v>430.5569231</v>
      </c>
      <c r="AN27" s="55">
        <f t="shared" ref="AN27:AU27" si="5">SUM(AN29:AN353)</f>
        <v>14726.14289</v>
      </c>
      <c r="AO27" s="55">
        <f t="shared" si="5"/>
        <v>2353444.534</v>
      </c>
      <c r="AP27" s="55">
        <f t="shared" si="5"/>
        <v>560339.4793</v>
      </c>
      <c r="AQ27" s="55">
        <f t="shared" si="5"/>
        <v>-597446.7861</v>
      </c>
      <c r="AR27" s="55">
        <f t="shared" si="5"/>
        <v>-10000</v>
      </c>
      <c r="AS27" s="55">
        <f t="shared" si="5"/>
        <v>-38000</v>
      </c>
      <c r="AT27" s="55">
        <f t="shared" si="5"/>
        <v>2268337.227</v>
      </c>
      <c r="AU27" s="57">
        <f t="shared" si="5"/>
        <v>0</v>
      </c>
      <c r="AV27" s="58">
        <f t="shared" ref="AV27:AX27" si="6">AVERAGEIFS(AV29:AV353, AV29:AV353, "&gt;"&amp;0)</f>
        <v>4.492566266</v>
      </c>
      <c r="AW27" s="58">
        <f t="shared" si="6"/>
        <v>4.18477916</v>
      </c>
      <c r="AX27" s="58">
        <f t="shared" si="6"/>
        <v>4.356705677</v>
      </c>
      <c r="AY27" s="59">
        <f t="shared" ref="AY27:BM27" si="7">SUM(AY29:AY353)</f>
        <v>9837070.789</v>
      </c>
      <c r="AZ27" s="60">
        <f t="shared" si="7"/>
        <v>10630754.65</v>
      </c>
      <c r="BA27" s="60">
        <f t="shared" si="7"/>
        <v>0</v>
      </c>
      <c r="BB27" s="60">
        <f t="shared" si="7"/>
        <v>10630754.65</v>
      </c>
      <c r="BC27" s="60">
        <f t="shared" si="7"/>
        <v>-793683.863</v>
      </c>
      <c r="BD27" s="60">
        <f t="shared" si="7"/>
        <v>2344497.433</v>
      </c>
      <c r="BE27" s="60">
        <f t="shared" si="7"/>
        <v>-2925209.342</v>
      </c>
      <c r="BF27" s="60">
        <f t="shared" si="7"/>
        <v>-4705258.456</v>
      </c>
      <c r="BG27" s="60">
        <f t="shared" si="7"/>
        <v>-1780049.114</v>
      </c>
      <c r="BH27" s="60">
        <f t="shared" si="7"/>
        <v>23043.04457</v>
      </c>
      <c r="BI27" s="60">
        <f t="shared" si="7"/>
        <v>9279401.924</v>
      </c>
      <c r="BJ27" s="60">
        <f t="shared" si="7"/>
        <v>10050042.74</v>
      </c>
      <c r="BK27" s="60">
        <f t="shared" si="7"/>
        <v>79307.03477</v>
      </c>
      <c r="BL27" s="60">
        <f t="shared" si="7"/>
        <v>9970735.708</v>
      </c>
      <c r="BM27" s="60">
        <f t="shared" si="7"/>
        <v>-770640.8184</v>
      </c>
    </row>
    <row r="28">
      <c r="A28" s="61" t="s">
        <v>39</v>
      </c>
      <c r="B28" s="62" t="s">
        <v>40</v>
      </c>
      <c r="C28" s="63" t="s">
        <v>41</v>
      </c>
      <c r="D28" s="63" t="s">
        <v>42</v>
      </c>
      <c r="E28" s="63" t="s">
        <v>43</v>
      </c>
      <c r="F28" s="62" t="s">
        <v>44</v>
      </c>
      <c r="G28" s="64" t="s">
        <v>45</v>
      </c>
      <c r="H28" s="65" t="s">
        <v>46</v>
      </c>
      <c r="I28" s="66" t="s">
        <v>47</v>
      </c>
      <c r="J28" s="67" t="s">
        <v>48</v>
      </c>
      <c r="K28" s="66" t="s">
        <v>49</v>
      </c>
      <c r="L28" s="67" t="s">
        <v>50</v>
      </c>
      <c r="M28" s="68" t="s">
        <v>51</v>
      </c>
      <c r="N28" s="69" t="s">
        <v>52</v>
      </c>
      <c r="O28" s="69" t="s">
        <v>53</v>
      </c>
      <c r="P28" s="69" t="s">
        <v>54</v>
      </c>
      <c r="Q28" s="69" t="s">
        <v>55</v>
      </c>
      <c r="R28" s="70" t="s">
        <v>56</v>
      </c>
      <c r="S28" s="71" t="s">
        <v>57</v>
      </c>
      <c r="T28" s="72" t="s">
        <v>58</v>
      </c>
      <c r="U28" s="73" t="s">
        <v>59</v>
      </c>
      <c r="V28" s="73" t="s">
        <v>60</v>
      </c>
      <c r="W28" s="74" t="s">
        <v>61</v>
      </c>
      <c r="X28" s="74" t="s">
        <v>62</v>
      </c>
      <c r="Y28" s="74" t="s">
        <v>63</v>
      </c>
      <c r="Z28" s="74" t="s">
        <v>64</v>
      </c>
      <c r="AA28" s="74" t="s">
        <v>65</v>
      </c>
      <c r="AB28" s="73" t="s">
        <v>66</v>
      </c>
      <c r="AC28" s="73" t="s">
        <v>67</v>
      </c>
      <c r="AD28" s="75" t="s">
        <v>68</v>
      </c>
      <c r="AE28" s="76" t="s">
        <v>69</v>
      </c>
      <c r="AF28" s="76" t="s">
        <v>70</v>
      </c>
      <c r="AG28" s="77" t="s">
        <v>71</v>
      </c>
      <c r="AH28" s="78" t="s">
        <v>72</v>
      </c>
      <c r="AI28" s="78" t="s">
        <v>73</v>
      </c>
      <c r="AJ28" s="79" t="s">
        <v>74</v>
      </c>
      <c r="AK28" s="63" t="s">
        <v>75</v>
      </c>
      <c r="AL28" s="80" t="s">
        <v>76</v>
      </c>
      <c r="AM28" s="63" t="s">
        <v>77</v>
      </c>
      <c r="AN28" s="77" t="s">
        <v>78</v>
      </c>
      <c r="AO28" s="81" t="s">
        <v>79</v>
      </c>
      <c r="AP28" s="82" t="s">
        <v>80</v>
      </c>
      <c r="AQ28" s="82" t="s">
        <v>81</v>
      </c>
      <c r="AR28" s="82" t="s">
        <v>82</v>
      </c>
      <c r="AS28" s="82" t="s">
        <v>83</v>
      </c>
      <c r="AT28" s="81" t="s">
        <v>84</v>
      </c>
      <c r="AU28" s="83" t="s">
        <v>85</v>
      </c>
      <c r="AV28" s="84" t="s">
        <v>86</v>
      </c>
      <c r="AW28" s="84" t="s">
        <v>87</v>
      </c>
      <c r="AX28" s="84" t="s">
        <v>88</v>
      </c>
      <c r="AY28" s="85" t="s">
        <v>89</v>
      </c>
      <c r="AZ28" s="85" t="s">
        <v>90</v>
      </c>
      <c r="BA28" s="86" t="s">
        <v>91</v>
      </c>
      <c r="BB28" s="86" t="s">
        <v>92</v>
      </c>
      <c r="BC28" s="85" t="s">
        <v>93</v>
      </c>
      <c r="BD28" s="87" t="s">
        <v>94</v>
      </c>
      <c r="BE28" s="87" t="s">
        <v>95</v>
      </c>
      <c r="BF28" s="87" t="s">
        <v>96</v>
      </c>
      <c r="BG28" s="87" t="s">
        <v>97</v>
      </c>
      <c r="BH28" s="87" t="s">
        <v>98</v>
      </c>
      <c r="BI28" s="85" t="s">
        <v>99</v>
      </c>
      <c r="BJ28" s="85" t="s">
        <v>100</v>
      </c>
      <c r="BK28" s="86" t="s">
        <v>101</v>
      </c>
      <c r="BL28" s="86" t="s">
        <v>102</v>
      </c>
      <c r="BM28" s="85" t="s">
        <v>103</v>
      </c>
    </row>
    <row r="29" ht="12.75" customHeight="1">
      <c r="A29" s="88" t="s">
        <v>104</v>
      </c>
      <c r="B29" s="88" t="s">
        <v>105</v>
      </c>
      <c r="C29" s="7"/>
      <c r="D29" s="7" t="str">
        <f t="shared" ref="D29:D353" si="8">if(or(AO29&gt;0, AT29&gt;0, AP29&gt;0), "Y", "N")</f>
        <v>N</v>
      </c>
      <c r="E29" s="89"/>
      <c r="F29" s="90">
        <f>iferror(VLOOKUP(A29, Terminations!C:D, 2, 0), "")</f>
        <v>45443</v>
      </c>
      <c r="G29" s="88" t="s">
        <v>106</v>
      </c>
      <c r="H29" s="8" t="str">
        <f t="shared" ref="H29:H353" si="9">G29&amp;"-"&amp;K29</f>
        <v>E1-SB-44926</v>
      </c>
      <c r="I29" s="91">
        <v>44561.0</v>
      </c>
      <c r="J29" s="92">
        <v>114000.0</v>
      </c>
      <c r="K29" s="91">
        <v>44926.0</v>
      </c>
      <c r="L29" s="10">
        <f t="shared" ref="L29:L353" si="10">if(AND($B$3&gt;=K29, OR(F29="", F29=0, K29&lt;=F29)), J29, 0)</f>
        <v>114000</v>
      </c>
      <c r="M29" s="93" t="str">
        <f t="shared" ref="M29:M353" si="11">if(AND(F29&gt;0,K29&gt;F29, R29=0), F29, "")</f>
        <v/>
      </c>
      <c r="N29" s="8">
        <f t="shared" ref="N29:N353" si="12">if(M29&lt;&gt;"", J29-L29, 0)</f>
        <v>0</v>
      </c>
      <c r="O29" s="94" t="str">
        <f t="shared" ref="O29:O353" si="13">if(AND(F29&gt;0,K29&lt;=F29, R29=0), F29, "")</f>
        <v/>
      </c>
      <c r="P29" s="8">
        <f t="shared" ref="P29:P353" si="14">if(O29&lt;&gt;"", L29, 0)</f>
        <v>0</v>
      </c>
      <c r="Q29" s="95"/>
      <c r="R29" s="96">
        <v>44957.0</v>
      </c>
      <c r="S29" s="97">
        <f t="shared" ref="S29:S34" si="15">L29</f>
        <v>114000</v>
      </c>
      <c r="T29" s="94">
        <f t="shared" ref="T29:T353" si="16">if(len(R29)&gt;1, R29, if(len(F29)&gt;1, F29, max(K29, $B$3+1)))</f>
        <v>44957</v>
      </c>
      <c r="U29" s="10">
        <f t="shared" ref="U29:U353" si="17">if(AND(I29&lt;=$B$2, K29&lt;=$B$2, T29&gt;=$B$2), J29, 0)</f>
        <v>0</v>
      </c>
      <c r="V29" s="10">
        <f t="shared" ref="V29:V353" si="18">if(AND(I29&lt;=$B$2, K29&gt;$B$2, IF(OR(M29&lt;&gt;"", M29&lt;&gt;0), M29, if(OR(O29&lt;&gt;"", O29&lt;&gt;0), O29, $B$3))&gt;$B$2, if(OR(R29&lt;&gt;"", R29&lt;&gt;0), R29, $B$3)&gt;$B$2), J29, 0)</f>
        <v>0</v>
      </c>
      <c r="W29" s="10">
        <f t="shared" ref="W29:W353" si="19">if(and(I29&gt;=$B$2, I29&lt;=$B$3), J29, 0)</f>
        <v>0</v>
      </c>
      <c r="X29" s="10">
        <f t="shared" ref="X29:X353" si="20">if(and(K29&gt;=$B$2, K29&lt;=$B$3), L29, 0)</f>
        <v>0</v>
      </c>
      <c r="Y29" s="10">
        <f t="shared" ref="Y29:Y353" si="21">if(and(M29&gt;=$B$2, M29&lt;=$B$3), N29, 0)</f>
        <v>0</v>
      </c>
      <c r="Z29" s="10">
        <f t="shared" ref="Z29:Z353" si="22">if(and(O29&gt;=$B$2, O29&lt;=$B$3), P29, 0)</f>
        <v>0</v>
      </c>
      <c r="AA29" s="10">
        <f t="shared" ref="AA29:AA353" si="23">if(and(R29&gt;=$B$2, R29&lt;=$B$3), S29, 0)</f>
        <v>0</v>
      </c>
      <c r="AB29" s="10">
        <f t="shared" ref="AB29:AB353" si="24">ROUND(L29-S29-P29, 0)</f>
        <v>0</v>
      </c>
      <c r="AC29" s="10">
        <f t="shared" ref="AC29:AC238" si="25">J29-if(N29=L29, N29, if(N29&lt;L29, L29, MIN(J29, N29)))</f>
        <v>0</v>
      </c>
      <c r="AD29" s="9">
        <f t="shared" ref="AD29:AD353" si="26">I29</f>
        <v>44561</v>
      </c>
      <c r="AE29" s="9">
        <f t="array" ref="AE29">IFS(O29&lt;&gt;"", O29, M29&lt;&gt;"", M29, R29&lt;&gt;"", MIN(R29, K29), R29=0, K29)</f>
        <v>44926</v>
      </c>
      <c r="AF29" s="94">
        <f t="shared" ref="AF29:AF353" si="27">if(M29&lt;&gt;"", min(M29, K29), if(O29&lt;&gt;"", min(O29, K29), if(R29&lt;&gt;"", min(R29, K29), AE29)))</f>
        <v>44926</v>
      </c>
      <c r="AG29" s="94" t="str">
        <f t="shared" ref="AG29:AG353" si="28">"Start "&amp;if(AD29&lt;$B$2, "Before", if(AD29&lt;$B$3, "During", "After"))&amp;"/End "&amp;if(AE29&lt;$B$2, "Before", if(AND(AF29&lt;$B$3, AF29&gt;=$B$2), "During", "After"))&amp;" (current period)"</f>
        <v>Start Before/End Before (current period)</v>
      </c>
      <c r="AH29" s="98">
        <f t="shared" ref="AH29:AH353" si="29">MIN($B$2-1, AF29)
</f>
        <v>44926</v>
      </c>
      <c r="AI29" s="98">
        <f t="shared" ref="AI29:AI353" si="30">min(B$3, AF29)
</f>
        <v>44926</v>
      </c>
      <c r="AJ29" s="99">
        <f t="shared" ref="AJ29:AJ353" si="31">K29-I29+1</f>
        <v>366</v>
      </c>
      <c r="AK29" s="99">
        <f t="shared" ref="AK29:AK353" si="32">if(AD29&lt;AH29, AH29-AD29+1, 0)</f>
        <v>366</v>
      </c>
      <c r="AL29" s="99">
        <f t="shared" ref="AL29:AL353" si="33">round(AM29-AK29, 0)</f>
        <v>0</v>
      </c>
      <c r="AM29" s="99">
        <f t="shared" ref="AM29:AM353" si="34">if(AD29&lt;AI29, AI29-AD29+1, 0)</f>
        <v>366</v>
      </c>
      <c r="AN29" s="8">
        <f t="shared" ref="AN29:AN353" si="35">J29/AJ29</f>
        <v>311.4754098</v>
      </c>
      <c r="AO29" s="8">
        <f t="shared" ref="AO29:AO353" si="36">if(U29+V29&gt;0, AK29*AN29, 0)</f>
        <v>0</v>
      </c>
      <c r="AP29" s="8">
        <f t="shared" ref="AP29:AP353" si="37">AL29*AN29</f>
        <v>0</v>
      </c>
      <c r="AQ29" s="8">
        <f t="shared" ref="AQ29:AQ353" si="38">if(Y29&gt;0, -Y29/J29*(AO29+AP29), 0)</f>
        <v>0</v>
      </c>
      <c r="AR29" s="8">
        <f t="shared" ref="AR29:AR353" si="39">if(Z29&gt;0, -Z29/J29*(AO29+AP29+AQ29), 0)</f>
        <v>0</v>
      </c>
      <c r="AS29" s="8">
        <f t="shared" ref="AS29:AS353" si="40">if(AA29&gt;0, -min(AO29+AP29, AA29), 0)</f>
        <v>0</v>
      </c>
      <c r="AT29" s="8">
        <f t="shared" ref="AT29:AT353" si="41">if(AB29+AC29&gt;0, AM29*AN29, 0)</f>
        <v>0</v>
      </c>
      <c r="AU29" s="100">
        <f t="shared" ref="AU29:AU353" si="42">round(AT29-AO29- sum(AP29:AS29), 0)</f>
        <v>0</v>
      </c>
      <c r="AV29" s="8">
        <f>if(AO29&gt;0, iferror(averageifs(Prices!$B:$B, Prices!$A:$A, "&gt;="&amp;AD29, Prices!$A:$A, "&lt;"&amp;MIN($B$2, AE29)), 0), 0)</f>
        <v>0</v>
      </c>
      <c r="AW29" s="8">
        <f>if(AP29&gt;0, IFERROR(averageifs(Prices!$B:$B, Prices!$A:$A, "&gt;="&amp;MAX(AD29, $B$2), Prices!$A:$A, "&lt;"&amp;MIN($B$3, AE29)), 0), 0)</f>
        <v>0</v>
      </c>
      <c r="AX29" s="8">
        <f>if(AT29&gt;0, iferror(averageifs(Prices!$B:$B, Prices!$A:$A, "&gt;="&amp;AD29, Prices!$A:$A, "&lt;"&amp;min($B$3, $AE29)), 0), 0)</f>
        <v>0</v>
      </c>
      <c r="AY29" s="8">
        <f>VLOOKUP(maxifs(Prices!A:A, Prices!A:A, "&lt;="&amp;$B$2-1), Prices!A:B, 2, 0)*AO29</f>
        <v>0</v>
      </c>
      <c r="AZ29" s="8">
        <f t="shared" ref="AZ29:AZ353" si="43">AO29*AV29</f>
        <v>0</v>
      </c>
      <c r="BA29" s="8">
        <f t="shared" ref="BA29:BA353" si="44">if(U29&gt;0, U29/(U29+V29), 0)*AZ29</f>
        <v>0</v>
      </c>
      <c r="BB29" s="8">
        <f t="shared" ref="BB29:BB353" si="45">AZ29-BA29</f>
        <v>0</v>
      </c>
      <c r="BC29" s="8">
        <f t="shared" ref="BC29:BC353" si="46">AY29-AZ29</f>
        <v>0</v>
      </c>
      <c r="BD29" s="8">
        <f t="shared" ref="BD29:BD353" si="47">if(AT29&gt;0,-(AP29*AW29+AZ29-AT29*AX29)+AP29*AW29, AP29*AW29)</f>
        <v>0</v>
      </c>
      <c r="BE29" s="8">
        <f t="shared" ref="BE29:BE353" si="48">if(abs(AQ29+AR29+AS29)&gt;0,-(AZ29+BD29), 0)</f>
        <v>0</v>
      </c>
      <c r="BF29" s="8">
        <f>-(if(R29&gt;0, VLOOKUP(maxifs(Prices!A:A, Prices!A:A, "&lt;="&amp;R29), Prices!A:B, 2, 0)*AA29, 0)+if(M29&lt;&gt;"", VLOOKUP(maxifs(Prices!A:A, Prices!A:A, "&lt;="&amp;M29), Prices!A:B, 2, 0)*Y29, 0)+if(O29&lt;&gt;"", VLOOKUP(maxifs(Prices!A:A, Prices!A:A, "&lt;="&amp;O29), Prices!A:B, 2, 0)*Z29, 0))</f>
        <v>0</v>
      </c>
      <c r="BG29" s="8">
        <f t="shared" ref="BG29:BG353" si="49">BF29-BE29</f>
        <v>0</v>
      </c>
      <c r="BH29" s="8">
        <f t="shared" ref="BH29:BH353" si="50">BM29-BC29</f>
        <v>0</v>
      </c>
      <c r="BI29" s="8">
        <f>VLOOKUP(maxifs(Prices!A:A, Prices!A:A, "&lt;="&amp;$B$3), Prices!A:B, 2, 0)*AT29</f>
        <v>0</v>
      </c>
      <c r="BJ29" s="8">
        <f t="shared" ref="BJ29:BJ353" si="51">AT29*AX29</f>
        <v>0</v>
      </c>
      <c r="BK29" s="8">
        <f t="shared" ref="BK29:BK353" si="52">if(AB29&gt;0, AB29/(AB29+AC29), 0)*AZ29</f>
        <v>0</v>
      </c>
      <c r="BL29" s="8">
        <f t="shared" ref="BL29:BL353" si="53">BJ29-BK29</f>
        <v>0</v>
      </c>
      <c r="BM29" s="8">
        <f t="shared" ref="BM29:BM353" si="54">BI29-BJ29</f>
        <v>0</v>
      </c>
    </row>
    <row r="30" ht="12.75" customHeight="1">
      <c r="A30" s="88" t="s">
        <v>104</v>
      </c>
      <c r="B30" s="88" t="s">
        <v>105</v>
      </c>
      <c r="C30" s="7"/>
      <c r="D30" s="7" t="str">
        <f t="shared" si="8"/>
        <v>N</v>
      </c>
      <c r="E30" s="89"/>
      <c r="F30" s="90">
        <f>iferror(VLOOKUP(A30, Terminations!C:D, 2, 0), "")</f>
        <v>45443</v>
      </c>
      <c r="G30" s="88" t="s">
        <v>107</v>
      </c>
      <c r="H30" s="8" t="str">
        <f t="shared" si="9"/>
        <v>E1-T01-44926</v>
      </c>
      <c r="I30" s="91">
        <v>44561.0</v>
      </c>
      <c r="J30" s="92">
        <v>100000.0</v>
      </c>
      <c r="K30" s="91">
        <v>44926.0</v>
      </c>
      <c r="L30" s="10">
        <f t="shared" si="10"/>
        <v>100000</v>
      </c>
      <c r="M30" s="93" t="str">
        <f t="shared" si="11"/>
        <v/>
      </c>
      <c r="N30" s="8">
        <f t="shared" si="12"/>
        <v>0</v>
      </c>
      <c r="O30" s="94" t="str">
        <f t="shared" si="13"/>
        <v/>
      </c>
      <c r="P30" s="8">
        <f t="shared" si="14"/>
        <v>0</v>
      </c>
      <c r="Q30" s="95"/>
      <c r="R30" s="96">
        <v>44957.0</v>
      </c>
      <c r="S30" s="97">
        <f t="shared" si="15"/>
        <v>100000</v>
      </c>
      <c r="T30" s="94">
        <f t="shared" si="16"/>
        <v>44957</v>
      </c>
      <c r="U30" s="10">
        <f t="shared" si="17"/>
        <v>0</v>
      </c>
      <c r="V30" s="10">
        <f t="shared" si="18"/>
        <v>0</v>
      </c>
      <c r="W30" s="10">
        <f t="shared" si="19"/>
        <v>0</v>
      </c>
      <c r="X30" s="10">
        <f t="shared" si="20"/>
        <v>0</v>
      </c>
      <c r="Y30" s="10">
        <f t="shared" si="21"/>
        <v>0</v>
      </c>
      <c r="Z30" s="10">
        <f t="shared" si="22"/>
        <v>0</v>
      </c>
      <c r="AA30" s="10">
        <f t="shared" si="23"/>
        <v>0</v>
      </c>
      <c r="AB30" s="10">
        <f t="shared" si="24"/>
        <v>0</v>
      </c>
      <c r="AC30" s="10">
        <f t="shared" si="25"/>
        <v>0</v>
      </c>
      <c r="AD30" s="9">
        <f t="shared" si="26"/>
        <v>44561</v>
      </c>
      <c r="AE30" s="9">
        <f t="array" ref="AE30">IFS(O30&lt;&gt;"", O30, M30&lt;&gt;"", M30, R30&lt;&gt;"", MIN(R30, K30), R30=0, K30)</f>
        <v>44926</v>
      </c>
      <c r="AF30" s="94">
        <f t="shared" si="27"/>
        <v>44926</v>
      </c>
      <c r="AG30" s="94" t="str">
        <f t="shared" si="28"/>
        <v>Start Before/End Before (current period)</v>
      </c>
      <c r="AH30" s="98">
        <f t="shared" si="29"/>
        <v>44926</v>
      </c>
      <c r="AI30" s="98">
        <f t="shared" si="30"/>
        <v>44926</v>
      </c>
      <c r="AJ30" s="99">
        <f t="shared" si="31"/>
        <v>366</v>
      </c>
      <c r="AK30" s="99">
        <f t="shared" si="32"/>
        <v>366</v>
      </c>
      <c r="AL30" s="99">
        <f t="shared" si="33"/>
        <v>0</v>
      </c>
      <c r="AM30" s="99">
        <f t="shared" si="34"/>
        <v>366</v>
      </c>
      <c r="AN30" s="8">
        <f t="shared" si="35"/>
        <v>273.2240437</v>
      </c>
      <c r="AO30" s="8">
        <f t="shared" si="36"/>
        <v>0</v>
      </c>
      <c r="AP30" s="8">
        <f t="shared" si="37"/>
        <v>0</v>
      </c>
      <c r="AQ30" s="8">
        <f t="shared" si="38"/>
        <v>0</v>
      </c>
      <c r="AR30" s="8">
        <f t="shared" si="39"/>
        <v>0</v>
      </c>
      <c r="AS30" s="8">
        <f t="shared" si="40"/>
        <v>0</v>
      </c>
      <c r="AT30" s="8">
        <f t="shared" si="41"/>
        <v>0</v>
      </c>
      <c r="AU30" s="100">
        <f t="shared" si="42"/>
        <v>0</v>
      </c>
      <c r="AV30" s="8">
        <f>if(AO30&gt;0, iferror(averageifs(Prices!$B:$B, Prices!$A:$A, "&gt;="&amp;AD30, Prices!$A:$A, "&lt;"&amp;MIN($B$2, AE30)), 0), 0)</f>
        <v>0</v>
      </c>
      <c r="AW30" s="8">
        <f>if(AP30&gt;0, IFERROR(averageifs(Prices!$B:$B, Prices!$A:$A, "&gt;="&amp;MAX(AD30, $B$2), Prices!$A:$A, "&lt;"&amp;MIN($B$3, AE30)), 0), 0)</f>
        <v>0</v>
      </c>
      <c r="AX30" s="8">
        <f>if(AT30&gt;0, iferror(averageifs(Prices!$B:$B, Prices!$A:$A, "&gt;="&amp;AD30, Prices!$A:$A, "&lt;"&amp;min($B$3, $AE30)), 0), 0)</f>
        <v>0</v>
      </c>
      <c r="AY30" s="8">
        <f>VLOOKUP(maxifs(Prices!A:A, Prices!A:A, "&lt;="&amp;$B$2-1), Prices!A:B, 2, 0)*AO30</f>
        <v>0</v>
      </c>
      <c r="AZ30" s="8">
        <f t="shared" si="43"/>
        <v>0</v>
      </c>
      <c r="BA30" s="8">
        <f t="shared" si="44"/>
        <v>0</v>
      </c>
      <c r="BB30" s="8">
        <f t="shared" si="45"/>
        <v>0</v>
      </c>
      <c r="BC30" s="8">
        <f t="shared" si="46"/>
        <v>0</v>
      </c>
      <c r="BD30" s="8">
        <f t="shared" si="47"/>
        <v>0</v>
      </c>
      <c r="BE30" s="8">
        <f t="shared" si="48"/>
        <v>0</v>
      </c>
      <c r="BF30" s="8">
        <f>-(if(R30&gt;0, VLOOKUP(maxifs(Prices!A:A, Prices!A:A, "&lt;="&amp;R30), Prices!A:B, 2, 0)*AA30, 0)+if(M30&lt;&gt;"", VLOOKUP(maxifs(Prices!A:A, Prices!A:A, "&lt;="&amp;M30), Prices!A:B, 2, 0)*Y30, 0)+if(O30&lt;&gt;"", VLOOKUP(maxifs(Prices!A:A, Prices!A:A, "&lt;="&amp;O30), Prices!A:B, 2, 0)*Z30, 0))</f>
        <v>0</v>
      </c>
      <c r="BG30" s="8">
        <f t="shared" si="49"/>
        <v>0</v>
      </c>
      <c r="BH30" s="8">
        <f t="shared" si="50"/>
        <v>0</v>
      </c>
      <c r="BI30" s="8">
        <f>VLOOKUP(maxifs(Prices!A:A, Prices!A:A, "&lt;="&amp;$B$3), Prices!A:B, 2, 0)*AT30</f>
        <v>0</v>
      </c>
      <c r="BJ30" s="8">
        <f t="shared" si="51"/>
        <v>0</v>
      </c>
      <c r="BK30" s="8">
        <f t="shared" si="52"/>
        <v>0</v>
      </c>
      <c r="BL30" s="8">
        <f t="shared" si="53"/>
        <v>0</v>
      </c>
      <c r="BM30" s="8">
        <f t="shared" si="54"/>
        <v>0</v>
      </c>
    </row>
    <row r="31" ht="12.75" customHeight="1">
      <c r="A31" s="88" t="s">
        <v>104</v>
      </c>
      <c r="B31" s="88" t="s">
        <v>105</v>
      </c>
      <c r="C31" s="7"/>
      <c r="D31" s="7" t="str">
        <f t="shared" si="8"/>
        <v>N</v>
      </c>
      <c r="E31" s="89"/>
      <c r="F31" s="90">
        <f>iferror(VLOOKUP(A31, Terminations!C:D, 2, 0), "")</f>
        <v>45443</v>
      </c>
      <c r="G31" s="88" t="s">
        <v>108</v>
      </c>
      <c r="H31" s="8" t="str">
        <f t="shared" si="9"/>
        <v>E1-T02-45291</v>
      </c>
      <c r="I31" s="91">
        <v>44561.0</v>
      </c>
      <c r="J31" s="92">
        <v>100000.0</v>
      </c>
      <c r="K31" s="91">
        <v>45291.0</v>
      </c>
      <c r="L31" s="10">
        <f t="shared" si="10"/>
        <v>100000</v>
      </c>
      <c r="M31" s="93" t="str">
        <f t="shared" si="11"/>
        <v/>
      </c>
      <c r="N31" s="8">
        <f t="shared" si="12"/>
        <v>0</v>
      </c>
      <c r="O31" s="94" t="str">
        <f t="shared" si="13"/>
        <v/>
      </c>
      <c r="P31" s="8">
        <f t="shared" si="14"/>
        <v>0</v>
      </c>
      <c r="Q31" s="95"/>
      <c r="R31" s="96">
        <v>45322.0</v>
      </c>
      <c r="S31" s="97">
        <f t="shared" si="15"/>
        <v>100000</v>
      </c>
      <c r="T31" s="94">
        <f t="shared" si="16"/>
        <v>45322</v>
      </c>
      <c r="U31" s="10">
        <f t="shared" si="17"/>
        <v>0</v>
      </c>
      <c r="V31" s="10">
        <f t="shared" si="18"/>
        <v>0</v>
      </c>
      <c r="W31" s="10">
        <f t="shared" si="19"/>
        <v>0</v>
      </c>
      <c r="X31" s="10">
        <f t="shared" si="20"/>
        <v>0</v>
      </c>
      <c r="Y31" s="10">
        <f t="shared" si="21"/>
        <v>0</v>
      </c>
      <c r="Z31" s="10">
        <f t="shared" si="22"/>
        <v>0</v>
      </c>
      <c r="AA31" s="10">
        <f t="shared" si="23"/>
        <v>0</v>
      </c>
      <c r="AB31" s="10">
        <f t="shared" si="24"/>
        <v>0</v>
      </c>
      <c r="AC31" s="10">
        <f t="shared" si="25"/>
        <v>0</v>
      </c>
      <c r="AD31" s="9">
        <f t="shared" si="26"/>
        <v>44561</v>
      </c>
      <c r="AE31" s="9">
        <f t="array" ref="AE31">IFS(O31&lt;&gt;"", O31, M31&lt;&gt;"", M31, R31&lt;&gt;"", MIN(R31, K31), R31=0, K31)</f>
        <v>45291</v>
      </c>
      <c r="AF31" s="94">
        <f t="shared" si="27"/>
        <v>45291</v>
      </c>
      <c r="AG31" s="94" t="str">
        <f t="shared" si="28"/>
        <v>Start Before/End Before (current period)</v>
      </c>
      <c r="AH31" s="98">
        <f t="shared" si="29"/>
        <v>45291</v>
      </c>
      <c r="AI31" s="98">
        <f t="shared" si="30"/>
        <v>45291</v>
      </c>
      <c r="AJ31" s="99">
        <f t="shared" si="31"/>
        <v>731</v>
      </c>
      <c r="AK31" s="99">
        <f t="shared" si="32"/>
        <v>731</v>
      </c>
      <c r="AL31" s="99">
        <f t="shared" si="33"/>
        <v>0</v>
      </c>
      <c r="AM31" s="99">
        <f t="shared" si="34"/>
        <v>731</v>
      </c>
      <c r="AN31" s="8">
        <f t="shared" si="35"/>
        <v>136.7989056</v>
      </c>
      <c r="AO31" s="8">
        <f t="shared" si="36"/>
        <v>0</v>
      </c>
      <c r="AP31" s="8">
        <f t="shared" si="37"/>
        <v>0</v>
      </c>
      <c r="AQ31" s="8">
        <f t="shared" si="38"/>
        <v>0</v>
      </c>
      <c r="AR31" s="8">
        <f t="shared" si="39"/>
        <v>0</v>
      </c>
      <c r="AS31" s="8">
        <f t="shared" si="40"/>
        <v>0</v>
      </c>
      <c r="AT31" s="8">
        <f t="shared" si="41"/>
        <v>0</v>
      </c>
      <c r="AU31" s="100">
        <f t="shared" si="42"/>
        <v>0</v>
      </c>
      <c r="AV31" s="8">
        <f>if(AO31&gt;0, iferror(averageifs(Prices!$B:$B, Prices!$A:$A, "&gt;="&amp;AD31, Prices!$A:$A, "&lt;"&amp;MIN($B$2, AE31)), 0), 0)</f>
        <v>0</v>
      </c>
      <c r="AW31" s="8">
        <f>if(AP31&gt;0, IFERROR(averageifs(Prices!$B:$B, Prices!$A:$A, "&gt;="&amp;MAX(AD31, $B$2), Prices!$A:$A, "&lt;"&amp;MIN($B$3, AE31)), 0), 0)</f>
        <v>0</v>
      </c>
      <c r="AX31" s="8">
        <f>if(AT31&gt;0, iferror(averageifs(Prices!$B:$B, Prices!$A:$A, "&gt;="&amp;AD31, Prices!$A:$A, "&lt;"&amp;min($B$3, $AE31)), 0), 0)</f>
        <v>0</v>
      </c>
      <c r="AY31" s="8">
        <f>VLOOKUP(maxifs(Prices!A:A, Prices!A:A, "&lt;="&amp;$B$2-1), Prices!A:B, 2, 0)*AO31</f>
        <v>0</v>
      </c>
      <c r="AZ31" s="8">
        <f t="shared" si="43"/>
        <v>0</v>
      </c>
      <c r="BA31" s="8">
        <f t="shared" si="44"/>
        <v>0</v>
      </c>
      <c r="BB31" s="8">
        <f t="shared" si="45"/>
        <v>0</v>
      </c>
      <c r="BC31" s="8">
        <f t="shared" si="46"/>
        <v>0</v>
      </c>
      <c r="BD31" s="8">
        <f t="shared" si="47"/>
        <v>0</v>
      </c>
      <c r="BE31" s="8">
        <f t="shared" si="48"/>
        <v>0</v>
      </c>
      <c r="BF31" s="8">
        <f>-(if(R31&gt;0, VLOOKUP(maxifs(Prices!A:A, Prices!A:A, "&lt;="&amp;R31), Prices!A:B, 2, 0)*AA31, 0)+if(M31&lt;&gt;"", VLOOKUP(maxifs(Prices!A:A, Prices!A:A, "&lt;="&amp;M31), Prices!A:B, 2, 0)*Y31, 0)+if(O31&lt;&gt;"", VLOOKUP(maxifs(Prices!A:A, Prices!A:A, "&lt;="&amp;O31), Prices!A:B, 2, 0)*Z31, 0))</f>
        <v>0</v>
      </c>
      <c r="BG31" s="8">
        <f t="shared" si="49"/>
        <v>0</v>
      </c>
      <c r="BH31" s="8">
        <f t="shared" si="50"/>
        <v>0</v>
      </c>
      <c r="BI31" s="8">
        <f>VLOOKUP(maxifs(Prices!A:A, Prices!A:A, "&lt;="&amp;$B$3), Prices!A:B, 2, 0)*AT31</f>
        <v>0</v>
      </c>
      <c r="BJ31" s="8">
        <f t="shared" si="51"/>
        <v>0</v>
      </c>
      <c r="BK31" s="8">
        <f t="shared" si="52"/>
        <v>0</v>
      </c>
      <c r="BL31" s="8">
        <f t="shared" si="53"/>
        <v>0</v>
      </c>
      <c r="BM31" s="8">
        <f t="shared" si="54"/>
        <v>0</v>
      </c>
    </row>
    <row r="32" ht="12.75" customHeight="1">
      <c r="A32" s="88" t="s">
        <v>104</v>
      </c>
      <c r="B32" s="88" t="s">
        <v>105</v>
      </c>
      <c r="C32" s="7"/>
      <c r="D32" s="7" t="str">
        <f t="shared" si="8"/>
        <v>N</v>
      </c>
      <c r="E32" s="89"/>
      <c r="F32" s="90">
        <f>iferror(VLOOKUP(A32, Terminations!C:D, 2, 0), "")</f>
        <v>45443</v>
      </c>
      <c r="G32" s="88" t="s">
        <v>109</v>
      </c>
      <c r="H32" s="8" t="str">
        <f t="shared" si="9"/>
        <v>E1-T03-45323</v>
      </c>
      <c r="I32" s="91">
        <v>44561.0</v>
      </c>
      <c r="J32" s="92">
        <v>8000.0</v>
      </c>
      <c r="K32" s="91">
        <v>45323.0</v>
      </c>
      <c r="L32" s="10">
        <f t="shared" si="10"/>
        <v>8000</v>
      </c>
      <c r="M32" s="93" t="str">
        <f t="shared" si="11"/>
        <v/>
      </c>
      <c r="N32" s="8">
        <f t="shared" si="12"/>
        <v>0</v>
      </c>
      <c r="O32" s="94" t="str">
        <f t="shared" si="13"/>
        <v/>
      </c>
      <c r="P32" s="8">
        <f t="shared" si="14"/>
        <v>0</v>
      </c>
      <c r="Q32" s="95"/>
      <c r="R32" s="96">
        <v>45351.0</v>
      </c>
      <c r="S32" s="97">
        <f t="shared" si="15"/>
        <v>8000</v>
      </c>
      <c r="T32" s="94">
        <f t="shared" si="16"/>
        <v>45351</v>
      </c>
      <c r="U32" s="10">
        <f t="shared" si="17"/>
        <v>0</v>
      </c>
      <c r="V32" s="10">
        <f t="shared" si="18"/>
        <v>0</v>
      </c>
      <c r="W32" s="10">
        <f t="shared" si="19"/>
        <v>0</v>
      </c>
      <c r="X32" s="10">
        <f t="shared" si="20"/>
        <v>0</v>
      </c>
      <c r="Y32" s="10">
        <f t="shared" si="21"/>
        <v>0</v>
      </c>
      <c r="Z32" s="10">
        <f t="shared" si="22"/>
        <v>0</v>
      </c>
      <c r="AA32" s="10">
        <f t="shared" si="23"/>
        <v>0</v>
      </c>
      <c r="AB32" s="10">
        <f t="shared" si="24"/>
        <v>0</v>
      </c>
      <c r="AC32" s="10">
        <f t="shared" si="25"/>
        <v>0</v>
      </c>
      <c r="AD32" s="9">
        <f t="shared" si="26"/>
        <v>44561</v>
      </c>
      <c r="AE32" s="9">
        <f t="array" ref="AE32">IFS(O32&lt;&gt;"", O32, M32&lt;&gt;"", M32, R32&lt;&gt;"", MIN(R32, K32), R32=0, K32)</f>
        <v>45323</v>
      </c>
      <c r="AF32" s="94">
        <f t="shared" si="27"/>
        <v>45323</v>
      </c>
      <c r="AG32" s="94" t="str">
        <f t="shared" si="28"/>
        <v>Start Before/End Before (current period)</v>
      </c>
      <c r="AH32" s="98">
        <f t="shared" si="29"/>
        <v>45323</v>
      </c>
      <c r="AI32" s="98">
        <f t="shared" si="30"/>
        <v>45323</v>
      </c>
      <c r="AJ32" s="99">
        <f t="shared" si="31"/>
        <v>763</v>
      </c>
      <c r="AK32" s="99">
        <f t="shared" si="32"/>
        <v>763</v>
      </c>
      <c r="AL32" s="99">
        <f t="shared" si="33"/>
        <v>0</v>
      </c>
      <c r="AM32" s="99">
        <f t="shared" si="34"/>
        <v>763</v>
      </c>
      <c r="AN32" s="8">
        <f t="shared" si="35"/>
        <v>10.48492792</v>
      </c>
      <c r="AO32" s="8">
        <f t="shared" si="36"/>
        <v>0</v>
      </c>
      <c r="AP32" s="8">
        <f t="shared" si="37"/>
        <v>0</v>
      </c>
      <c r="AQ32" s="8">
        <f t="shared" si="38"/>
        <v>0</v>
      </c>
      <c r="AR32" s="8">
        <f t="shared" si="39"/>
        <v>0</v>
      </c>
      <c r="AS32" s="8">
        <f t="shared" si="40"/>
        <v>0</v>
      </c>
      <c r="AT32" s="8">
        <f t="shared" si="41"/>
        <v>0</v>
      </c>
      <c r="AU32" s="100">
        <f t="shared" si="42"/>
        <v>0</v>
      </c>
      <c r="AV32" s="8">
        <f>if(AO32&gt;0, iferror(averageifs(Prices!$B:$B, Prices!$A:$A, "&gt;="&amp;AD32, Prices!$A:$A, "&lt;"&amp;MIN($B$2, AE32)), 0), 0)</f>
        <v>0</v>
      </c>
      <c r="AW32" s="8">
        <f>if(AP32&gt;0, IFERROR(averageifs(Prices!$B:$B, Prices!$A:$A, "&gt;="&amp;MAX(AD32, $B$2), Prices!$A:$A, "&lt;"&amp;MIN($B$3, AE32)), 0), 0)</f>
        <v>0</v>
      </c>
      <c r="AX32" s="8">
        <f>if(AT32&gt;0, iferror(averageifs(Prices!$B:$B, Prices!$A:$A, "&gt;="&amp;AD32, Prices!$A:$A, "&lt;"&amp;min($B$3, $AE32)), 0), 0)</f>
        <v>0</v>
      </c>
      <c r="AY32" s="8">
        <f>VLOOKUP(maxifs(Prices!A:A, Prices!A:A, "&lt;="&amp;$B$2-1), Prices!A:B, 2, 0)*AO32</f>
        <v>0</v>
      </c>
      <c r="AZ32" s="8">
        <f t="shared" si="43"/>
        <v>0</v>
      </c>
      <c r="BA32" s="8">
        <f t="shared" si="44"/>
        <v>0</v>
      </c>
      <c r="BB32" s="8">
        <f t="shared" si="45"/>
        <v>0</v>
      </c>
      <c r="BC32" s="8">
        <f t="shared" si="46"/>
        <v>0</v>
      </c>
      <c r="BD32" s="8">
        <f t="shared" si="47"/>
        <v>0</v>
      </c>
      <c r="BE32" s="8">
        <f t="shared" si="48"/>
        <v>0</v>
      </c>
      <c r="BF32" s="8">
        <f>-(if(R32&gt;0, VLOOKUP(maxifs(Prices!A:A, Prices!A:A, "&lt;="&amp;R32), Prices!A:B, 2, 0)*AA32, 0)+if(M32&lt;&gt;"", VLOOKUP(maxifs(Prices!A:A, Prices!A:A, "&lt;="&amp;M32), Prices!A:B, 2, 0)*Y32, 0)+if(O32&lt;&gt;"", VLOOKUP(maxifs(Prices!A:A, Prices!A:A, "&lt;="&amp;O32), Prices!A:B, 2, 0)*Z32, 0))</f>
        <v>0</v>
      </c>
      <c r="BG32" s="8">
        <f t="shared" si="49"/>
        <v>0</v>
      </c>
      <c r="BH32" s="8">
        <f t="shared" si="50"/>
        <v>0</v>
      </c>
      <c r="BI32" s="8">
        <f>VLOOKUP(maxifs(Prices!A:A, Prices!A:A, "&lt;="&amp;$B$3), Prices!A:B, 2, 0)*AT32</f>
        <v>0</v>
      </c>
      <c r="BJ32" s="8">
        <f t="shared" si="51"/>
        <v>0</v>
      </c>
      <c r="BK32" s="8">
        <f t="shared" si="52"/>
        <v>0</v>
      </c>
      <c r="BL32" s="8">
        <f t="shared" si="53"/>
        <v>0</v>
      </c>
      <c r="BM32" s="8">
        <f t="shared" si="54"/>
        <v>0</v>
      </c>
    </row>
    <row r="33" ht="12.75" customHeight="1">
      <c r="A33" s="88" t="s">
        <v>104</v>
      </c>
      <c r="B33" s="88" t="s">
        <v>105</v>
      </c>
      <c r="C33" s="7"/>
      <c r="D33" s="7" t="str">
        <f t="shared" si="8"/>
        <v>N</v>
      </c>
      <c r="E33" s="89"/>
      <c r="F33" s="90">
        <f>iferror(VLOOKUP(A33, Terminations!C:D, 2, 0), "")</f>
        <v>45443</v>
      </c>
      <c r="G33" s="88" t="s">
        <v>109</v>
      </c>
      <c r="H33" s="8" t="str">
        <f t="shared" si="9"/>
        <v>E1-T03-45351</v>
      </c>
      <c r="I33" s="91">
        <v>44561.0</v>
      </c>
      <c r="J33" s="92">
        <v>8000.0</v>
      </c>
      <c r="K33" s="91">
        <v>45351.0</v>
      </c>
      <c r="L33" s="10">
        <f t="shared" si="10"/>
        <v>8000</v>
      </c>
      <c r="M33" s="93" t="str">
        <f t="shared" si="11"/>
        <v/>
      </c>
      <c r="N33" s="8">
        <f t="shared" si="12"/>
        <v>0</v>
      </c>
      <c r="O33" s="94" t="str">
        <f t="shared" si="13"/>
        <v/>
      </c>
      <c r="P33" s="8">
        <f t="shared" si="14"/>
        <v>0</v>
      </c>
      <c r="Q33" s="95"/>
      <c r="R33" s="96">
        <v>45382.0</v>
      </c>
      <c r="S33" s="97">
        <f t="shared" si="15"/>
        <v>8000</v>
      </c>
      <c r="T33" s="94">
        <f t="shared" si="16"/>
        <v>45382</v>
      </c>
      <c r="U33" s="10">
        <f t="shared" si="17"/>
        <v>0</v>
      </c>
      <c r="V33" s="10">
        <f t="shared" si="18"/>
        <v>0</v>
      </c>
      <c r="W33" s="10">
        <f t="shared" si="19"/>
        <v>0</v>
      </c>
      <c r="X33" s="10">
        <f t="shared" si="20"/>
        <v>0</v>
      </c>
      <c r="Y33" s="10">
        <f t="shared" si="21"/>
        <v>0</v>
      </c>
      <c r="Z33" s="10">
        <f t="shared" si="22"/>
        <v>0</v>
      </c>
      <c r="AA33" s="10">
        <f t="shared" si="23"/>
        <v>0</v>
      </c>
      <c r="AB33" s="10">
        <f t="shared" si="24"/>
        <v>0</v>
      </c>
      <c r="AC33" s="10">
        <f t="shared" si="25"/>
        <v>0</v>
      </c>
      <c r="AD33" s="9">
        <f t="shared" si="26"/>
        <v>44561</v>
      </c>
      <c r="AE33" s="9">
        <f t="array" ref="AE33">IFS(O33&lt;&gt;"", O33, M33&lt;&gt;"", M33, R33&lt;&gt;"", MIN(R33, K33), R33=0, K33)</f>
        <v>45351</v>
      </c>
      <c r="AF33" s="94">
        <f t="shared" si="27"/>
        <v>45351</v>
      </c>
      <c r="AG33" s="94" t="str">
        <f t="shared" si="28"/>
        <v>Start Before/End Before (current period)</v>
      </c>
      <c r="AH33" s="98">
        <f t="shared" si="29"/>
        <v>45351</v>
      </c>
      <c r="AI33" s="98">
        <f t="shared" si="30"/>
        <v>45351</v>
      </c>
      <c r="AJ33" s="99">
        <f t="shared" si="31"/>
        <v>791</v>
      </c>
      <c r="AK33" s="99">
        <f t="shared" si="32"/>
        <v>791</v>
      </c>
      <c r="AL33" s="99">
        <f t="shared" si="33"/>
        <v>0</v>
      </c>
      <c r="AM33" s="99">
        <f t="shared" si="34"/>
        <v>791</v>
      </c>
      <c r="AN33" s="8">
        <f t="shared" si="35"/>
        <v>10.11378003</v>
      </c>
      <c r="AO33" s="8">
        <f t="shared" si="36"/>
        <v>0</v>
      </c>
      <c r="AP33" s="8">
        <f t="shared" si="37"/>
        <v>0</v>
      </c>
      <c r="AQ33" s="8">
        <f t="shared" si="38"/>
        <v>0</v>
      </c>
      <c r="AR33" s="8">
        <f t="shared" si="39"/>
        <v>0</v>
      </c>
      <c r="AS33" s="8">
        <f t="shared" si="40"/>
        <v>0</v>
      </c>
      <c r="AT33" s="8">
        <f t="shared" si="41"/>
        <v>0</v>
      </c>
      <c r="AU33" s="100">
        <f t="shared" si="42"/>
        <v>0</v>
      </c>
      <c r="AV33" s="8">
        <f>if(AO33&gt;0, iferror(averageifs(Prices!$B:$B, Prices!$A:$A, "&gt;="&amp;AD33, Prices!$A:$A, "&lt;"&amp;MIN($B$2, AE33)), 0), 0)</f>
        <v>0</v>
      </c>
      <c r="AW33" s="8">
        <f>if(AP33&gt;0, IFERROR(averageifs(Prices!$B:$B, Prices!$A:$A, "&gt;="&amp;MAX(AD33, $B$2), Prices!$A:$A, "&lt;"&amp;MIN($B$3, AE33)), 0), 0)</f>
        <v>0</v>
      </c>
      <c r="AX33" s="8">
        <f>if(AT33&gt;0, iferror(averageifs(Prices!$B:$B, Prices!$A:$A, "&gt;="&amp;AD33, Prices!$A:$A, "&lt;"&amp;min($B$3, $AE33)), 0), 0)</f>
        <v>0</v>
      </c>
      <c r="AY33" s="8">
        <f>VLOOKUP(maxifs(Prices!A:A, Prices!A:A, "&lt;="&amp;$B$2-1), Prices!A:B, 2, 0)*AO33</f>
        <v>0</v>
      </c>
      <c r="AZ33" s="8">
        <f t="shared" si="43"/>
        <v>0</v>
      </c>
      <c r="BA33" s="8">
        <f t="shared" si="44"/>
        <v>0</v>
      </c>
      <c r="BB33" s="8">
        <f t="shared" si="45"/>
        <v>0</v>
      </c>
      <c r="BC33" s="8">
        <f t="shared" si="46"/>
        <v>0</v>
      </c>
      <c r="BD33" s="8">
        <f t="shared" si="47"/>
        <v>0</v>
      </c>
      <c r="BE33" s="8">
        <f t="shared" si="48"/>
        <v>0</v>
      </c>
      <c r="BF33" s="8">
        <f>-(if(R33&gt;0, VLOOKUP(maxifs(Prices!A:A, Prices!A:A, "&lt;="&amp;R33), Prices!A:B, 2, 0)*AA33, 0)+if(M33&lt;&gt;"", VLOOKUP(maxifs(Prices!A:A, Prices!A:A, "&lt;="&amp;M33), Prices!A:B, 2, 0)*Y33, 0)+if(O33&lt;&gt;"", VLOOKUP(maxifs(Prices!A:A, Prices!A:A, "&lt;="&amp;O33), Prices!A:B, 2, 0)*Z33, 0))</f>
        <v>0</v>
      </c>
      <c r="BG33" s="8">
        <f t="shared" si="49"/>
        <v>0</v>
      </c>
      <c r="BH33" s="8">
        <f t="shared" si="50"/>
        <v>0</v>
      </c>
      <c r="BI33" s="8">
        <f>VLOOKUP(maxifs(Prices!A:A, Prices!A:A, "&lt;="&amp;$B$3), Prices!A:B, 2, 0)*AT33</f>
        <v>0</v>
      </c>
      <c r="BJ33" s="8">
        <f t="shared" si="51"/>
        <v>0</v>
      </c>
      <c r="BK33" s="8">
        <f t="shared" si="52"/>
        <v>0</v>
      </c>
      <c r="BL33" s="8">
        <f t="shared" si="53"/>
        <v>0</v>
      </c>
      <c r="BM33" s="8">
        <f t="shared" si="54"/>
        <v>0</v>
      </c>
    </row>
    <row r="34" ht="12.75" customHeight="1">
      <c r="A34" s="88" t="s">
        <v>104</v>
      </c>
      <c r="B34" s="88" t="s">
        <v>105</v>
      </c>
      <c r="C34" s="7"/>
      <c r="D34" s="7" t="str">
        <f t="shared" si="8"/>
        <v>N</v>
      </c>
      <c r="E34" s="89"/>
      <c r="F34" s="90">
        <f>iferror(VLOOKUP(A34, Terminations!C:D, 2, 0), "")</f>
        <v>45443</v>
      </c>
      <c r="G34" s="88" t="s">
        <v>109</v>
      </c>
      <c r="H34" s="8" t="str">
        <f t="shared" si="9"/>
        <v>E1-T03-45382</v>
      </c>
      <c r="I34" s="91">
        <v>44561.0</v>
      </c>
      <c r="J34" s="92">
        <v>8000.0</v>
      </c>
      <c r="K34" s="91">
        <v>45382.0</v>
      </c>
      <c r="L34" s="10">
        <f t="shared" si="10"/>
        <v>8000</v>
      </c>
      <c r="M34" s="93" t="str">
        <f t="shared" si="11"/>
        <v/>
      </c>
      <c r="N34" s="8">
        <f t="shared" si="12"/>
        <v>0</v>
      </c>
      <c r="O34" s="94" t="str">
        <f t="shared" si="13"/>
        <v/>
      </c>
      <c r="P34" s="8">
        <f t="shared" si="14"/>
        <v>0</v>
      </c>
      <c r="Q34" s="95"/>
      <c r="R34" s="96">
        <v>45412.0</v>
      </c>
      <c r="S34" s="97">
        <f t="shared" si="15"/>
        <v>8000</v>
      </c>
      <c r="T34" s="94">
        <f t="shared" si="16"/>
        <v>45412</v>
      </c>
      <c r="U34" s="10">
        <f t="shared" si="17"/>
        <v>0</v>
      </c>
      <c r="V34" s="10">
        <f t="shared" si="18"/>
        <v>0</v>
      </c>
      <c r="W34" s="10">
        <f t="shared" si="19"/>
        <v>0</v>
      </c>
      <c r="X34" s="10">
        <f t="shared" si="20"/>
        <v>0</v>
      </c>
      <c r="Y34" s="10">
        <f t="shared" si="21"/>
        <v>0</v>
      </c>
      <c r="Z34" s="10">
        <f t="shared" si="22"/>
        <v>0</v>
      </c>
      <c r="AA34" s="10">
        <f t="shared" si="23"/>
        <v>0</v>
      </c>
      <c r="AB34" s="10">
        <f t="shared" si="24"/>
        <v>0</v>
      </c>
      <c r="AC34" s="10">
        <f t="shared" si="25"/>
        <v>0</v>
      </c>
      <c r="AD34" s="9">
        <f t="shared" si="26"/>
        <v>44561</v>
      </c>
      <c r="AE34" s="9">
        <f t="array" ref="AE34">IFS(O34&lt;&gt;"", O34, M34&lt;&gt;"", M34, R34&lt;&gt;"", MIN(R34, K34), R34=0, K34)</f>
        <v>45382</v>
      </c>
      <c r="AF34" s="94">
        <f t="shared" si="27"/>
        <v>45382</v>
      </c>
      <c r="AG34" s="94" t="str">
        <f t="shared" si="28"/>
        <v>Start Before/End Before (current period)</v>
      </c>
      <c r="AH34" s="98">
        <f t="shared" si="29"/>
        <v>45382</v>
      </c>
      <c r="AI34" s="98">
        <f t="shared" si="30"/>
        <v>45382</v>
      </c>
      <c r="AJ34" s="99">
        <f t="shared" si="31"/>
        <v>822</v>
      </c>
      <c r="AK34" s="99">
        <f t="shared" si="32"/>
        <v>822</v>
      </c>
      <c r="AL34" s="99">
        <f t="shared" si="33"/>
        <v>0</v>
      </c>
      <c r="AM34" s="99">
        <f t="shared" si="34"/>
        <v>822</v>
      </c>
      <c r="AN34" s="8">
        <f t="shared" si="35"/>
        <v>9.732360097</v>
      </c>
      <c r="AO34" s="8">
        <f t="shared" si="36"/>
        <v>0</v>
      </c>
      <c r="AP34" s="8">
        <f t="shared" si="37"/>
        <v>0</v>
      </c>
      <c r="AQ34" s="8">
        <f t="shared" si="38"/>
        <v>0</v>
      </c>
      <c r="AR34" s="8">
        <f t="shared" si="39"/>
        <v>0</v>
      </c>
      <c r="AS34" s="8">
        <f t="shared" si="40"/>
        <v>0</v>
      </c>
      <c r="AT34" s="8">
        <f t="shared" si="41"/>
        <v>0</v>
      </c>
      <c r="AU34" s="100">
        <f t="shared" si="42"/>
        <v>0</v>
      </c>
      <c r="AV34" s="8">
        <f>if(AO34&gt;0, iferror(averageifs(Prices!$B:$B, Prices!$A:$A, "&gt;="&amp;AD34, Prices!$A:$A, "&lt;"&amp;MIN($B$2, AE34)), 0), 0)</f>
        <v>0</v>
      </c>
      <c r="AW34" s="8">
        <f>if(AP34&gt;0, IFERROR(averageifs(Prices!$B:$B, Prices!$A:$A, "&gt;="&amp;MAX(AD34, $B$2), Prices!$A:$A, "&lt;"&amp;MIN($B$3, AE34)), 0), 0)</f>
        <v>0</v>
      </c>
      <c r="AX34" s="8">
        <f>if(AT34&gt;0, iferror(averageifs(Prices!$B:$B, Prices!$A:$A, "&gt;="&amp;AD34, Prices!$A:$A, "&lt;"&amp;min($B$3, $AE34)), 0), 0)</f>
        <v>0</v>
      </c>
      <c r="AY34" s="8">
        <f>VLOOKUP(maxifs(Prices!A:A, Prices!A:A, "&lt;="&amp;$B$2-1), Prices!A:B, 2, 0)*AO34</f>
        <v>0</v>
      </c>
      <c r="AZ34" s="8">
        <f t="shared" si="43"/>
        <v>0</v>
      </c>
      <c r="BA34" s="8">
        <f t="shared" si="44"/>
        <v>0</v>
      </c>
      <c r="BB34" s="8">
        <f t="shared" si="45"/>
        <v>0</v>
      </c>
      <c r="BC34" s="8">
        <f t="shared" si="46"/>
        <v>0</v>
      </c>
      <c r="BD34" s="8">
        <f t="shared" si="47"/>
        <v>0</v>
      </c>
      <c r="BE34" s="8">
        <f t="shared" si="48"/>
        <v>0</v>
      </c>
      <c r="BF34" s="8">
        <f>-(if(R34&gt;0, VLOOKUP(maxifs(Prices!A:A, Prices!A:A, "&lt;="&amp;R34), Prices!A:B, 2, 0)*AA34, 0)+if(M34&lt;&gt;"", VLOOKUP(maxifs(Prices!A:A, Prices!A:A, "&lt;="&amp;M34), Prices!A:B, 2, 0)*Y34, 0)+if(O34&lt;&gt;"", VLOOKUP(maxifs(Prices!A:A, Prices!A:A, "&lt;="&amp;O34), Prices!A:B, 2, 0)*Z34, 0))</f>
        <v>0</v>
      </c>
      <c r="BG34" s="8">
        <f t="shared" si="49"/>
        <v>0</v>
      </c>
      <c r="BH34" s="8">
        <f t="shared" si="50"/>
        <v>0</v>
      </c>
      <c r="BI34" s="8">
        <f>VLOOKUP(maxifs(Prices!A:A, Prices!A:A, "&lt;="&amp;$B$3), Prices!A:B, 2, 0)*AT34</f>
        <v>0</v>
      </c>
      <c r="BJ34" s="8">
        <f t="shared" si="51"/>
        <v>0</v>
      </c>
      <c r="BK34" s="8">
        <f t="shared" si="52"/>
        <v>0</v>
      </c>
      <c r="BL34" s="8">
        <f t="shared" si="53"/>
        <v>0</v>
      </c>
      <c r="BM34" s="8">
        <f t="shared" si="54"/>
        <v>0</v>
      </c>
    </row>
    <row r="35" ht="12.75" customHeight="1">
      <c r="A35" s="88" t="s">
        <v>104</v>
      </c>
      <c r="B35" s="88" t="s">
        <v>105</v>
      </c>
      <c r="C35" s="7"/>
      <c r="D35" s="7" t="str">
        <f t="shared" si="8"/>
        <v>N</v>
      </c>
      <c r="E35" s="89"/>
      <c r="F35" s="90">
        <f>iferror(VLOOKUP(A35, Terminations!C:D, 2, 0), "")</f>
        <v>45443</v>
      </c>
      <c r="G35" s="88" t="s">
        <v>109</v>
      </c>
      <c r="H35" s="8" t="str">
        <f t="shared" si="9"/>
        <v>E1-T03-45412</v>
      </c>
      <c r="I35" s="91">
        <v>44561.0</v>
      </c>
      <c r="J35" s="92">
        <v>8000.0</v>
      </c>
      <c r="K35" s="91">
        <v>45412.0</v>
      </c>
      <c r="L35" s="10">
        <f t="shared" si="10"/>
        <v>8000</v>
      </c>
      <c r="M35" s="93" t="str">
        <f t="shared" si="11"/>
        <v/>
      </c>
      <c r="N35" s="8">
        <f t="shared" si="12"/>
        <v>0</v>
      </c>
      <c r="O35" s="94">
        <f t="shared" si="13"/>
        <v>45443</v>
      </c>
      <c r="P35" s="8">
        <f t="shared" si="14"/>
        <v>8000</v>
      </c>
      <c r="Q35" s="95"/>
      <c r="R35" s="91"/>
      <c r="S35" s="97"/>
      <c r="T35" s="94">
        <f t="shared" si="16"/>
        <v>45443</v>
      </c>
      <c r="U35" s="10">
        <f t="shared" si="17"/>
        <v>0</v>
      </c>
      <c r="V35" s="10">
        <f t="shared" si="18"/>
        <v>0</v>
      </c>
      <c r="W35" s="10">
        <f t="shared" si="19"/>
        <v>0</v>
      </c>
      <c r="X35" s="10">
        <f t="shared" si="20"/>
        <v>0</v>
      </c>
      <c r="Y35" s="10">
        <f t="shared" si="21"/>
        <v>0</v>
      </c>
      <c r="Z35" s="10">
        <f t="shared" si="22"/>
        <v>0</v>
      </c>
      <c r="AA35" s="10">
        <f t="shared" si="23"/>
        <v>0</v>
      </c>
      <c r="AB35" s="10">
        <f t="shared" si="24"/>
        <v>0</v>
      </c>
      <c r="AC35" s="10">
        <f t="shared" si="25"/>
        <v>0</v>
      </c>
      <c r="AD35" s="9">
        <f t="shared" si="26"/>
        <v>44561</v>
      </c>
      <c r="AE35" s="9">
        <f t="array" ref="AE35">IFS(O35&lt;&gt;"", O35, M35&lt;&gt;"", M35, R35&lt;&gt;"", MIN(R35, K35), R35=0, K35)</f>
        <v>45443</v>
      </c>
      <c r="AF35" s="94">
        <f t="shared" si="27"/>
        <v>45412</v>
      </c>
      <c r="AG35" s="94" t="str">
        <f t="shared" si="28"/>
        <v>Start Before/End Before (current period)</v>
      </c>
      <c r="AH35" s="98">
        <f t="shared" si="29"/>
        <v>45412</v>
      </c>
      <c r="AI35" s="98">
        <f t="shared" si="30"/>
        <v>45412</v>
      </c>
      <c r="AJ35" s="99">
        <f t="shared" si="31"/>
        <v>852</v>
      </c>
      <c r="AK35" s="99">
        <f t="shared" si="32"/>
        <v>852</v>
      </c>
      <c r="AL35" s="99">
        <f t="shared" si="33"/>
        <v>0</v>
      </c>
      <c r="AM35" s="99">
        <f t="shared" si="34"/>
        <v>852</v>
      </c>
      <c r="AN35" s="8">
        <f t="shared" si="35"/>
        <v>9.389671362</v>
      </c>
      <c r="AO35" s="8">
        <f t="shared" si="36"/>
        <v>0</v>
      </c>
      <c r="AP35" s="8">
        <f t="shared" si="37"/>
        <v>0</v>
      </c>
      <c r="AQ35" s="8">
        <f t="shared" si="38"/>
        <v>0</v>
      </c>
      <c r="AR35" s="8">
        <f t="shared" si="39"/>
        <v>0</v>
      </c>
      <c r="AS35" s="8">
        <f t="shared" si="40"/>
        <v>0</v>
      </c>
      <c r="AT35" s="8">
        <f t="shared" si="41"/>
        <v>0</v>
      </c>
      <c r="AU35" s="100">
        <f t="shared" si="42"/>
        <v>0</v>
      </c>
      <c r="AV35" s="8">
        <f>if(AO35&gt;0, iferror(averageifs(Prices!$B:$B, Prices!$A:$A, "&gt;="&amp;AD35, Prices!$A:$A, "&lt;"&amp;MIN($B$2, AE35)), 0), 0)</f>
        <v>0</v>
      </c>
      <c r="AW35" s="8">
        <f>if(AP35&gt;0, IFERROR(averageifs(Prices!$B:$B, Prices!$A:$A, "&gt;="&amp;MAX(AD35, $B$2), Prices!$A:$A, "&lt;"&amp;MIN($B$3, AE35)), 0), 0)</f>
        <v>0</v>
      </c>
      <c r="AX35" s="8">
        <f>if(AT35&gt;0, iferror(averageifs(Prices!$B:$B, Prices!$A:$A, "&gt;="&amp;AD35, Prices!$A:$A, "&lt;"&amp;min($B$3, $AE35)), 0), 0)</f>
        <v>0</v>
      </c>
      <c r="AY35" s="8">
        <f>VLOOKUP(maxifs(Prices!A:A, Prices!A:A, "&lt;="&amp;$B$2-1), Prices!A:B, 2, 0)*AO35</f>
        <v>0</v>
      </c>
      <c r="AZ35" s="8">
        <f t="shared" si="43"/>
        <v>0</v>
      </c>
      <c r="BA35" s="8">
        <f t="shared" si="44"/>
        <v>0</v>
      </c>
      <c r="BB35" s="8">
        <f t="shared" si="45"/>
        <v>0</v>
      </c>
      <c r="BC35" s="8">
        <f t="shared" si="46"/>
        <v>0</v>
      </c>
      <c r="BD35" s="8">
        <f t="shared" si="47"/>
        <v>0</v>
      </c>
      <c r="BE35" s="8">
        <f t="shared" si="48"/>
        <v>0</v>
      </c>
      <c r="BF35" s="8">
        <f>-(if(R35&gt;0, VLOOKUP(maxifs(Prices!A:A, Prices!A:A, "&lt;="&amp;R35), Prices!A:B, 2, 0)*AA35, 0)+if(M35&lt;&gt;"", VLOOKUP(maxifs(Prices!A:A, Prices!A:A, "&lt;="&amp;M35), Prices!A:B, 2, 0)*Y35, 0)+if(O35&lt;&gt;"", VLOOKUP(maxifs(Prices!A:A, Prices!A:A, "&lt;="&amp;O35), Prices!A:B, 2, 0)*Z35, 0))</f>
        <v>0</v>
      </c>
      <c r="BG35" s="8">
        <f t="shared" si="49"/>
        <v>0</v>
      </c>
      <c r="BH35" s="8">
        <f t="shared" si="50"/>
        <v>0</v>
      </c>
      <c r="BI35" s="8">
        <f>VLOOKUP(maxifs(Prices!A:A, Prices!A:A, "&lt;="&amp;$B$3), Prices!A:B, 2, 0)*AT35</f>
        <v>0</v>
      </c>
      <c r="BJ35" s="8">
        <f t="shared" si="51"/>
        <v>0</v>
      </c>
      <c r="BK35" s="8">
        <f t="shared" si="52"/>
        <v>0</v>
      </c>
      <c r="BL35" s="8">
        <f t="shared" si="53"/>
        <v>0</v>
      </c>
      <c r="BM35" s="8">
        <f t="shared" si="54"/>
        <v>0</v>
      </c>
    </row>
    <row r="36" ht="12.75" customHeight="1">
      <c r="A36" s="88" t="s">
        <v>104</v>
      </c>
      <c r="B36" s="88" t="s">
        <v>105</v>
      </c>
      <c r="C36" s="7"/>
      <c r="D36" s="7" t="str">
        <f t="shared" si="8"/>
        <v>N</v>
      </c>
      <c r="E36" s="89"/>
      <c r="F36" s="90">
        <f>iferror(VLOOKUP(A36, Terminations!C:D, 2, 0), "")</f>
        <v>45443</v>
      </c>
      <c r="G36" s="88" t="s">
        <v>109</v>
      </c>
      <c r="H36" s="8" t="str">
        <f t="shared" si="9"/>
        <v>E1-T03-45443</v>
      </c>
      <c r="I36" s="91">
        <v>44561.0</v>
      </c>
      <c r="J36" s="92">
        <v>8000.0</v>
      </c>
      <c r="K36" s="91">
        <v>45443.0</v>
      </c>
      <c r="L36" s="10">
        <f t="shared" si="10"/>
        <v>8000</v>
      </c>
      <c r="M36" s="93" t="str">
        <f t="shared" si="11"/>
        <v/>
      </c>
      <c r="N36" s="8">
        <f t="shared" si="12"/>
        <v>0</v>
      </c>
      <c r="O36" s="94">
        <f t="shared" si="13"/>
        <v>45443</v>
      </c>
      <c r="P36" s="8">
        <f t="shared" si="14"/>
        <v>8000</v>
      </c>
      <c r="Q36" s="95"/>
      <c r="R36" s="91"/>
      <c r="S36" s="97"/>
      <c r="T36" s="94">
        <f t="shared" si="16"/>
        <v>45443</v>
      </c>
      <c r="U36" s="10">
        <f t="shared" si="17"/>
        <v>0</v>
      </c>
      <c r="V36" s="10">
        <f t="shared" si="18"/>
        <v>0</v>
      </c>
      <c r="W36" s="10">
        <f t="shared" si="19"/>
        <v>0</v>
      </c>
      <c r="X36" s="10">
        <f t="shared" si="20"/>
        <v>0</v>
      </c>
      <c r="Y36" s="10">
        <f t="shared" si="21"/>
        <v>0</v>
      </c>
      <c r="Z36" s="10">
        <f t="shared" si="22"/>
        <v>0</v>
      </c>
      <c r="AA36" s="10">
        <f t="shared" si="23"/>
        <v>0</v>
      </c>
      <c r="AB36" s="10">
        <f t="shared" si="24"/>
        <v>0</v>
      </c>
      <c r="AC36" s="10">
        <f t="shared" si="25"/>
        <v>0</v>
      </c>
      <c r="AD36" s="9">
        <f t="shared" si="26"/>
        <v>44561</v>
      </c>
      <c r="AE36" s="9">
        <f t="array" ref="AE36">IFS(O36&lt;&gt;"", O36, M36&lt;&gt;"", M36, R36&lt;&gt;"", MIN(R36, K36), R36=0, K36)</f>
        <v>45443</v>
      </c>
      <c r="AF36" s="94">
        <f t="shared" si="27"/>
        <v>45443</v>
      </c>
      <c r="AG36" s="94" t="str">
        <f t="shared" si="28"/>
        <v>Start Before/End Before (current period)</v>
      </c>
      <c r="AH36" s="98">
        <f t="shared" si="29"/>
        <v>45443</v>
      </c>
      <c r="AI36" s="98">
        <f t="shared" si="30"/>
        <v>45443</v>
      </c>
      <c r="AJ36" s="99">
        <f t="shared" si="31"/>
        <v>883</v>
      </c>
      <c r="AK36" s="99">
        <f t="shared" si="32"/>
        <v>883</v>
      </c>
      <c r="AL36" s="99">
        <f t="shared" si="33"/>
        <v>0</v>
      </c>
      <c r="AM36" s="99">
        <f t="shared" si="34"/>
        <v>883</v>
      </c>
      <c r="AN36" s="8">
        <f t="shared" si="35"/>
        <v>9.06002265</v>
      </c>
      <c r="AO36" s="8">
        <f t="shared" si="36"/>
        <v>0</v>
      </c>
      <c r="AP36" s="8">
        <f t="shared" si="37"/>
        <v>0</v>
      </c>
      <c r="AQ36" s="8">
        <f t="shared" si="38"/>
        <v>0</v>
      </c>
      <c r="AR36" s="8">
        <f t="shared" si="39"/>
        <v>0</v>
      </c>
      <c r="AS36" s="8">
        <f t="shared" si="40"/>
        <v>0</v>
      </c>
      <c r="AT36" s="8">
        <f t="shared" si="41"/>
        <v>0</v>
      </c>
      <c r="AU36" s="100">
        <f t="shared" si="42"/>
        <v>0</v>
      </c>
      <c r="AV36" s="8">
        <f>if(AO36&gt;0, iferror(averageifs(Prices!$B:$B, Prices!$A:$A, "&gt;="&amp;AD36, Prices!$A:$A, "&lt;"&amp;MIN($B$2, AE36)), 0), 0)</f>
        <v>0</v>
      </c>
      <c r="AW36" s="8">
        <f>if(AP36&gt;0, IFERROR(averageifs(Prices!$B:$B, Prices!$A:$A, "&gt;="&amp;MAX(AD36, $B$2), Prices!$A:$A, "&lt;"&amp;MIN($B$3, AE36)), 0), 0)</f>
        <v>0</v>
      </c>
      <c r="AX36" s="8">
        <f>if(AT36&gt;0, iferror(averageifs(Prices!$B:$B, Prices!$A:$A, "&gt;="&amp;AD36, Prices!$A:$A, "&lt;"&amp;min($B$3, $AE36)), 0), 0)</f>
        <v>0</v>
      </c>
      <c r="AY36" s="8">
        <f>VLOOKUP(maxifs(Prices!A:A, Prices!A:A, "&lt;="&amp;$B$2-1), Prices!A:B, 2, 0)*AO36</f>
        <v>0</v>
      </c>
      <c r="AZ36" s="8">
        <f t="shared" si="43"/>
        <v>0</v>
      </c>
      <c r="BA36" s="8">
        <f t="shared" si="44"/>
        <v>0</v>
      </c>
      <c r="BB36" s="8">
        <f t="shared" si="45"/>
        <v>0</v>
      </c>
      <c r="BC36" s="8">
        <f t="shared" si="46"/>
        <v>0</v>
      </c>
      <c r="BD36" s="8">
        <f t="shared" si="47"/>
        <v>0</v>
      </c>
      <c r="BE36" s="8">
        <f t="shared" si="48"/>
        <v>0</v>
      </c>
      <c r="BF36" s="8">
        <f>-(if(R36&gt;0, VLOOKUP(maxifs(Prices!A:A, Prices!A:A, "&lt;="&amp;R36), Prices!A:B, 2, 0)*AA36, 0)+if(M36&lt;&gt;"", VLOOKUP(maxifs(Prices!A:A, Prices!A:A, "&lt;="&amp;M36), Prices!A:B, 2, 0)*Y36, 0)+if(O36&lt;&gt;"", VLOOKUP(maxifs(Prices!A:A, Prices!A:A, "&lt;="&amp;O36), Prices!A:B, 2, 0)*Z36, 0))</f>
        <v>0</v>
      </c>
      <c r="BG36" s="8">
        <f t="shared" si="49"/>
        <v>0</v>
      </c>
      <c r="BH36" s="8">
        <f t="shared" si="50"/>
        <v>0</v>
      </c>
      <c r="BI36" s="8">
        <f>VLOOKUP(maxifs(Prices!A:A, Prices!A:A, "&lt;="&amp;$B$3), Prices!A:B, 2, 0)*AT36</f>
        <v>0</v>
      </c>
      <c r="BJ36" s="8">
        <f t="shared" si="51"/>
        <v>0</v>
      </c>
      <c r="BK36" s="8">
        <f t="shared" si="52"/>
        <v>0</v>
      </c>
      <c r="BL36" s="8">
        <f t="shared" si="53"/>
        <v>0</v>
      </c>
      <c r="BM36" s="8">
        <f t="shared" si="54"/>
        <v>0</v>
      </c>
    </row>
    <row r="37" ht="12.75" customHeight="1">
      <c r="A37" s="88" t="s">
        <v>104</v>
      </c>
      <c r="B37" s="88" t="s">
        <v>105</v>
      </c>
      <c r="C37" s="7"/>
      <c r="D37" s="7" t="str">
        <f t="shared" si="8"/>
        <v>N</v>
      </c>
      <c r="E37" s="89"/>
      <c r="F37" s="90">
        <f>iferror(VLOOKUP(A37, Terminations!C:D, 2, 0), "")</f>
        <v>45443</v>
      </c>
      <c r="G37" s="88" t="s">
        <v>107</v>
      </c>
      <c r="H37" s="8" t="str">
        <f t="shared" si="9"/>
        <v>E1-T01-45449</v>
      </c>
      <c r="I37" s="91">
        <v>45084.0</v>
      </c>
      <c r="J37" s="92">
        <v>200000.0</v>
      </c>
      <c r="K37" s="91">
        <v>45449.0</v>
      </c>
      <c r="L37" s="10">
        <f t="shared" si="10"/>
        <v>0</v>
      </c>
      <c r="M37" s="93">
        <f t="shared" si="11"/>
        <v>45443</v>
      </c>
      <c r="N37" s="8">
        <f t="shared" si="12"/>
        <v>200000</v>
      </c>
      <c r="O37" s="94" t="str">
        <f t="shared" si="13"/>
        <v/>
      </c>
      <c r="P37" s="8">
        <f t="shared" si="14"/>
        <v>0</v>
      </c>
      <c r="Q37" s="95"/>
      <c r="R37" s="91"/>
      <c r="S37" s="97"/>
      <c r="T37" s="94">
        <f t="shared" si="16"/>
        <v>45443</v>
      </c>
      <c r="U37" s="10">
        <f t="shared" si="17"/>
        <v>0</v>
      </c>
      <c r="V37" s="10">
        <f t="shared" si="18"/>
        <v>0</v>
      </c>
      <c r="W37" s="10">
        <f t="shared" si="19"/>
        <v>0</v>
      </c>
      <c r="X37" s="10">
        <f t="shared" si="20"/>
        <v>0</v>
      </c>
      <c r="Y37" s="10">
        <f t="shared" si="21"/>
        <v>0</v>
      </c>
      <c r="Z37" s="10">
        <f t="shared" si="22"/>
        <v>0</v>
      </c>
      <c r="AA37" s="10">
        <f t="shared" si="23"/>
        <v>0</v>
      </c>
      <c r="AB37" s="10">
        <f t="shared" si="24"/>
        <v>0</v>
      </c>
      <c r="AC37" s="10">
        <f t="shared" si="25"/>
        <v>0</v>
      </c>
      <c r="AD37" s="9">
        <f t="shared" si="26"/>
        <v>45084</v>
      </c>
      <c r="AE37" s="9">
        <f t="array" ref="AE37">IFS(O37&lt;&gt;"", O37, M37&lt;&gt;"", M37, R37&lt;&gt;"", MIN(R37, K37), R37=0, K37)</f>
        <v>45443</v>
      </c>
      <c r="AF37" s="94">
        <f t="shared" si="27"/>
        <v>45443</v>
      </c>
      <c r="AG37" s="94" t="str">
        <f t="shared" si="28"/>
        <v>Start Before/End Before (current period)</v>
      </c>
      <c r="AH37" s="98">
        <f t="shared" si="29"/>
        <v>45443</v>
      </c>
      <c r="AI37" s="98">
        <f t="shared" si="30"/>
        <v>45443</v>
      </c>
      <c r="AJ37" s="99">
        <f t="shared" si="31"/>
        <v>366</v>
      </c>
      <c r="AK37" s="99">
        <f t="shared" si="32"/>
        <v>360</v>
      </c>
      <c r="AL37" s="99">
        <f t="shared" si="33"/>
        <v>0</v>
      </c>
      <c r="AM37" s="99">
        <f t="shared" si="34"/>
        <v>360</v>
      </c>
      <c r="AN37" s="8">
        <f t="shared" si="35"/>
        <v>546.4480874</v>
      </c>
      <c r="AO37" s="8">
        <f t="shared" si="36"/>
        <v>0</v>
      </c>
      <c r="AP37" s="8">
        <f t="shared" si="37"/>
        <v>0</v>
      </c>
      <c r="AQ37" s="8">
        <f t="shared" si="38"/>
        <v>0</v>
      </c>
      <c r="AR37" s="8">
        <f t="shared" si="39"/>
        <v>0</v>
      </c>
      <c r="AS37" s="8">
        <f t="shared" si="40"/>
        <v>0</v>
      </c>
      <c r="AT37" s="8">
        <f t="shared" si="41"/>
        <v>0</v>
      </c>
      <c r="AU37" s="100">
        <f t="shared" si="42"/>
        <v>0</v>
      </c>
      <c r="AV37" s="8">
        <f>if(AO37&gt;0, iferror(averageifs(Prices!$B:$B, Prices!$A:$A, "&gt;="&amp;AD37, Prices!$A:$A, "&lt;"&amp;MIN($B$2, AE37)), 0), 0)</f>
        <v>0</v>
      </c>
      <c r="AW37" s="8">
        <f>if(AP37&gt;0, IFERROR(averageifs(Prices!$B:$B, Prices!$A:$A, "&gt;="&amp;MAX(AD37, $B$2), Prices!$A:$A, "&lt;"&amp;MIN($B$3, AE37)), 0), 0)</f>
        <v>0</v>
      </c>
      <c r="AX37" s="8">
        <f>if(AT37&gt;0, iferror(averageifs(Prices!$B:$B, Prices!$A:$A, "&gt;="&amp;AD37, Prices!$A:$A, "&lt;"&amp;min($B$3, $AE37)), 0), 0)</f>
        <v>0</v>
      </c>
      <c r="AY37" s="8">
        <f>VLOOKUP(maxifs(Prices!A:A, Prices!A:A, "&lt;="&amp;$B$2-1), Prices!A:B, 2, 0)*AO37</f>
        <v>0</v>
      </c>
      <c r="AZ37" s="8">
        <f t="shared" si="43"/>
        <v>0</v>
      </c>
      <c r="BA37" s="8">
        <f t="shared" si="44"/>
        <v>0</v>
      </c>
      <c r="BB37" s="8">
        <f t="shared" si="45"/>
        <v>0</v>
      </c>
      <c r="BC37" s="8">
        <f t="shared" si="46"/>
        <v>0</v>
      </c>
      <c r="BD37" s="8">
        <f t="shared" si="47"/>
        <v>0</v>
      </c>
      <c r="BE37" s="8">
        <f t="shared" si="48"/>
        <v>0</v>
      </c>
      <c r="BF37" s="8">
        <f>-(if(R37&gt;0, VLOOKUP(maxifs(Prices!A:A, Prices!A:A, "&lt;="&amp;R37), Prices!A:B, 2, 0)*AA37, 0)+if(M37&lt;&gt;"", VLOOKUP(maxifs(Prices!A:A, Prices!A:A, "&lt;="&amp;M37), Prices!A:B, 2, 0)*Y37, 0)+if(O37&lt;&gt;"", VLOOKUP(maxifs(Prices!A:A, Prices!A:A, "&lt;="&amp;O37), Prices!A:B, 2, 0)*Z37, 0))</f>
        <v>0</v>
      </c>
      <c r="BG37" s="8">
        <f t="shared" si="49"/>
        <v>0</v>
      </c>
      <c r="BH37" s="8">
        <f t="shared" si="50"/>
        <v>0</v>
      </c>
      <c r="BI37" s="8">
        <f>VLOOKUP(maxifs(Prices!A:A, Prices!A:A, "&lt;="&amp;$B$3), Prices!A:B, 2, 0)*AT37</f>
        <v>0</v>
      </c>
      <c r="BJ37" s="8">
        <f t="shared" si="51"/>
        <v>0</v>
      </c>
      <c r="BK37" s="8">
        <f t="shared" si="52"/>
        <v>0</v>
      </c>
      <c r="BL37" s="8">
        <f t="shared" si="53"/>
        <v>0</v>
      </c>
      <c r="BM37" s="8">
        <f t="shared" si="54"/>
        <v>0</v>
      </c>
    </row>
    <row r="38" ht="12.75" customHeight="1">
      <c r="A38" s="88" t="s">
        <v>104</v>
      </c>
      <c r="B38" s="88" t="s">
        <v>105</v>
      </c>
      <c r="C38" s="7"/>
      <c r="D38" s="7" t="str">
        <f t="shared" si="8"/>
        <v>N</v>
      </c>
      <c r="E38" s="89"/>
      <c r="F38" s="90">
        <f>iferror(VLOOKUP(A38, Terminations!C:D, 2, 0), "")</f>
        <v>45443</v>
      </c>
      <c r="G38" s="88" t="s">
        <v>108</v>
      </c>
      <c r="H38" s="8" t="str">
        <f t="shared" si="9"/>
        <v>E1-T02-45814</v>
      </c>
      <c r="I38" s="91">
        <v>45084.0</v>
      </c>
      <c r="J38" s="92">
        <v>17000.0</v>
      </c>
      <c r="K38" s="91">
        <v>45814.0</v>
      </c>
      <c r="L38" s="10">
        <f t="shared" si="10"/>
        <v>0</v>
      </c>
      <c r="M38" s="93">
        <f t="shared" si="11"/>
        <v>45443</v>
      </c>
      <c r="N38" s="8">
        <f t="shared" si="12"/>
        <v>17000</v>
      </c>
      <c r="O38" s="94" t="str">
        <f t="shared" si="13"/>
        <v/>
      </c>
      <c r="P38" s="8">
        <f t="shared" si="14"/>
        <v>0</v>
      </c>
      <c r="Q38" s="95"/>
      <c r="R38" s="91"/>
      <c r="S38" s="97"/>
      <c r="T38" s="94">
        <f t="shared" si="16"/>
        <v>45443</v>
      </c>
      <c r="U38" s="10">
        <f t="shared" si="17"/>
        <v>0</v>
      </c>
      <c r="V38" s="10">
        <f t="shared" si="18"/>
        <v>0</v>
      </c>
      <c r="W38" s="10">
        <f t="shared" si="19"/>
        <v>0</v>
      </c>
      <c r="X38" s="10">
        <f t="shared" si="20"/>
        <v>0</v>
      </c>
      <c r="Y38" s="10">
        <f t="shared" si="21"/>
        <v>0</v>
      </c>
      <c r="Z38" s="10">
        <f t="shared" si="22"/>
        <v>0</v>
      </c>
      <c r="AA38" s="10">
        <f t="shared" si="23"/>
        <v>0</v>
      </c>
      <c r="AB38" s="10">
        <f t="shared" si="24"/>
        <v>0</v>
      </c>
      <c r="AC38" s="10">
        <f t="shared" si="25"/>
        <v>0</v>
      </c>
      <c r="AD38" s="9">
        <f t="shared" si="26"/>
        <v>45084</v>
      </c>
      <c r="AE38" s="9">
        <f t="array" ref="AE38">IFS(O38&lt;&gt;"", O38, M38&lt;&gt;"", M38, R38&lt;&gt;"", MIN(R38, K38), R38=0, K38)</f>
        <v>45443</v>
      </c>
      <c r="AF38" s="94">
        <f t="shared" si="27"/>
        <v>45443</v>
      </c>
      <c r="AG38" s="94" t="str">
        <f t="shared" si="28"/>
        <v>Start Before/End Before (current period)</v>
      </c>
      <c r="AH38" s="98">
        <f t="shared" si="29"/>
        <v>45443</v>
      </c>
      <c r="AI38" s="98">
        <f t="shared" si="30"/>
        <v>45443</v>
      </c>
      <c r="AJ38" s="99">
        <f t="shared" si="31"/>
        <v>731</v>
      </c>
      <c r="AK38" s="99">
        <f t="shared" si="32"/>
        <v>360</v>
      </c>
      <c r="AL38" s="99">
        <f t="shared" si="33"/>
        <v>0</v>
      </c>
      <c r="AM38" s="99">
        <f t="shared" si="34"/>
        <v>360</v>
      </c>
      <c r="AN38" s="8">
        <f t="shared" si="35"/>
        <v>23.25581395</v>
      </c>
      <c r="AO38" s="8">
        <f t="shared" si="36"/>
        <v>0</v>
      </c>
      <c r="AP38" s="8">
        <f t="shared" si="37"/>
        <v>0</v>
      </c>
      <c r="AQ38" s="8">
        <f t="shared" si="38"/>
        <v>0</v>
      </c>
      <c r="AR38" s="8">
        <f t="shared" si="39"/>
        <v>0</v>
      </c>
      <c r="AS38" s="8">
        <f t="shared" si="40"/>
        <v>0</v>
      </c>
      <c r="AT38" s="8">
        <f t="shared" si="41"/>
        <v>0</v>
      </c>
      <c r="AU38" s="100">
        <f t="shared" si="42"/>
        <v>0</v>
      </c>
      <c r="AV38" s="8">
        <f>if(AO38&gt;0, iferror(averageifs(Prices!$B:$B, Prices!$A:$A, "&gt;="&amp;AD38, Prices!$A:$A, "&lt;"&amp;MIN($B$2, AE38)), 0), 0)</f>
        <v>0</v>
      </c>
      <c r="AW38" s="8">
        <f>if(AP38&gt;0, IFERROR(averageifs(Prices!$B:$B, Prices!$A:$A, "&gt;="&amp;MAX(AD38, $B$2), Prices!$A:$A, "&lt;"&amp;MIN($B$3, AE38)), 0), 0)</f>
        <v>0</v>
      </c>
      <c r="AX38" s="8">
        <f>if(AT38&gt;0, iferror(averageifs(Prices!$B:$B, Prices!$A:$A, "&gt;="&amp;AD38, Prices!$A:$A, "&lt;"&amp;min($B$3, $AE38)), 0), 0)</f>
        <v>0</v>
      </c>
      <c r="AY38" s="8">
        <f>VLOOKUP(maxifs(Prices!A:A, Prices!A:A, "&lt;="&amp;$B$2-1), Prices!A:B, 2, 0)*AO38</f>
        <v>0</v>
      </c>
      <c r="AZ38" s="8">
        <f t="shared" si="43"/>
        <v>0</v>
      </c>
      <c r="BA38" s="8">
        <f t="shared" si="44"/>
        <v>0</v>
      </c>
      <c r="BB38" s="8">
        <f t="shared" si="45"/>
        <v>0</v>
      </c>
      <c r="BC38" s="8">
        <f t="shared" si="46"/>
        <v>0</v>
      </c>
      <c r="BD38" s="8">
        <f t="shared" si="47"/>
        <v>0</v>
      </c>
      <c r="BE38" s="8">
        <f t="shared" si="48"/>
        <v>0</v>
      </c>
      <c r="BF38" s="8">
        <f>-(if(R38&gt;0, VLOOKUP(maxifs(Prices!A:A, Prices!A:A, "&lt;="&amp;R38), Prices!A:B, 2, 0)*AA38, 0)+if(M38&lt;&gt;"", VLOOKUP(maxifs(Prices!A:A, Prices!A:A, "&lt;="&amp;M38), Prices!A:B, 2, 0)*Y38, 0)+if(O38&lt;&gt;"", VLOOKUP(maxifs(Prices!A:A, Prices!A:A, "&lt;="&amp;O38), Prices!A:B, 2, 0)*Z38, 0))</f>
        <v>0</v>
      </c>
      <c r="BG38" s="8">
        <f t="shared" si="49"/>
        <v>0</v>
      </c>
      <c r="BH38" s="8">
        <f t="shared" si="50"/>
        <v>0</v>
      </c>
      <c r="BI38" s="8">
        <f>VLOOKUP(maxifs(Prices!A:A, Prices!A:A, "&lt;="&amp;$B$3), Prices!A:B, 2, 0)*AT38</f>
        <v>0</v>
      </c>
      <c r="BJ38" s="8">
        <f t="shared" si="51"/>
        <v>0</v>
      </c>
      <c r="BK38" s="8">
        <f t="shared" si="52"/>
        <v>0</v>
      </c>
      <c r="BL38" s="8">
        <f t="shared" si="53"/>
        <v>0</v>
      </c>
      <c r="BM38" s="8">
        <f t="shared" si="54"/>
        <v>0</v>
      </c>
    </row>
    <row r="39" ht="12.75" customHeight="1">
      <c r="A39" s="88" t="s">
        <v>104</v>
      </c>
      <c r="B39" s="88" t="s">
        <v>105</v>
      </c>
      <c r="C39" s="7"/>
      <c r="D39" s="7" t="str">
        <f t="shared" si="8"/>
        <v>N</v>
      </c>
      <c r="E39" s="89"/>
      <c r="F39" s="90">
        <f>iferror(VLOOKUP(A39, Terminations!C:D, 2, 0), "")</f>
        <v>45443</v>
      </c>
      <c r="G39" s="88" t="s">
        <v>109</v>
      </c>
      <c r="H39" s="8" t="str">
        <f t="shared" si="9"/>
        <v>E1-T03-45869</v>
      </c>
      <c r="I39" s="91">
        <v>45084.0</v>
      </c>
      <c r="J39" s="92">
        <v>17000.0</v>
      </c>
      <c r="K39" s="91">
        <v>45869.0</v>
      </c>
      <c r="L39" s="10">
        <f t="shared" si="10"/>
        <v>0</v>
      </c>
      <c r="M39" s="93">
        <f t="shared" si="11"/>
        <v>45443</v>
      </c>
      <c r="N39" s="8">
        <f t="shared" si="12"/>
        <v>17000</v>
      </c>
      <c r="O39" s="94" t="str">
        <f t="shared" si="13"/>
        <v/>
      </c>
      <c r="P39" s="8">
        <f t="shared" si="14"/>
        <v>0</v>
      </c>
      <c r="Q39" s="95"/>
      <c r="R39" s="91"/>
      <c r="S39" s="97"/>
      <c r="T39" s="94">
        <f t="shared" si="16"/>
        <v>45443</v>
      </c>
      <c r="U39" s="10">
        <f t="shared" si="17"/>
        <v>0</v>
      </c>
      <c r="V39" s="10">
        <f t="shared" si="18"/>
        <v>0</v>
      </c>
      <c r="W39" s="10">
        <f t="shared" si="19"/>
        <v>0</v>
      </c>
      <c r="X39" s="10">
        <f t="shared" si="20"/>
        <v>0</v>
      </c>
      <c r="Y39" s="10">
        <f t="shared" si="21"/>
        <v>0</v>
      </c>
      <c r="Z39" s="10">
        <f t="shared" si="22"/>
        <v>0</v>
      </c>
      <c r="AA39" s="10">
        <f t="shared" si="23"/>
        <v>0</v>
      </c>
      <c r="AB39" s="10">
        <f t="shared" si="24"/>
        <v>0</v>
      </c>
      <c r="AC39" s="10">
        <f t="shared" si="25"/>
        <v>0</v>
      </c>
      <c r="AD39" s="9">
        <f t="shared" si="26"/>
        <v>45084</v>
      </c>
      <c r="AE39" s="9">
        <f t="array" ref="AE39">IFS(O39&lt;&gt;"", O39, M39&lt;&gt;"", M39, R39&lt;&gt;"", MIN(R39, K39), R39=0, K39)</f>
        <v>45443</v>
      </c>
      <c r="AF39" s="94">
        <f t="shared" si="27"/>
        <v>45443</v>
      </c>
      <c r="AG39" s="94" t="str">
        <f t="shared" si="28"/>
        <v>Start Before/End Before (current period)</v>
      </c>
      <c r="AH39" s="98">
        <f t="shared" si="29"/>
        <v>45443</v>
      </c>
      <c r="AI39" s="98">
        <f t="shared" si="30"/>
        <v>45443</v>
      </c>
      <c r="AJ39" s="99">
        <f t="shared" si="31"/>
        <v>786</v>
      </c>
      <c r="AK39" s="99">
        <f t="shared" si="32"/>
        <v>360</v>
      </c>
      <c r="AL39" s="99">
        <f t="shared" si="33"/>
        <v>0</v>
      </c>
      <c r="AM39" s="99">
        <f t="shared" si="34"/>
        <v>360</v>
      </c>
      <c r="AN39" s="8">
        <f t="shared" si="35"/>
        <v>21.62849873</v>
      </c>
      <c r="AO39" s="8">
        <f t="shared" si="36"/>
        <v>0</v>
      </c>
      <c r="AP39" s="8">
        <f t="shared" si="37"/>
        <v>0</v>
      </c>
      <c r="AQ39" s="8">
        <f t="shared" si="38"/>
        <v>0</v>
      </c>
      <c r="AR39" s="8">
        <f t="shared" si="39"/>
        <v>0</v>
      </c>
      <c r="AS39" s="8">
        <f t="shared" si="40"/>
        <v>0</v>
      </c>
      <c r="AT39" s="8">
        <f t="shared" si="41"/>
        <v>0</v>
      </c>
      <c r="AU39" s="100">
        <f t="shared" si="42"/>
        <v>0</v>
      </c>
      <c r="AV39" s="8">
        <f>if(AO39&gt;0, iferror(averageifs(Prices!$B:$B, Prices!$A:$A, "&gt;="&amp;AD39, Prices!$A:$A, "&lt;"&amp;MIN($B$2, AE39)), 0), 0)</f>
        <v>0</v>
      </c>
      <c r="AW39" s="8">
        <f>if(AP39&gt;0, IFERROR(averageifs(Prices!$B:$B, Prices!$A:$A, "&gt;="&amp;MAX(AD39, $B$2), Prices!$A:$A, "&lt;"&amp;MIN($B$3, AE39)), 0), 0)</f>
        <v>0</v>
      </c>
      <c r="AX39" s="8">
        <f>if(AT39&gt;0, iferror(averageifs(Prices!$B:$B, Prices!$A:$A, "&gt;="&amp;AD39, Prices!$A:$A, "&lt;"&amp;min($B$3, $AE39)), 0), 0)</f>
        <v>0</v>
      </c>
      <c r="AY39" s="8">
        <f>VLOOKUP(maxifs(Prices!A:A, Prices!A:A, "&lt;="&amp;$B$2-1), Prices!A:B, 2, 0)*AO39</f>
        <v>0</v>
      </c>
      <c r="AZ39" s="8">
        <f t="shared" si="43"/>
        <v>0</v>
      </c>
      <c r="BA39" s="8">
        <f t="shared" si="44"/>
        <v>0</v>
      </c>
      <c r="BB39" s="8">
        <f t="shared" si="45"/>
        <v>0</v>
      </c>
      <c r="BC39" s="8">
        <f t="shared" si="46"/>
        <v>0</v>
      </c>
      <c r="BD39" s="8">
        <f t="shared" si="47"/>
        <v>0</v>
      </c>
      <c r="BE39" s="8">
        <f t="shared" si="48"/>
        <v>0</v>
      </c>
      <c r="BF39" s="8">
        <f>-(if(R39&gt;0, VLOOKUP(maxifs(Prices!A:A, Prices!A:A, "&lt;="&amp;R39), Prices!A:B, 2, 0)*AA39, 0)+if(M39&lt;&gt;"", VLOOKUP(maxifs(Prices!A:A, Prices!A:A, "&lt;="&amp;M39), Prices!A:B, 2, 0)*Y39, 0)+if(O39&lt;&gt;"", VLOOKUP(maxifs(Prices!A:A, Prices!A:A, "&lt;="&amp;O39), Prices!A:B, 2, 0)*Z39, 0))</f>
        <v>0</v>
      </c>
      <c r="BG39" s="8">
        <f t="shared" si="49"/>
        <v>0</v>
      </c>
      <c r="BH39" s="8">
        <f t="shared" si="50"/>
        <v>0</v>
      </c>
      <c r="BI39" s="8">
        <f>VLOOKUP(maxifs(Prices!A:A, Prices!A:A, "&lt;="&amp;$B$3), Prices!A:B, 2, 0)*AT39</f>
        <v>0</v>
      </c>
      <c r="BJ39" s="8">
        <f t="shared" si="51"/>
        <v>0</v>
      </c>
      <c r="BK39" s="8">
        <f t="shared" si="52"/>
        <v>0</v>
      </c>
      <c r="BL39" s="8">
        <f t="shared" si="53"/>
        <v>0</v>
      </c>
      <c r="BM39" s="8">
        <f t="shared" si="54"/>
        <v>0</v>
      </c>
    </row>
    <row r="40" ht="12.75" customHeight="1">
      <c r="A40" s="88" t="s">
        <v>104</v>
      </c>
      <c r="B40" s="88" t="s">
        <v>105</v>
      </c>
      <c r="C40" s="7"/>
      <c r="D40" s="7" t="str">
        <f t="shared" si="8"/>
        <v>N</v>
      </c>
      <c r="E40" s="89"/>
      <c r="F40" s="90">
        <f>iferror(VLOOKUP(A40, Terminations!C:D, 2, 0), "")</f>
        <v>45443</v>
      </c>
      <c r="G40" s="88" t="s">
        <v>109</v>
      </c>
      <c r="H40" s="8" t="str">
        <f t="shared" si="9"/>
        <v>E1-T03-45900</v>
      </c>
      <c r="I40" s="91">
        <v>45084.0</v>
      </c>
      <c r="J40" s="92">
        <v>17000.0</v>
      </c>
      <c r="K40" s="91">
        <v>45900.0</v>
      </c>
      <c r="L40" s="10">
        <f t="shared" si="10"/>
        <v>0</v>
      </c>
      <c r="M40" s="93">
        <f t="shared" si="11"/>
        <v>45443</v>
      </c>
      <c r="N40" s="8">
        <f t="shared" si="12"/>
        <v>17000</v>
      </c>
      <c r="O40" s="94" t="str">
        <f t="shared" si="13"/>
        <v/>
      </c>
      <c r="P40" s="8">
        <f t="shared" si="14"/>
        <v>0</v>
      </c>
      <c r="Q40" s="95"/>
      <c r="R40" s="91"/>
      <c r="S40" s="97"/>
      <c r="T40" s="94">
        <f t="shared" si="16"/>
        <v>45443</v>
      </c>
      <c r="U40" s="10">
        <f t="shared" si="17"/>
        <v>0</v>
      </c>
      <c r="V40" s="10">
        <f t="shared" si="18"/>
        <v>0</v>
      </c>
      <c r="W40" s="10">
        <f t="shared" si="19"/>
        <v>0</v>
      </c>
      <c r="X40" s="10">
        <f t="shared" si="20"/>
        <v>0</v>
      </c>
      <c r="Y40" s="10">
        <f t="shared" si="21"/>
        <v>0</v>
      </c>
      <c r="Z40" s="10">
        <f t="shared" si="22"/>
        <v>0</v>
      </c>
      <c r="AA40" s="10">
        <f t="shared" si="23"/>
        <v>0</v>
      </c>
      <c r="AB40" s="10">
        <f t="shared" si="24"/>
        <v>0</v>
      </c>
      <c r="AC40" s="10">
        <f t="shared" si="25"/>
        <v>0</v>
      </c>
      <c r="AD40" s="9">
        <f t="shared" si="26"/>
        <v>45084</v>
      </c>
      <c r="AE40" s="9">
        <f t="array" ref="AE40">IFS(O40&lt;&gt;"", O40, M40&lt;&gt;"", M40, R40&lt;&gt;"", MIN(R40, K40), R40=0, K40)</f>
        <v>45443</v>
      </c>
      <c r="AF40" s="94">
        <f t="shared" si="27"/>
        <v>45443</v>
      </c>
      <c r="AG40" s="94" t="str">
        <f t="shared" si="28"/>
        <v>Start Before/End Before (current period)</v>
      </c>
      <c r="AH40" s="98">
        <f t="shared" si="29"/>
        <v>45443</v>
      </c>
      <c r="AI40" s="98">
        <f t="shared" si="30"/>
        <v>45443</v>
      </c>
      <c r="AJ40" s="99">
        <f t="shared" si="31"/>
        <v>817</v>
      </c>
      <c r="AK40" s="99">
        <f t="shared" si="32"/>
        <v>360</v>
      </c>
      <c r="AL40" s="99">
        <f t="shared" si="33"/>
        <v>0</v>
      </c>
      <c r="AM40" s="99">
        <f t="shared" si="34"/>
        <v>360</v>
      </c>
      <c r="AN40" s="8">
        <f t="shared" si="35"/>
        <v>20.80783354</v>
      </c>
      <c r="AO40" s="8">
        <f t="shared" si="36"/>
        <v>0</v>
      </c>
      <c r="AP40" s="8">
        <f t="shared" si="37"/>
        <v>0</v>
      </c>
      <c r="AQ40" s="8">
        <f t="shared" si="38"/>
        <v>0</v>
      </c>
      <c r="AR40" s="8">
        <f t="shared" si="39"/>
        <v>0</v>
      </c>
      <c r="AS40" s="8">
        <f t="shared" si="40"/>
        <v>0</v>
      </c>
      <c r="AT40" s="8">
        <f t="shared" si="41"/>
        <v>0</v>
      </c>
      <c r="AU40" s="100">
        <f t="shared" si="42"/>
        <v>0</v>
      </c>
      <c r="AV40" s="8">
        <f>if(AO40&gt;0, iferror(averageifs(Prices!$B:$B, Prices!$A:$A, "&gt;="&amp;AD40, Prices!$A:$A, "&lt;"&amp;MIN($B$2, AE40)), 0), 0)</f>
        <v>0</v>
      </c>
      <c r="AW40" s="8">
        <f>if(AP40&gt;0, IFERROR(averageifs(Prices!$B:$B, Prices!$A:$A, "&gt;="&amp;MAX(AD40, $B$2), Prices!$A:$A, "&lt;"&amp;MIN($B$3, AE40)), 0), 0)</f>
        <v>0</v>
      </c>
      <c r="AX40" s="8">
        <f>if(AT40&gt;0, iferror(averageifs(Prices!$B:$B, Prices!$A:$A, "&gt;="&amp;AD40, Prices!$A:$A, "&lt;"&amp;min($B$3, $AE40)), 0), 0)</f>
        <v>0</v>
      </c>
      <c r="AY40" s="8">
        <f>VLOOKUP(maxifs(Prices!A:A, Prices!A:A, "&lt;="&amp;$B$2-1), Prices!A:B, 2, 0)*AO40</f>
        <v>0</v>
      </c>
      <c r="AZ40" s="8">
        <f t="shared" si="43"/>
        <v>0</v>
      </c>
      <c r="BA40" s="8">
        <f t="shared" si="44"/>
        <v>0</v>
      </c>
      <c r="BB40" s="8">
        <f t="shared" si="45"/>
        <v>0</v>
      </c>
      <c r="BC40" s="8">
        <f t="shared" si="46"/>
        <v>0</v>
      </c>
      <c r="BD40" s="8">
        <f t="shared" si="47"/>
        <v>0</v>
      </c>
      <c r="BE40" s="8">
        <f t="shared" si="48"/>
        <v>0</v>
      </c>
      <c r="BF40" s="8">
        <f>-(if(R40&gt;0, VLOOKUP(maxifs(Prices!A:A, Prices!A:A, "&lt;="&amp;R40), Prices!A:B, 2, 0)*AA40, 0)+if(M40&lt;&gt;"", VLOOKUP(maxifs(Prices!A:A, Prices!A:A, "&lt;="&amp;M40), Prices!A:B, 2, 0)*Y40, 0)+if(O40&lt;&gt;"", VLOOKUP(maxifs(Prices!A:A, Prices!A:A, "&lt;="&amp;O40), Prices!A:B, 2, 0)*Z40, 0))</f>
        <v>0</v>
      </c>
      <c r="BG40" s="8">
        <f t="shared" si="49"/>
        <v>0</v>
      </c>
      <c r="BH40" s="8">
        <f t="shared" si="50"/>
        <v>0</v>
      </c>
      <c r="BI40" s="8">
        <f>VLOOKUP(maxifs(Prices!A:A, Prices!A:A, "&lt;="&amp;$B$3), Prices!A:B, 2, 0)*AT40</f>
        <v>0</v>
      </c>
      <c r="BJ40" s="8">
        <f t="shared" si="51"/>
        <v>0</v>
      </c>
      <c r="BK40" s="8">
        <f t="shared" si="52"/>
        <v>0</v>
      </c>
      <c r="BL40" s="8">
        <f t="shared" si="53"/>
        <v>0</v>
      </c>
      <c r="BM40" s="8">
        <f t="shared" si="54"/>
        <v>0</v>
      </c>
    </row>
    <row r="41" ht="12.75" customHeight="1">
      <c r="A41" s="88" t="s">
        <v>104</v>
      </c>
      <c r="B41" s="88" t="s">
        <v>105</v>
      </c>
      <c r="C41" s="7"/>
      <c r="D41" s="7" t="str">
        <f t="shared" si="8"/>
        <v>N</v>
      </c>
      <c r="E41" s="89"/>
      <c r="F41" s="90">
        <f>iferror(VLOOKUP(A41, Terminations!C:D, 2, 0), "")</f>
        <v>45443</v>
      </c>
      <c r="G41" s="88" t="s">
        <v>109</v>
      </c>
      <c r="H41" s="8" t="str">
        <f t="shared" si="9"/>
        <v>E1-T03-45930</v>
      </c>
      <c r="I41" s="91">
        <v>45084.0</v>
      </c>
      <c r="J41" s="92">
        <v>17000.0</v>
      </c>
      <c r="K41" s="91">
        <v>45930.0</v>
      </c>
      <c r="L41" s="10">
        <f t="shared" si="10"/>
        <v>0</v>
      </c>
      <c r="M41" s="93">
        <f t="shared" si="11"/>
        <v>45443</v>
      </c>
      <c r="N41" s="8">
        <f t="shared" si="12"/>
        <v>17000</v>
      </c>
      <c r="O41" s="94" t="str">
        <f t="shared" si="13"/>
        <v/>
      </c>
      <c r="P41" s="8">
        <f t="shared" si="14"/>
        <v>0</v>
      </c>
      <c r="Q41" s="95"/>
      <c r="R41" s="91"/>
      <c r="S41" s="97"/>
      <c r="T41" s="94">
        <f t="shared" si="16"/>
        <v>45443</v>
      </c>
      <c r="U41" s="10">
        <f t="shared" si="17"/>
        <v>0</v>
      </c>
      <c r="V41" s="10">
        <f t="shared" si="18"/>
        <v>0</v>
      </c>
      <c r="W41" s="10">
        <f t="shared" si="19"/>
        <v>0</v>
      </c>
      <c r="X41" s="10">
        <f t="shared" si="20"/>
        <v>0</v>
      </c>
      <c r="Y41" s="10">
        <f t="shared" si="21"/>
        <v>0</v>
      </c>
      <c r="Z41" s="10">
        <f t="shared" si="22"/>
        <v>0</v>
      </c>
      <c r="AA41" s="10">
        <f t="shared" si="23"/>
        <v>0</v>
      </c>
      <c r="AB41" s="10">
        <f t="shared" si="24"/>
        <v>0</v>
      </c>
      <c r="AC41" s="10">
        <f t="shared" si="25"/>
        <v>0</v>
      </c>
      <c r="AD41" s="9">
        <f t="shared" si="26"/>
        <v>45084</v>
      </c>
      <c r="AE41" s="9">
        <f t="array" ref="AE41">IFS(O41&lt;&gt;"", O41, M41&lt;&gt;"", M41, R41&lt;&gt;"", MIN(R41, K41), R41=0, K41)</f>
        <v>45443</v>
      </c>
      <c r="AF41" s="94">
        <f t="shared" si="27"/>
        <v>45443</v>
      </c>
      <c r="AG41" s="94" t="str">
        <f t="shared" si="28"/>
        <v>Start Before/End Before (current period)</v>
      </c>
      <c r="AH41" s="98">
        <f t="shared" si="29"/>
        <v>45443</v>
      </c>
      <c r="AI41" s="98">
        <f t="shared" si="30"/>
        <v>45443</v>
      </c>
      <c r="AJ41" s="99">
        <f t="shared" si="31"/>
        <v>847</v>
      </c>
      <c r="AK41" s="99">
        <f t="shared" si="32"/>
        <v>360</v>
      </c>
      <c r="AL41" s="99">
        <f t="shared" si="33"/>
        <v>0</v>
      </c>
      <c r="AM41" s="99">
        <f t="shared" si="34"/>
        <v>360</v>
      </c>
      <c r="AN41" s="8">
        <f t="shared" si="35"/>
        <v>20.07083825</v>
      </c>
      <c r="AO41" s="8">
        <f t="shared" si="36"/>
        <v>0</v>
      </c>
      <c r="AP41" s="8">
        <f t="shared" si="37"/>
        <v>0</v>
      </c>
      <c r="AQ41" s="8">
        <f t="shared" si="38"/>
        <v>0</v>
      </c>
      <c r="AR41" s="8">
        <f t="shared" si="39"/>
        <v>0</v>
      </c>
      <c r="AS41" s="8">
        <f t="shared" si="40"/>
        <v>0</v>
      </c>
      <c r="AT41" s="8">
        <f t="shared" si="41"/>
        <v>0</v>
      </c>
      <c r="AU41" s="100">
        <f t="shared" si="42"/>
        <v>0</v>
      </c>
      <c r="AV41" s="8">
        <f>if(AO41&gt;0, iferror(averageifs(Prices!$B:$B, Prices!$A:$A, "&gt;="&amp;AD41, Prices!$A:$A, "&lt;"&amp;MIN($B$2, AE41)), 0), 0)</f>
        <v>0</v>
      </c>
      <c r="AW41" s="8">
        <f>if(AP41&gt;0, IFERROR(averageifs(Prices!$B:$B, Prices!$A:$A, "&gt;="&amp;MAX(AD41, $B$2), Prices!$A:$A, "&lt;"&amp;MIN($B$3, AE41)), 0), 0)</f>
        <v>0</v>
      </c>
      <c r="AX41" s="8">
        <f>if(AT41&gt;0, iferror(averageifs(Prices!$B:$B, Prices!$A:$A, "&gt;="&amp;AD41, Prices!$A:$A, "&lt;"&amp;min($B$3, $AE41)), 0), 0)</f>
        <v>0</v>
      </c>
      <c r="AY41" s="8">
        <f>VLOOKUP(maxifs(Prices!A:A, Prices!A:A, "&lt;="&amp;$B$2-1), Prices!A:B, 2, 0)*AO41</f>
        <v>0</v>
      </c>
      <c r="AZ41" s="8">
        <f t="shared" si="43"/>
        <v>0</v>
      </c>
      <c r="BA41" s="8">
        <f t="shared" si="44"/>
        <v>0</v>
      </c>
      <c r="BB41" s="8">
        <f t="shared" si="45"/>
        <v>0</v>
      </c>
      <c r="BC41" s="8">
        <f t="shared" si="46"/>
        <v>0</v>
      </c>
      <c r="BD41" s="8">
        <f t="shared" si="47"/>
        <v>0</v>
      </c>
      <c r="BE41" s="8">
        <f t="shared" si="48"/>
        <v>0</v>
      </c>
      <c r="BF41" s="8">
        <f>-(if(R41&gt;0, VLOOKUP(maxifs(Prices!A:A, Prices!A:A, "&lt;="&amp;R41), Prices!A:B, 2, 0)*AA41, 0)+if(M41&lt;&gt;"", VLOOKUP(maxifs(Prices!A:A, Prices!A:A, "&lt;="&amp;M41), Prices!A:B, 2, 0)*Y41, 0)+if(O41&lt;&gt;"", VLOOKUP(maxifs(Prices!A:A, Prices!A:A, "&lt;="&amp;O41), Prices!A:B, 2, 0)*Z41, 0))</f>
        <v>0</v>
      </c>
      <c r="BG41" s="8">
        <f t="shared" si="49"/>
        <v>0</v>
      </c>
      <c r="BH41" s="8">
        <f t="shared" si="50"/>
        <v>0</v>
      </c>
      <c r="BI41" s="8">
        <f>VLOOKUP(maxifs(Prices!A:A, Prices!A:A, "&lt;="&amp;$B$3), Prices!A:B, 2, 0)*AT41</f>
        <v>0</v>
      </c>
      <c r="BJ41" s="8">
        <f t="shared" si="51"/>
        <v>0</v>
      </c>
      <c r="BK41" s="8">
        <f t="shared" si="52"/>
        <v>0</v>
      </c>
      <c r="BL41" s="8">
        <f t="shared" si="53"/>
        <v>0</v>
      </c>
      <c r="BM41" s="8">
        <f t="shared" si="54"/>
        <v>0</v>
      </c>
    </row>
    <row r="42" ht="12.75" customHeight="1">
      <c r="A42" s="88" t="s">
        <v>104</v>
      </c>
      <c r="B42" s="88" t="s">
        <v>105</v>
      </c>
      <c r="C42" s="7"/>
      <c r="D42" s="7" t="str">
        <f t="shared" si="8"/>
        <v>N</v>
      </c>
      <c r="E42" s="89"/>
      <c r="F42" s="90">
        <f>iferror(VLOOKUP(A42, Terminations!C:D, 2, 0), "")</f>
        <v>45443</v>
      </c>
      <c r="G42" s="88" t="s">
        <v>109</v>
      </c>
      <c r="H42" s="8" t="str">
        <f t="shared" si="9"/>
        <v>E1-T03-45961</v>
      </c>
      <c r="I42" s="91">
        <v>45084.0</v>
      </c>
      <c r="J42" s="92">
        <v>17000.0</v>
      </c>
      <c r="K42" s="91">
        <v>45961.0</v>
      </c>
      <c r="L42" s="10">
        <f t="shared" si="10"/>
        <v>0</v>
      </c>
      <c r="M42" s="93">
        <f t="shared" si="11"/>
        <v>45443</v>
      </c>
      <c r="N42" s="8">
        <f t="shared" si="12"/>
        <v>17000</v>
      </c>
      <c r="O42" s="94" t="str">
        <f t="shared" si="13"/>
        <v/>
      </c>
      <c r="P42" s="8">
        <f t="shared" si="14"/>
        <v>0</v>
      </c>
      <c r="Q42" s="95"/>
      <c r="R42" s="91"/>
      <c r="S42" s="97"/>
      <c r="T42" s="94">
        <f t="shared" si="16"/>
        <v>45443</v>
      </c>
      <c r="U42" s="10">
        <f t="shared" si="17"/>
        <v>0</v>
      </c>
      <c r="V42" s="10">
        <f t="shared" si="18"/>
        <v>0</v>
      </c>
      <c r="W42" s="10">
        <f t="shared" si="19"/>
        <v>0</v>
      </c>
      <c r="X42" s="10">
        <f t="shared" si="20"/>
        <v>0</v>
      </c>
      <c r="Y42" s="10">
        <f t="shared" si="21"/>
        <v>0</v>
      </c>
      <c r="Z42" s="10">
        <f t="shared" si="22"/>
        <v>0</v>
      </c>
      <c r="AA42" s="10">
        <f t="shared" si="23"/>
        <v>0</v>
      </c>
      <c r="AB42" s="10">
        <f t="shared" si="24"/>
        <v>0</v>
      </c>
      <c r="AC42" s="10">
        <f t="shared" si="25"/>
        <v>0</v>
      </c>
      <c r="AD42" s="9">
        <f t="shared" si="26"/>
        <v>45084</v>
      </c>
      <c r="AE42" s="9">
        <f t="array" ref="AE42">IFS(O42&lt;&gt;"", O42, M42&lt;&gt;"", M42, R42&lt;&gt;"", MIN(R42, K42), R42=0, K42)</f>
        <v>45443</v>
      </c>
      <c r="AF42" s="94">
        <f t="shared" si="27"/>
        <v>45443</v>
      </c>
      <c r="AG42" s="94" t="str">
        <f t="shared" si="28"/>
        <v>Start Before/End Before (current period)</v>
      </c>
      <c r="AH42" s="98">
        <f t="shared" si="29"/>
        <v>45443</v>
      </c>
      <c r="AI42" s="98">
        <f t="shared" si="30"/>
        <v>45443</v>
      </c>
      <c r="AJ42" s="99">
        <f t="shared" si="31"/>
        <v>878</v>
      </c>
      <c r="AK42" s="99">
        <f t="shared" si="32"/>
        <v>360</v>
      </c>
      <c r="AL42" s="99">
        <f t="shared" si="33"/>
        <v>0</v>
      </c>
      <c r="AM42" s="99">
        <f t="shared" si="34"/>
        <v>360</v>
      </c>
      <c r="AN42" s="8">
        <f t="shared" si="35"/>
        <v>19.36218679</v>
      </c>
      <c r="AO42" s="8">
        <f t="shared" si="36"/>
        <v>0</v>
      </c>
      <c r="AP42" s="8">
        <f t="shared" si="37"/>
        <v>0</v>
      </c>
      <c r="AQ42" s="8">
        <f t="shared" si="38"/>
        <v>0</v>
      </c>
      <c r="AR42" s="8">
        <f t="shared" si="39"/>
        <v>0</v>
      </c>
      <c r="AS42" s="8">
        <f t="shared" si="40"/>
        <v>0</v>
      </c>
      <c r="AT42" s="8">
        <f t="shared" si="41"/>
        <v>0</v>
      </c>
      <c r="AU42" s="100">
        <f t="shared" si="42"/>
        <v>0</v>
      </c>
      <c r="AV42" s="8">
        <f>if(AO42&gt;0, iferror(averageifs(Prices!$B:$B, Prices!$A:$A, "&gt;="&amp;AD42, Prices!$A:$A, "&lt;"&amp;MIN($B$2, AE42)), 0), 0)</f>
        <v>0</v>
      </c>
      <c r="AW42" s="8">
        <f>if(AP42&gt;0, IFERROR(averageifs(Prices!$B:$B, Prices!$A:$A, "&gt;="&amp;MAX(AD42, $B$2), Prices!$A:$A, "&lt;"&amp;MIN($B$3, AE42)), 0), 0)</f>
        <v>0</v>
      </c>
      <c r="AX42" s="8">
        <f>if(AT42&gt;0, iferror(averageifs(Prices!$B:$B, Prices!$A:$A, "&gt;="&amp;AD42, Prices!$A:$A, "&lt;"&amp;min($B$3, $AE42)), 0), 0)</f>
        <v>0</v>
      </c>
      <c r="AY42" s="8">
        <f>VLOOKUP(maxifs(Prices!A:A, Prices!A:A, "&lt;="&amp;$B$2-1), Prices!A:B, 2, 0)*AO42</f>
        <v>0</v>
      </c>
      <c r="AZ42" s="8">
        <f t="shared" si="43"/>
        <v>0</v>
      </c>
      <c r="BA42" s="8">
        <f t="shared" si="44"/>
        <v>0</v>
      </c>
      <c r="BB42" s="8">
        <f t="shared" si="45"/>
        <v>0</v>
      </c>
      <c r="BC42" s="8">
        <f t="shared" si="46"/>
        <v>0</v>
      </c>
      <c r="BD42" s="8">
        <f t="shared" si="47"/>
        <v>0</v>
      </c>
      <c r="BE42" s="8">
        <f t="shared" si="48"/>
        <v>0</v>
      </c>
      <c r="BF42" s="8">
        <f>-(if(R42&gt;0, VLOOKUP(maxifs(Prices!A:A, Prices!A:A, "&lt;="&amp;R42), Prices!A:B, 2, 0)*AA42, 0)+if(M42&lt;&gt;"", VLOOKUP(maxifs(Prices!A:A, Prices!A:A, "&lt;="&amp;M42), Prices!A:B, 2, 0)*Y42, 0)+if(O42&lt;&gt;"", VLOOKUP(maxifs(Prices!A:A, Prices!A:A, "&lt;="&amp;O42), Prices!A:B, 2, 0)*Z42, 0))</f>
        <v>0</v>
      </c>
      <c r="BG42" s="8">
        <f t="shared" si="49"/>
        <v>0</v>
      </c>
      <c r="BH42" s="8">
        <f t="shared" si="50"/>
        <v>0</v>
      </c>
      <c r="BI42" s="8">
        <f>VLOOKUP(maxifs(Prices!A:A, Prices!A:A, "&lt;="&amp;$B$3), Prices!A:B, 2, 0)*AT42</f>
        <v>0</v>
      </c>
      <c r="BJ42" s="8">
        <f t="shared" si="51"/>
        <v>0</v>
      </c>
      <c r="BK42" s="8">
        <f t="shared" si="52"/>
        <v>0</v>
      </c>
      <c r="BL42" s="8">
        <f t="shared" si="53"/>
        <v>0</v>
      </c>
      <c r="BM42" s="8">
        <f t="shared" si="54"/>
        <v>0</v>
      </c>
    </row>
    <row r="43" ht="12.75" customHeight="1">
      <c r="A43" s="88" t="s">
        <v>104</v>
      </c>
      <c r="B43" s="88" t="s">
        <v>105</v>
      </c>
      <c r="C43" s="7"/>
      <c r="D43" s="7" t="str">
        <f t="shared" si="8"/>
        <v>N</v>
      </c>
      <c r="E43" s="89"/>
      <c r="F43" s="90">
        <f>iferror(VLOOKUP(A43, Terminations!C:D, 2, 0), "")</f>
        <v>45443</v>
      </c>
      <c r="G43" s="88" t="s">
        <v>109</v>
      </c>
      <c r="H43" s="8" t="str">
        <f t="shared" si="9"/>
        <v>E1-T03-45991</v>
      </c>
      <c r="I43" s="91">
        <v>45084.0</v>
      </c>
      <c r="J43" s="92">
        <v>17000.0</v>
      </c>
      <c r="K43" s="91">
        <v>45991.0</v>
      </c>
      <c r="L43" s="10">
        <f t="shared" si="10"/>
        <v>0</v>
      </c>
      <c r="M43" s="93">
        <f t="shared" si="11"/>
        <v>45443</v>
      </c>
      <c r="N43" s="8">
        <f t="shared" si="12"/>
        <v>17000</v>
      </c>
      <c r="O43" s="94" t="str">
        <f t="shared" si="13"/>
        <v/>
      </c>
      <c r="P43" s="8">
        <f t="shared" si="14"/>
        <v>0</v>
      </c>
      <c r="Q43" s="95"/>
      <c r="R43" s="91"/>
      <c r="S43" s="97"/>
      <c r="T43" s="94">
        <f t="shared" si="16"/>
        <v>45443</v>
      </c>
      <c r="U43" s="10">
        <f t="shared" si="17"/>
        <v>0</v>
      </c>
      <c r="V43" s="10">
        <f t="shared" si="18"/>
        <v>0</v>
      </c>
      <c r="W43" s="10">
        <f t="shared" si="19"/>
        <v>0</v>
      </c>
      <c r="X43" s="10">
        <f t="shared" si="20"/>
        <v>0</v>
      </c>
      <c r="Y43" s="10">
        <f t="shared" si="21"/>
        <v>0</v>
      </c>
      <c r="Z43" s="10">
        <f t="shared" si="22"/>
        <v>0</v>
      </c>
      <c r="AA43" s="10">
        <f t="shared" si="23"/>
        <v>0</v>
      </c>
      <c r="AB43" s="10">
        <f t="shared" si="24"/>
        <v>0</v>
      </c>
      <c r="AC43" s="10">
        <f t="shared" si="25"/>
        <v>0</v>
      </c>
      <c r="AD43" s="9">
        <f t="shared" si="26"/>
        <v>45084</v>
      </c>
      <c r="AE43" s="9">
        <f t="array" ref="AE43">IFS(O43&lt;&gt;"", O43, M43&lt;&gt;"", M43, R43&lt;&gt;"", MIN(R43, K43), R43=0, K43)</f>
        <v>45443</v>
      </c>
      <c r="AF43" s="94">
        <f t="shared" si="27"/>
        <v>45443</v>
      </c>
      <c r="AG43" s="94" t="str">
        <f t="shared" si="28"/>
        <v>Start Before/End Before (current period)</v>
      </c>
      <c r="AH43" s="98">
        <f t="shared" si="29"/>
        <v>45443</v>
      </c>
      <c r="AI43" s="98">
        <f t="shared" si="30"/>
        <v>45443</v>
      </c>
      <c r="AJ43" s="99">
        <f t="shared" si="31"/>
        <v>908</v>
      </c>
      <c r="AK43" s="99">
        <f t="shared" si="32"/>
        <v>360</v>
      </c>
      <c r="AL43" s="99">
        <f t="shared" si="33"/>
        <v>0</v>
      </c>
      <c r="AM43" s="99">
        <f t="shared" si="34"/>
        <v>360</v>
      </c>
      <c r="AN43" s="8">
        <f t="shared" si="35"/>
        <v>18.72246696</v>
      </c>
      <c r="AO43" s="8">
        <f t="shared" si="36"/>
        <v>0</v>
      </c>
      <c r="AP43" s="8">
        <f t="shared" si="37"/>
        <v>0</v>
      </c>
      <c r="AQ43" s="8">
        <f t="shared" si="38"/>
        <v>0</v>
      </c>
      <c r="AR43" s="8">
        <f t="shared" si="39"/>
        <v>0</v>
      </c>
      <c r="AS43" s="8">
        <f t="shared" si="40"/>
        <v>0</v>
      </c>
      <c r="AT43" s="8">
        <f t="shared" si="41"/>
        <v>0</v>
      </c>
      <c r="AU43" s="100">
        <f t="shared" si="42"/>
        <v>0</v>
      </c>
      <c r="AV43" s="8">
        <f>if(AO43&gt;0, iferror(averageifs(Prices!$B:$B, Prices!$A:$A, "&gt;="&amp;AD43, Prices!$A:$A, "&lt;"&amp;MIN($B$2, AE43)), 0), 0)</f>
        <v>0</v>
      </c>
      <c r="AW43" s="8">
        <f>if(AP43&gt;0, IFERROR(averageifs(Prices!$B:$B, Prices!$A:$A, "&gt;="&amp;MAX(AD43, $B$2), Prices!$A:$A, "&lt;"&amp;MIN($B$3, AE43)), 0), 0)</f>
        <v>0</v>
      </c>
      <c r="AX43" s="8">
        <f>if(AT43&gt;0, iferror(averageifs(Prices!$B:$B, Prices!$A:$A, "&gt;="&amp;AD43, Prices!$A:$A, "&lt;"&amp;min($B$3, $AE43)), 0), 0)</f>
        <v>0</v>
      </c>
      <c r="AY43" s="8">
        <f>VLOOKUP(maxifs(Prices!A:A, Prices!A:A, "&lt;="&amp;$B$2-1), Prices!A:B, 2, 0)*AO43</f>
        <v>0</v>
      </c>
      <c r="AZ43" s="8">
        <f t="shared" si="43"/>
        <v>0</v>
      </c>
      <c r="BA43" s="8">
        <f t="shared" si="44"/>
        <v>0</v>
      </c>
      <c r="BB43" s="8">
        <f t="shared" si="45"/>
        <v>0</v>
      </c>
      <c r="BC43" s="8">
        <f t="shared" si="46"/>
        <v>0</v>
      </c>
      <c r="BD43" s="8">
        <f t="shared" si="47"/>
        <v>0</v>
      </c>
      <c r="BE43" s="8">
        <f t="shared" si="48"/>
        <v>0</v>
      </c>
      <c r="BF43" s="8">
        <f>-(if(R43&gt;0, VLOOKUP(maxifs(Prices!A:A, Prices!A:A, "&lt;="&amp;R43), Prices!A:B, 2, 0)*AA43, 0)+if(M43&lt;&gt;"", VLOOKUP(maxifs(Prices!A:A, Prices!A:A, "&lt;="&amp;M43), Prices!A:B, 2, 0)*Y43, 0)+if(O43&lt;&gt;"", VLOOKUP(maxifs(Prices!A:A, Prices!A:A, "&lt;="&amp;O43), Prices!A:B, 2, 0)*Z43, 0))</f>
        <v>0</v>
      </c>
      <c r="BG43" s="8">
        <f t="shared" si="49"/>
        <v>0</v>
      </c>
      <c r="BH43" s="8">
        <f t="shared" si="50"/>
        <v>0</v>
      </c>
      <c r="BI43" s="8">
        <f>VLOOKUP(maxifs(Prices!A:A, Prices!A:A, "&lt;="&amp;$B$3), Prices!A:B, 2, 0)*AT43</f>
        <v>0</v>
      </c>
      <c r="BJ43" s="8">
        <f t="shared" si="51"/>
        <v>0</v>
      </c>
      <c r="BK43" s="8">
        <f t="shared" si="52"/>
        <v>0</v>
      </c>
      <c r="BL43" s="8">
        <f t="shared" si="53"/>
        <v>0</v>
      </c>
      <c r="BM43" s="8">
        <f t="shared" si="54"/>
        <v>0</v>
      </c>
    </row>
    <row r="44" ht="12.75" customHeight="1">
      <c r="A44" s="88" t="s">
        <v>104</v>
      </c>
      <c r="B44" s="88" t="s">
        <v>105</v>
      </c>
      <c r="C44" s="7"/>
      <c r="D44" s="7" t="str">
        <f t="shared" si="8"/>
        <v>N</v>
      </c>
      <c r="E44" s="89"/>
      <c r="F44" s="90">
        <f>iferror(VLOOKUP(A44, Terminations!C:D, 2, 0), "")</f>
        <v>45443</v>
      </c>
      <c r="G44" s="88" t="s">
        <v>109</v>
      </c>
      <c r="H44" s="8" t="str">
        <f t="shared" si="9"/>
        <v>E1-T03-46022</v>
      </c>
      <c r="I44" s="91">
        <v>45084.0</v>
      </c>
      <c r="J44" s="92">
        <v>17000.0</v>
      </c>
      <c r="K44" s="91">
        <v>46022.0</v>
      </c>
      <c r="L44" s="10">
        <f t="shared" si="10"/>
        <v>0</v>
      </c>
      <c r="M44" s="93">
        <f t="shared" si="11"/>
        <v>45443</v>
      </c>
      <c r="N44" s="8">
        <f t="shared" si="12"/>
        <v>17000</v>
      </c>
      <c r="O44" s="94" t="str">
        <f t="shared" si="13"/>
        <v/>
      </c>
      <c r="P44" s="8">
        <f t="shared" si="14"/>
        <v>0</v>
      </c>
      <c r="Q44" s="95"/>
      <c r="R44" s="91"/>
      <c r="S44" s="97"/>
      <c r="T44" s="94">
        <f t="shared" si="16"/>
        <v>45443</v>
      </c>
      <c r="U44" s="10">
        <f t="shared" si="17"/>
        <v>0</v>
      </c>
      <c r="V44" s="10">
        <f t="shared" si="18"/>
        <v>0</v>
      </c>
      <c r="W44" s="10">
        <f t="shared" si="19"/>
        <v>0</v>
      </c>
      <c r="X44" s="10">
        <f t="shared" si="20"/>
        <v>0</v>
      </c>
      <c r="Y44" s="10">
        <f t="shared" si="21"/>
        <v>0</v>
      </c>
      <c r="Z44" s="10">
        <f t="shared" si="22"/>
        <v>0</v>
      </c>
      <c r="AA44" s="10">
        <f t="shared" si="23"/>
        <v>0</v>
      </c>
      <c r="AB44" s="10">
        <f t="shared" si="24"/>
        <v>0</v>
      </c>
      <c r="AC44" s="10">
        <f t="shared" si="25"/>
        <v>0</v>
      </c>
      <c r="AD44" s="9">
        <f t="shared" si="26"/>
        <v>45084</v>
      </c>
      <c r="AE44" s="9">
        <f t="array" ref="AE44">IFS(O44&lt;&gt;"", O44, M44&lt;&gt;"", M44, R44&lt;&gt;"", MIN(R44, K44), R44=0, K44)</f>
        <v>45443</v>
      </c>
      <c r="AF44" s="94">
        <f t="shared" si="27"/>
        <v>45443</v>
      </c>
      <c r="AG44" s="94" t="str">
        <f t="shared" si="28"/>
        <v>Start Before/End Before (current period)</v>
      </c>
      <c r="AH44" s="98">
        <f t="shared" si="29"/>
        <v>45443</v>
      </c>
      <c r="AI44" s="98">
        <f t="shared" si="30"/>
        <v>45443</v>
      </c>
      <c r="AJ44" s="99">
        <f t="shared" si="31"/>
        <v>939</v>
      </c>
      <c r="AK44" s="99">
        <f t="shared" si="32"/>
        <v>360</v>
      </c>
      <c r="AL44" s="99">
        <f t="shared" si="33"/>
        <v>0</v>
      </c>
      <c r="AM44" s="99">
        <f t="shared" si="34"/>
        <v>360</v>
      </c>
      <c r="AN44" s="8">
        <f t="shared" si="35"/>
        <v>18.10436635</v>
      </c>
      <c r="AO44" s="8">
        <f t="shared" si="36"/>
        <v>0</v>
      </c>
      <c r="AP44" s="8">
        <f t="shared" si="37"/>
        <v>0</v>
      </c>
      <c r="AQ44" s="8">
        <f t="shared" si="38"/>
        <v>0</v>
      </c>
      <c r="AR44" s="8">
        <f t="shared" si="39"/>
        <v>0</v>
      </c>
      <c r="AS44" s="8">
        <f t="shared" si="40"/>
        <v>0</v>
      </c>
      <c r="AT44" s="8">
        <f t="shared" si="41"/>
        <v>0</v>
      </c>
      <c r="AU44" s="100">
        <f t="shared" si="42"/>
        <v>0</v>
      </c>
      <c r="AV44" s="8">
        <f>if(AO44&gt;0, iferror(averageifs(Prices!$B:$B, Prices!$A:$A, "&gt;="&amp;AD44, Prices!$A:$A, "&lt;"&amp;MIN($B$2, AE44)), 0), 0)</f>
        <v>0</v>
      </c>
      <c r="AW44" s="8">
        <f>if(AP44&gt;0, IFERROR(averageifs(Prices!$B:$B, Prices!$A:$A, "&gt;="&amp;MAX(AD44, $B$2), Prices!$A:$A, "&lt;"&amp;MIN($B$3, AE44)), 0), 0)</f>
        <v>0</v>
      </c>
      <c r="AX44" s="8">
        <f>if(AT44&gt;0, iferror(averageifs(Prices!$B:$B, Prices!$A:$A, "&gt;="&amp;AD44, Prices!$A:$A, "&lt;"&amp;min($B$3, $AE44)), 0), 0)</f>
        <v>0</v>
      </c>
      <c r="AY44" s="8">
        <f>VLOOKUP(maxifs(Prices!A:A, Prices!A:A, "&lt;="&amp;$B$2-1), Prices!A:B, 2, 0)*AO44</f>
        <v>0</v>
      </c>
      <c r="AZ44" s="8">
        <f t="shared" si="43"/>
        <v>0</v>
      </c>
      <c r="BA44" s="8">
        <f t="shared" si="44"/>
        <v>0</v>
      </c>
      <c r="BB44" s="8">
        <f t="shared" si="45"/>
        <v>0</v>
      </c>
      <c r="BC44" s="8">
        <f t="shared" si="46"/>
        <v>0</v>
      </c>
      <c r="BD44" s="8">
        <f t="shared" si="47"/>
        <v>0</v>
      </c>
      <c r="BE44" s="8">
        <f t="shared" si="48"/>
        <v>0</v>
      </c>
      <c r="BF44" s="8">
        <f>-(if(R44&gt;0, VLOOKUP(maxifs(Prices!A:A, Prices!A:A, "&lt;="&amp;R44), Prices!A:B, 2, 0)*AA44, 0)+if(M44&lt;&gt;"", VLOOKUP(maxifs(Prices!A:A, Prices!A:A, "&lt;="&amp;M44), Prices!A:B, 2, 0)*Y44, 0)+if(O44&lt;&gt;"", VLOOKUP(maxifs(Prices!A:A, Prices!A:A, "&lt;="&amp;O44), Prices!A:B, 2, 0)*Z44, 0))</f>
        <v>0</v>
      </c>
      <c r="BG44" s="8">
        <f t="shared" si="49"/>
        <v>0</v>
      </c>
      <c r="BH44" s="8">
        <f t="shared" si="50"/>
        <v>0</v>
      </c>
      <c r="BI44" s="8">
        <f>VLOOKUP(maxifs(Prices!A:A, Prices!A:A, "&lt;="&amp;$B$3), Prices!A:B, 2, 0)*AT44</f>
        <v>0</v>
      </c>
      <c r="BJ44" s="8">
        <f t="shared" si="51"/>
        <v>0</v>
      </c>
      <c r="BK44" s="8">
        <f t="shared" si="52"/>
        <v>0</v>
      </c>
      <c r="BL44" s="8">
        <f t="shared" si="53"/>
        <v>0</v>
      </c>
      <c r="BM44" s="8">
        <f t="shared" si="54"/>
        <v>0</v>
      </c>
    </row>
    <row r="45" ht="12.75" customHeight="1">
      <c r="A45" s="88" t="s">
        <v>104</v>
      </c>
      <c r="B45" s="88" t="s">
        <v>105</v>
      </c>
      <c r="C45" s="7"/>
      <c r="D45" s="7" t="str">
        <f t="shared" si="8"/>
        <v>N</v>
      </c>
      <c r="E45" s="89"/>
      <c r="F45" s="90">
        <f>iferror(VLOOKUP(A45, Terminations!C:D, 2, 0), "")</f>
        <v>45443</v>
      </c>
      <c r="G45" s="88" t="s">
        <v>109</v>
      </c>
      <c r="H45" s="8" t="str">
        <f t="shared" si="9"/>
        <v>E1-T03-46053</v>
      </c>
      <c r="I45" s="91">
        <v>45084.0</v>
      </c>
      <c r="J45" s="92">
        <v>17000.0</v>
      </c>
      <c r="K45" s="91">
        <v>46053.0</v>
      </c>
      <c r="L45" s="10">
        <f t="shared" si="10"/>
        <v>0</v>
      </c>
      <c r="M45" s="93">
        <f t="shared" si="11"/>
        <v>45443</v>
      </c>
      <c r="N45" s="8">
        <f t="shared" si="12"/>
        <v>17000</v>
      </c>
      <c r="O45" s="94" t="str">
        <f t="shared" si="13"/>
        <v/>
      </c>
      <c r="P45" s="8">
        <f t="shared" si="14"/>
        <v>0</v>
      </c>
      <c r="Q45" s="95"/>
      <c r="R45" s="91"/>
      <c r="S45" s="97"/>
      <c r="T45" s="94">
        <f t="shared" si="16"/>
        <v>45443</v>
      </c>
      <c r="U45" s="10">
        <f t="shared" si="17"/>
        <v>0</v>
      </c>
      <c r="V45" s="10">
        <f t="shared" si="18"/>
        <v>0</v>
      </c>
      <c r="W45" s="10">
        <f t="shared" si="19"/>
        <v>0</v>
      </c>
      <c r="X45" s="10">
        <f t="shared" si="20"/>
        <v>0</v>
      </c>
      <c r="Y45" s="10">
        <f t="shared" si="21"/>
        <v>0</v>
      </c>
      <c r="Z45" s="10">
        <f t="shared" si="22"/>
        <v>0</v>
      </c>
      <c r="AA45" s="10">
        <f t="shared" si="23"/>
        <v>0</v>
      </c>
      <c r="AB45" s="10">
        <f t="shared" si="24"/>
        <v>0</v>
      </c>
      <c r="AC45" s="10">
        <f t="shared" si="25"/>
        <v>0</v>
      </c>
      <c r="AD45" s="9">
        <f t="shared" si="26"/>
        <v>45084</v>
      </c>
      <c r="AE45" s="9">
        <f t="array" ref="AE45">IFS(O45&lt;&gt;"", O45, M45&lt;&gt;"", M45, R45&lt;&gt;"", MIN(R45, K45), R45=0, K45)</f>
        <v>45443</v>
      </c>
      <c r="AF45" s="94">
        <f t="shared" si="27"/>
        <v>45443</v>
      </c>
      <c r="AG45" s="94" t="str">
        <f t="shared" si="28"/>
        <v>Start Before/End Before (current period)</v>
      </c>
      <c r="AH45" s="98">
        <f t="shared" si="29"/>
        <v>45443</v>
      </c>
      <c r="AI45" s="98">
        <f t="shared" si="30"/>
        <v>45443</v>
      </c>
      <c r="AJ45" s="99">
        <f t="shared" si="31"/>
        <v>970</v>
      </c>
      <c r="AK45" s="99">
        <f t="shared" si="32"/>
        <v>360</v>
      </c>
      <c r="AL45" s="99">
        <f t="shared" si="33"/>
        <v>0</v>
      </c>
      <c r="AM45" s="99">
        <f t="shared" si="34"/>
        <v>360</v>
      </c>
      <c r="AN45" s="8">
        <f t="shared" si="35"/>
        <v>17.5257732</v>
      </c>
      <c r="AO45" s="8">
        <f t="shared" si="36"/>
        <v>0</v>
      </c>
      <c r="AP45" s="8">
        <f t="shared" si="37"/>
        <v>0</v>
      </c>
      <c r="AQ45" s="8">
        <f t="shared" si="38"/>
        <v>0</v>
      </c>
      <c r="AR45" s="8">
        <f t="shared" si="39"/>
        <v>0</v>
      </c>
      <c r="AS45" s="8">
        <f t="shared" si="40"/>
        <v>0</v>
      </c>
      <c r="AT45" s="8">
        <f t="shared" si="41"/>
        <v>0</v>
      </c>
      <c r="AU45" s="100">
        <f t="shared" si="42"/>
        <v>0</v>
      </c>
      <c r="AV45" s="8">
        <f>if(AO45&gt;0, iferror(averageifs(Prices!$B:$B, Prices!$A:$A, "&gt;="&amp;AD45, Prices!$A:$A, "&lt;"&amp;MIN($B$2, AE45)), 0), 0)</f>
        <v>0</v>
      </c>
      <c r="AW45" s="8">
        <f>if(AP45&gt;0, IFERROR(averageifs(Prices!$B:$B, Prices!$A:$A, "&gt;="&amp;MAX(AD45, $B$2), Prices!$A:$A, "&lt;"&amp;MIN($B$3, AE45)), 0), 0)</f>
        <v>0</v>
      </c>
      <c r="AX45" s="8">
        <f>if(AT45&gt;0, iferror(averageifs(Prices!$B:$B, Prices!$A:$A, "&gt;="&amp;AD45, Prices!$A:$A, "&lt;"&amp;min($B$3, $AE45)), 0), 0)</f>
        <v>0</v>
      </c>
      <c r="AY45" s="8">
        <f>VLOOKUP(maxifs(Prices!A:A, Prices!A:A, "&lt;="&amp;$B$2-1), Prices!A:B, 2, 0)*AO45</f>
        <v>0</v>
      </c>
      <c r="AZ45" s="8">
        <f t="shared" si="43"/>
        <v>0</v>
      </c>
      <c r="BA45" s="8">
        <f t="shared" si="44"/>
        <v>0</v>
      </c>
      <c r="BB45" s="8">
        <f t="shared" si="45"/>
        <v>0</v>
      </c>
      <c r="BC45" s="8">
        <f t="shared" si="46"/>
        <v>0</v>
      </c>
      <c r="BD45" s="8">
        <f t="shared" si="47"/>
        <v>0</v>
      </c>
      <c r="BE45" s="8">
        <f t="shared" si="48"/>
        <v>0</v>
      </c>
      <c r="BF45" s="8">
        <f>-(if(R45&gt;0, VLOOKUP(maxifs(Prices!A:A, Prices!A:A, "&lt;="&amp;R45), Prices!A:B, 2, 0)*AA45, 0)+if(M45&lt;&gt;"", VLOOKUP(maxifs(Prices!A:A, Prices!A:A, "&lt;="&amp;M45), Prices!A:B, 2, 0)*Y45, 0)+if(O45&lt;&gt;"", VLOOKUP(maxifs(Prices!A:A, Prices!A:A, "&lt;="&amp;O45), Prices!A:B, 2, 0)*Z45, 0))</f>
        <v>0</v>
      </c>
      <c r="BG45" s="8">
        <f t="shared" si="49"/>
        <v>0</v>
      </c>
      <c r="BH45" s="8">
        <f t="shared" si="50"/>
        <v>0</v>
      </c>
      <c r="BI45" s="8">
        <f>VLOOKUP(maxifs(Prices!A:A, Prices!A:A, "&lt;="&amp;$B$3), Prices!A:B, 2, 0)*AT45</f>
        <v>0</v>
      </c>
      <c r="BJ45" s="8">
        <f t="shared" si="51"/>
        <v>0</v>
      </c>
      <c r="BK45" s="8">
        <f t="shared" si="52"/>
        <v>0</v>
      </c>
      <c r="BL45" s="8">
        <f t="shared" si="53"/>
        <v>0</v>
      </c>
      <c r="BM45" s="8">
        <f t="shared" si="54"/>
        <v>0</v>
      </c>
    </row>
    <row r="46" ht="12.75" customHeight="1">
      <c r="A46" s="88" t="s">
        <v>104</v>
      </c>
      <c r="B46" s="88" t="s">
        <v>105</v>
      </c>
      <c r="C46" s="7"/>
      <c r="D46" s="7" t="str">
        <f t="shared" si="8"/>
        <v>N</v>
      </c>
      <c r="E46" s="89"/>
      <c r="F46" s="90">
        <f>iferror(VLOOKUP(A46, Terminations!C:D, 2, 0), "")</f>
        <v>45443</v>
      </c>
      <c r="G46" s="88" t="s">
        <v>109</v>
      </c>
      <c r="H46" s="8" t="str">
        <f t="shared" si="9"/>
        <v>E1-T03-46082</v>
      </c>
      <c r="I46" s="91">
        <v>45084.0</v>
      </c>
      <c r="J46" s="92">
        <v>17000.0</v>
      </c>
      <c r="K46" s="91">
        <v>46082.0</v>
      </c>
      <c r="L46" s="10">
        <f t="shared" si="10"/>
        <v>0</v>
      </c>
      <c r="M46" s="93">
        <f t="shared" si="11"/>
        <v>45443</v>
      </c>
      <c r="N46" s="8">
        <f t="shared" si="12"/>
        <v>17000</v>
      </c>
      <c r="O46" s="94" t="str">
        <f t="shared" si="13"/>
        <v/>
      </c>
      <c r="P46" s="8">
        <f t="shared" si="14"/>
        <v>0</v>
      </c>
      <c r="Q46" s="95"/>
      <c r="R46" s="91"/>
      <c r="S46" s="97"/>
      <c r="T46" s="94">
        <f t="shared" si="16"/>
        <v>45443</v>
      </c>
      <c r="U46" s="10">
        <f t="shared" si="17"/>
        <v>0</v>
      </c>
      <c r="V46" s="10">
        <f t="shared" si="18"/>
        <v>0</v>
      </c>
      <c r="W46" s="10">
        <f t="shared" si="19"/>
        <v>0</v>
      </c>
      <c r="X46" s="10">
        <f t="shared" si="20"/>
        <v>0</v>
      </c>
      <c r="Y46" s="10">
        <f t="shared" si="21"/>
        <v>0</v>
      </c>
      <c r="Z46" s="10">
        <f t="shared" si="22"/>
        <v>0</v>
      </c>
      <c r="AA46" s="10">
        <f t="shared" si="23"/>
        <v>0</v>
      </c>
      <c r="AB46" s="10">
        <f t="shared" si="24"/>
        <v>0</v>
      </c>
      <c r="AC46" s="10">
        <f t="shared" si="25"/>
        <v>0</v>
      </c>
      <c r="AD46" s="9">
        <f t="shared" si="26"/>
        <v>45084</v>
      </c>
      <c r="AE46" s="9">
        <f t="array" ref="AE46">IFS(O46&lt;&gt;"", O46, M46&lt;&gt;"", M46, R46&lt;&gt;"", MIN(R46, K46), R46=0, K46)</f>
        <v>45443</v>
      </c>
      <c r="AF46" s="94">
        <f t="shared" si="27"/>
        <v>45443</v>
      </c>
      <c r="AG46" s="94" t="str">
        <f t="shared" si="28"/>
        <v>Start Before/End Before (current period)</v>
      </c>
      <c r="AH46" s="98">
        <f t="shared" si="29"/>
        <v>45443</v>
      </c>
      <c r="AI46" s="98">
        <f t="shared" si="30"/>
        <v>45443</v>
      </c>
      <c r="AJ46" s="99">
        <f t="shared" si="31"/>
        <v>999</v>
      </c>
      <c r="AK46" s="99">
        <f t="shared" si="32"/>
        <v>360</v>
      </c>
      <c r="AL46" s="99">
        <f t="shared" si="33"/>
        <v>0</v>
      </c>
      <c r="AM46" s="99">
        <f t="shared" si="34"/>
        <v>360</v>
      </c>
      <c r="AN46" s="8">
        <f t="shared" si="35"/>
        <v>17.01701702</v>
      </c>
      <c r="AO46" s="8">
        <f t="shared" si="36"/>
        <v>0</v>
      </c>
      <c r="AP46" s="8">
        <f t="shared" si="37"/>
        <v>0</v>
      </c>
      <c r="AQ46" s="8">
        <f t="shared" si="38"/>
        <v>0</v>
      </c>
      <c r="AR46" s="8">
        <f t="shared" si="39"/>
        <v>0</v>
      </c>
      <c r="AS46" s="8">
        <f t="shared" si="40"/>
        <v>0</v>
      </c>
      <c r="AT46" s="8">
        <f t="shared" si="41"/>
        <v>0</v>
      </c>
      <c r="AU46" s="100">
        <f t="shared" si="42"/>
        <v>0</v>
      </c>
      <c r="AV46" s="8">
        <f>if(AO46&gt;0, iferror(averageifs(Prices!$B:$B, Prices!$A:$A, "&gt;="&amp;AD46, Prices!$A:$A, "&lt;"&amp;MIN($B$2, AE46)), 0), 0)</f>
        <v>0</v>
      </c>
      <c r="AW46" s="8">
        <f>if(AP46&gt;0, IFERROR(averageifs(Prices!$B:$B, Prices!$A:$A, "&gt;="&amp;MAX(AD46, $B$2), Prices!$A:$A, "&lt;"&amp;MIN($B$3, AE46)), 0), 0)</f>
        <v>0</v>
      </c>
      <c r="AX46" s="8">
        <f>if(AT46&gt;0, iferror(averageifs(Prices!$B:$B, Prices!$A:$A, "&gt;="&amp;AD46, Prices!$A:$A, "&lt;"&amp;min($B$3, $AE46)), 0), 0)</f>
        <v>0</v>
      </c>
      <c r="AY46" s="8">
        <f>VLOOKUP(maxifs(Prices!A:A, Prices!A:A, "&lt;="&amp;$B$2-1), Prices!A:B, 2, 0)*AO46</f>
        <v>0</v>
      </c>
      <c r="AZ46" s="8">
        <f t="shared" si="43"/>
        <v>0</v>
      </c>
      <c r="BA46" s="8">
        <f t="shared" si="44"/>
        <v>0</v>
      </c>
      <c r="BB46" s="8">
        <f t="shared" si="45"/>
        <v>0</v>
      </c>
      <c r="BC46" s="8">
        <f t="shared" si="46"/>
        <v>0</v>
      </c>
      <c r="BD46" s="8">
        <f t="shared" si="47"/>
        <v>0</v>
      </c>
      <c r="BE46" s="8">
        <f t="shared" si="48"/>
        <v>0</v>
      </c>
      <c r="BF46" s="8">
        <f>-(if(R46&gt;0, VLOOKUP(maxifs(Prices!A:A, Prices!A:A, "&lt;="&amp;R46), Prices!A:B, 2, 0)*AA46, 0)+if(M46&lt;&gt;"", VLOOKUP(maxifs(Prices!A:A, Prices!A:A, "&lt;="&amp;M46), Prices!A:B, 2, 0)*Y46, 0)+if(O46&lt;&gt;"", VLOOKUP(maxifs(Prices!A:A, Prices!A:A, "&lt;="&amp;O46), Prices!A:B, 2, 0)*Z46, 0))</f>
        <v>0</v>
      </c>
      <c r="BG46" s="8">
        <f t="shared" si="49"/>
        <v>0</v>
      </c>
      <c r="BH46" s="8">
        <f t="shared" si="50"/>
        <v>0</v>
      </c>
      <c r="BI46" s="8">
        <f>VLOOKUP(maxifs(Prices!A:A, Prices!A:A, "&lt;="&amp;$B$3), Prices!A:B, 2, 0)*AT46</f>
        <v>0</v>
      </c>
      <c r="BJ46" s="8">
        <f t="shared" si="51"/>
        <v>0</v>
      </c>
      <c r="BK46" s="8">
        <f t="shared" si="52"/>
        <v>0</v>
      </c>
      <c r="BL46" s="8">
        <f t="shared" si="53"/>
        <v>0</v>
      </c>
      <c r="BM46" s="8">
        <f t="shared" si="54"/>
        <v>0</v>
      </c>
    </row>
    <row r="47" ht="12.75" customHeight="1">
      <c r="A47" s="88" t="s">
        <v>104</v>
      </c>
      <c r="B47" s="88" t="s">
        <v>105</v>
      </c>
      <c r="C47" s="7"/>
      <c r="D47" s="7" t="str">
        <f t="shared" si="8"/>
        <v>N</v>
      </c>
      <c r="E47" s="89"/>
      <c r="F47" s="90">
        <f>iferror(VLOOKUP(A47, Terminations!C:D, 2, 0), "")</f>
        <v>45443</v>
      </c>
      <c r="G47" s="88" t="s">
        <v>109</v>
      </c>
      <c r="H47" s="8" t="str">
        <f t="shared" si="9"/>
        <v>E1-T03-46113</v>
      </c>
      <c r="I47" s="91">
        <v>45084.0</v>
      </c>
      <c r="J47" s="92">
        <v>17000.0</v>
      </c>
      <c r="K47" s="91">
        <v>46113.0</v>
      </c>
      <c r="L47" s="10">
        <f t="shared" si="10"/>
        <v>0</v>
      </c>
      <c r="M47" s="93">
        <f t="shared" si="11"/>
        <v>45443</v>
      </c>
      <c r="N47" s="8">
        <f t="shared" si="12"/>
        <v>17000</v>
      </c>
      <c r="O47" s="94" t="str">
        <f t="shared" si="13"/>
        <v/>
      </c>
      <c r="P47" s="8">
        <f t="shared" si="14"/>
        <v>0</v>
      </c>
      <c r="Q47" s="95"/>
      <c r="R47" s="91"/>
      <c r="S47" s="97"/>
      <c r="T47" s="94">
        <f t="shared" si="16"/>
        <v>45443</v>
      </c>
      <c r="U47" s="10">
        <f t="shared" si="17"/>
        <v>0</v>
      </c>
      <c r="V47" s="10">
        <f t="shared" si="18"/>
        <v>0</v>
      </c>
      <c r="W47" s="10">
        <f t="shared" si="19"/>
        <v>0</v>
      </c>
      <c r="X47" s="10">
        <f t="shared" si="20"/>
        <v>0</v>
      </c>
      <c r="Y47" s="10">
        <f t="shared" si="21"/>
        <v>0</v>
      </c>
      <c r="Z47" s="10">
        <f t="shared" si="22"/>
        <v>0</v>
      </c>
      <c r="AA47" s="10">
        <f t="shared" si="23"/>
        <v>0</v>
      </c>
      <c r="AB47" s="10">
        <f t="shared" si="24"/>
        <v>0</v>
      </c>
      <c r="AC47" s="10">
        <f t="shared" si="25"/>
        <v>0</v>
      </c>
      <c r="AD47" s="9">
        <f t="shared" si="26"/>
        <v>45084</v>
      </c>
      <c r="AE47" s="9">
        <f t="array" ref="AE47">IFS(O47&lt;&gt;"", O47, M47&lt;&gt;"", M47, R47&lt;&gt;"", MIN(R47, K47), R47=0, K47)</f>
        <v>45443</v>
      </c>
      <c r="AF47" s="94">
        <f t="shared" si="27"/>
        <v>45443</v>
      </c>
      <c r="AG47" s="94" t="str">
        <f t="shared" si="28"/>
        <v>Start Before/End Before (current period)</v>
      </c>
      <c r="AH47" s="98">
        <f t="shared" si="29"/>
        <v>45443</v>
      </c>
      <c r="AI47" s="98">
        <f t="shared" si="30"/>
        <v>45443</v>
      </c>
      <c r="AJ47" s="99">
        <f t="shared" si="31"/>
        <v>1030</v>
      </c>
      <c r="AK47" s="99">
        <f t="shared" si="32"/>
        <v>360</v>
      </c>
      <c r="AL47" s="99">
        <f t="shared" si="33"/>
        <v>0</v>
      </c>
      <c r="AM47" s="99">
        <f t="shared" si="34"/>
        <v>360</v>
      </c>
      <c r="AN47" s="8">
        <f t="shared" si="35"/>
        <v>16.50485437</v>
      </c>
      <c r="AO47" s="8">
        <f t="shared" si="36"/>
        <v>0</v>
      </c>
      <c r="AP47" s="8">
        <f t="shared" si="37"/>
        <v>0</v>
      </c>
      <c r="AQ47" s="8">
        <f t="shared" si="38"/>
        <v>0</v>
      </c>
      <c r="AR47" s="8">
        <f t="shared" si="39"/>
        <v>0</v>
      </c>
      <c r="AS47" s="8">
        <f t="shared" si="40"/>
        <v>0</v>
      </c>
      <c r="AT47" s="8">
        <f t="shared" si="41"/>
        <v>0</v>
      </c>
      <c r="AU47" s="100">
        <f t="shared" si="42"/>
        <v>0</v>
      </c>
      <c r="AV47" s="8">
        <f>if(AO47&gt;0, iferror(averageifs(Prices!$B:$B, Prices!$A:$A, "&gt;="&amp;AD47, Prices!$A:$A, "&lt;"&amp;MIN($B$2, AE47)), 0), 0)</f>
        <v>0</v>
      </c>
      <c r="AW47" s="8">
        <f>if(AP47&gt;0, IFERROR(averageifs(Prices!$B:$B, Prices!$A:$A, "&gt;="&amp;MAX(AD47, $B$2), Prices!$A:$A, "&lt;"&amp;MIN($B$3, AE47)), 0), 0)</f>
        <v>0</v>
      </c>
      <c r="AX47" s="8">
        <f>if(AT47&gt;0, iferror(averageifs(Prices!$B:$B, Prices!$A:$A, "&gt;="&amp;AD47, Prices!$A:$A, "&lt;"&amp;min($B$3, $AE47)), 0), 0)</f>
        <v>0</v>
      </c>
      <c r="AY47" s="8">
        <f>VLOOKUP(maxifs(Prices!A:A, Prices!A:A, "&lt;="&amp;$B$2-1), Prices!A:B, 2, 0)*AO47</f>
        <v>0</v>
      </c>
      <c r="AZ47" s="8">
        <f t="shared" si="43"/>
        <v>0</v>
      </c>
      <c r="BA47" s="8">
        <f t="shared" si="44"/>
        <v>0</v>
      </c>
      <c r="BB47" s="8">
        <f t="shared" si="45"/>
        <v>0</v>
      </c>
      <c r="BC47" s="8">
        <f t="shared" si="46"/>
        <v>0</v>
      </c>
      <c r="BD47" s="8">
        <f t="shared" si="47"/>
        <v>0</v>
      </c>
      <c r="BE47" s="8">
        <f t="shared" si="48"/>
        <v>0</v>
      </c>
      <c r="BF47" s="8">
        <f>-(if(R47&gt;0, VLOOKUP(maxifs(Prices!A:A, Prices!A:A, "&lt;="&amp;R47), Prices!A:B, 2, 0)*AA47, 0)+if(M47&lt;&gt;"", VLOOKUP(maxifs(Prices!A:A, Prices!A:A, "&lt;="&amp;M47), Prices!A:B, 2, 0)*Y47, 0)+if(O47&lt;&gt;"", VLOOKUP(maxifs(Prices!A:A, Prices!A:A, "&lt;="&amp;O47), Prices!A:B, 2, 0)*Z47, 0))</f>
        <v>0</v>
      </c>
      <c r="BG47" s="8">
        <f t="shared" si="49"/>
        <v>0</v>
      </c>
      <c r="BH47" s="8">
        <f t="shared" si="50"/>
        <v>0</v>
      </c>
      <c r="BI47" s="8">
        <f>VLOOKUP(maxifs(Prices!A:A, Prices!A:A, "&lt;="&amp;$B$3), Prices!A:B, 2, 0)*AT47</f>
        <v>0</v>
      </c>
      <c r="BJ47" s="8">
        <f t="shared" si="51"/>
        <v>0</v>
      </c>
      <c r="BK47" s="8">
        <f t="shared" si="52"/>
        <v>0</v>
      </c>
      <c r="BL47" s="8">
        <f t="shared" si="53"/>
        <v>0</v>
      </c>
      <c r="BM47" s="8">
        <f t="shared" si="54"/>
        <v>0</v>
      </c>
    </row>
    <row r="48" ht="12.75" customHeight="1">
      <c r="A48" s="88" t="s">
        <v>104</v>
      </c>
      <c r="B48" s="88" t="s">
        <v>105</v>
      </c>
      <c r="C48" s="7"/>
      <c r="D48" s="7" t="str">
        <f t="shared" si="8"/>
        <v>N</v>
      </c>
      <c r="E48" s="89"/>
      <c r="F48" s="90">
        <f>iferror(VLOOKUP(A48, Terminations!C:D, 2, 0), "")</f>
        <v>45443</v>
      </c>
      <c r="G48" s="88" t="s">
        <v>109</v>
      </c>
      <c r="H48" s="8" t="str">
        <f t="shared" si="9"/>
        <v>E1-T03-46143</v>
      </c>
      <c r="I48" s="91">
        <v>45084.0</v>
      </c>
      <c r="J48" s="92">
        <v>17000.0</v>
      </c>
      <c r="K48" s="91">
        <v>46143.0</v>
      </c>
      <c r="L48" s="10">
        <f t="shared" si="10"/>
        <v>0</v>
      </c>
      <c r="M48" s="93">
        <f t="shared" si="11"/>
        <v>45443</v>
      </c>
      <c r="N48" s="8">
        <f t="shared" si="12"/>
        <v>17000</v>
      </c>
      <c r="O48" s="94" t="str">
        <f t="shared" si="13"/>
        <v/>
      </c>
      <c r="P48" s="8">
        <f t="shared" si="14"/>
        <v>0</v>
      </c>
      <c r="Q48" s="95"/>
      <c r="R48" s="91"/>
      <c r="S48" s="97"/>
      <c r="T48" s="94">
        <f t="shared" si="16"/>
        <v>45443</v>
      </c>
      <c r="U48" s="10">
        <f t="shared" si="17"/>
        <v>0</v>
      </c>
      <c r="V48" s="10">
        <f t="shared" si="18"/>
        <v>0</v>
      </c>
      <c r="W48" s="10">
        <f t="shared" si="19"/>
        <v>0</v>
      </c>
      <c r="X48" s="10">
        <f t="shared" si="20"/>
        <v>0</v>
      </c>
      <c r="Y48" s="10">
        <f t="shared" si="21"/>
        <v>0</v>
      </c>
      <c r="Z48" s="10">
        <f t="shared" si="22"/>
        <v>0</v>
      </c>
      <c r="AA48" s="10">
        <f t="shared" si="23"/>
        <v>0</v>
      </c>
      <c r="AB48" s="10">
        <f t="shared" si="24"/>
        <v>0</v>
      </c>
      <c r="AC48" s="10">
        <f t="shared" si="25"/>
        <v>0</v>
      </c>
      <c r="AD48" s="9">
        <f t="shared" si="26"/>
        <v>45084</v>
      </c>
      <c r="AE48" s="9">
        <f t="array" ref="AE48">IFS(O48&lt;&gt;"", O48, M48&lt;&gt;"", M48, R48&lt;&gt;"", MIN(R48, K48), R48=0, K48)</f>
        <v>45443</v>
      </c>
      <c r="AF48" s="94">
        <f t="shared" si="27"/>
        <v>45443</v>
      </c>
      <c r="AG48" s="94" t="str">
        <f t="shared" si="28"/>
        <v>Start Before/End Before (current period)</v>
      </c>
      <c r="AH48" s="98">
        <f t="shared" si="29"/>
        <v>45443</v>
      </c>
      <c r="AI48" s="98">
        <f t="shared" si="30"/>
        <v>45443</v>
      </c>
      <c r="AJ48" s="99">
        <f t="shared" si="31"/>
        <v>1060</v>
      </c>
      <c r="AK48" s="99">
        <f t="shared" si="32"/>
        <v>360</v>
      </c>
      <c r="AL48" s="99">
        <f t="shared" si="33"/>
        <v>0</v>
      </c>
      <c r="AM48" s="99">
        <f t="shared" si="34"/>
        <v>360</v>
      </c>
      <c r="AN48" s="8">
        <f t="shared" si="35"/>
        <v>16.03773585</v>
      </c>
      <c r="AO48" s="8">
        <f t="shared" si="36"/>
        <v>0</v>
      </c>
      <c r="AP48" s="8">
        <f t="shared" si="37"/>
        <v>0</v>
      </c>
      <c r="AQ48" s="8">
        <f t="shared" si="38"/>
        <v>0</v>
      </c>
      <c r="AR48" s="8">
        <f t="shared" si="39"/>
        <v>0</v>
      </c>
      <c r="AS48" s="8">
        <f t="shared" si="40"/>
        <v>0</v>
      </c>
      <c r="AT48" s="8">
        <f t="shared" si="41"/>
        <v>0</v>
      </c>
      <c r="AU48" s="100">
        <f t="shared" si="42"/>
        <v>0</v>
      </c>
      <c r="AV48" s="8">
        <f>if(AO48&gt;0, iferror(averageifs(Prices!$B:$B, Prices!$A:$A, "&gt;="&amp;AD48, Prices!$A:$A, "&lt;"&amp;MIN($B$2, AE48)), 0), 0)</f>
        <v>0</v>
      </c>
      <c r="AW48" s="8">
        <f>if(AP48&gt;0, IFERROR(averageifs(Prices!$B:$B, Prices!$A:$A, "&gt;="&amp;MAX(AD48, $B$2), Prices!$A:$A, "&lt;"&amp;MIN($B$3, AE48)), 0), 0)</f>
        <v>0</v>
      </c>
      <c r="AX48" s="8">
        <f>if(AT48&gt;0, iferror(averageifs(Prices!$B:$B, Prices!$A:$A, "&gt;="&amp;AD48, Prices!$A:$A, "&lt;"&amp;min($B$3, $AE48)), 0), 0)</f>
        <v>0</v>
      </c>
      <c r="AY48" s="8">
        <f>VLOOKUP(maxifs(Prices!A:A, Prices!A:A, "&lt;="&amp;$B$2-1), Prices!A:B, 2, 0)*AO48</f>
        <v>0</v>
      </c>
      <c r="AZ48" s="8">
        <f t="shared" si="43"/>
        <v>0</v>
      </c>
      <c r="BA48" s="8">
        <f t="shared" si="44"/>
        <v>0</v>
      </c>
      <c r="BB48" s="8">
        <f t="shared" si="45"/>
        <v>0</v>
      </c>
      <c r="BC48" s="8">
        <f t="shared" si="46"/>
        <v>0</v>
      </c>
      <c r="BD48" s="8">
        <f t="shared" si="47"/>
        <v>0</v>
      </c>
      <c r="BE48" s="8">
        <f t="shared" si="48"/>
        <v>0</v>
      </c>
      <c r="BF48" s="8">
        <f>-(if(R48&gt;0, VLOOKUP(maxifs(Prices!A:A, Prices!A:A, "&lt;="&amp;R48), Prices!A:B, 2, 0)*AA48, 0)+if(M48&lt;&gt;"", VLOOKUP(maxifs(Prices!A:A, Prices!A:A, "&lt;="&amp;M48), Prices!A:B, 2, 0)*Y48, 0)+if(O48&lt;&gt;"", VLOOKUP(maxifs(Prices!A:A, Prices!A:A, "&lt;="&amp;O48), Prices!A:B, 2, 0)*Z48, 0))</f>
        <v>0</v>
      </c>
      <c r="BG48" s="8">
        <f t="shared" si="49"/>
        <v>0</v>
      </c>
      <c r="BH48" s="8">
        <f t="shared" si="50"/>
        <v>0</v>
      </c>
      <c r="BI48" s="8">
        <f>VLOOKUP(maxifs(Prices!A:A, Prices!A:A, "&lt;="&amp;$B$3), Prices!A:B, 2, 0)*AT48</f>
        <v>0</v>
      </c>
      <c r="BJ48" s="8">
        <f t="shared" si="51"/>
        <v>0</v>
      </c>
      <c r="BK48" s="8">
        <f t="shared" si="52"/>
        <v>0</v>
      </c>
      <c r="BL48" s="8">
        <f t="shared" si="53"/>
        <v>0</v>
      </c>
      <c r="BM48" s="8">
        <f t="shared" si="54"/>
        <v>0</v>
      </c>
    </row>
    <row r="49" ht="12.75" customHeight="1">
      <c r="A49" s="88" t="s">
        <v>104</v>
      </c>
      <c r="B49" s="88" t="s">
        <v>105</v>
      </c>
      <c r="C49" s="7"/>
      <c r="D49" s="7" t="str">
        <f t="shared" si="8"/>
        <v>N</v>
      </c>
      <c r="E49" s="89"/>
      <c r="F49" s="90">
        <f>iferror(VLOOKUP(A49, Terminations!C:D, 2, 0), "")</f>
        <v>45443</v>
      </c>
      <c r="G49" s="88" t="s">
        <v>109</v>
      </c>
      <c r="H49" s="8" t="str">
        <f t="shared" si="9"/>
        <v>E1-T03-46174</v>
      </c>
      <c r="I49" s="91">
        <v>45084.0</v>
      </c>
      <c r="J49" s="92">
        <v>17000.0</v>
      </c>
      <c r="K49" s="91">
        <v>46174.0</v>
      </c>
      <c r="L49" s="10">
        <f t="shared" si="10"/>
        <v>0</v>
      </c>
      <c r="M49" s="93">
        <f t="shared" si="11"/>
        <v>45443</v>
      </c>
      <c r="N49" s="8">
        <f t="shared" si="12"/>
        <v>17000</v>
      </c>
      <c r="O49" s="94" t="str">
        <f t="shared" si="13"/>
        <v/>
      </c>
      <c r="P49" s="8">
        <f t="shared" si="14"/>
        <v>0</v>
      </c>
      <c r="Q49" s="95"/>
      <c r="R49" s="91"/>
      <c r="S49" s="97"/>
      <c r="T49" s="94">
        <f t="shared" si="16"/>
        <v>45443</v>
      </c>
      <c r="U49" s="10">
        <f t="shared" si="17"/>
        <v>0</v>
      </c>
      <c r="V49" s="10">
        <f t="shared" si="18"/>
        <v>0</v>
      </c>
      <c r="W49" s="10">
        <f t="shared" si="19"/>
        <v>0</v>
      </c>
      <c r="X49" s="10">
        <f t="shared" si="20"/>
        <v>0</v>
      </c>
      <c r="Y49" s="10">
        <f t="shared" si="21"/>
        <v>0</v>
      </c>
      <c r="Z49" s="10">
        <f t="shared" si="22"/>
        <v>0</v>
      </c>
      <c r="AA49" s="10">
        <f t="shared" si="23"/>
        <v>0</v>
      </c>
      <c r="AB49" s="10">
        <f t="shared" si="24"/>
        <v>0</v>
      </c>
      <c r="AC49" s="10">
        <f t="shared" si="25"/>
        <v>0</v>
      </c>
      <c r="AD49" s="9">
        <f t="shared" si="26"/>
        <v>45084</v>
      </c>
      <c r="AE49" s="9">
        <f t="array" ref="AE49">IFS(O49&lt;&gt;"", O49, M49&lt;&gt;"", M49, R49&lt;&gt;"", MIN(R49, K49), R49=0, K49)</f>
        <v>45443</v>
      </c>
      <c r="AF49" s="94">
        <f t="shared" si="27"/>
        <v>45443</v>
      </c>
      <c r="AG49" s="94" t="str">
        <f t="shared" si="28"/>
        <v>Start Before/End Before (current period)</v>
      </c>
      <c r="AH49" s="98">
        <f t="shared" si="29"/>
        <v>45443</v>
      </c>
      <c r="AI49" s="98">
        <f t="shared" si="30"/>
        <v>45443</v>
      </c>
      <c r="AJ49" s="99">
        <f t="shared" si="31"/>
        <v>1091</v>
      </c>
      <c r="AK49" s="99">
        <f t="shared" si="32"/>
        <v>360</v>
      </c>
      <c r="AL49" s="99">
        <f t="shared" si="33"/>
        <v>0</v>
      </c>
      <c r="AM49" s="99">
        <f t="shared" si="34"/>
        <v>360</v>
      </c>
      <c r="AN49" s="8">
        <f t="shared" si="35"/>
        <v>15.58203483</v>
      </c>
      <c r="AO49" s="8">
        <f t="shared" si="36"/>
        <v>0</v>
      </c>
      <c r="AP49" s="8">
        <f t="shared" si="37"/>
        <v>0</v>
      </c>
      <c r="AQ49" s="8">
        <f t="shared" si="38"/>
        <v>0</v>
      </c>
      <c r="AR49" s="8">
        <f t="shared" si="39"/>
        <v>0</v>
      </c>
      <c r="AS49" s="8">
        <f t="shared" si="40"/>
        <v>0</v>
      </c>
      <c r="AT49" s="8">
        <f t="shared" si="41"/>
        <v>0</v>
      </c>
      <c r="AU49" s="100">
        <f t="shared" si="42"/>
        <v>0</v>
      </c>
      <c r="AV49" s="8">
        <f>if(AO49&gt;0, iferror(averageifs(Prices!$B:$B, Prices!$A:$A, "&gt;="&amp;AD49, Prices!$A:$A, "&lt;"&amp;MIN($B$2, AE49)), 0), 0)</f>
        <v>0</v>
      </c>
      <c r="AW49" s="8">
        <f>if(AP49&gt;0, IFERROR(averageifs(Prices!$B:$B, Prices!$A:$A, "&gt;="&amp;MAX(AD49, $B$2), Prices!$A:$A, "&lt;"&amp;MIN($B$3, AE49)), 0), 0)</f>
        <v>0</v>
      </c>
      <c r="AX49" s="8">
        <f>if(AT49&gt;0, iferror(averageifs(Prices!$B:$B, Prices!$A:$A, "&gt;="&amp;AD49, Prices!$A:$A, "&lt;"&amp;min($B$3, $AE49)), 0), 0)</f>
        <v>0</v>
      </c>
      <c r="AY49" s="8">
        <f>VLOOKUP(maxifs(Prices!A:A, Prices!A:A, "&lt;="&amp;$B$2-1), Prices!A:B, 2, 0)*AO49</f>
        <v>0</v>
      </c>
      <c r="AZ49" s="8">
        <f t="shared" si="43"/>
        <v>0</v>
      </c>
      <c r="BA49" s="8">
        <f t="shared" si="44"/>
        <v>0</v>
      </c>
      <c r="BB49" s="8">
        <f t="shared" si="45"/>
        <v>0</v>
      </c>
      <c r="BC49" s="8">
        <f t="shared" si="46"/>
        <v>0</v>
      </c>
      <c r="BD49" s="8">
        <f t="shared" si="47"/>
        <v>0</v>
      </c>
      <c r="BE49" s="8">
        <f t="shared" si="48"/>
        <v>0</v>
      </c>
      <c r="BF49" s="8">
        <f>-(if(R49&gt;0, VLOOKUP(maxifs(Prices!A:A, Prices!A:A, "&lt;="&amp;R49), Prices!A:B, 2, 0)*AA49, 0)+if(M49&lt;&gt;"", VLOOKUP(maxifs(Prices!A:A, Prices!A:A, "&lt;="&amp;M49), Prices!A:B, 2, 0)*Y49, 0)+if(O49&lt;&gt;"", VLOOKUP(maxifs(Prices!A:A, Prices!A:A, "&lt;="&amp;O49), Prices!A:B, 2, 0)*Z49, 0))</f>
        <v>0</v>
      </c>
      <c r="BG49" s="8">
        <f t="shared" si="49"/>
        <v>0</v>
      </c>
      <c r="BH49" s="8">
        <f t="shared" si="50"/>
        <v>0</v>
      </c>
      <c r="BI49" s="8">
        <f>VLOOKUP(maxifs(Prices!A:A, Prices!A:A, "&lt;="&amp;$B$3), Prices!A:B, 2, 0)*AT49</f>
        <v>0</v>
      </c>
      <c r="BJ49" s="8">
        <f t="shared" si="51"/>
        <v>0</v>
      </c>
      <c r="BK49" s="8">
        <f t="shared" si="52"/>
        <v>0</v>
      </c>
      <c r="BL49" s="8">
        <f t="shared" si="53"/>
        <v>0</v>
      </c>
      <c r="BM49" s="8">
        <f t="shared" si="54"/>
        <v>0</v>
      </c>
    </row>
    <row r="50" ht="12.75" customHeight="1">
      <c r="A50" s="88" t="s">
        <v>104</v>
      </c>
      <c r="B50" s="88" t="s">
        <v>105</v>
      </c>
      <c r="C50" s="7"/>
      <c r="D50" s="7" t="str">
        <f t="shared" si="8"/>
        <v>N</v>
      </c>
      <c r="E50" s="89"/>
      <c r="F50" s="90">
        <f>iferror(VLOOKUP(A50, Terminations!C:D, 2, 0), "")</f>
        <v>45443</v>
      </c>
      <c r="G50" s="88" t="s">
        <v>110</v>
      </c>
      <c r="H50" s="8" t="str">
        <f t="shared" si="9"/>
        <v>E1-T04-46204</v>
      </c>
      <c r="I50" s="91">
        <v>45084.0</v>
      </c>
      <c r="J50" s="92">
        <v>17000.0</v>
      </c>
      <c r="K50" s="91">
        <v>46204.0</v>
      </c>
      <c r="L50" s="10">
        <f t="shared" si="10"/>
        <v>0</v>
      </c>
      <c r="M50" s="93">
        <f t="shared" si="11"/>
        <v>45443</v>
      </c>
      <c r="N50" s="8">
        <f t="shared" si="12"/>
        <v>17000</v>
      </c>
      <c r="O50" s="94" t="str">
        <f t="shared" si="13"/>
        <v/>
      </c>
      <c r="P50" s="8">
        <f t="shared" si="14"/>
        <v>0</v>
      </c>
      <c r="Q50" s="95"/>
      <c r="R50" s="91"/>
      <c r="S50" s="97"/>
      <c r="T50" s="94">
        <f t="shared" si="16"/>
        <v>45443</v>
      </c>
      <c r="U50" s="10">
        <f t="shared" si="17"/>
        <v>0</v>
      </c>
      <c r="V50" s="10">
        <f t="shared" si="18"/>
        <v>0</v>
      </c>
      <c r="W50" s="10">
        <f t="shared" si="19"/>
        <v>0</v>
      </c>
      <c r="X50" s="10">
        <f t="shared" si="20"/>
        <v>0</v>
      </c>
      <c r="Y50" s="10">
        <f t="shared" si="21"/>
        <v>0</v>
      </c>
      <c r="Z50" s="10">
        <f t="shared" si="22"/>
        <v>0</v>
      </c>
      <c r="AA50" s="10">
        <f t="shared" si="23"/>
        <v>0</v>
      </c>
      <c r="AB50" s="10">
        <f t="shared" si="24"/>
        <v>0</v>
      </c>
      <c r="AC50" s="10">
        <f t="shared" si="25"/>
        <v>0</v>
      </c>
      <c r="AD50" s="9">
        <f t="shared" si="26"/>
        <v>45084</v>
      </c>
      <c r="AE50" s="9">
        <f t="array" ref="AE50">IFS(O50&lt;&gt;"", O50, M50&lt;&gt;"", M50, R50&lt;&gt;"", MIN(R50, K50), R50=0, K50)</f>
        <v>45443</v>
      </c>
      <c r="AF50" s="94">
        <f t="shared" si="27"/>
        <v>45443</v>
      </c>
      <c r="AG50" s="94" t="str">
        <f t="shared" si="28"/>
        <v>Start Before/End Before (current period)</v>
      </c>
      <c r="AH50" s="98">
        <f t="shared" si="29"/>
        <v>45443</v>
      </c>
      <c r="AI50" s="98">
        <f t="shared" si="30"/>
        <v>45443</v>
      </c>
      <c r="AJ50" s="99">
        <f t="shared" si="31"/>
        <v>1121</v>
      </c>
      <c r="AK50" s="99">
        <f t="shared" si="32"/>
        <v>360</v>
      </c>
      <c r="AL50" s="99">
        <f t="shared" si="33"/>
        <v>0</v>
      </c>
      <c r="AM50" s="99">
        <f t="shared" si="34"/>
        <v>360</v>
      </c>
      <c r="AN50" s="8">
        <f t="shared" si="35"/>
        <v>15.16503122</v>
      </c>
      <c r="AO50" s="8">
        <f t="shared" si="36"/>
        <v>0</v>
      </c>
      <c r="AP50" s="8">
        <f t="shared" si="37"/>
        <v>0</v>
      </c>
      <c r="AQ50" s="8">
        <f t="shared" si="38"/>
        <v>0</v>
      </c>
      <c r="AR50" s="8">
        <f t="shared" si="39"/>
        <v>0</v>
      </c>
      <c r="AS50" s="8">
        <f t="shared" si="40"/>
        <v>0</v>
      </c>
      <c r="AT50" s="8">
        <f t="shared" si="41"/>
        <v>0</v>
      </c>
      <c r="AU50" s="100">
        <f t="shared" si="42"/>
        <v>0</v>
      </c>
      <c r="AV50" s="8">
        <f>if(AO50&gt;0, iferror(averageifs(Prices!$B:$B, Prices!$A:$A, "&gt;="&amp;AD50, Prices!$A:$A, "&lt;"&amp;MIN($B$2, AE50)), 0), 0)</f>
        <v>0</v>
      </c>
      <c r="AW50" s="8">
        <f>if(AP50&gt;0, IFERROR(averageifs(Prices!$B:$B, Prices!$A:$A, "&gt;="&amp;MAX(AD50, $B$2), Prices!$A:$A, "&lt;"&amp;MIN($B$3, AE50)), 0), 0)</f>
        <v>0</v>
      </c>
      <c r="AX50" s="8">
        <f>if(AT50&gt;0, iferror(averageifs(Prices!$B:$B, Prices!$A:$A, "&gt;="&amp;AD50, Prices!$A:$A, "&lt;"&amp;min($B$3, $AE50)), 0), 0)</f>
        <v>0</v>
      </c>
      <c r="AY50" s="8">
        <f>VLOOKUP(maxifs(Prices!A:A, Prices!A:A, "&lt;="&amp;$B$2-1), Prices!A:B, 2, 0)*AO50</f>
        <v>0</v>
      </c>
      <c r="AZ50" s="8">
        <f t="shared" si="43"/>
        <v>0</v>
      </c>
      <c r="BA50" s="8">
        <f t="shared" si="44"/>
        <v>0</v>
      </c>
      <c r="BB50" s="8">
        <f t="shared" si="45"/>
        <v>0</v>
      </c>
      <c r="BC50" s="8">
        <f t="shared" si="46"/>
        <v>0</v>
      </c>
      <c r="BD50" s="8">
        <f t="shared" si="47"/>
        <v>0</v>
      </c>
      <c r="BE50" s="8">
        <f t="shared" si="48"/>
        <v>0</v>
      </c>
      <c r="BF50" s="8">
        <f>-(if(R50&gt;0, VLOOKUP(maxifs(Prices!A:A, Prices!A:A, "&lt;="&amp;R50), Prices!A:B, 2, 0)*AA50, 0)+if(M50&lt;&gt;"", VLOOKUP(maxifs(Prices!A:A, Prices!A:A, "&lt;="&amp;M50), Prices!A:B, 2, 0)*Y50, 0)+if(O50&lt;&gt;"", VLOOKUP(maxifs(Prices!A:A, Prices!A:A, "&lt;="&amp;O50), Prices!A:B, 2, 0)*Z50, 0))</f>
        <v>0</v>
      </c>
      <c r="BG50" s="8">
        <f t="shared" si="49"/>
        <v>0</v>
      </c>
      <c r="BH50" s="8">
        <f t="shared" si="50"/>
        <v>0</v>
      </c>
      <c r="BI50" s="8">
        <f>VLOOKUP(maxifs(Prices!A:A, Prices!A:A, "&lt;="&amp;$B$3), Prices!A:B, 2, 0)*AT50</f>
        <v>0</v>
      </c>
      <c r="BJ50" s="8">
        <f t="shared" si="51"/>
        <v>0</v>
      </c>
      <c r="BK50" s="8">
        <f t="shared" si="52"/>
        <v>0</v>
      </c>
      <c r="BL50" s="8">
        <f t="shared" si="53"/>
        <v>0</v>
      </c>
      <c r="BM50" s="8">
        <f t="shared" si="54"/>
        <v>0</v>
      </c>
    </row>
    <row r="51" ht="12.75" customHeight="1">
      <c r="A51" s="88" t="s">
        <v>104</v>
      </c>
      <c r="B51" s="88" t="s">
        <v>105</v>
      </c>
      <c r="C51" s="7"/>
      <c r="D51" s="7" t="str">
        <f t="shared" si="8"/>
        <v>N</v>
      </c>
      <c r="E51" s="89"/>
      <c r="F51" s="90">
        <f>iferror(VLOOKUP(A51, Terminations!C:D, 2, 0), "")</f>
        <v>45443</v>
      </c>
      <c r="G51" s="88" t="s">
        <v>110</v>
      </c>
      <c r="H51" s="8" t="str">
        <f t="shared" si="9"/>
        <v>E1-T04-46235</v>
      </c>
      <c r="I51" s="91">
        <v>45084.0</v>
      </c>
      <c r="J51" s="92">
        <v>17000.0</v>
      </c>
      <c r="K51" s="91">
        <v>46235.0</v>
      </c>
      <c r="L51" s="10">
        <f t="shared" si="10"/>
        <v>0</v>
      </c>
      <c r="M51" s="93">
        <f t="shared" si="11"/>
        <v>45443</v>
      </c>
      <c r="N51" s="8">
        <f t="shared" si="12"/>
        <v>17000</v>
      </c>
      <c r="O51" s="94" t="str">
        <f t="shared" si="13"/>
        <v/>
      </c>
      <c r="P51" s="8">
        <f t="shared" si="14"/>
        <v>0</v>
      </c>
      <c r="Q51" s="95"/>
      <c r="R51" s="91"/>
      <c r="S51" s="97"/>
      <c r="T51" s="94">
        <f t="shared" si="16"/>
        <v>45443</v>
      </c>
      <c r="U51" s="10">
        <f t="shared" si="17"/>
        <v>0</v>
      </c>
      <c r="V51" s="10">
        <f t="shared" si="18"/>
        <v>0</v>
      </c>
      <c r="W51" s="10">
        <f t="shared" si="19"/>
        <v>0</v>
      </c>
      <c r="X51" s="10">
        <f t="shared" si="20"/>
        <v>0</v>
      </c>
      <c r="Y51" s="10">
        <f t="shared" si="21"/>
        <v>0</v>
      </c>
      <c r="Z51" s="10">
        <f t="shared" si="22"/>
        <v>0</v>
      </c>
      <c r="AA51" s="10">
        <f t="shared" si="23"/>
        <v>0</v>
      </c>
      <c r="AB51" s="10">
        <f t="shared" si="24"/>
        <v>0</v>
      </c>
      <c r="AC51" s="10">
        <f t="shared" si="25"/>
        <v>0</v>
      </c>
      <c r="AD51" s="9">
        <f t="shared" si="26"/>
        <v>45084</v>
      </c>
      <c r="AE51" s="9">
        <f t="array" ref="AE51">IFS(O51&lt;&gt;"", O51, M51&lt;&gt;"", M51, R51&lt;&gt;"", MIN(R51, K51), R51=0, K51)</f>
        <v>45443</v>
      </c>
      <c r="AF51" s="94">
        <f t="shared" si="27"/>
        <v>45443</v>
      </c>
      <c r="AG51" s="94" t="str">
        <f t="shared" si="28"/>
        <v>Start Before/End Before (current period)</v>
      </c>
      <c r="AH51" s="98">
        <f t="shared" si="29"/>
        <v>45443</v>
      </c>
      <c r="AI51" s="98">
        <f t="shared" si="30"/>
        <v>45443</v>
      </c>
      <c r="AJ51" s="99">
        <f t="shared" si="31"/>
        <v>1152</v>
      </c>
      <c r="AK51" s="99">
        <f t="shared" si="32"/>
        <v>360</v>
      </c>
      <c r="AL51" s="99">
        <f t="shared" si="33"/>
        <v>0</v>
      </c>
      <c r="AM51" s="99">
        <f t="shared" si="34"/>
        <v>360</v>
      </c>
      <c r="AN51" s="8">
        <f t="shared" si="35"/>
        <v>14.75694444</v>
      </c>
      <c r="AO51" s="8">
        <f t="shared" si="36"/>
        <v>0</v>
      </c>
      <c r="AP51" s="8">
        <f t="shared" si="37"/>
        <v>0</v>
      </c>
      <c r="AQ51" s="8">
        <f t="shared" si="38"/>
        <v>0</v>
      </c>
      <c r="AR51" s="8">
        <f t="shared" si="39"/>
        <v>0</v>
      </c>
      <c r="AS51" s="8">
        <f t="shared" si="40"/>
        <v>0</v>
      </c>
      <c r="AT51" s="8">
        <f t="shared" si="41"/>
        <v>0</v>
      </c>
      <c r="AU51" s="100">
        <f t="shared" si="42"/>
        <v>0</v>
      </c>
      <c r="AV51" s="8">
        <f>if(AO51&gt;0, iferror(averageifs(Prices!$B:$B, Prices!$A:$A, "&gt;="&amp;AD51, Prices!$A:$A, "&lt;"&amp;MIN($B$2, AE51)), 0), 0)</f>
        <v>0</v>
      </c>
      <c r="AW51" s="8">
        <f>if(AP51&gt;0, IFERROR(averageifs(Prices!$B:$B, Prices!$A:$A, "&gt;="&amp;MAX(AD51, $B$2), Prices!$A:$A, "&lt;"&amp;MIN($B$3, AE51)), 0), 0)</f>
        <v>0</v>
      </c>
      <c r="AX51" s="8">
        <f>if(AT51&gt;0, iferror(averageifs(Prices!$B:$B, Prices!$A:$A, "&gt;="&amp;AD51, Prices!$A:$A, "&lt;"&amp;min($B$3, $AE51)), 0), 0)</f>
        <v>0</v>
      </c>
      <c r="AY51" s="8">
        <f>VLOOKUP(maxifs(Prices!A:A, Prices!A:A, "&lt;="&amp;$B$2-1), Prices!A:B, 2, 0)*AO51</f>
        <v>0</v>
      </c>
      <c r="AZ51" s="8">
        <f t="shared" si="43"/>
        <v>0</v>
      </c>
      <c r="BA51" s="8">
        <f t="shared" si="44"/>
        <v>0</v>
      </c>
      <c r="BB51" s="8">
        <f t="shared" si="45"/>
        <v>0</v>
      </c>
      <c r="BC51" s="8">
        <f t="shared" si="46"/>
        <v>0</v>
      </c>
      <c r="BD51" s="8">
        <f t="shared" si="47"/>
        <v>0</v>
      </c>
      <c r="BE51" s="8">
        <f t="shared" si="48"/>
        <v>0</v>
      </c>
      <c r="BF51" s="8">
        <f>-(if(R51&gt;0, VLOOKUP(maxifs(Prices!A:A, Prices!A:A, "&lt;="&amp;R51), Prices!A:B, 2, 0)*AA51, 0)+if(M51&lt;&gt;"", VLOOKUP(maxifs(Prices!A:A, Prices!A:A, "&lt;="&amp;M51), Prices!A:B, 2, 0)*Y51, 0)+if(O51&lt;&gt;"", VLOOKUP(maxifs(Prices!A:A, Prices!A:A, "&lt;="&amp;O51), Prices!A:B, 2, 0)*Z51, 0))</f>
        <v>0</v>
      </c>
      <c r="BG51" s="8">
        <f t="shared" si="49"/>
        <v>0</v>
      </c>
      <c r="BH51" s="8">
        <f t="shared" si="50"/>
        <v>0</v>
      </c>
      <c r="BI51" s="8">
        <f>VLOOKUP(maxifs(Prices!A:A, Prices!A:A, "&lt;="&amp;$B$3), Prices!A:B, 2, 0)*AT51</f>
        <v>0</v>
      </c>
      <c r="BJ51" s="8">
        <f t="shared" si="51"/>
        <v>0</v>
      </c>
      <c r="BK51" s="8">
        <f t="shared" si="52"/>
        <v>0</v>
      </c>
      <c r="BL51" s="8">
        <f t="shared" si="53"/>
        <v>0</v>
      </c>
      <c r="BM51" s="8">
        <f t="shared" si="54"/>
        <v>0</v>
      </c>
    </row>
    <row r="52" ht="12.75" customHeight="1">
      <c r="A52" s="88" t="s">
        <v>104</v>
      </c>
      <c r="B52" s="88" t="s">
        <v>105</v>
      </c>
      <c r="C52" s="7"/>
      <c r="D52" s="7" t="str">
        <f t="shared" si="8"/>
        <v>N</v>
      </c>
      <c r="E52" s="89"/>
      <c r="F52" s="90">
        <f>iferror(VLOOKUP(A52, Terminations!C:D, 2, 0), "")</f>
        <v>45443</v>
      </c>
      <c r="G52" s="88" t="s">
        <v>110</v>
      </c>
      <c r="H52" s="8" t="str">
        <f t="shared" si="9"/>
        <v>E1-T04-46266</v>
      </c>
      <c r="I52" s="91">
        <v>45084.0</v>
      </c>
      <c r="J52" s="92">
        <v>17000.0</v>
      </c>
      <c r="K52" s="91">
        <v>46266.0</v>
      </c>
      <c r="L52" s="10">
        <f t="shared" si="10"/>
        <v>0</v>
      </c>
      <c r="M52" s="93">
        <f t="shared" si="11"/>
        <v>45443</v>
      </c>
      <c r="N52" s="8">
        <f t="shared" si="12"/>
        <v>17000</v>
      </c>
      <c r="O52" s="94" t="str">
        <f t="shared" si="13"/>
        <v/>
      </c>
      <c r="P52" s="8">
        <f t="shared" si="14"/>
        <v>0</v>
      </c>
      <c r="Q52" s="95"/>
      <c r="R52" s="91"/>
      <c r="S52" s="97"/>
      <c r="T52" s="94">
        <f t="shared" si="16"/>
        <v>45443</v>
      </c>
      <c r="U52" s="10">
        <f t="shared" si="17"/>
        <v>0</v>
      </c>
      <c r="V52" s="10">
        <f t="shared" si="18"/>
        <v>0</v>
      </c>
      <c r="W52" s="10">
        <f t="shared" si="19"/>
        <v>0</v>
      </c>
      <c r="X52" s="10">
        <f t="shared" si="20"/>
        <v>0</v>
      </c>
      <c r="Y52" s="10">
        <f t="shared" si="21"/>
        <v>0</v>
      </c>
      <c r="Z52" s="10">
        <f t="shared" si="22"/>
        <v>0</v>
      </c>
      <c r="AA52" s="10">
        <f t="shared" si="23"/>
        <v>0</v>
      </c>
      <c r="AB52" s="10">
        <f t="shared" si="24"/>
        <v>0</v>
      </c>
      <c r="AC52" s="10">
        <f t="shared" si="25"/>
        <v>0</v>
      </c>
      <c r="AD52" s="9">
        <f t="shared" si="26"/>
        <v>45084</v>
      </c>
      <c r="AE52" s="9">
        <f t="array" ref="AE52">IFS(O52&lt;&gt;"", O52, M52&lt;&gt;"", M52, R52&lt;&gt;"", MIN(R52, K52), R52=0, K52)</f>
        <v>45443</v>
      </c>
      <c r="AF52" s="94">
        <f t="shared" si="27"/>
        <v>45443</v>
      </c>
      <c r="AG52" s="94" t="str">
        <f t="shared" si="28"/>
        <v>Start Before/End Before (current period)</v>
      </c>
      <c r="AH52" s="98">
        <f t="shared" si="29"/>
        <v>45443</v>
      </c>
      <c r="AI52" s="98">
        <f t="shared" si="30"/>
        <v>45443</v>
      </c>
      <c r="AJ52" s="99">
        <f t="shared" si="31"/>
        <v>1183</v>
      </c>
      <c r="AK52" s="99">
        <f t="shared" si="32"/>
        <v>360</v>
      </c>
      <c r="AL52" s="99">
        <f t="shared" si="33"/>
        <v>0</v>
      </c>
      <c r="AM52" s="99">
        <f t="shared" si="34"/>
        <v>360</v>
      </c>
      <c r="AN52" s="8">
        <f t="shared" si="35"/>
        <v>14.37024514</v>
      </c>
      <c r="AO52" s="8">
        <f t="shared" si="36"/>
        <v>0</v>
      </c>
      <c r="AP52" s="8">
        <f t="shared" si="37"/>
        <v>0</v>
      </c>
      <c r="AQ52" s="8">
        <f t="shared" si="38"/>
        <v>0</v>
      </c>
      <c r="AR52" s="8">
        <f t="shared" si="39"/>
        <v>0</v>
      </c>
      <c r="AS52" s="8">
        <f t="shared" si="40"/>
        <v>0</v>
      </c>
      <c r="AT52" s="8">
        <f t="shared" si="41"/>
        <v>0</v>
      </c>
      <c r="AU52" s="100">
        <f t="shared" si="42"/>
        <v>0</v>
      </c>
      <c r="AV52" s="8">
        <f>if(AO52&gt;0, iferror(averageifs(Prices!$B:$B, Prices!$A:$A, "&gt;="&amp;AD52, Prices!$A:$A, "&lt;"&amp;MIN($B$2, AE52)), 0), 0)</f>
        <v>0</v>
      </c>
      <c r="AW52" s="8">
        <f>if(AP52&gt;0, IFERROR(averageifs(Prices!$B:$B, Prices!$A:$A, "&gt;="&amp;MAX(AD52, $B$2), Prices!$A:$A, "&lt;"&amp;MIN($B$3, AE52)), 0), 0)</f>
        <v>0</v>
      </c>
      <c r="AX52" s="8">
        <f>if(AT52&gt;0, iferror(averageifs(Prices!$B:$B, Prices!$A:$A, "&gt;="&amp;AD52, Prices!$A:$A, "&lt;"&amp;min($B$3, $AE52)), 0), 0)</f>
        <v>0</v>
      </c>
      <c r="AY52" s="8">
        <f>VLOOKUP(maxifs(Prices!A:A, Prices!A:A, "&lt;="&amp;$B$2-1), Prices!A:B, 2, 0)*AO52</f>
        <v>0</v>
      </c>
      <c r="AZ52" s="8">
        <f t="shared" si="43"/>
        <v>0</v>
      </c>
      <c r="BA52" s="8">
        <f t="shared" si="44"/>
        <v>0</v>
      </c>
      <c r="BB52" s="8">
        <f t="shared" si="45"/>
        <v>0</v>
      </c>
      <c r="BC52" s="8">
        <f t="shared" si="46"/>
        <v>0</v>
      </c>
      <c r="BD52" s="8">
        <f t="shared" si="47"/>
        <v>0</v>
      </c>
      <c r="BE52" s="8">
        <f t="shared" si="48"/>
        <v>0</v>
      </c>
      <c r="BF52" s="8">
        <f>-(if(R52&gt;0, VLOOKUP(maxifs(Prices!A:A, Prices!A:A, "&lt;="&amp;R52), Prices!A:B, 2, 0)*AA52, 0)+if(M52&lt;&gt;"", VLOOKUP(maxifs(Prices!A:A, Prices!A:A, "&lt;="&amp;M52), Prices!A:B, 2, 0)*Y52, 0)+if(O52&lt;&gt;"", VLOOKUP(maxifs(Prices!A:A, Prices!A:A, "&lt;="&amp;O52), Prices!A:B, 2, 0)*Z52, 0))</f>
        <v>0</v>
      </c>
      <c r="BG52" s="8">
        <f t="shared" si="49"/>
        <v>0</v>
      </c>
      <c r="BH52" s="8">
        <f t="shared" si="50"/>
        <v>0</v>
      </c>
      <c r="BI52" s="8">
        <f>VLOOKUP(maxifs(Prices!A:A, Prices!A:A, "&lt;="&amp;$B$3), Prices!A:B, 2, 0)*AT52</f>
        <v>0</v>
      </c>
      <c r="BJ52" s="8">
        <f t="shared" si="51"/>
        <v>0</v>
      </c>
      <c r="BK52" s="8">
        <f t="shared" si="52"/>
        <v>0</v>
      </c>
      <c r="BL52" s="8">
        <f t="shared" si="53"/>
        <v>0</v>
      </c>
      <c r="BM52" s="8">
        <f t="shared" si="54"/>
        <v>0</v>
      </c>
    </row>
    <row r="53" ht="12.75" customHeight="1">
      <c r="A53" s="88" t="s">
        <v>104</v>
      </c>
      <c r="B53" s="88" t="s">
        <v>105</v>
      </c>
      <c r="C53" s="7"/>
      <c r="D53" s="7" t="str">
        <f t="shared" si="8"/>
        <v>N</v>
      </c>
      <c r="E53" s="89"/>
      <c r="F53" s="90">
        <f>iferror(VLOOKUP(A53, Terminations!C:D, 2, 0), "")</f>
        <v>45443</v>
      </c>
      <c r="G53" s="88" t="s">
        <v>110</v>
      </c>
      <c r="H53" s="8" t="str">
        <f t="shared" si="9"/>
        <v>E1-T04-46296</v>
      </c>
      <c r="I53" s="91">
        <v>45084.0</v>
      </c>
      <c r="J53" s="92">
        <v>17000.0</v>
      </c>
      <c r="K53" s="91">
        <v>46296.0</v>
      </c>
      <c r="L53" s="10">
        <f t="shared" si="10"/>
        <v>0</v>
      </c>
      <c r="M53" s="93">
        <f t="shared" si="11"/>
        <v>45443</v>
      </c>
      <c r="N53" s="8">
        <f t="shared" si="12"/>
        <v>17000</v>
      </c>
      <c r="O53" s="94" t="str">
        <f t="shared" si="13"/>
        <v/>
      </c>
      <c r="P53" s="8">
        <f t="shared" si="14"/>
        <v>0</v>
      </c>
      <c r="Q53" s="95"/>
      <c r="R53" s="91"/>
      <c r="S53" s="97"/>
      <c r="T53" s="94">
        <f t="shared" si="16"/>
        <v>45443</v>
      </c>
      <c r="U53" s="10">
        <f t="shared" si="17"/>
        <v>0</v>
      </c>
      <c r="V53" s="10">
        <f t="shared" si="18"/>
        <v>0</v>
      </c>
      <c r="W53" s="10">
        <f t="shared" si="19"/>
        <v>0</v>
      </c>
      <c r="X53" s="10">
        <f t="shared" si="20"/>
        <v>0</v>
      </c>
      <c r="Y53" s="10">
        <f t="shared" si="21"/>
        <v>0</v>
      </c>
      <c r="Z53" s="10">
        <f t="shared" si="22"/>
        <v>0</v>
      </c>
      <c r="AA53" s="10">
        <f t="shared" si="23"/>
        <v>0</v>
      </c>
      <c r="AB53" s="10">
        <f t="shared" si="24"/>
        <v>0</v>
      </c>
      <c r="AC53" s="10">
        <f t="shared" si="25"/>
        <v>0</v>
      </c>
      <c r="AD53" s="9">
        <f t="shared" si="26"/>
        <v>45084</v>
      </c>
      <c r="AE53" s="9">
        <f t="array" ref="AE53">IFS(O53&lt;&gt;"", O53, M53&lt;&gt;"", M53, R53&lt;&gt;"", MIN(R53, K53), R53=0, K53)</f>
        <v>45443</v>
      </c>
      <c r="AF53" s="94">
        <f t="shared" si="27"/>
        <v>45443</v>
      </c>
      <c r="AG53" s="94" t="str">
        <f t="shared" si="28"/>
        <v>Start Before/End Before (current period)</v>
      </c>
      <c r="AH53" s="98">
        <f t="shared" si="29"/>
        <v>45443</v>
      </c>
      <c r="AI53" s="98">
        <f t="shared" si="30"/>
        <v>45443</v>
      </c>
      <c r="AJ53" s="99">
        <f t="shared" si="31"/>
        <v>1213</v>
      </c>
      <c r="AK53" s="99">
        <f t="shared" si="32"/>
        <v>360</v>
      </c>
      <c r="AL53" s="99">
        <f t="shared" si="33"/>
        <v>0</v>
      </c>
      <c r="AM53" s="99">
        <f t="shared" si="34"/>
        <v>360</v>
      </c>
      <c r="AN53" s="8">
        <f t="shared" si="35"/>
        <v>14.01483924</v>
      </c>
      <c r="AO53" s="8">
        <f t="shared" si="36"/>
        <v>0</v>
      </c>
      <c r="AP53" s="8">
        <f t="shared" si="37"/>
        <v>0</v>
      </c>
      <c r="AQ53" s="8">
        <f t="shared" si="38"/>
        <v>0</v>
      </c>
      <c r="AR53" s="8">
        <f t="shared" si="39"/>
        <v>0</v>
      </c>
      <c r="AS53" s="8">
        <f t="shared" si="40"/>
        <v>0</v>
      </c>
      <c r="AT53" s="8">
        <f t="shared" si="41"/>
        <v>0</v>
      </c>
      <c r="AU53" s="100">
        <f t="shared" si="42"/>
        <v>0</v>
      </c>
      <c r="AV53" s="8">
        <f>if(AO53&gt;0, iferror(averageifs(Prices!$B:$B, Prices!$A:$A, "&gt;="&amp;AD53, Prices!$A:$A, "&lt;"&amp;MIN($B$2, AE53)), 0), 0)</f>
        <v>0</v>
      </c>
      <c r="AW53" s="8">
        <f>if(AP53&gt;0, IFERROR(averageifs(Prices!$B:$B, Prices!$A:$A, "&gt;="&amp;MAX(AD53, $B$2), Prices!$A:$A, "&lt;"&amp;MIN($B$3, AE53)), 0), 0)</f>
        <v>0</v>
      </c>
      <c r="AX53" s="8">
        <f>if(AT53&gt;0, iferror(averageifs(Prices!$B:$B, Prices!$A:$A, "&gt;="&amp;AD53, Prices!$A:$A, "&lt;"&amp;min($B$3, $AE53)), 0), 0)</f>
        <v>0</v>
      </c>
      <c r="AY53" s="8">
        <f>VLOOKUP(maxifs(Prices!A:A, Prices!A:A, "&lt;="&amp;$B$2-1), Prices!A:B, 2, 0)*AO53</f>
        <v>0</v>
      </c>
      <c r="AZ53" s="8">
        <f t="shared" si="43"/>
        <v>0</v>
      </c>
      <c r="BA53" s="8">
        <f t="shared" si="44"/>
        <v>0</v>
      </c>
      <c r="BB53" s="8">
        <f t="shared" si="45"/>
        <v>0</v>
      </c>
      <c r="BC53" s="8">
        <f t="shared" si="46"/>
        <v>0</v>
      </c>
      <c r="BD53" s="8">
        <f t="shared" si="47"/>
        <v>0</v>
      </c>
      <c r="BE53" s="8">
        <f t="shared" si="48"/>
        <v>0</v>
      </c>
      <c r="BF53" s="8">
        <f>-(if(R53&gt;0, VLOOKUP(maxifs(Prices!A:A, Prices!A:A, "&lt;="&amp;R53), Prices!A:B, 2, 0)*AA53, 0)+if(M53&lt;&gt;"", VLOOKUP(maxifs(Prices!A:A, Prices!A:A, "&lt;="&amp;M53), Prices!A:B, 2, 0)*Y53, 0)+if(O53&lt;&gt;"", VLOOKUP(maxifs(Prices!A:A, Prices!A:A, "&lt;="&amp;O53), Prices!A:B, 2, 0)*Z53, 0))</f>
        <v>0</v>
      </c>
      <c r="BG53" s="8">
        <f t="shared" si="49"/>
        <v>0</v>
      </c>
      <c r="BH53" s="8">
        <f t="shared" si="50"/>
        <v>0</v>
      </c>
      <c r="BI53" s="8">
        <f>VLOOKUP(maxifs(Prices!A:A, Prices!A:A, "&lt;="&amp;$B$3), Prices!A:B, 2, 0)*AT53</f>
        <v>0</v>
      </c>
      <c r="BJ53" s="8">
        <f t="shared" si="51"/>
        <v>0</v>
      </c>
      <c r="BK53" s="8">
        <f t="shared" si="52"/>
        <v>0</v>
      </c>
      <c r="BL53" s="8">
        <f t="shared" si="53"/>
        <v>0</v>
      </c>
      <c r="BM53" s="8">
        <f t="shared" si="54"/>
        <v>0</v>
      </c>
    </row>
    <row r="54" ht="12.75" customHeight="1">
      <c r="A54" s="88" t="s">
        <v>104</v>
      </c>
      <c r="B54" s="88" t="s">
        <v>105</v>
      </c>
      <c r="C54" s="7"/>
      <c r="D54" s="7" t="str">
        <f t="shared" si="8"/>
        <v>N</v>
      </c>
      <c r="E54" s="89"/>
      <c r="F54" s="90">
        <f>iferror(VLOOKUP(A54, Terminations!C:D, 2, 0), "")</f>
        <v>45443</v>
      </c>
      <c r="G54" s="88" t="s">
        <v>110</v>
      </c>
      <c r="H54" s="8" t="str">
        <f t="shared" si="9"/>
        <v>E1-T04-46327</v>
      </c>
      <c r="I54" s="91">
        <v>45084.0</v>
      </c>
      <c r="J54" s="92">
        <v>17000.0</v>
      </c>
      <c r="K54" s="91">
        <v>46327.0</v>
      </c>
      <c r="L54" s="10">
        <f t="shared" si="10"/>
        <v>0</v>
      </c>
      <c r="M54" s="93">
        <f t="shared" si="11"/>
        <v>45443</v>
      </c>
      <c r="N54" s="8">
        <f t="shared" si="12"/>
        <v>17000</v>
      </c>
      <c r="O54" s="94" t="str">
        <f t="shared" si="13"/>
        <v/>
      </c>
      <c r="P54" s="8">
        <f t="shared" si="14"/>
        <v>0</v>
      </c>
      <c r="Q54" s="95"/>
      <c r="R54" s="91"/>
      <c r="S54" s="97"/>
      <c r="T54" s="94">
        <f t="shared" si="16"/>
        <v>45443</v>
      </c>
      <c r="U54" s="10">
        <f t="shared" si="17"/>
        <v>0</v>
      </c>
      <c r="V54" s="10">
        <f t="shared" si="18"/>
        <v>0</v>
      </c>
      <c r="W54" s="10">
        <f t="shared" si="19"/>
        <v>0</v>
      </c>
      <c r="X54" s="10">
        <f t="shared" si="20"/>
        <v>0</v>
      </c>
      <c r="Y54" s="10">
        <f t="shared" si="21"/>
        <v>0</v>
      </c>
      <c r="Z54" s="10">
        <f t="shared" si="22"/>
        <v>0</v>
      </c>
      <c r="AA54" s="10">
        <f t="shared" si="23"/>
        <v>0</v>
      </c>
      <c r="AB54" s="10">
        <f t="shared" si="24"/>
        <v>0</v>
      </c>
      <c r="AC54" s="10">
        <f t="shared" si="25"/>
        <v>0</v>
      </c>
      <c r="AD54" s="9">
        <f t="shared" si="26"/>
        <v>45084</v>
      </c>
      <c r="AE54" s="9">
        <f t="array" ref="AE54">IFS(O54&lt;&gt;"", O54, M54&lt;&gt;"", M54, R54&lt;&gt;"", MIN(R54, K54), R54=0, K54)</f>
        <v>45443</v>
      </c>
      <c r="AF54" s="94">
        <f t="shared" si="27"/>
        <v>45443</v>
      </c>
      <c r="AG54" s="94" t="str">
        <f t="shared" si="28"/>
        <v>Start Before/End Before (current period)</v>
      </c>
      <c r="AH54" s="98">
        <f t="shared" si="29"/>
        <v>45443</v>
      </c>
      <c r="AI54" s="98">
        <f t="shared" si="30"/>
        <v>45443</v>
      </c>
      <c r="AJ54" s="99">
        <f t="shared" si="31"/>
        <v>1244</v>
      </c>
      <c r="AK54" s="99">
        <f t="shared" si="32"/>
        <v>360</v>
      </c>
      <c r="AL54" s="99">
        <f t="shared" si="33"/>
        <v>0</v>
      </c>
      <c r="AM54" s="99">
        <f t="shared" si="34"/>
        <v>360</v>
      </c>
      <c r="AN54" s="8">
        <f t="shared" si="35"/>
        <v>13.66559486</v>
      </c>
      <c r="AO54" s="8">
        <f t="shared" si="36"/>
        <v>0</v>
      </c>
      <c r="AP54" s="8">
        <f t="shared" si="37"/>
        <v>0</v>
      </c>
      <c r="AQ54" s="8">
        <f t="shared" si="38"/>
        <v>0</v>
      </c>
      <c r="AR54" s="8">
        <f t="shared" si="39"/>
        <v>0</v>
      </c>
      <c r="AS54" s="8">
        <f t="shared" si="40"/>
        <v>0</v>
      </c>
      <c r="AT54" s="8">
        <f t="shared" si="41"/>
        <v>0</v>
      </c>
      <c r="AU54" s="100">
        <f t="shared" si="42"/>
        <v>0</v>
      </c>
      <c r="AV54" s="8">
        <f>if(AO54&gt;0, iferror(averageifs(Prices!$B:$B, Prices!$A:$A, "&gt;="&amp;AD54, Prices!$A:$A, "&lt;"&amp;MIN($B$2, AE54)), 0), 0)</f>
        <v>0</v>
      </c>
      <c r="AW54" s="8">
        <f>if(AP54&gt;0, IFERROR(averageifs(Prices!$B:$B, Prices!$A:$A, "&gt;="&amp;MAX(AD54, $B$2), Prices!$A:$A, "&lt;"&amp;MIN($B$3, AE54)), 0), 0)</f>
        <v>0</v>
      </c>
      <c r="AX54" s="8">
        <f>if(AT54&gt;0, iferror(averageifs(Prices!$B:$B, Prices!$A:$A, "&gt;="&amp;AD54, Prices!$A:$A, "&lt;"&amp;min($B$3, $AE54)), 0), 0)</f>
        <v>0</v>
      </c>
      <c r="AY54" s="8">
        <f>VLOOKUP(maxifs(Prices!A:A, Prices!A:A, "&lt;="&amp;$B$2-1), Prices!A:B, 2, 0)*AO54</f>
        <v>0</v>
      </c>
      <c r="AZ54" s="8">
        <f t="shared" si="43"/>
        <v>0</v>
      </c>
      <c r="BA54" s="8">
        <f t="shared" si="44"/>
        <v>0</v>
      </c>
      <c r="BB54" s="8">
        <f t="shared" si="45"/>
        <v>0</v>
      </c>
      <c r="BC54" s="8">
        <f t="shared" si="46"/>
        <v>0</v>
      </c>
      <c r="BD54" s="8">
        <f t="shared" si="47"/>
        <v>0</v>
      </c>
      <c r="BE54" s="8">
        <f t="shared" si="48"/>
        <v>0</v>
      </c>
      <c r="BF54" s="8">
        <f>-(if(R54&gt;0, VLOOKUP(maxifs(Prices!A:A, Prices!A:A, "&lt;="&amp;R54), Prices!A:B, 2, 0)*AA54, 0)+if(M54&lt;&gt;"", VLOOKUP(maxifs(Prices!A:A, Prices!A:A, "&lt;="&amp;M54), Prices!A:B, 2, 0)*Y54, 0)+if(O54&lt;&gt;"", VLOOKUP(maxifs(Prices!A:A, Prices!A:A, "&lt;="&amp;O54), Prices!A:B, 2, 0)*Z54, 0))</f>
        <v>0</v>
      </c>
      <c r="BG54" s="8">
        <f t="shared" si="49"/>
        <v>0</v>
      </c>
      <c r="BH54" s="8">
        <f t="shared" si="50"/>
        <v>0</v>
      </c>
      <c r="BI54" s="8">
        <f>VLOOKUP(maxifs(Prices!A:A, Prices!A:A, "&lt;="&amp;$B$3), Prices!A:B, 2, 0)*AT54</f>
        <v>0</v>
      </c>
      <c r="BJ54" s="8">
        <f t="shared" si="51"/>
        <v>0</v>
      </c>
      <c r="BK54" s="8">
        <f t="shared" si="52"/>
        <v>0</v>
      </c>
      <c r="BL54" s="8">
        <f t="shared" si="53"/>
        <v>0</v>
      </c>
      <c r="BM54" s="8">
        <f t="shared" si="54"/>
        <v>0</v>
      </c>
    </row>
    <row r="55" ht="12.75" customHeight="1">
      <c r="A55" s="88" t="s">
        <v>104</v>
      </c>
      <c r="B55" s="88" t="s">
        <v>105</v>
      </c>
      <c r="C55" s="7"/>
      <c r="D55" s="7" t="str">
        <f t="shared" si="8"/>
        <v>N</v>
      </c>
      <c r="E55" s="89"/>
      <c r="F55" s="90">
        <f>iferror(VLOOKUP(A55, Terminations!C:D, 2, 0), "")</f>
        <v>45443</v>
      </c>
      <c r="G55" s="88" t="s">
        <v>110</v>
      </c>
      <c r="H55" s="8" t="str">
        <f t="shared" si="9"/>
        <v>E1-T04-46357</v>
      </c>
      <c r="I55" s="91">
        <v>45084.0</v>
      </c>
      <c r="J55" s="92">
        <v>17000.0</v>
      </c>
      <c r="K55" s="91">
        <v>46357.0</v>
      </c>
      <c r="L55" s="10">
        <f t="shared" si="10"/>
        <v>0</v>
      </c>
      <c r="M55" s="93">
        <f t="shared" si="11"/>
        <v>45443</v>
      </c>
      <c r="N55" s="8">
        <f t="shared" si="12"/>
        <v>17000</v>
      </c>
      <c r="O55" s="94" t="str">
        <f t="shared" si="13"/>
        <v/>
      </c>
      <c r="P55" s="8">
        <f t="shared" si="14"/>
        <v>0</v>
      </c>
      <c r="Q55" s="95"/>
      <c r="R55" s="91"/>
      <c r="S55" s="97"/>
      <c r="T55" s="94">
        <f t="shared" si="16"/>
        <v>45443</v>
      </c>
      <c r="U55" s="10">
        <f t="shared" si="17"/>
        <v>0</v>
      </c>
      <c r="V55" s="10">
        <f t="shared" si="18"/>
        <v>0</v>
      </c>
      <c r="W55" s="10">
        <f t="shared" si="19"/>
        <v>0</v>
      </c>
      <c r="X55" s="10">
        <f t="shared" si="20"/>
        <v>0</v>
      </c>
      <c r="Y55" s="10">
        <f t="shared" si="21"/>
        <v>0</v>
      </c>
      <c r="Z55" s="10">
        <f t="shared" si="22"/>
        <v>0</v>
      </c>
      <c r="AA55" s="10">
        <f t="shared" si="23"/>
        <v>0</v>
      </c>
      <c r="AB55" s="10">
        <f t="shared" si="24"/>
        <v>0</v>
      </c>
      <c r="AC55" s="10">
        <f t="shared" si="25"/>
        <v>0</v>
      </c>
      <c r="AD55" s="9">
        <f t="shared" si="26"/>
        <v>45084</v>
      </c>
      <c r="AE55" s="9">
        <f t="array" ref="AE55">IFS(O55&lt;&gt;"", O55, M55&lt;&gt;"", M55, R55&lt;&gt;"", MIN(R55, K55), R55=0, K55)</f>
        <v>45443</v>
      </c>
      <c r="AF55" s="94">
        <f t="shared" si="27"/>
        <v>45443</v>
      </c>
      <c r="AG55" s="94" t="str">
        <f t="shared" si="28"/>
        <v>Start Before/End Before (current period)</v>
      </c>
      <c r="AH55" s="98">
        <f t="shared" si="29"/>
        <v>45443</v>
      </c>
      <c r="AI55" s="98">
        <f t="shared" si="30"/>
        <v>45443</v>
      </c>
      <c r="AJ55" s="99">
        <f t="shared" si="31"/>
        <v>1274</v>
      </c>
      <c r="AK55" s="99">
        <f t="shared" si="32"/>
        <v>360</v>
      </c>
      <c r="AL55" s="99">
        <f t="shared" si="33"/>
        <v>0</v>
      </c>
      <c r="AM55" s="99">
        <f t="shared" si="34"/>
        <v>360</v>
      </c>
      <c r="AN55" s="8">
        <f t="shared" si="35"/>
        <v>13.34379906</v>
      </c>
      <c r="AO55" s="8">
        <f t="shared" si="36"/>
        <v>0</v>
      </c>
      <c r="AP55" s="8">
        <f t="shared" si="37"/>
        <v>0</v>
      </c>
      <c r="AQ55" s="8">
        <f t="shared" si="38"/>
        <v>0</v>
      </c>
      <c r="AR55" s="8">
        <f t="shared" si="39"/>
        <v>0</v>
      </c>
      <c r="AS55" s="8">
        <f t="shared" si="40"/>
        <v>0</v>
      </c>
      <c r="AT55" s="8">
        <f t="shared" si="41"/>
        <v>0</v>
      </c>
      <c r="AU55" s="100">
        <f t="shared" si="42"/>
        <v>0</v>
      </c>
      <c r="AV55" s="8">
        <f>if(AO55&gt;0, iferror(averageifs(Prices!$B:$B, Prices!$A:$A, "&gt;="&amp;AD55, Prices!$A:$A, "&lt;"&amp;MIN($B$2, AE55)), 0), 0)</f>
        <v>0</v>
      </c>
      <c r="AW55" s="8">
        <f>if(AP55&gt;0, IFERROR(averageifs(Prices!$B:$B, Prices!$A:$A, "&gt;="&amp;MAX(AD55, $B$2), Prices!$A:$A, "&lt;"&amp;MIN($B$3, AE55)), 0), 0)</f>
        <v>0</v>
      </c>
      <c r="AX55" s="8">
        <f>if(AT55&gt;0, iferror(averageifs(Prices!$B:$B, Prices!$A:$A, "&gt;="&amp;AD55, Prices!$A:$A, "&lt;"&amp;min($B$3, $AE55)), 0), 0)</f>
        <v>0</v>
      </c>
      <c r="AY55" s="8">
        <f>VLOOKUP(maxifs(Prices!A:A, Prices!A:A, "&lt;="&amp;$B$2-1), Prices!A:B, 2, 0)*AO55</f>
        <v>0</v>
      </c>
      <c r="AZ55" s="8">
        <f t="shared" si="43"/>
        <v>0</v>
      </c>
      <c r="BA55" s="8">
        <f t="shared" si="44"/>
        <v>0</v>
      </c>
      <c r="BB55" s="8">
        <f t="shared" si="45"/>
        <v>0</v>
      </c>
      <c r="BC55" s="8">
        <f t="shared" si="46"/>
        <v>0</v>
      </c>
      <c r="BD55" s="8">
        <f t="shared" si="47"/>
        <v>0</v>
      </c>
      <c r="BE55" s="8">
        <f t="shared" si="48"/>
        <v>0</v>
      </c>
      <c r="BF55" s="8">
        <f>-(if(R55&gt;0, VLOOKUP(maxifs(Prices!A:A, Prices!A:A, "&lt;="&amp;R55), Prices!A:B, 2, 0)*AA55, 0)+if(M55&lt;&gt;"", VLOOKUP(maxifs(Prices!A:A, Prices!A:A, "&lt;="&amp;M55), Prices!A:B, 2, 0)*Y55, 0)+if(O55&lt;&gt;"", VLOOKUP(maxifs(Prices!A:A, Prices!A:A, "&lt;="&amp;O55), Prices!A:B, 2, 0)*Z55, 0))</f>
        <v>0</v>
      </c>
      <c r="BG55" s="8">
        <f t="shared" si="49"/>
        <v>0</v>
      </c>
      <c r="BH55" s="8">
        <f t="shared" si="50"/>
        <v>0</v>
      </c>
      <c r="BI55" s="8">
        <f>VLOOKUP(maxifs(Prices!A:A, Prices!A:A, "&lt;="&amp;$B$3), Prices!A:B, 2, 0)*AT55</f>
        <v>0</v>
      </c>
      <c r="BJ55" s="8">
        <f t="shared" si="51"/>
        <v>0</v>
      </c>
      <c r="BK55" s="8">
        <f t="shared" si="52"/>
        <v>0</v>
      </c>
      <c r="BL55" s="8">
        <f t="shared" si="53"/>
        <v>0</v>
      </c>
      <c r="BM55" s="8">
        <f t="shared" si="54"/>
        <v>0</v>
      </c>
    </row>
    <row r="56" ht="12.75" customHeight="1">
      <c r="A56" s="88" t="s">
        <v>104</v>
      </c>
      <c r="B56" s="88" t="s">
        <v>105</v>
      </c>
      <c r="C56" s="7"/>
      <c r="D56" s="7" t="str">
        <f t="shared" si="8"/>
        <v>N</v>
      </c>
      <c r="E56" s="89"/>
      <c r="F56" s="90">
        <f>iferror(VLOOKUP(A56, Terminations!C:D, 2, 0), "")</f>
        <v>45443</v>
      </c>
      <c r="G56" s="88" t="s">
        <v>110</v>
      </c>
      <c r="H56" s="8" t="str">
        <f t="shared" si="9"/>
        <v>E1-T04-46388</v>
      </c>
      <c r="I56" s="91">
        <v>45084.0</v>
      </c>
      <c r="J56" s="92">
        <v>17000.0</v>
      </c>
      <c r="K56" s="91">
        <v>46388.0</v>
      </c>
      <c r="L56" s="10">
        <f t="shared" si="10"/>
        <v>0</v>
      </c>
      <c r="M56" s="93">
        <f t="shared" si="11"/>
        <v>45443</v>
      </c>
      <c r="N56" s="8">
        <f t="shared" si="12"/>
        <v>17000</v>
      </c>
      <c r="O56" s="94" t="str">
        <f t="shared" si="13"/>
        <v/>
      </c>
      <c r="P56" s="8">
        <f t="shared" si="14"/>
        <v>0</v>
      </c>
      <c r="Q56" s="95"/>
      <c r="R56" s="91"/>
      <c r="S56" s="97"/>
      <c r="T56" s="94">
        <f t="shared" si="16"/>
        <v>45443</v>
      </c>
      <c r="U56" s="10">
        <f t="shared" si="17"/>
        <v>0</v>
      </c>
      <c r="V56" s="10">
        <f t="shared" si="18"/>
        <v>0</v>
      </c>
      <c r="W56" s="10">
        <f t="shared" si="19"/>
        <v>0</v>
      </c>
      <c r="X56" s="10">
        <f t="shared" si="20"/>
        <v>0</v>
      </c>
      <c r="Y56" s="10">
        <f t="shared" si="21"/>
        <v>0</v>
      </c>
      <c r="Z56" s="10">
        <f t="shared" si="22"/>
        <v>0</v>
      </c>
      <c r="AA56" s="10">
        <f t="shared" si="23"/>
        <v>0</v>
      </c>
      <c r="AB56" s="10">
        <f t="shared" si="24"/>
        <v>0</v>
      </c>
      <c r="AC56" s="10">
        <f t="shared" si="25"/>
        <v>0</v>
      </c>
      <c r="AD56" s="9">
        <f t="shared" si="26"/>
        <v>45084</v>
      </c>
      <c r="AE56" s="9">
        <f t="array" ref="AE56">IFS(O56&lt;&gt;"", O56, M56&lt;&gt;"", M56, R56&lt;&gt;"", MIN(R56, K56), R56=0, K56)</f>
        <v>45443</v>
      </c>
      <c r="AF56" s="94">
        <f t="shared" si="27"/>
        <v>45443</v>
      </c>
      <c r="AG56" s="94" t="str">
        <f t="shared" si="28"/>
        <v>Start Before/End Before (current period)</v>
      </c>
      <c r="AH56" s="98">
        <f t="shared" si="29"/>
        <v>45443</v>
      </c>
      <c r="AI56" s="98">
        <f t="shared" si="30"/>
        <v>45443</v>
      </c>
      <c r="AJ56" s="99">
        <f t="shared" si="31"/>
        <v>1305</v>
      </c>
      <c r="AK56" s="99">
        <f t="shared" si="32"/>
        <v>360</v>
      </c>
      <c r="AL56" s="99">
        <f t="shared" si="33"/>
        <v>0</v>
      </c>
      <c r="AM56" s="99">
        <f t="shared" si="34"/>
        <v>360</v>
      </c>
      <c r="AN56" s="8">
        <f t="shared" si="35"/>
        <v>13.02681992</v>
      </c>
      <c r="AO56" s="8">
        <f t="shared" si="36"/>
        <v>0</v>
      </c>
      <c r="AP56" s="8">
        <f t="shared" si="37"/>
        <v>0</v>
      </c>
      <c r="AQ56" s="8">
        <f t="shared" si="38"/>
        <v>0</v>
      </c>
      <c r="AR56" s="8">
        <f t="shared" si="39"/>
        <v>0</v>
      </c>
      <c r="AS56" s="8">
        <f t="shared" si="40"/>
        <v>0</v>
      </c>
      <c r="AT56" s="8">
        <f t="shared" si="41"/>
        <v>0</v>
      </c>
      <c r="AU56" s="100">
        <f t="shared" si="42"/>
        <v>0</v>
      </c>
      <c r="AV56" s="8">
        <f>if(AO56&gt;0, iferror(averageifs(Prices!$B:$B, Prices!$A:$A, "&gt;="&amp;AD56, Prices!$A:$A, "&lt;"&amp;MIN($B$2, AE56)), 0), 0)</f>
        <v>0</v>
      </c>
      <c r="AW56" s="8">
        <f>if(AP56&gt;0, IFERROR(averageifs(Prices!$B:$B, Prices!$A:$A, "&gt;="&amp;MAX(AD56, $B$2), Prices!$A:$A, "&lt;"&amp;MIN($B$3, AE56)), 0), 0)</f>
        <v>0</v>
      </c>
      <c r="AX56" s="8">
        <f>if(AT56&gt;0, iferror(averageifs(Prices!$B:$B, Prices!$A:$A, "&gt;="&amp;AD56, Prices!$A:$A, "&lt;"&amp;min($B$3, $AE56)), 0), 0)</f>
        <v>0</v>
      </c>
      <c r="AY56" s="8">
        <f>VLOOKUP(maxifs(Prices!A:A, Prices!A:A, "&lt;="&amp;$B$2-1), Prices!A:B, 2, 0)*AO56</f>
        <v>0</v>
      </c>
      <c r="AZ56" s="8">
        <f t="shared" si="43"/>
        <v>0</v>
      </c>
      <c r="BA56" s="8">
        <f t="shared" si="44"/>
        <v>0</v>
      </c>
      <c r="BB56" s="8">
        <f t="shared" si="45"/>
        <v>0</v>
      </c>
      <c r="BC56" s="8">
        <f t="shared" si="46"/>
        <v>0</v>
      </c>
      <c r="BD56" s="8">
        <f t="shared" si="47"/>
        <v>0</v>
      </c>
      <c r="BE56" s="8">
        <f t="shared" si="48"/>
        <v>0</v>
      </c>
      <c r="BF56" s="8">
        <f>-(if(R56&gt;0, VLOOKUP(maxifs(Prices!A:A, Prices!A:A, "&lt;="&amp;R56), Prices!A:B, 2, 0)*AA56, 0)+if(M56&lt;&gt;"", VLOOKUP(maxifs(Prices!A:A, Prices!A:A, "&lt;="&amp;M56), Prices!A:B, 2, 0)*Y56, 0)+if(O56&lt;&gt;"", VLOOKUP(maxifs(Prices!A:A, Prices!A:A, "&lt;="&amp;O56), Prices!A:B, 2, 0)*Z56, 0))</f>
        <v>0</v>
      </c>
      <c r="BG56" s="8">
        <f t="shared" si="49"/>
        <v>0</v>
      </c>
      <c r="BH56" s="8">
        <f t="shared" si="50"/>
        <v>0</v>
      </c>
      <c r="BI56" s="8">
        <f>VLOOKUP(maxifs(Prices!A:A, Prices!A:A, "&lt;="&amp;$B$3), Prices!A:B, 2, 0)*AT56</f>
        <v>0</v>
      </c>
      <c r="BJ56" s="8">
        <f t="shared" si="51"/>
        <v>0</v>
      </c>
      <c r="BK56" s="8">
        <f t="shared" si="52"/>
        <v>0</v>
      </c>
      <c r="BL56" s="8">
        <f t="shared" si="53"/>
        <v>0</v>
      </c>
      <c r="BM56" s="8">
        <f t="shared" si="54"/>
        <v>0</v>
      </c>
    </row>
    <row r="57" ht="12.75" customHeight="1">
      <c r="A57" s="88" t="s">
        <v>104</v>
      </c>
      <c r="B57" s="88" t="s">
        <v>105</v>
      </c>
      <c r="C57" s="7"/>
      <c r="D57" s="7" t="str">
        <f t="shared" si="8"/>
        <v>N</v>
      </c>
      <c r="E57" s="89"/>
      <c r="F57" s="90">
        <f>iferror(VLOOKUP(A57, Terminations!C:D, 2, 0), "")</f>
        <v>45443</v>
      </c>
      <c r="G57" s="88" t="s">
        <v>110</v>
      </c>
      <c r="H57" s="8" t="str">
        <f t="shared" si="9"/>
        <v>E1-T04-46419</v>
      </c>
      <c r="I57" s="91">
        <v>45084.0</v>
      </c>
      <c r="J57" s="92">
        <v>17000.0</v>
      </c>
      <c r="K57" s="91">
        <v>46419.0</v>
      </c>
      <c r="L57" s="10">
        <f t="shared" si="10"/>
        <v>0</v>
      </c>
      <c r="M57" s="93">
        <f t="shared" si="11"/>
        <v>45443</v>
      </c>
      <c r="N57" s="8">
        <f t="shared" si="12"/>
        <v>17000</v>
      </c>
      <c r="O57" s="94" t="str">
        <f t="shared" si="13"/>
        <v/>
      </c>
      <c r="P57" s="8">
        <f t="shared" si="14"/>
        <v>0</v>
      </c>
      <c r="Q57" s="95"/>
      <c r="R57" s="91"/>
      <c r="S57" s="97"/>
      <c r="T57" s="94">
        <f t="shared" si="16"/>
        <v>45443</v>
      </c>
      <c r="U57" s="10">
        <f t="shared" si="17"/>
        <v>0</v>
      </c>
      <c r="V57" s="10">
        <f t="shared" si="18"/>
        <v>0</v>
      </c>
      <c r="W57" s="10">
        <f t="shared" si="19"/>
        <v>0</v>
      </c>
      <c r="X57" s="10">
        <f t="shared" si="20"/>
        <v>0</v>
      </c>
      <c r="Y57" s="10">
        <f t="shared" si="21"/>
        <v>0</v>
      </c>
      <c r="Z57" s="10">
        <f t="shared" si="22"/>
        <v>0</v>
      </c>
      <c r="AA57" s="10">
        <f t="shared" si="23"/>
        <v>0</v>
      </c>
      <c r="AB57" s="10">
        <f t="shared" si="24"/>
        <v>0</v>
      </c>
      <c r="AC57" s="10">
        <f t="shared" si="25"/>
        <v>0</v>
      </c>
      <c r="AD57" s="9">
        <f t="shared" si="26"/>
        <v>45084</v>
      </c>
      <c r="AE57" s="9">
        <f t="array" ref="AE57">IFS(O57&lt;&gt;"", O57, M57&lt;&gt;"", M57, R57&lt;&gt;"", MIN(R57, K57), R57=0, K57)</f>
        <v>45443</v>
      </c>
      <c r="AF57" s="94">
        <f t="shared" si="27"/>
        <v>45443</v>
      </c>
      <c r="AG57" s="94" t="str">
        <f t="shared" si="28"/>
        <v>Start Before/End Before (current period)</v>
      </c>
      <c r="AH57" s="98">
        <f t="shared" si="29"/>
        <v>45443</v>
      </c>
      <c r="AI57" s="98">
        <f t="shared" si="30"/>
        <v>45443</v>
      </c>
      <c r="AJ57" s="99">
        <f t="shared" si="31"/>
        <v>1336</v>
      </c>
      <c r="AK57" s="99">
        <f t="shared" si="32"/>
        <v>360</v>
      </c>
      <c r="AL57" s="99">
        <f t="shared" si="33"/>
        <v>0</v>
      </c>
      <c r="AM57" s="99">
        <f t="shared" si="34"/>
        <v>360</v>
      </c>
      <c r="AN57" s="8">
        <f t="shared" si="35"/>
        <v>12.7245509</v>
      </c>
      <c r="AO57" s="8">
        <f t="shared" si="36"/>
        <v>0</v>
      </c>
      <c r="AP57" s="8">
        <f t="shared" si="37"/>
        <v>0</v>
      </c>
      <c r="AQ57" s="8">
        <f t="shared" si="38"/>
        <v>0</v>
      </c>
      <c r="AR57" s="8">
        <f t="shared" si="39"/>
        <v>0</v>
      </c>
      <c r="AS57" s="8">
        <f t="shared" si="40"/>
        <v>0</v>
      </c>
      <c r="AT57" s="8">
        <f t="shared" si="41"/>
        <v>0</v>
      </c>
      <c r="AU57" s="100">
        <f t="shared" si="42"/>
        <v>0</v>
      </c>
      <c r="AV57" s="8">
        <f>if(AO57&gt;0, iferror(averageifs(Prices!$B:$B, Prices!$A:$A, "&gt;="&amp;AD57, Prices!$A:$A, "&lt;"&amp;MIN($B$2, AE57)), 0), 0)</f>
        <v>0</v>
      </c>
      <c r="AW57" s="8">
        <f>if(AP57&gt;0, IFERROR(averageifs(Prices!$B:$B, Prices!$A:$A, "&gt;="&amp;MAX(AD57, $B$2), Prices!$A:$A, "&lt;"&amp;MIN($B$3, AE57)), 0), 0)</f>
        <v>0</v>
      </c>
      <c r="AX57" s="8">
        <f>if(AT57&gt;0, iferror(averageifs(Prices!$B:$B, Prices!$A:$A, "&gt;="&amp;AD57, Prices!$A:$A, "&lt;"&amp;min($B$3, $AE57)), 0), 0)</f>
        <v>0</v>
      </c>
      <c r="AY57" s="8">
        <f>VLOOKUP(maxifs(Prices!A:A, Prices!A:A, "&lt;="&amp;$B$2-1), Prices!A:B, 2, 0)*AO57</f>
        <v>0</v>
      </c>
      <c r="AZ57" s="8">
        <f t="shared" si="43"/>
        <v>0</v>
      </c>
      <c r="BA57" s="8">
        <f t="shared" si="44"/>
        <v>0</v>
      </c>
      <c r="BB57" s="8">
        <f t="shared" si="45"/>
        <v>0</v>
      </c>
      <c r="BC57" s="8">
        <f t="shared" si="46"/>
        <v>0</v>
      </c>
      <c r="BD57" s="8">
        <f t="shared" si="47"/>
        <v>0</v>
      </c>
      <c r="BE57" s="8">
        <f t="shared" si="48"/>
        <v>0</v>
      </c>
      <c r="BF57" s="8">
        <f>-(if(R57&gt;0, VLOOKUP(maxifs(Prices!A:A, Prices!A:A, "&lt;="&amp;R57), Prices!A:B, 2, 0)*AA57, 0)+if(M57&lt;&gt;"", VLOOKUP(maxifs(Prices!A:A, Prices!A:A, "&lt;="&amp;M57), Prices!A:B, 2, 0)*Y57, 0)+if(O57&lt;&gt;"", VLOOKUP(maxifs(Prices!A:A, Prices!A:A, "&lt;="&amp;O57), Prices!A:B, 2, 0)*Z57, 0))</f>
        <v>0</v>
      </c>
      <c r="BG57" s="8">
        <f t="shared" si="49"/>
        <v>0</v>
      </c>
      <c r="BH57" s="8">
        <f t="shared" si="50"/>
        <v>0</v>
      </c>
      <c r="BI57" s="8">
        <f>VLOOKUP(maxifs(Prices!A:A, Prices!A:A, "&lt;="&amp;$B$3), Prices!A:B, 2, 0)*AT57</f>
        <v>0</v>
      </c>
      <c r="BJ57" s="8">
        <f t="shared" si="51"/>
        <v>0</v>
      </c>
      <c r="BK57" s="8">
        <f t="shared" si="52"/>
        <v>0</v>
      </c>
      <c r="BL57" s="8">
        <f t="shared" si="53"/>
        <v>0</v>
      </c>
      <c r="BM57" s="8">
        <f t="shared" si="54"/>
        <v>0</v>
      </c>
    </row>
    <row r="58" ht="12.75" customHeight="1">
      <c r="A58" s="88" t="s">
        <v>104</v>
      </c>
      <c r="B58" s="88" t="s">
        <v>105</v>
      </c>
      <c r="C58" s="7"/>
      <c r="D58" s="7" t="str">
        <f t="shared" si="8"/>
        <v>N</v>
      </c>
      <c r="E58" s="89"/>
      <c r="F58" s="90">
        <f>iferror(VLOOKUP(A58, Terminations!C:D, 2, 0), "")</f>
        <v>45443</v>
      </c>
      <c r="G58" s="88" t="s">
        <v>110</v>
      </c>
      <c r="H58" s="8" t="str">
        <f t="shared" si="9"/>
        <v>E1-T04-46447</v>
      </c>
      <c r="I58" s="91">
        <v>45084.0</v>
      </c>
      <c r="J58" s="92">
        <v>17000.0</v>
      </c>
      <c r="K58" s="91">
        <v>46447.0</v>
      </c>
      <c r="L58" s="10">
        <f t="shared" si="10"/>
        <v>0</v>
      </c>
      <c r="M58" s="93">
        <f t="shared" si="11"/>
        <v>45443</v>
      </c>
      <c r="N58" s="8">
        <f t="shared" si="12"/>
        <v>17000</v>
      </c>
      <c r="O58" s="94" t="str">
        <f t="shared" si="13"/>
        <v/>
      </c>
      <c r="P58" s="8">
        <f t="shared" si="14"/>
        <v>0</v>
      </c>
      <c r="Q58" s="95"/>
      <c r="R58" s="91"/>
      <c r="S58" s="97"/>
      <c r="T58" s="94">
        <f t="shared" si="16"/>
        <v>45443</v>
      </c>
      <c r="U58" s="10">
        <f t="shared" si="17"/>
        <v>0</v>
      </c>
      <c r="V58" s="10">
        <f t="shared" si="18"/>
        <v>0</v>
      </c>
      <c r="W58" s="10">
        <f t="shared" si="19"/>
        <v>0</v>
      </c>
      <c r="X58" s="10">
        <f t="shared" si="20"/>
        <v>0</v>
      </c>
      <c r="Y58" s="10">
        <f t="shared" si="21"/>
        <v>0</v>
      </c>
      <c r="Z58" s="10">
        <f t="shared" si="22"/>
        <v>0</v>
      </c>
      <c r="AA58" s="10">
        <f t="shared" si="23"/>
        <v>0</v>
      </c>
      <c r="AB58" s="10">
        <f t="shared" si="24"/>
        <v>0</v>
      </c>
      <c r="AC58" s="10">
        <f t="shared" si="25"/>
        <v>0</v>
      </c>
      <c r="AD58" s="9">
        <f t="shared" si="26"/>
        <v>45084</v>
      </c>
      <c r="AE58" s="9">
        <f t="array" ref="AE58">IFS(O58&lt;&gt;"", O58, M58&lt;&gt;"", M58, R58&lt;&gt;"", MIN(R58, K58), R58=0, K58)</f>
        <v>45443</v>
      </c>
      <c r="AF58" s="94">
        <f t="shared" si="27"/>
        <v>45443</v>
      </c>
      <c r="AG58" s="94" t="str">
        <f t="shared" si="28"/>
        <v>Start Before/End Before (current period)</v>
      </c>
      <c r="AH58" s="98">
        <f t="shared" si="29"/>
        <v>45443</v>
      </c>
      <c r="AI58" s="98">
        <f t="shared" si="30"/>
        <v>45443</v>
      </c>
      <c r="AJ58" s="99">
        <f t="shared" si="31"/>
        <v>1364</v>
      </c>
      <c r="AK58" s="99">
        <f t="shared" si="32"/>
        <v>360</v>
      </c>
      <c r="AL58" s="99">
        <f t="shared" si="33"/>
        <v>0</v>
      </c>
      <c r="AM58" s="99">
        <f t="shared" si="34"/>
        <v>360</v>
      </c>
      <c r="AN58" s="8">
        <f t="shared" si="35"/>
        <v>12.46334311</v>
      </c>
      <c r="AO58" s="8">
        <f t="shared" si="36"/>
        <v>0</v>
      </c>
      <c r="AP58" s="8">
        <f t="shared" si="37"/>
        <v>0</v>
      </c>
      <c r="AQ58" s="8">
        <f t="shared" si="38"/>
        <v>0</v>
      </c>
      <c r="AR58" s="8">
        <f t="shared" si="39"/>
        <v>0</v>
      </c>
      <c r="AS58" s="8">
        <f t="shared" si="40"/>
        <v>0</v>
      </c>
      <c r="AT58" s="8">
        <f t="shared" si="41"/>
        <v>0</v>
      </c>
      <c r="AU58" s="100">
        <f t="shared" si="42"/>
        <v>0</v>
      </c>
      <c r="AV58" s="8">
        <f>if(AO58&gt;0, iferror(averageifs(Prices!$B:$B, Prices!$A:$A, "&gt;="&amp;AD58, Prices!$A:$A, "&lt;"&amp;MIN($B$2, AE58)), 0), 0)</f>
        <v>0</v>
      </c>
      <c r="AW58" s="8">
        <f>if(AP58&gt;0, IFERROR(averageifs(Prices!$B:$B, Prices!$A:$A, "&gt;="&amp;MAX(AD58, $B$2), Prices!$A:$A, "&lt;"&amp;MIN($B$3, AE58)), 0), 0)</f>
        <v>0</v>
      </c>
      <c r="AX58" s="8">
        <f>if(AT58&gt;0, iferror(averageifs(Prices!$B:$B, Prices!$A:$A, "&gt;="&amp;AD58, Prices!$A:$A, "&lt;"&amp;min($B$3, $AE58)), 0), 0)</f>
        <v>0</v>
      </c>
      <c r="AY58" s="8">
        <f>VLOOKUP(maxifs(Prices!A:A, Prices!A:A, "&lt;="&amp;$B$2-1), Prices!A:B, 2, 0)*AO58</f>
        <v>0</v>
      </c>
      <c r="AZ58" s="8">
        <f t="shared" si="43"/>
        <v>0</v>
      </c>
      <c r="BA58" s="8">
        <f t="shared" si="44"/>
        <v>0</v>
      </c>
      <c r="BB58" s="8">
        <f t="shared" si="45"/>
        <v>0</v>
      </c>
      <c r="BC58" s="8">
        <f t="shared" si="46"/>
        <v>0</v>
      </c>
      <c r="BD58" s="8">
        <f t="shared" si="47"/>
        <v>0</v>
      </c>
      <c r="BE58" s="8">
        <f t="shared" si="48"/>
        <v>0</v>
      </c>
      <c r="BF58" s="8">
        <f>-(if(R58&gt;0, VLOOKUP(maxifs(Prices!A:A, Prices!A:A, "&lt;="&amp;R58), Prices!A:B, 2, 0)*AA58, 0)+if(M58&lt;&gt;"", VLOOKUP(maxifs(Prices!A:A, Prices!A:A, "&lt;="&amp;M58), Prices!A:B, 2, 0)*Y58, 0)+if(O58&lt;&gt;"", VLOOKUP(maxifs(Prices!A:A, Prices!A:A, "&lt;="&amp;O58), Prices!A:B, 2, 0)*Z58, 0))</f>
        <v>0</v>
      </c>
      <c r="BG58" s="8">
        <f t="shared" si="49"/>
        <v>0</v>
      </c>
      <c r="BH58" s="8">
        <f t="shared" si="50"/>
        <v>0</v>
      </c>
      <c r="BI58" s="8">
        <f>VLOOKUP(maxifs(Prices!A:A, Prices!A:A, "&lt;="&amp;$B$3), Prices!A:B, 2, 0)*AT58</f>
        <v>0</v>
      </c>
      <c r="BJ58" s="8">
        <f t="shared" si="51"/>
        <v>0</v>
      </c>
      <c r="BK58" s="8">
        <f t="shared" si="52"/>
        <v>0</v>
      </c>
      <c r="BL58" s="8">
        <f t="shared" si="53"/>
        <v>0</v>
      </c>
      <c r="BM58" s="8">
        <f t="shared" si="54"/>
        <v>0</v>
      </c>
    </row>
    <row r="59" ht="12.75" customHeight="1">
      <c r="A59" s="88" t="s">
        <v>104</v>
      </c>
      <c r="B59" s="88" t="s">
        <v>105</v>
      </c>
      <c r="C59" s="7"/>
      <c r="D59" s="7" t="str">
        <f t="shared" si="8"/>
        <v>N</v>
      </c>
      <c r="E59" s="89"/>
      <c r="F59" s="90">
        <f>iferror(VLOOKUP(A59, Terminations!C:D, 2, 0), "")</f>
        <v>45443</v>
      </c>
      <c r="G59" s="88" t="s">
        <v>110</v>
      </c>
      <c r="H59" s="8" t="str">
        <f t="shared" si="9"/>
        <v>E1-T04-46478</v>
      </c>
      <c r="I59" s="91">
        <v>45084.0</v>
      </c>
      <c r="J59" s="92">
        <v>17000.0</v>
      </c>
      <c r="K59" s="91">
        <v>46478.0</v>
      </c>
      <c r="L59" s="10">
        <f t="shared" si="10"/>
        <v>0</v>
      </c>
      <c r="M59" s="93">
        <f t="shared" si="11"/>
        <v>45443</v>
      </c>
      <c r="N59" s="8">
        <f t="shared" si="12"/>
        <v>17000</v>
      </c>
      <c r="O59" s="94" t="str">
        <f t="shared" si="13"/>
        <v/>
      </c>
      <c r="P59" s="8">
        <f t="shared" si="14"/>
        <v>0</v>
      </c>
      <c r="Q59" s="95"/>
      <c r="R59" s="91"/>
      <c r="S59" s="97"/>
      <c r="T59" s="94">
        <f t="shared" si="16"/>
        <v>45443</v>
      </c>
      <c r="U59" s="10">
        <f t="shared" si="17"/>
        <v>0</v>
      </c>
      <c r="V59" s="10">
        <f t="shared" si="18"/>
        <v>0</v>
      </c>
      <c r="W59" s="10">
        <f t="shared" si="19"/>
        <v>0</v>
      </c>
      <c r="X59" s="10">
        <f t="shared" si="20"/>
        <v>0</v>
      </c>
      <c r="Y59" s="10">
        <f t="shared" si="21"/>
        <v>0</v>
      </c>
      <c r="Z59" s="10">
        <f t="shared" si="22"/>
        <v>0</v>
      </c>
      <c r="AA59" s="10">
        <f t="shared" si="23"/>
        <v>0</v>
      </c>
      <c r="AB59" s="10">
        <f t="shared" si="24"/>
        <v>0</v>
      </c>
      <c r="AC59" s="10">
        <f t="shared" si="25"/>
        <v>0</v>
      </c>
      <c r="AD59" s="9">
        <f t="shared" si="26"/>
        <v>45084</v>
      </c>
      <c r="AE59" s="9">
        <f t="array" ref="AE59">IFS(O59&lt;&gt;"", O59, M59&lt;&gt;"", M59, R59&lt;&gt;"", MIN(R59, K59), R59=0, K59)</f>
        <v>45443</v>
      </c>
      <c r="AF59" s="94">
        <f t="shared" si="27"/>
        <v>45443</v>
      </c>
      <c r="AG59" s="94" t="str">
        <f t="shared" si="28"/>
        <v>Start Before/End Before (current period)</v>
      </c>
      <c r="AH59" s="98">
        <f t="shared" si="29"/>
        <v>45443</v>
      </c>
      <c r="AI59" s="98">
        <f t="shared" si="30"/>
        <v>45443</v>
      </c>
      <c r="AJ59" s="99">
        <f t="shared" si="31"/>
        <v>1395</v>
      </c>
      <c r="AK59" s="99">
        <f t="shared" si="32"/>
        <v>360</v>
      </c>
      <c r="AL59" s="99">
        <f t="shared" si="33"/>
        <v>0</v>
      </c>
      <c r="AM59" s="99">
        <f t="shared" si="34"/>
        <v>360</v>
      </c>
      <c r="AN59" s="8">
        <f t="shared" si="35"/>
        <v>12.18637993</v>
      </c>
      <c r="AO59" s="8">
        <f t="shared" si="36"/>
        <v>0</v>
      </c>
      <c r="AP59" s="8">
        <f t="shared" si="37"/>
        <v>0</v>
      </c>
      <c r="AQ59" s="8">
        <f t="shared" si="38"/>
        <v>0</v>
      </c>
      <c r="AR59" s="8">
        <f t="shared" si="39"/>
        <v>0</v>
      </c>
      <c r="AS59" s="8">
        <f t="shared" si="40"/>
        <v>0</v>
      </c>
      <c r="AT59" s="8">
        <f t="shared" si="41"/>
        <v>0</v>
      </c>
      <c r="AU59" s="100">
        <f t="shared" si="42"/>
        <v>0</v>
      </c>
      <c r="AV59" s="8">
        <f>if(AO59&gt;0, iferror(averageifs(Prices!$B:$B, Prices!$A:$A, "&gt;="&amp;AD59, Prices!$A:$A, "&lt;"&amp;MIN($B$2, AE59)), 0), 0)</f>
        <v>0</v>
      </c>
      <c r="AW59" s="8">
        <f>if(AP59&gt;0, IFERROR(averageifs(Prices!$B:$B, Prices!$A:$A, "&gt;="&amp;MAX(AD59, $B$2), Prices!$A:$A, "&lt;"&amp;MIN($B$3, AE59)), 0), 0)</f>
        <v>0</v>
      </c>
      <c r="AX59" s="8">
        <f>if(AT59&gt;0, iferror(averageifs(Prices!$B:$B, Prices!$A:$A, "&gt;="&amp;AD59, Prices!$A:$A, "&lt;"&amp;min($B$3, $AE59)), 0), 0)</f>
        <v>0</v>
      </c>
      <c r="AY59" s="8">
        <f>VLOOKUP(maxifs(Prices!A:A, Prices!A:A, "&lt;="&amp;$B$2-1), Prices!A:B, 2, 0)*AO59</f>
        <v>0</v>
      </c>
      <c r="AZ59" s="8">
        <f t="shared" si="43"/>
        <v>0</v>
      </c>
      <c r="BA59" s="8">
        <f t="shared" si="44"/>
        <v>0</v>
      </c>
      <c r="BB59" s="8">
        <f t="shared" si="45"/>
        <v>0</v>
      </c>
      <c r="BC59" s="8">
        <f t="shared" si="46"/>
        <v>0</v>
      </c>
      <c r="BD59" s="8">
        <f t="shared" si="47"/>
        <v>0</v>
      </c>
      <c r="BE59" s="8">
        <f t="shared" si="48"/>
        <v>0</v>
      </c>
      <c r="BF59" s="8">
        <f>-(if(R59&gt;0, VLOOKUP(maxifs(Prices!A:A, Prices!A:A, "&lt;="&amp;R59), Prices!A:B, 2, 0)*AA59, 0)+if(M59&lt;&gt;"", VLOOKUP(maxifs(Prices!A:A, Prices!A:A, "&lt;="&amp;M59), Prices!A:B, 2, 0)*Y59, 0)+if(O59&lt;&gt;"", VLOOKUP(maxifs(Prices!A:A, Prices!A:A, "&lt;="&amp;O59), Prices!A:B, 2, 0)*Z59, 0))</f>
        <v>0</v>
      </c>
      <c r="BG59" s="8">
        <f t="shared" si="49"/>
        <v>0</v>
      </c>
      <c r="BH59" s="8">
        <f t="shared" si="50"/>
        <v>0</v>
      </c>
      <c r="BI59" s="8">
        <f>VLOOKUP(maxifs(Prices!A:A, Prices!A:A, "&lt;="&amp;$B$3), Prices!A:B, 2, 0)*AT59</f>
        <v>0</v>
      </c>
      <c r="BJ59" s="8">
        <f t="shared" si="51"/>
        <v>0</v>
      </c>
      <c r="BK59" s="8">
        <f t="shared" si="52"/>
        <v>0</v>
      </c>
      <c r="BL59" s="8">
        <f t="shared" si="53"/>
        <v>0</v>
      </c>
      <c r="BM59" s="8">
        <f t="shared" si="54"/>
        <v>0</v>
      </c>
    </row>
    <row r="60" ht="12.75" customHeight="1">
      <c r="A60" s="88" t="s">
        <v>104</v>
      </c>
      <c r="B60" s="88" t="s">
        <v>105</v>
      </c>
      <c r="C60" s="7"/>
      <c r="D60" s="7" t="str">
        <f t="shared" si="8"/>
        <v>N</v>
      </c>
      <c r="E60" s="89"/>
      <c r="F60" s="90">
        <f>iferror(VLOOKUP(A60, Terminations!C:D, 2, 0), "")</f>
        <v>45443</v>
      </c>
      <c r="G60" s="88" t="s">
        <v>110</v>
      </c>
      <c r="H60" s="8" t="str">
        <f t="shared" si="9"/>
        <v>E1-T04-46508</v>
      </c>
      <c r="I60" s="91">
        <v>45084.0</v>
      </c>
      <c r="J60" s="92">
        <v>17000.0</v>
      </c>
      <c r="K60" s="91">
        <v>46508.0</v>
      </c>
      <c r="L60" s="10">
        <f t="shared" si="10"/>
        <v>0</v>
      </c>
      <c r="M60" s="93">
        <f t="shared" si="11"/>
        <v>45443</v>
      </c>
      <c r="N60" s="8">
        <f t="shared" si="12"/>
        <v>17000</v>
      </c>
      <c r="O60" s="94" t="str">
        <f t="shared" si="13"/>
        <v/>
      </c>
      <c r="P60" s="8">
        <f t="shared" si="14"/>
        <v>0</v>
      </c>
      <c r="Q60" s="95"/>
      <c r="R60" s="91"/>
      <c r="S60" s="97"/>
      <c r="T60" s="94">
        <f t="shared" si="16"/>
        <v>45443</v>
      </c>
      <c r="U60" s="10">
        <f t="shared" si="17"/>
        <v>0</v>
      </c>
      <c r="V60" s="10">
        <f t="shared" si="18"/>
        <v>0</v>
      </c>
      <c r="W60" s="10">
        <f t="shared" si="19"/>
        <v>0</v>
      </c>
      <c r="X60" s="10">
        <f t="shared" si="20"/>
        <v>0</v>
      </c>
      <c r="Y60" s="10">
        <f t="shared" si="21"/>
        <v>0</v>
      </c>
      <c r="Z60" s="10">
        <f t="shared" si="22"/>
        <v>0</v>
      </c>
      <c r="AA60" s="10">
        <f t="shared" si="23"/>
        <v>0</v>
      </c>
      <c r="AB60" s="10">
        <f t="shared" si="24"/>
        <v>0</v>
      </c>
      <c r="AC60" s="10">
        <f t="shared" si="25"/>
        <v>0</v>
      </c>
      <c r="AD60" s="9">
        <f t="shared" si="26"/>
        <v>45084</v>
      </c>
      <c r="AE60" s="9">
        <f t="array" ref="AE60">IFS(O60&lt;&gt;"", O60, M60&lt;&gt;"", M60, R60&lt;&gt;"", MIN(R60, K60), R60=0, K60)</f>
        <v>45443</v>
      </c>
      <c r="AF60" s="94">
        <f t="shared" si="27"/>
        <v>45443</v>
      </c>
      <c r="AG60" s="94" t="str">
        <f t="shared" si="28"/>
        <v>Start Before/End Before (current period)</v>
      </c>
      <c r="AH60" s="98">
        <f t="shared" si="29"/>
        <v>45443</v>
      </c>
      <c r="AI60" s="98">
        <f t="shared" si="30"/>
        <v>45443</v>
      </c>
      <c r="AJ60" s="99">
        <f t="shared" si="31"/>
        <v>1425</v>
      </c>
      <c r="AK60" s="99">
        <f t="shared" si="32"/>
        <v>360</v>
      </c>
      <c r="AL60" s="99">
        <f t="shared" si="33"/>
        <v>0</v>
      </c>
      <c r="AM60" s="99">
        <f t="shared" si="34"/>
        <v>360</v>
      </c>
      <c r="AN60" s="8">
        <f t="shared" si="35"/>
        <v>11.92982456</v>
      </c>
      <c r="AO60" s="8">
        <f t="shared" si="36"/>
        <v>0</v>
      </c>
      <c r="AP60" s="8">
        <f t="shared" si="37"/>
        <v>0</v>
      </c>
      <c r="AQ60" s="8">
        <f t="shared" si="38"/>
        <v>0</v>
      </c>
      <c r="AR60" s="8">
        <f t="shared" si="39"/>
        <v>0</v>
      </c>
      <c r="AS60" s="8">
        <f t="shared" si="40"/>
        <v>0</v>
      </c>
      <c r="AT60" s="8">
        <f t="shared" si="41"/>
        <v>0</v>
      </c>
      <c r="AU60" s="100">
        <f t="shared" si="42"/>
        <v>0</v>
      </c>
      <c r="AV60" s="8">
        <f>if(AO60&gt;0, iferror(averageifs(Prices!$B:$B, Prices!$A:$A, "&gt;="&amp;AD60, Prices!$A:$A, "&lt;"&amp;MIN($B$2, AE60)), 0), 0)</f>
        <v>0</v>
      </c>
      <c r="AW60" s="8">
        <f>if(AP60&gt;0, IFERROR(averageifs(Prices!$B:$B, Prices!$A:$A, "&gt;="&amp;MAX(AD60, $B$2), Prices!$A:$A, "&lt;"&amp;MIN($B$3, AE60)), 0), 0)</f>
        <v>0</v>
      </c>
      <c r="AX60" s="8">
        <f>if(AT60&gt;0, iferror(averageifs(Prices!$B:$B, Prices!$A:$A, "&gt;="&amp;AD60, Prices!$A:$A, "&lt;"&amp;min($B$3, $AE60)), 0), 0)</f>
        <v>0</v>
      </c>
      <c r="AY60" s="8">
        <f>VLOOKUP(maxifs(Prices!A:A, Prices!A:A, "&lt;="&amp;$B$2-1), Prices!A:B, 2, 0)*AO60</f>
        <v>0</v>
      </c>
      <c r="AZ60" s="8">
        <f t="shared" si="43"/>
        <v>0</v>
      </c>
      <c r="BA60" s="8">
        <f t="shared" si="44"/>
        <v>0</v>
      </c>
      <c r="BB60" s="8">
        <f t="shared" si="45"/>
        <v>0</v>
      </c>
      <c r="BC60" s="8">
        <f t="shared" si="46"/>
        <v>0</v>
      </c>
      <c r="BD60" s="8">
        <f t="shared" si="47"/>
        <v>0</v>
      </c>
      <c r="BE60" s="8">
        <f t="shared" si="48"/>
        <v>0</v>
      </c>
      <c r="BF60" s="8">
        <f>-(if(R60&gt;0, VLOOKUP(maxifs(Prices!A:A, Prices!A:A, "&lt;="&amp;R60), Prices!A:B, 2, 0)*AA60, 0)+if(M60&lt;&gt;"", VLOOKUP(maxifs(Prices!A:A, Prices!A:A, "&lt;="&amp;M60), Prices!A:B, 2, 0)*Y60, 0)+if(O60&lt;&gt;"", VLOOKUP(maxifs(Prices!A:A, Prices!A:A, "&lt;="&amp;O60), Prices!A:B, 2, 0)*Z60, 0))</f>
        <v>0</v>
      </c>
      <c r="BG60" s="8">
        <f t="shared" si="49"/>
        <v>0</v>
      </c>
      <c r="BH60" s="8">
        <f t="shared" si="50"/>
        <v>0</v>
      </c>
      <c r="BI60" s="8">
        <f>VLOOKUP(maxifs(Prices!A:A, Prices!A:A, "&lt;="&amp;$B$3), Prices!A:B, 2, 0)*AT60</f>
        <v>0</v>
      </c>
      <c r="BJ60" s="8">
        <f t="shared" si="51"/>
        <v>0</v>
      </c>
      <c r="BK60" s="8">
        <f t="shared" si="52"/>
        <v>0</v>
      </c>
      <c r="BL60" s="8">
        <f t="shared" si="53"/>
        <v>0</v>
      </c>
      <c r="BM60" s="8">
        <f t="shared" si="54"/>
        <v>0</v>
      </c>
    </row>
    <row r="61" ht="12.75" customHeight="1">
      <c r="A61" s="88" t="s">
        <v>104</v>
      </c>
      <c r="B61" s="88" t="s">
        <v>105</v>
      </c>
      <c r="C61" s="7"/>
      <c r="D61" s="7" t="str">
        <f t="shared" si="8"/>
        <v>N</v>
      </c>
      <c r="E61" s="89"/>
      <c r="F61" s="90">
        <f>iferror(VLOOKUP(A61, Terminations!C:D, 2, 0), "")</f>
        <v>45443</v>
      </c>
      <c r="G61" s="88" t="s">
        <v>110</v>
      </c>
      <c r="H61" s="8" t="str">
        <f t="shared" si="9"/>
        <v>E1-T04-46539</v>
      </c>
      <c r="I61" s="91">
        <v>45084.0</v>
      </c>
      <c r="J61" s="92">
        <v>17000.0</v>
      </c>
      <c r="K61" s="91">
        <v>46539.0</v>
      </c>
      <c r="L61" s="10">
        <f t="shared" si="10"/>
        <v>0</v>
      </c>
      <c r="M61" s="93">
        <f t="shared" si="11"/>
        <v>45443</v>
      </c>
      <c r="N61" s="8">
        <f t="shared" si="12"/>
        <v>17000</v>
      </c>
      <c r="O61" s="94" t="str">
        <f t="shared" si="13"/>
        <v/>
      </c>
      <c r="P61" s="8">
        <f t="shared" si="14"/>
        <v>0</v>
      </c>
      <c r="Q61" s="95"/>
      <c r="R61" s="91"/>
      <c r="S61" s="97"/>
      <c r="T61" s="94">
        <f t="shared" si="16"/>
        <v>45443</v>
      </c>
      <c r="U61" s="10">
        <f t="shared" si="17"/>
        <v>0</v>
      </c>
      <c r="V61" s="10">
        <f t="shared" si="18"/>
        <v>0</v>
      </c>
      <c r="W61" s="10">
        <f t="shared" si="19"/>
        <v>0</v>
      </c>
      <c r="X61" s="10">
        <f t="shared" si="20"/>
        <v>0</v>
      </c>
      <c r="Y61" s="10">
        <f t="shared" si="21"/>
        <v>0</v>
      </c>
      <c r="Z61" s="10">
        <f t="shared" si="22"/>
        <v>0</v>
      </c>
      <c r="AA61" s="10">
        <f t="shared" si="23"/>
        <v>0</v>
      </c>
      <c r="AB61" s="10">
        <f t="shared" si="24"/>
        <v>0</v>
      </c>
      <c r="AC61" s="10">
        <f t="shared" si="25"/>
        <v>0</v>
      </c>
      <c r="AD61" s="9">
        <f t="shared" si="26"/>
        <v>45084</v>
      </c>
      <c r="AE61" s="9">
        <f t="array" ref="AE61">IFS(O61&lt;&gt;"", O61, M61&lt;&gt;"", M61, R61&lt;&gt;"", MIN(R61, K61), R61=0, K61)</f>
        <v>45443</v>
      </c>
      <c r="AF61" s="94">
        <f t="shared" si="27"/>
        <v>45443</v>
      </c>
      <c r="AG61" s="94" t="str">
        <f t="shared" si="28"/>
        <v>Start Before/End Before (current period)</v>
      </c>
      <c r="AH61" s="98">
        <f t="shared" si="29"/>
        <v>45443</v>
      </c>
      <c r="AI61" s="98">
        <f t="shared" si="30"/>
        <v>45443</v>
      </c>
      <c r="AJ61" s="99">
        <f t="shared" si="31"/>
        <v>1456</v>
      </c>
      <c r="AK61" s="99">
        <f t="shared" si="32"/>
        <v>360</v>
      </c>
      <c r="AL61" s="99">
        <f t="shared" si="33"/>
        <v>0</v>
      </c>
      <c r="AM61" s="99">
        <f t="shared" si="34"/>
        <v>360</v>
      </c>
      <c r="AN61" s="8">
        <f t="shared" si="35"/>
        <v>11.67582418</v>
      </c>
      <c r="AO61" s="8">
        <f t="shared" si="36"/>
        <v>0</v>
      </c>
      <c r="AP61" s="8">
        <f t="shared" si="37"/>
        <v>0</v>
      </c>
      <c r="AQ61" s="8">
        <f t="shared" si="38"/>
        <v>0</v>
      </c>
      <c r="AR61" s="8">
        <f t="shared" si="39"/>
        <v>0</v>
      </c>
      <c r="AS61" s="8">
        <f t="shared" si="40"/>
        <v>0</v>
      </c>
      <c r="AT61" s="8">
        <f t="shared" si="41"/>
        <v>0</v>
      </c>
      <c r="AU61" s="100">
        <f t="shared" si="42"/>
        <v>0</v>
      </c>
      <c r="AV61" s="8">
        <f>if(AO61&gt;0, iferror(averageifs(Prices!$B:$B, Prices!$A:$A, "&gt;="&amp;AD61, Prices!$A:$A, "&lt;"&amp;MIN($B$2, AE61)), 0), 0)</f>
        <v>0</v>
      </c>
      <c r="AW61" s="8">
        <f>if(AP61&gt;0, IFERROR(averageifs(Prices!$B:$B, Prices!$A:$A, "&gt;="&amp;MAX(AD61, $B$2), Prices!$A:$A, "&lt;"&amp;MIN($B$3, AE61)), 0), 0)</f>
        <v>0</v>
      </c>
      <c r="AX61" s="8">
        <f>if(AT61&gt;0, iferror(averageifs(Prices!$B:$B, Prices!$A:$A, "&gt;="&amp;AD61, Prices!$A:$A, "&lt;"&amp;min($B$3, $AE61)), 0), 0)</f>
        <v>0</v>
      </c>
      <c r="AY61" s="8">
        <f>VLOOKUP(maxifs(Prices!A:A, Prices!A:A, "&lt;="&amp;$B$2-1), Prices!A:B, 2, 0)*AO61</f>
        <v>0</v>
      </c>
      <c r="AZ61" s="8">
        <f t="shared" si="43"/>
        <v>0</v>
      </c>
      <c r="BA61" s="8">
        <f t="shared" si="44"/>
        <v>0</v>
      </c>
      <c r="BB61" s="8">
        <f t="shared" si="45"/>
        <v>0</v>
      </c>
      <c r="BC61" s="8">
        <f t="shared" si="46"/>
        <v>0</v>
      </c>
      <c r="BD61" s="8">
        <f t="shared" si="47"/>
        <v>0</v>
      </c>
      <c r="BE61" s="8">
        <f t="shared" si="48"/>
        <v>0</v>
      </c>
      <c r="BF61" s="8">
        <f>-(if(R61&gt;0, VLOOKUP(maxifs(Prices!A:A, Prices!A:A, "&lt;="&amp;R61), Prices!A:B, 2, 0)*AA61, 0)+if(M61&lt;&gt;"", VLOOKUP(maxifs(Prices!A:A, Prices!A:A, "&lt;="&amp;M61), Prices!A:B, 2, 0)*Y61, 0)+if(O61&lt;&gt;"", VLOOKUP(maxifs(Prices!A:A, Prices!A:A, "&lt;="&amp;O61), Prices!A:B, 2, 0)*Z61, 0))</f>
        <v>0</v>
      </c>
      <c r="BG61" s="8">
        <f t="shared" si="49"/>
        <v>0</v>
      </c>
      <c r="BH61" s="8">
        <f t="shared" si="50"/>
        <v>0</v>
      </c>
      <c r="BI61" s="8">
        <f>VLOOKUP(maxifs(Prices!A:A, Prices!A:A, "&lt;="&amp;$B$3), Prices!A:B, 2, 0)*AT61</f>
        <v>0</v>
      </c>
      <c r="BJ61" s="8">
        <f t="shared" si="51"/>
        <v>0</v>
      </c>
      <c r="BK61" s="8">
        <f t="shared" si="52"/>
        <v>0</v>
      </c>
      <c r="BL61" s="8">
        <f t="shared" si="53"/>
        <v>0</v>
      </c>
      <c r="BM61" s="8">
        <f t="shared" si="54"/>
        <v>0</v>
      </c>
    </row>
    <row r="62" ht="12.75" customHeight="1">
      <c r="A62" s="88" t="s">
        <v>104</v>
      </c>
      <c r="B62" s="88" t="s">
        <v>105</v>
      </c>
      <c r="C62" s="7"/>
      <c r="D62" s="7" t="str">
        <f t="shared" si="8"/>
        <v>N</v>
      </c>
      <c r="E62" s="89"/>
      <c r="F62" s="90">
        <f>iferror(VLOOKUP(A62, Terminations!C:D, 2, 0), "")</f>
        <v>45443</v>
      </c>
      <c r="G62" s="88" t="s">
        <v>111</v>
      </c>
      <c r="H62" s="8" t="str">
        <f t="shared" si="9"/>
        <v>E1-T05-46569</v>
      </c>
      <c r="I62" s="91">
        <v>45084.0</v>
      </c>
      <c r="J62" s="92">
        <v>17000.0</v>
      </c>
      <c r="K62" s="91">
        <v>46569.0</v>
      </c>
      <c r="L62" s="10">
        <f t="shared" si="10"/>
        <v>0</v>
      </c>
      <c r="M62" s="93">
        <f t="shared" si="11"/>
        <v>45443</v>
      </c>
      <c r="N62" s="8">
        <f t="shared" si="12"/>
        <v>17000</v>
      </c>
      <c r="O62" s="94" t="str">
        <f t="shared" si="13"/>
        <v/>
      </c>
      <c r="P62" s="8">
        <f t="shared" si="14"/>
        <v>0</v>
      </c>
      <c r="Q62" s="95"/>
      <c r="R62" s="91"/>
      <c r="S62" s="97"/>
      <c r="T62" s="94">
        <f t="shared" si="16"/>
        <v>45443</v>
      </c>
      <c r="U62" s="10">
        <f t="shared" si="17"/>
        <v>0</v>
      </c>
      <c r="V62" s="10">
        <f t="shared" si="18"/>
        <v>0</v>
      </c>
      <c r="W62" s="10">
        <f t="shared" si="19"/>
        <v>0</v>
      </c>
      <c r="X62" s="10">
        <f t="shared" si="20"/>
        <v>0</v>
      </c>
      <c r="Y62" s="10">
        <f t="shared" si="21"/>
        <v>0</v>
      </c>
      <c r="Z62" s="10">
        <f t="shared" si="22"/>
        <v>0</v>
      </c>
      <c r="AA62" s="10">
        <f t="shared" si="23"/>
        <v>0</v>
      </c>
      <c r="AB62" s="10">
        <f t="shared" si="24"/>
        <v>0</v>
      </c>
      <c r="AC62" s="10">
        <f t="shared" si="25"/>
        <v>0</v>
      </c>
      <c r="AD62" s="9">
        <f t="shared" si="26"/>
        <v>45084</v>
      </c>
      <c r="AE62" s="9">
        <f t="array" ref="AE62">IFS(O62&lt;&gt;"", O62, M62&lt;&gt;"", M62, R62&lt;&gt;"", MIN(R62, K62), R62=0, K62)</f>
        <v>45443</v>
      </c>
      <c r="AF62" s="94">
        <f t="shared" si="27"/>
        <v>45443</v>
      </c>
      <c r="AG62" s="94" t="str">
        <f t="shared" si="28"/>
        <v>Start Before/End Before (current period)</v>
      </c>
      <c r="AH62" s="98">
        <f t="shared" si="29"/>
        <v>45443</v>
      </c>
      <c r="AI62" s="98">
        <f t="shared" si="30"/>
        <v>45443</v>
      </c>
      <c r="AJ62" s="99">
        <f t="shared" si="31"/>
        <v>1486</v>
      </c>
      <c r="AK62" s="99">
        <f t="shared" si="32"/>
        <v>360</v>
      </c>
      <c r="AL62" s="99">
        <f t="shared" si="33"/>
        <v>0</v>
      </c>
      <c r="AM62" s="99">
        <f t="shared" si="34"/>
        <v>360</v>
      </c>
      <c r="AN62" s="8">
        <f t="shared" si="35"/>
        <v>11.44010767</v>
      </c>
      <c r="AO62" s="8">
        <f t="shared" si="36"/>
        <v>0</v>
      </c>
      <c r="AP62" s="8">
        <f t="shared" si="37"/>
        <v>0</v>
      </c>
      <c r="AQ62" s="8">
        <f t="shared" si="38"/>
        <v>0</v>
      </c>
      <c r="AR62" s="8">
        <f t="shared" si="39"/>
        <v>0</v>
      </c>
      <c r="AS62" s="8">
        <f t="shared" si="40"/>
        <v>0</v>
      </c>
      <c r="AT62" s="8">
        <f t="shared" si="41"/>
        <v>0</v>
      </c>
      <c r="AU62" s="100">
        <f t="shared" si="42"/>
        <v>0</v>
      </c>
      <c r="AV62" s="8">
        <f>if(AO62&gt;0, iferror(averageifs(Prices!$B:$B, Prices!$A:$A, "&gt;="&amp;AD62, Prices!$A:$A, "&lt;"&amp;MIN($B$2, AE62)), 0), 0)</f>
        <v>0</v>
      </c>
      <c r="AW62" s="8">
        <f>if(AP62&gt;0, IFERROR(averageifs(Prices!$B:$B, Prices!$A:$A, "&gt;="&amp;MAX(AD62, $B$2), Prices!$A:$A, "&lt;"&amp;MIN($B$3, AE62)), 0), 0)</f>
        <v>0</v>
      </c>
      <c r="AX62" s="8">
        <f>if(AT62&gt;0, iferror(averageifs(Prices!$B:$B, Prices!$A:$A, "&gt;="&amp;AD62, Prices!$A:$A, "&lt;"&amp;min($B$3, $AE62)), 0), 0)</f>
        <v>0</v>
      </c>
      <c r="AY62" s="8">
        <f>VLOOKUP(maxifs(Prices!A:A, Prices!A:A, "&lt;="&amp;$B$2-1), Prices!A:B, 2, 0)*AO62</f>
        <v>0</v>
      </c>
      <c r="AZ62" s="8">
        <f t="shared" si="43"/>
        <v>0</v>
      </c>
      <c r="BA62" s="8">
        <f t="shared" si="44"/>
        <v>0</v>
      </c>
      <c r="BB62" s="8">
        <f t="shared" si="45"/>
        <v>0</v>
      </c>
      <c r="BC62" s="8">
        <f t="shared" si="46"/>
        <v>0</v>
      </c>
      <c r="BD62" s="8">
        <f t="shared" si="47"/>
        <v>0</v>
      </c>
      <c r="BE62" s="8">
        <f t="shared" si="48"/>
        <v>0</v>
      </c>
      <c r="BF62" s="8">
        <f>-(if(R62&gt;0, VLOOKUP(maxifs(Prices!A:A, Prices!A:A, "&lt;="&amp;R62), Prices!A:B, 2, 0)*AA62, 0)+if(M62&lt;&gt;"", VLOOKUP(maxifs(Prices!A:A, Prices!A:A, "&lt;="&amp;M62), Prices!A:B, 2, 0)*Y62, 0)+if(O62&lt;&gt;"", VLOOKUP(maxifs(Prices!A:A, Prices!A:A, "&lt;="&amp;O62), Prices!A:B, 2, 0)*Z62, 0))</f>
        <v>0</v>
      </c>
      <c r="BG62" s="8">
        <f t="shared" si="49"/>
        <v>0</v>
      </c>
      <c r="BH62" s="8">
        <f t="shared" si="50"/>
        <v>0</v>
      </c>
      <c r="BI62" s="8">
        <f>VLOOKUP(maxifs(Prices!A:A, Prices!A:A, "&lt;="&amp;$B$3), Prices!A:B, 2, 0)*AT62</f>
        <v>0</v>
      </c>
      <c r="BJ62" s="8">
        <f t="shared" si="51"/>
        <v>0</v>
      </c>
      <c r="BK62" s="8">
        <f t="shared" si="52"/>
        <v>0</v>
      </c>
      <c r="BL62" s="8">
        <f t="shared" si="53"/>
        <v>0</v>
      </c>
      <c r="BM62" s="8">
        <f t="shared" si="54"/>
        <v>0</v>
      </c>
    </row>
    <row r="63" ht="12.75" customHeight="1">
      <c r="A63" s="88" t="s">
        <v>104</v>
      </c>
      <c r="B63" s="88" t="s">
        <v>105</v>
      </c>
      <c r="C63" s="7"/>
      <c r="D63" s="7" t="str">
        <f t="shared" si="8"/>
        <v>N</v>
      </c>
      <c r="E63" s="89"/>
      <c r="F63" s="90">
        <f>iferror(VLOOKUP(A63, Terminations!C:D, 2, 0), "")</f>
        <v>45443</v>
      </c>
      <c r="G63" s="88" t="s">
        <v>111</v>
      </c>
      <c r="H63" s="8" t="str">
        <f t="shared" si="9"/>
        <v>E1-T05-46600</v>
      </c>
      <c r="I63" s="91">
        <v>45084.0</v>
      </c>
      <c r="J63" s="92">
        <v>17000.0</v>
      </c>
      <c r="K63" s="91">
        <v>46600.0</v>
      </c>
      <c r="L63" s="10">
        <f t="shared" si="10"/>
        <v>0</v>
      </c>
      <c r="M63" s="93">
        <f t="shared" si="11"/>
        <v>45443</v>
      </c>
      <c r="N63" s="8">
        <f t="shared" si="12"/>
        <v>17000</v>
      </c>
      <c r="O63" s="94" t="str">
        <f t="shared" si="13"/>
        <v/>
      </c>
      <c r="P63" s="8">
        <f t="shared" si="14"/>
        <v>0</v>
      </c>
      <c r="Q63" s="95"/>
      <c r="R63" s="91"/>
      <c r="S63" s="97"/>
      <c r="T63" s="94">
        <f t="shared" si="16"/>
        <v>45443</v>
      </c>
      <c r="U63" s="10">
        <f t="shared" si="17"/>
        <v>0</v>
      </c>
      <c r="V63" s="10">
        <f t="shared" si="18"/>
        <v>0</v>
      </c>
      <c r="W63" s="10">
        <f t="shared" si="19"/>
        <v>0</v>
      </c>
      <c r="X63" s="10">
        <f t="shared" si="20"/>
        <v>0</v>
      </c>
      <c r="Y63" s="10">
        <f t="shared" si="21"/>
        <v>0</v>
      </c>
      <c r="Z63" s="10">
        <f t="shared" si="22"/>
        <v>0</v>
      </c>
      <c r="AA63" s="10">
        <f t="shared" si="23"/>
        <v>0</v>
      </c>
      <c r="AB63" s="10">
        <f t="shared" si="24"/>
        <v>0</v>
      </c>
      <c r="AC63" s="10">
        <f t="shared" si="25"/>
        <v>0</v>
      </c>
      <c r="AD63" s="9">
        <f t="shared" si="26"/>
        <v>45084</v>
      </c>
      <c r="AE63" s="9">
        <f t="array" ref="AE63">IFS(O63&lt;&gt;"", O63, M63&lt;&gt;"", M63, R63&lt;&gt;"", MIN(R63, K63), R63=0, K63)</f>
        <v>45443</v>
      </c>
      <c r="AF63" s="94">
        <f t="shared" si="27"/>
        <v>45443</v>
      </c>
      <c r="AG63" s="94" t="str">
        <f t="shared" si="28"/>
        <v>Start Before/End Before (current period)</v>
      </c>
      <c r="AH63" s="98">
        <f t="shared" si="29"/>
        <v>45443</v>
      </c>
      <c r="AI63" s="98">
        <f t="shared" si="30"/>
        <v>45443</v>
      </c>
      <c r="AJ63" s="99">
        <f t="shared" si="31"/>
        <v>1517</v>
      </c>
      <c r="AK63" s="99">
        <f t="shared" si="32"/>
        <v>360</v>
      </c>
      <c r="AL63" s="99">
        <f t="shared" si="33"/>
        <v>0</v>
      </c>
      <c r="AM63" s="99">
        <f t="shared" si="34"/>
        <v>360</v>
      </c>
      <c r="AN63" s="8">
        <f t="shared" si="35"/>
        <v>11.20632828</v>
      </c>
      <c r="AO63" s="8">
        <f t="shared" si="36"/>
        <v>0</v>
      </c>
      <c r="AP63" s="8">
        <f t="shared" si="37"/>
        <v>0</v>
      </c>
      <c r="AQ63" s="8">
        <f t="shared" si="38"/>
        <v>0</v>
      </c>
      <c r="AR63" s="8">
        <f t="shared" si="39"/>
        <v>0</v>
      </c>
      <c r="AS63" s="8">
        <f t="shared" si="40"/>
        <v>0</v>
      </c>
      <c r="AT63" s="8">
        <f t="shared" si="41"/>
        <v>0</v>
      </c>
      <c r="AU63" s="100">
        <f t="shared" si="42"/>
        <v>0</v>
      </c>
      <c r="AV63" s="8">
        <f>if(AO63&gt;0, iferror(averageifs(Prices!$B:$B, Prices!$A:$A, "&gt;="&amp;AD63, Prices!$A:$A, "&lt;"&amp;MIN($B$2, AE63)), 0), 0)</f>
        <v>0</v>
      </c>
      <c r="AW63" s="8">
        <f>if(AP63&gt;0, IFERROR(averageifs(Prices!$B:$B, Prices!$A:$A, "&gt;="&amp;MAX(AD63, $B$2), Prices!$A:$A, "&lt;"&amp;MIN($B$3, AE63)), 0), 0)</f>
        <v>0</v>
      </c>
      <c r="AX63" s="8">
        <f>if(AT63&gt;0, iferror(averageifs(Prices!$B:$B, Prices!$A:$A, "&gt;="&amp;AD63, Prices!$A:$A, "&lt;"&amp;min($B$3, $AE63)), 0), 0)</f>
        <v>0</v>
      </c>
      <c r="AY63" s="8">
        <f>VLOOKUP(maxifs(Prices!A:A, Prices!A:A, "&lt;="&amp;$B$2-1), Prices!A:B, 2, 0)*AO63</f>
        <v>0</v>
      </c>
      <c r="AZ63" s="8">
        <f t="shared" si="43"/>
        <v>0</v>
      </c>
      <c r="BA63" s="8">
        <f t="shared" si="44"/>
        <v>0</v>
      </c>
      <c r="BB63" s="8">
        <f t="shared" si="45"/>
        <v>0</v>
      </c>
      <c r="BC63" s="8">
        <f t="shared" si="46"/>
        <v>0</v>
      </c>
      <c r="BD63" s="8">
        <f t="shared" si="47"/>
        <v>0</v>
      </c>
      <c r="BE63" s="8">
        <f t="shared" si="48"/>
        <v>0</v>
      </c>
      <c r="BF63" s="8">
        <f>-(if(R63&gt;0, VLOOKUP(maxifs(Prices!A:A, Prices!A:A, "&lt;="&amp;R63), Prices!A:B, 2, 0)*AA63, 0)+if(M63&lt;&gt;"", VLOOKUP(maxifs(Prices!A:A, Prices!A:A, "&lt;="&amp;M63), Prices!A:B, 2, 0)*Y63, 0)+if(O63&lt;&gt;"", VLOOKUP(maxifs(Prices!A:A, Prices!A:A, "&lt;="&amp;O63), Prices!A:B, 2, 0)*Z63, 0))</f>
        <v>0</v>
      </c>
      <c r="BG63" s="8">
        <f t="shared" si="49"/>
        <v>0</v>
      </c>
      <c r="BH63" s="8">
        <f t="shared" si="50"/>
        <v>0</v>
      </c>
      <c r="BI63" s="8">
        <f>VLOOKUP(maxifs(Prices!A:A, Prices!A:A, "&lt;="&amp;$B$3), Prices!A:B, 2, 0)*AT63</f>
        <v>0</v>
      </c>
      <c r="BJ63" s="8">
        <f t="shared" si="51"/>
        <v>0</v>
      </c>
      <c r="BK63" s="8">
        <f t="shared" si="52"/>
        <v>0</v>
      </c>
      <c r="BL63" s="8">
        <f t="shared" si="53"/>
        <v>0</v>
      </c>
      <c r="BM63" s="8">
        <f t="shared" si="54"/>
        <v>0</v>
      </c>
    </row>
    <row r="64" ht="12.75" customHeight="1">
      <c r="A64" s="88" t="s">
        <v>104</v>
      </c>
      <c r="B64" s="88" t="s">
        <v>105</v>
      </c>
      <c r="C64" s="7"/>
      <c r="D64" s="7" t="str">
        <f t="shared" si="8"/>
        <v>N</v>
      </c>
      <c r="E64" s="89"/>
      <c r="F64" s="90">
        <f>iferror(VLOOKUP(A64, Terminations!C:D, 2, 0), "")</f>
        <v>45443</v>
      </c>
      <c r="G64" s="88" t="s">
        <v>111</v>
      </c>
      <c r="H64" s="8" t="str">
        <f t="shared" si="9"/>
        <v>E1-T05-46631</v>
      </c>
      <c r="I64" s="91">
        <v>45084.0</v>
      </c>
      <c r="J64" s="92">
        <v>17000.0</v>
      </c>
      <c r="K64" s="91">
        <v>46631.0</v>
      </c>
      <c r="L64" s="10">
        <f t="shared" si="10"/>
        <v>0</v>
      </c>
      <c r="M64" s="93">
        <f t="shared" si="11"/>
        <v>45443</v>
      </c>
      <c r="N64" s="8">
        <f t="shared" si="12"/>
        <v>17000</v>
      </c>
      <c r="O64" s="94" t="str">
        <f t="shared" si="13"/>
        <v/>
      </c>
      <c r="P64" s="8">
        <f t="shared" si="14"/>
        <v>0</v>
      </c>
      <c r="Q64" s="95"/>
      <c r="R64" s="91"/>
      <c r="S64" s="97"/>
      <c r="T64" s="94">
        <f t="shared" si="16"/>
        <v>45443</v>
      </c>
      <c r="U64" s="10">
        <f t="shared" si="17"/>
        <v>0</v>
      </c>
      <c r="V64" s="10">
        <f t="shared" si="18"/>
        <v>0</v>
      </c>
      <c r="W64" s="10">
        <f t="shared" si="19"/>
        <v>0</v>
      </c>
      <c r="X64" s="10">
        <f t="shared" si="20"/>
        <v>0</v>
      </c>
      <c r="Y64" s="10">
        <f t="shared" si="21"/>
        <v>0</v>
      </c>
      <c r="Z64" s="10">
        <f t="shared" si="22"/>
        <v>0</v>
      </c>
      <c r="AA64" s="10">
        <f t="shared" si="23"/>
        <v>0</v>
      </c>
      <c r="AB64" s="10">
        <f t="shared" si="24"/>
        <v>0</v>
      </c>
      <c r="AC64" s="10">
        <f t="shared" si="25"/>
        <v>0</v>
      </c>
      <c r="AD64" s="9">
        <f t="shared" si="26"/>
        <v>45084</v>
      </c>
      <c r="AE64" s="9">
        <f t="array" ref="AE64">IFS(O64&lt;&gt;"", O64, M64&lt;&gt;"", M64, R64&lt;&gt;"", MIN(R64, K64), R64=0, K64)</f>
        <v>45443</v>
      </c>
      <c r="AF64" s="94">
        <f t="shared" si="27"/>
        <v>45443</v>
      </c>
      <c r="AG64" s="94" t="str">
        <f t="shared" si="28"/>
        <v>Start Before/End Before (current period)</v>
      </c>
      <c r="AH64" s="98">
        <f t="shared" si="29"/>
        <v>45443</v>
      </c>
      <c r="AI64" s="98">
        <f t="shared" si="30"/>
        <v>45443</v>
      </c>
      <c r="AJ64" s="99">
        <f t="shared" si="31"/>
        <v>1548</v>
      </c>
      <c r="AK64" s="99">
        <f t="shared" si="32"/>
        <v>360</v>
      </c>
      <c r="AL64" s="99">
        <f t="shared" si="33"/>
        <v>0</v>
      </c>
      <c r="AM64" s="99">
        <f t="shared" si="34"/>
        <v>360</v>
      </c>
      <c r="AN64" s="8">
        <f t="shared" si="35"/>
        <v>10.98191214</v>
      </c>
      <c r="AO64" s="8">
        <f t="shared" si="36"/>
        <v>0</v>
      </c>
      <c r="AP64" s="8">
        <f t="shared" si="37"/>
        <v>0</v>
      </c>
      <c r="AQ64" s="8">
        <f t="shared" si="38"/>
        <v>0</v>
      </c>
      <c r="AR64" s="8">
        <f t="shared" si="39"/>
        <v>0</v>
      </c>
      <c r="AS64" s="8">
        <f t="shared" si="40"/>
        <v>0</v>
      </c>
      <c r="AT64" s="8">
        <f t="shared" si="41"/>
        <v>0</v>
      </c>
      <c r="AU64" s="100">
        <f t="shared" si="42"/>
        <v>0</v>
      </c>
      <c r="AV64" s="8">
        <f>if(AO64&gt;0, iferror(averageifs(Prices!$B:$B, Prices!$A:$A, "&gt;="&amp;AD64, Prices!$A:$A, "&lt;"&amp;MIN($B$2, AE64)), 0), 0)</f>
        <v>0</v>
      </c>
      <c r="AW64" s="8">
        <f>if(AP64&gt;0, IFERROR(averageifs(Prices!$B:$B, Prices!$A:$A, "&gt;="&amp;MAX(AD64, $B$2), Prices!$A:$A, "&lt;"&amp;MIN($B$3, AE64)), 0), 0)</f>
        <v>0</v>
      </c>
      <c r="AX64" s="8">
        <f>if(AT64&gt;0, iferror(averageifs(Prices!$B:$B, Prices!$A:$A, "&gt;="&amp;AD64, Prices!$A:$A, "&lt;"&amp;min($B$3, $AE64)), 0), 0)</f>
        <v>0</v>
      </c>
      <c r="AY64" s="8">
        <f>VLOOKUP(maxifs(Prices!A:A, Prices!A:A, "&lt;="&amp;$B$2-1), Prices!A:B, 2, 0)*AO64</f>
        <v>0</v>
      </c>
      <c r="AZ64" s="8">
        <f t="shared" si="43"/>
        <v>0</v>
      </c>
      <c r="BA64" s="8">
        <f t="shared" si="44"/>
        <v>0</v>
      </c>
      <c r="BB64" s="8">
        <f t="shared" si="45"/>
        <v>0</v>
      </c>
      <c r="BC64" s="8">
        <f t="shared" si="46"/>
        <v>0</v>
      </c>
      <c r="BD64" s="8">
        <f t="shared" si="47"/>
        <v>0</v>
      </c>
      <c r="BE64" s="8">
        <f t="shared" si="48"/>
        <v>0</v>
      </c>
      <c r="BF64" s="8">
        <f>-(if(R64&gt;0, VLOOKUP(maxifs(Prices!A:A, Prices!A:A, "&lt;="&amp;R64), Prices!A:B, 2, 0)*AA64, 0)+if(M64&lt;&gt;"", VLOOKUP(maxifs(Prices!A:A, Prices!A:A, "&lt;="&amp;M64), Prices!A:B, 2, 0)*Y64, 0)+if(O64&lt;&gt;"", VLOOKUP(maxifs(Prices!A:A, Prices!A:A, "&lt;="&amp;O64), Prices!A:B, 2, 0)*Z64, 0))</f>
        <v>0</v>
      </c>
      <c r="BG64" s="8">
        <f t="shared" si="49"/>
        <v>0</v>
      </c>
      <c r="BH64" s="8">
        <f t="shared" si="50"/>
        <v>0</v>
      </c>
      <c r="BI64" s="8">
        <f>VLOOKUP(maxifs(Prices!A:A, Prices!A:A, "&lt;="&amp;$B$3), Prices!A:B, 2, 0)*AT64</f>
        <v>0</v>
      </c>
      <c r="BJ64" s="8">
        <f t="shared" si="51"/>
        <v>0</v>
      </c>
      <c r="BK64" s="8">
        <f t="shared" si="52"/>
        <v>0</v>
      </c>
      <c r="BL64" s="8">
        <f t="shared" si="53"/>
        <v>0</v>
      </c>
      <c r="BM64" s="8">
        <f t="shared" si="54"/>
        <v>0</v>
      </c>
    </row>
    <row r="65" ht="12.75" customHeight="1">
      <c r="A65" s="88" t="s">
        <v>104</v>
      </c>
      <c r="B65" s="88" t="s">
        <v>105</v>
      </c>
      <c r="C65" s="7"/>
      <c r="D65" s="7" t="str">
        <f t="shared" si="8"/>
        <v>N</v>
      </c>
      <c r="E65" s="89"/>
      <c r="F65" s="90">
        <f>iferror(VLOOKUP(A65, Terminations!C:D, 2, 0), "")</f>
        <v>45443</v>
      </c>
      <c r="G65" s="88" t="s">
        <v>111</v>
      </c>
      <c r="H65" s="8" t="str">
        <f t="shared" si="9"/>
        <v>E1-T05-46661</v>
      </c>
      <c r="I65" s="91">
        <v>45084.0</v>
      </c>
      <c r="J65" s="92">
        <v>17000.0</v>
      </c>
      <c r="K65" s="91">
        <v>46661.0</v>
      </c>
      <c r="L65" s="10">
        <f t="shared" si="10"/>
        <v>0</v>
      </c>
      <c r="M65" s="93">
        <f t="shared" si="11"/>
        <v>45443</v>
      </c>
      <c r="N65" s="8">
        <f t="shared" si="12"/>
        <v>17000</v>
      </c>
      <c r="O65" s="94" t="str">
        <f t="shared" si="13"/>
        <v/>
      </c>
      <c r="P65" s="8">
        <f t="shared" si="14"/>
        <v>0</v>
      </c>
      <c r="Q65" s="95"/>
      <c r="R65" s="91"/>
      <c r="S65" s="97"/>
      <c r="T65" s="94">
        <f t="shared" si="16"/>
        <v>45443</v>
      </c>
      <c r="U65" s="10">
        <f t="shared" si="17"/>
        <v>0</v>
      </c>
      <c r="V65" s="10">
        <f t="shared" si="18"/>
        <v>0</v>
      </c>
      <c r="W65" s="10">
        <f t="shared" si="19"/>
        <v>0</v>
      </c>
      <c r="X65" s="10">
        <f t="shared" si="20"/>
        <v>0</v>
      </c>
      <c r="Y65" s="10">
        <f t="shared" si="21"/>
        <v>0</v>
      </c>
      <c r="Z65" s="10">
        <f t="shared" si="22"/>
        <v>0</v>
      </c>
      <c r="AA65" s="10">
        <f t="shared" si="23"/>
        <v>0</v>
      </c>
      <c r="AB65" s="10">
        <f t="shared" si="24"/>
        <v>0</v>
      </c>
      <c r="AC65" s="10">
        <f t="shared" si="25"/>
        <v>0</v>
      </c>
      <c r="AD65" s="9">
        <f t="shared" si="26"/>
        <v>45084</v>
      </c>
      <c r="AE65" s="9">
        <f t="array" ref="AE65">IFS(O65&lt;&gt;"", O65, M65&lt;&gt;"", M65, R65&lt;&gt;"", MIN(R65, K65), R65=0, K65)</f>
        <v>45443</v>
      </c>
      <c r="AF65" s="94">
        <f t="shared" si="27"/>
        <v>45443</v>
      </c>
      <c r="AG65" s="94" t="str">
        <f t="shared" si="28"/>
        <v>Start Before/End Before (current period)</v>
      </c>
      <c r="AH65" s="98">
        <f t="shared" si="29"/>
        <v>45443</v>
      </c>
      <c r="AI65" s="98">
        <f t="shared" si="30"/>
        <v>45443</v>
      </c>
      <c r="AJ65" s="99">
        <f t="shared" si="31"/>
        <v>1578</v>
      </c>
      <c r="AK65" s="99">
        <f t="shared" si="32"/>
        <v>360</v>
      </c>
      <c r="AL65" s="99">
        <f t="shared" si="33"/>
        <v>0</v>
      </c>
      <c r="AM65" s="99">
        <f t="shared" si="34"/>
        <v>360</v>
      </c>
      <c r="AN65" s="8">
        <f t="shared" si="35"/>
        <v>10.77313054</v>
      </c>
      <c r="AO65" s="8">
        <f t="shared" si="36"/>
        <v>0</v>
      </c>
      <c r="AP65" s="8">
        <f t="shared" si="37"/>
        <v>0</v>
      </c>
      <c r="AQ65" s="8">
        <f t="shared" si="38"/>
        <v>0</v>
      </c>
      <c r="AR65" s="8">
        <f t="shared" si="39"/>
        <v>0</v>
      </c>
      <c r="AS65" s="8">
        <f t="shared" si="40"/>
        <v>0</v>
      </c>
      <c r="AT65" s="8">
        <f t="shared" si="41"/>
        <v>0</v>
      </c>
      <c r="AU65" s="100">
        <f t="shared" si="42"/>
        <v>0</v>
      </c>
      <c r="AV65" s="8">
        <f>if(AO65&gt;0, iferror(averageifs(Prices!$B:$B, Prices!$A:$A, "&gt;="&amp;AD65, Prices!$A:$A, "&lt;"&amp;MIN($B$2, AE65)), 0), 0)</f>
        <v>0</v>
      </c>
      <c r="AW65" s="8">
        <f>if(AP65&gt;0, IFERROR(averageifs(Prices!$B:$B, Prices!$A:$A, "&gt;="&amp;MAX(AD65, $B$2), Prices!$A:$A, "&lt;"&amp;MIN($B$3, AE65)), 0), 0)</f>
        <v>0</v>
      </c>
      <c r="AX65" s="8">
        <f>if(AT65&gt;0, iferror(averageifs(Prices!$B:$B, Prices!$A:$A, "&gt;="&amp;AD65, Prices!$A:$A, "&lt;"&amp;min($B$3, $AE65)), 0), 0)</f>
        <v>0</v>
      </c>
      <c r="AY65" s="8">
        <f>VLOOKUP(maxifs(Prices!A:A, Prices!A:A, "&lt;="&amp;$B$2-1), Prices!A:B, 2, 0)*AO65</f>
        <v>0</v>
      </c>
      <c r="AZ65" s="8">
        <f t="shared" si="43"/>
        <v>0</v>
      </c>
      <c r="BA65" s="8">
        <f t="shared" si="44"/>
        <v>0</v>
      </c>
      <c r="BB65" s="8">
        <f t="shared" si="45"/>
        <v>0</v>
      </c>
      <c r="BC65" s="8">
        <f t="shared" si="46"/>
        <v>0</v>
      </c>
      <c r="BD65" s="8">
        <f t="shared" si="47"/>
        <v>0</v>
      </c>
      <c r="BE65" s="8">
        <f t="shared" si="48"/>
        <v>0</v>
      </c>
      <c r="BF65" s="8">
        <f>-(if(R65&gt;0, VLOOKUP(maxifs(Prices!A:A, Prices!A:A, "&lt;="&amp;R65), Prices!A:B, 2, 0)*AA65, 0)+if(M65&lt;&gt;"", VLOOKUP(maxifs(Prices!A:A, Prices!A:A, "&lt;="&amp;M65), Prices!A:B, 2, 0)*Y65, 0)+if(O65&lt;&gt;"", VLOOKUP(maxifs(Prices!A:A, Prices!A:A, "&lt;="&amp;O65), Prices!A:B, 2, 0)*Z65, 0))</f>
        <v>0</v>
      </c>
      <c r="BG65" s="8">
        <f t="shared" si="49"/>
        <v>0</v>
      </c>
      <c r="BH65" s="8">
        <f t="shared" si="50"/>
        <v>0</v>
      </c>
      <c r="BI65" s="8">
        <f>VLOOKUP(maxifs(Prices!A:A, Prices!A:A, "&lt;="&amp;$B$3), Prices!A:B, 2, 0)*AT65</f>
        <v>0</v>
      </c>
      <c r="BJ65" s="8">
        <f t="shared" si="51"/>
        <v>0</v>
      </c>
      <c r="BK65" s="8">
        <f t="shared" si="52"/>
        <v>0</v>
      </c>
      <c r="BL65" s="8">
        <f t="shared" si="53"/>
        <v>0</v>
      </c>
      <c r="BM65" s="8">
        <f t="shared" si="54"/>
        <v>0</v>
      </c>
    </row>
    <row r="66" ht="12.75" customHeight="1">
      <c r="A66" s="88" t="s">
        <v>104</v>
      </c>
      <c r="B66" s="88" t="s">
        <v>105</v>
      </c>
      <c r="C66" s="7"/>
      <c r="D66" s="7" t="str">
        <f t="shared" si="8"/>
        <v>N</v>
      </c>
      <c r="E66" s="89"/>
      <c r="F66" s="90">
        <f>iferror(VLOOKUP(A66, Terminations!C:D, 2, 0), "")</f>
        <v>45443</v>
      </c>
      <c r="G66" s="88" t="s">
        <v>111</v>
      </c>
      <c r="H66" s="8" t="str">
        <f t="shared" si="9"/>
        <v>E1-T05-46692</v>
      </c>
      <c r="I66" s="91">
        <v>45084.0</v>
      </c>
      <c r="J66" s="92">
        <v>17000.0</v>
      </c>
      <c r="K66" s="91">
        <v>46692.0</v>
      </c>
      <c r="L66" s="10">
        <f t="shared" si="10"/>
        <v>0</v>
      </c>
      <c r="M66" s="93">
        <f t="shared" si="11"/>
        <v>45443</v>
      </c>
      <c r="N66" s="8">
        <f t="shared" si="12"/>
        <v>17000</v>
      </c>
      <c r="O66" s="94" t="str">
        <f t="shared" si="13"/>
        <v/>
      </c>
      <c r="P66" s="8">
        <f t="shared" si="14"/>
        <v>0</v>
      </c>
      <c r="Q66" s="95"/>
      <c r="R66" s="91"/>
      <c r="S66" s="97"/>
      <c r="T66" s="94">
        <f t="shared" si="16"/>
        <v>45443</v>
      </c>
      <c r="U66" s="10">
        <f t="shared" si="17"/>
        <v>0</v>
      </c>
      <c r="V66" s="10">
        <f t="shared" si="18"/>
        <v>0</v>
      </c>
      <c r="W66" s="10">
        <f t="shared" si="19"/>
        <v>0</v>
      </c>
      <c r="X66" s="10">
        <f t="shared" si="20"/>
        <v>0</v>
      </c>
      <c r="Y66" s="10">
        <f t="shared" si="21"/>
        <v>0</v>
      </c>
      <c r="Z66" s="10">
        <f t="shared" si="22"/>
        <v>0</v>
      </c>
      <c r="AA66" s="10">
        <f t="shared" si="23"/>
        <v>0</v>
      </c>
      <c r="AB66" s="10">
        <f t="shared" si="24"/>
        <v>0</v>
      </c>
      <c r="AC66" s="10">
        <f t="shared" si="25"/>
        <v>0</v>
      </c>
      <c r="AD66" s="9">
        <f t="shared" si="26"/>
        <v>45084</v>
      </c>
      <c r="AE66" s="9">
        <f t="array" ref="AE66">IFS(O66&lt;&gt;"", O66, M66&lt;&gt;"", M66, R66&lt;&gt;"", MIN(R66, K66), R66=0, K66)</f>
        <v>45443</v>
      </c>
      <c r="AF66" s="94">
        <f t="shared" si="27"/>
        <v>45443</v>
      </c>
      <c r="AG66" s="94" t="str">
        <f t="shared" si="28"/>
        <v>Start Before/End Before (current period)</v>
      </c>
      <c r="AH66" s="98">
        <f t="shared" si="29"/>
        <v>45443</v>
      </c>
      <c r="AI66" s="98">
        <f t="shared" si="30"/>
        <v>45443</v>
      </c>
      <c r="AJ66" s="99">
        <f t="shared" si="31"/>
        <v>1609</v>
      </c>
      <c r="AK66" s="99">
        <f t="shared" si="32"/>
        <v>360</v>
      </c>
      <c r="AL66" s="99">
        <f t="shared" si="33"/>
        <v>0</v>
      </c>
      <c r="AM66" s="99">
        <f t="shared" si="34"/>
        <v>360</v>
      </c>
      <c r="AN66" s="8">
        <f t="shared" si="35"/>
        <v>10.56556868</v>
      </c>
      <c r="AO66" s="8">
        <f t="shared" si="36"/>
        <v>0</v>
      </c>
      <c r="AP66" s="8">
        <f t="shared" si="37"/>
        <v>0</v>
      </c>
      <c r="AQ66" s="8">
        <f t="shared" si="38"/>
        <v>0</v>
      </c>
      <c r="AR66" s="8">
        <f t="shared" si="39"/>
        <v>0</v>
      </c>
      <c r="AS66" s="8">
        <f t="shared" si="40"/>
        <v>0</v>
      </c>
      <c r="AT66" s="8">
        <f t="shared" si="41"/>
        <v>0</v>
      </c>
      <c r="AU66" s="100">
        <f t="shared" si="42"/>
        <v>0</v>
      </c>
      <c r="AV66" s="8">
        <f>if(AO66&gt;0, iferror(averageifs(Prices!$B:$B, Prices!$A:$A, "&gt;="&amp;AD66, Prices!$A:$A, "&lt;"&amp;MIN($B$2, AE66)), 0), 0)</f>
        <v>0</v>
      </c>
      <c r="AW66" s="8">
        <f>if(AP66&gt;0, IFERROR(averageifs(Prices!$B:$B, Prices!$A:$A, "&gt;="&amp;MAX(AD66, $B$2), Prices!$A:$A, "&lt;"&amp;MIN($B$3, AE66)), 0), 0)</f>
        <v>0</v>
      </c>
      <c r="AX66" s="8">
        <f>if(AT66&gt;0, iferror(averageifs(Prices!$B:$B, Prices!$A:$A, "&gt;="&amp;AD66, Prices!$A:$A, "&lt;"&amp;min($B$3, $AE66)), 0), 0)</f>
        <v>0</v>
      </c>
      <c r="AY66" s="8">
        <f>VLOOKUP(maxifs(Prices!A:A, Prices!A:A, "&lt;="&amp;$B$2-1), Prices!A:B, 2, 0)*AO66</f>
        <v>0</v>
      </c>
      <c r="AZ66" s="8">
        <f t="shared" si="43"/>
        <v>0</v>
      </c>
      <c r="BA66" s="8">
        <f t="shared" si="44"/>
        <v>0</v>
      </c>
      <c r="BB66" s="8">
        <f t="shared" si="45"/>
        <v>0</v>
      </c>
      <c r="BC66" s="8">
        <f t="shared" si="46"/>
        <v>0</v>
      </c>
      <c r="BD66" s="8">
        <f t="shared" si="47"/>
        <v>0</v>
      </c>
      <c r="BE66" s="8">
        <f t="shared" si="48"/>
        <v>0</v>
      </c>
      <c r="BF66" s="8">
        <f>-(if(R66&gt;0, VLOOKUP(maxifs(Prices!A:A, Prices!A:A, "&lt;="&amp;R66), Prices!A:B, 2, 0)*AA66, 0)+if(M66&lt;&gt;"", VLOOKUP(maxifs(Prices!A:A, Prices!A:A, "&lt;="&amp;M66), Prices!A:B, 2, 0)*Y66, 0)+if(O66&lt;&gt;"", VLOOKUP(maxifs(Prices!A:A, Prices!A:A, "&lt;="&amp;O66), Prices!A:B, 2, 0)*Z66, 0))</f>
        <v>0</v>
      </c>
      <c r="BG66" s="8">
        <f t="shared" si="49"/>
        <v>0</v>
      </c>
      <c r="BH66" s="8">
        <f t="shared" si="50"/>
        <v>0</v>
      </c>
      <c r="BI66" s="8">
        <f>VLOOKUP(maxifs(Prices!A:A, Prices!A:A, "&lt;="&amp;$B$3), Prices!A:B, 2, 0)*AT66</f>
        <v>0</v>
      </c>
      <c r="BJ66" s="8">
        <f t="shared" si="51"/>
        <v>0</v>
      </c>
      <c r="BK66" s="8">
        <f t="shared" si="52"/>
        <v>0</v>
      </c>
      <c r="BL66" s="8">
        <f t="shared" si="53"/>
        <v>0</v>
      </c>
      <c r="BM66" s="8">
        <f t="shared" si="54"/>
        <v>0</v>
      </c>
    </row>
    <row r="67" ht="12.75" customHeight="1">
      <c r="A67" s="88" t="s">
        <v>104</v>
      </c>
      <c r="B67" s="88" t="s">
        <v>105</v>
      </c>
      <c r="C67" s="7"/>
      <c r="D67" s="7" t="str">
        <f t="shared" si="8"/>
        <v>N</v>
      </c>
      <c r="E67" s="89"/>
      <c r="F67" s="90">
        <f>iferror(VLOOKUP(A67, Terminations!C:D, 2, 0), "")</f>
        <v>45443</v>
      </c>
      <c r="G67" s="88" t="s">
        <v>111</v>
      </c>
      <c r="H67" s="8" t="str">
        <f t="shared" si="9"/>
        <v>E1-T05-46722</v>
      </c>
      <c r="I67" s="91">
        <v>45084.0</v>
      </c>
      <c r="J67" s="92">
        <v>17000.0</v>
      </c>
      <c r="K67" s="91">
        <v>46722.0</v>
      </c>
      <c r="L67" s="10">
        <f t="shared" si="10"/>
        <v>0</v>
      </c>
      <c r="M67" s="93">
        <f t="shared" si="11"/>
        <v>45443</v>
      </c>
      <c r="N67" s="8">
        <f t="shared" si="12"/>
        <v>17000</v>
      </c>
      <c r="O67" s="94" t="str">
        <f t="shared" si="13"/>
        <v/>
      </c>
      <c r="P67" s="8">
        <f t="shared" si="14"/>
        <v>0</v>
      </c>
      <c r="Q67" s="95"/>
      <c r="R67" s="91"/>
      <c r="S67" s="97"/>
      <c r="T67" s="94">
        <f t="shared" si="16"/>
        <v>45443</v>
      </c>
      <c r="U67" s="10">
        <f t="shared" si="17"/>
        <v>0</v>
      </c>
      <c r="V67" s="10">
        <f t="shared" si="18"/>
        <v>0</v>
      </c>
      <c r="W67" s="10">
        <f t="shared" si="19"/>
        <v>0</v>
      </c>
      <c r="X67" s="10">
        <f t="shared" si="20"/>
        <v>0</v>
      </c>
      <c r="Y67" s="10">
        <f t="shared" si="21"/>
        <v>0</v>
      </c>
      <c r="Z67" s="10">
        <f t="shared" si="22"/>
        <v>0</v>
      </c>
      <c r="AA67" s="10">
        <f t="shared" si="23"/>
        <v>0</v>
      </c>
      <c r="AB67" s="10">
        <f t="shared" si="24"/>
        <v>0</v>
      </c>
      <c r="AC67" s="10">
        <f t="shared" si="25"/>
        <v>0</v>
      </c>
      <c r="AD67" s="9">
        <f t="shared" si="26"/>
        <v>45084</v>
      </c>
      <c r="AE67" s="9">
        <f t="array" ref="AE67">IFS(O67&lt;&gt;"", O67, M67&lt;&gt;"", M67, R67&lt;&gt;"", MIN(R67, K67), R67=0, K67)</f>
        <v>45443</v>
      </c>
      <c r="AF67" s="94">
        <f t="shared" si="27"/>
        <v>45443</v>
      </c>
      <c r="AG67" s="94" t="str">
        <f t="shared" si="28"/>
        <v>Start Before/End Before (current period)</v>
      </c>
      <c r="AH67" s="98">
        <f t="shared" si="29"/>
        <v>45443</v>
      </c>
      <c r="AI67" s="98">
        <f t="shared" si="30"/>
        <v>45443</v>
      </c>
      <c r="AJ67" s="99">
        <f t="shared" si="31"/>
        <v>1639</v>
      </c>
      <c r="AK67" s="99">
        <f t="shared" si="32"/>
        <v>360</v>
      </c>
      <c r="AL67" s="99">
        <f t="shared" si="33"/>
        <v>0</v>
      </c>
      <c r="AM67" s="99">
        <f t="shared" si="34"/>
        <v>360</v>
      </c>
      <c r="AN67" s="8">
        <f t="shared" si="35"/>
        <v>10.37217816</v>
      </c>
      <c r="AO67" s="8">
        <f t="shared" si="36"/>
        <v>0</v>
      </c>
      <c r="AP67" s="8">
        <f t="shared" si="37"/>
        <v>0</v>
      </c>
      <c r="AQ67" s="8">
        <f t="shared" si="38"/>
        <v>0</v>
      </c>
      <c r="AR67" s="8">
        <f t="shared" si="39"/>
        <v>0</v>
      </c>
      <c r="AS67" s="8">
        <f t="shared" si="40"/>
        <v>0</v>
      </c>
      <c r="AT67" s="8">
        <f t="shared" si="41"/>
        <v>0</v>
      </c>
      <c r="AU67" s="100">
        <f t="shared" si="42"/>
        <v>0</v>
      </c>
      <c r="AV67" s="8">
        <f>if(AO67&gt;0, iferror(averageifs(Prices!$B:$B, Prices!$A:$A, "&gt;="&amp;AD67, Prices!$A:$A, "&lt;"&amp;MIN($B$2, AE67)), 0), 0)</f>
        <v>0</v>
      </c>
      <c r="AW67" s="8">
        <f>if(AP67&gt;0, IFERROR(averageifs(Prices!$B:$B, Prices!$A:$A, "&gt;="&amp;MAX(AD67, $B$2), Prices!$A:$A, "&lt;"&amp;MIN($B$3, AE67)), 0), 0)</f>
        <v>0</v>
      </c>
      <c r="AX67" s="8">
        <f>if(AT67&gt;0, iferror(averageifs(Prices!$B:$B, Prices!$A:$A, "&gt;="&amp;AD67, Prices!$A:$A, "&lt;"&amp;min($B$3, $AE67)), 0), 0)</f>
        <v>0</v>
      </c>
      <c r="AY67" s="8">
        <f>VLOOKUP(maxifs(Prices!A:A, Prices!A:A, "&lt;="&amp;$B$2-1), Prices!A:B, 2, 0)*AO67</f>
        <v>0</v>
      </c>
      <c r="AZ67" s="8">
        <f t="shared" si="43"/>
        <v>0</v>
      </c>
      <c r="BA67" s="8">
        <f t="shared" si="44"/>
        <v>0</v>
      </c>
      <c r="BB67" s="8">
        <f t="shared" si="45"/>
        <v>0</v>
      </c>
      <c r="BC67" s="8">
        <f t="shared" si="46"/>
        <v>0</v>
      </c>
      <c r="BD67" s="8">
        <f t="shared" si="47"/>
        <v>0</v>
      </c>
      <c r="BE67" s="8">
        <f t="shared" si="48"/>
        <v>0</v>
      </c>
      <c r="BF67" s="8">
        <f>-(if(R67&gt;0, VLOOKUP(maxifs(Prices!A:A, Prices!A:A, "&lt;="&amp;R67), Prices!A:B, 2, 0)*AA67, 0)+if(M67&lt;&gt;"", VLOOKUP(maxifs(Prices!A:A, Prices!A:A, "&lt;="&amp;M67), Prices!A:B, 2, 0)*Y67, 0)+if(O67&lt;&gt;"", VLOOKUP(maxifs(Prices!A:A, Prices!A:A, "&lt;="&amp;O67), Prices!A:B, 2, 0)*Z67, 0))</f>
        <v>0</v>
      </c>
      <c r="BG67" s="8">
        <f t="shared" si="49"/>
        <v>0</v>
      </c>
      <c r="BH67" s="8">
        <f t="shared" si="50"/>
        <v>0</v>
      </c>
      <c r="BI67" s="8">
        <f>VLOOKUP(maxifs(Prices!A:A, Prices!A:A, "&lt;="&amp;$B$3), Prices!A:B, 2, 0)*AT67</f>
        <v>0</v>
      </c>
      <c r="BJ67" s="8">
        <f t="shared" si="51"/>
        <v>0</v>
      </c>
      <c r="BK67" s="8">
        <f t="shared" si="52"/>
        <v>0</v>
      </c>
      <c r="BL67" s="8">
        <f t="shared" si="53"/>
        <v>0</v>
      </c>
      <c r="BM67" s="8">
        <f t="shared" si="54"/>
        <v>0</v>
      </c>
    </row>
    <row r="68" ht="12.75" customHeight="1">
      <c r="A68" s="88" t="s">
        <v>104</v>
      </c>
      <c r="B68" s="88" t="s">
        <v>105</v>
      </c>
      <c r="C68" s="7"/>
      <c r="D68" s="7" t="str">
        <f t="shared" si="8"/>
        <v>N</v>
      </c>
      <c r="E68" s="89"/>
      <c r="F68" s="90">
        <f>iferror(VLOOKUP(A68, Terminations!C:D, 2, 0), "")</f>
        <v>45443</v>
      </c>
      <c r="G68" s="88" t="s">
        <v>111</v>
      </c>
      <c r="H68" s="8" t="str">
        <f t="shared" si="9"/>
        <v>E1-T05-46753</v>
      </c>
      <c r="I68" s="91">
        <v>45084.0</v>
      </c>
      <c r="J68" s="92">
        <v>17000.0</v>
      </c>
      <c r="K68" s="91">
        <v>46753.0</v>
      </c>
      <c r="L68" s="10">
        <f t="shared" si="10"/>
        <v>0</v>
      </c>
      <c r="M68" s="93">
        <f t="shared" si="11"/>
        <v>45443</v>
      </c>
      <c r="N68" s="8">
        <f t="shared" si="12"/>
        <v>17000</v>
      </c>
      <c r="O68" s="94" t="str">
        <f t="shared" si="13"/>
        <v/>
      </c>
      <c r="P68" s="8">
        <f t="shared" si="14"/>
        <v>0</v>
      </c>
      <c r="Q68" s="95"/>
      <c r="R68" s="91"/>
      <c r="S68" s="97"/>
      <c r="T68" s="94">
        <f t="shared" si="16"/>
        <v>45443</v>
      </c>
      <c r="U68" s="10">
        <f t="shared" si="17"/>
        <v>0</v>
      </c>
      <c r="V68" s="10">
        <f t="shared" si="18"/>
        <v>0</v>
      </c>
      <c r="W68" s="10">
        <f t="shared" si="19"/>
        <v>0</v>
      </c>
      <c r="X68" s="10">
        <f t="shared" si="20"/>
        <v>0</v>
      </c>
      <c r="Y68" s="10">
        <f t="shared" si="21"/>
        <v>0</v>
      </c>
      <c r="Z68" s="10">
        <f t="shared" si="22"/>
        <v>0</v>
      </c>
      <c r="AA68" s="10">
        <f t="shared" si="23"/>
        <v>0</v>
      </c>
      <c r="AB68" s="10">
        <f t="shared" si="24"/>
        <v>0</v>
      </c>
      <c r="AC68" s="10">
        <f t="shared" si="25"/>
        <v>0</v>
      </c>
      <c r="AD68" s="9">
        <f t="shared" si="26"/>
        <v>45084</v>
      </c>
      <c r="AE68" s="9">
        <f t="array" ref="AE68">IFS(O68&lt;&gt;"", O68, M68&lt;&gt;"", M68, R68&lt;&gt;"", MIN(R68, K68), R68=0, K68)</f>
        <v>45443</v>
      </c>
      <c r="AF68" s="94">
        <f t="shared" si="27"/>
        <v>45443</v>
      </c>
      <c r="AG68" s="94" t="str">
        <f t="shared" si="28"/>
        <v>Start Before/End Before (current period)</v>
      </c>
      <c r="AH68" s="98">
        <f t="shared" si="29"/>
        <v>45443</v>
      </c>
      <c r="AI68" s="98">
        <f t="shared" si="30"/>
        <v>45443</v>
      </c>
      <c r="AJ68" s="99">
        <f t="shared" si="31"/>
        <v>1670</v>
      </c>
      <c r="AK68" s="99">
        <f t="shared" si="32"/>
        <v>360</v>
      </c>
      <c r="AL68" s="99">
        <f t="shared" si="33"/>
        <v>0</v>
      </c>
      <c r="AM68" s="99">
        <f t="shared" si="34"/>
        <v>360</v>
      </c>
      <c r="AN68" s="8">
        <f t="shared" si="35"/>
        <v>10.17964072</v>
      </c>
      <c r="AO68" s="8">
        <f t="shared" si="36"/>
        <v>0</v>
      </c>
      <c r="AP68" s="8">
        <f t="shared" si="37"/>
        <v>0</v>
      </c>
      <c r="AQ68" s="8">
        <f t="shared" si="38"/>
        <v>0</v>
      </c>
      <c r="AR68" s="8">
        <f t="shared" si="39"/>
        <v>0</v>
      </c>
      <c r="AS68" s="8">
        <f t="shared" si="40"/>
        <v>0</v>
      </c>
      <c r="AT68" s="8">
        <f t="shared" si="41"/>
        <v>0</v>
      </c>
      <c r="AU68" s="100">
        <f t="shared" si="42"/>
        <v>0</v>
      </c>
      <c r="AV68" s="8">
        <f>if(AO68&gt;0, iferror(averageifs(Prices!$B:$B, Prices!$A:$A, "&gt;="&amp;AD68, Prices!$A:$A, "&lt;"&amp;MIN($B$2, AE68)), 0), 0)</f>
        <v>0</v>
      </c>
      <c r="AW68" s="8">
        <f>if(AP68&gt;0, IFERROR(averageifs(Prices!$B:$B, Prices!$A:$A, "&gt;="&amp;MAX(AD68, $B$2), Prices!$A:$A, "&lt;"&amp;MIN($B$3, AE68)), 0), 0)</f>
        <v>0</v>
      </c>
      <c r="AX68" s="8">
        <f>if(AT68&gt;0, iferror(averageifs(Prices!$B:$B, Prices!$A:$A, "&gt;="&amp;AD68, Prices!$A:$A, "&lt;"&amp;min($B$3, $AE68)), 0), 0)</f>
        <v>0</v>
      </c>
      <c r="AY68" s="8">
        <f>VLOOKUP(maxifs(Prices!A:A, Prices!A:A, "&lt;="&amp;$B$2-1), Prices!A:B, 2, 0)*AO68</f>
        <v>0</v>
      </c>
      <c r="AZ68" s="8">
        <f t="shared" si="43"/>
        <v>0</v>
      </c>
      <c r="BA68" s="8">
        <f t="shared" si="44"/>
        <v>0</v>
      </c>
      <c r="BB68" s="8">
        <f t="shared" si="45"/>
        <v>0</v>
      </c>
      <c r="BC68" s="8">
        <f t="shared" si="46"/>
        <v>0</v>
      </c>
      <c r="BD68" s="8">
        <f t="shared" si="47"/>
        <v>0</v>
      </c>
      <c r="BE68" s="8">
        <f t="shared" si="48"/>
        <v>0</v>
      </c>
      <c r="BF68" s="8">
        <f>-(if(R68&gt;0, VLOOKUP(maxifs(Prices!A:A, Prices!A:A, "&lt;="&amp;R68), Prices!A:B, 2, 0)*AA68, 0)+if(M68&lt;&gt;"", VLOOKUP(maxifs(Prices!A:A, Prices!A:A, "&lt;="&amp;M68), Prices!A:B, 2, 0)*Y68, 0)+if(O68&lt;&gt;"", VLOOKUP(maxifs(Prices!A:A, Prices!A:A, "&lt;="&amp;O68), Prices!A:B, 2, 0)*Z68, 0))</f>
        <v>0</v>
      </c>
      <c r="BG68" s="8">
        <f t="shared" si="49"/>
        <v>0</v>
      </c>
      <c r="BH68" s="8">
        <f t="shared" si="50"/>
        <v>0</v>
      </c>
      <c r="BI68" s="8">
        <f>VLOOKUP(maxifs(Prices!A:A, Prices!A:A, "&lt;="&amp;$B$3), Prices!A:B, 2, 0)*AT68</f>
        <v>0</v>
      </c>
      <c r="BJ68" s="8">
        <f t="shared" si="51"/>
        <v>0</v>
      </c>
      <c r="BK68" s="8">
        <f t="shared" si="52"/>
        <v>0</v>
      </c>
      <c r="BL68" s="8">
        <f t="shared" si="53"/>
        <v>0</v>
      </c>
      <c r="BM68" s="8">
        <f t="shared" si="54"/>
        <v>0</v>
      </c>
    </row>
    <row r="69" ht="12.75" customHeight="1">
      <c r="A69" s="88" t="s">
        <v>104</v>
      </c>
      <c r="B69" s="88" t="s">
        <v>105</v>
      </c>
      <c r="C69" s="7"/>
      <c r="D69" s="7" t="str">
        <f t="shared" si="8"/>
        <v>N</v>
      </c>
      <c r="E69" s="89"/>
      <c r="F69" s="90">
        <f>iferror(VLOOKUP(A69, Terminations!C:D, 2, 0), "")</f>
        <v>45443</v>
      </c>
      <c r="G69" s="88" t="s">
        <v>111</v>
      </c>
      <c r="H69" s="8" t="str">
        <f t="shared" si="9"/>
        <v>E1-T05-46784</v>
      </c>
      <c r="I69" s="91">
        <v>45084.0</v>
      </c>
      <c r="J69" s="92">
        <v>17000.0</v>
      </c>
      <c r="K69" s="91">
        <v>46784.0</v>
      </c>
      <c r="L69" s="10">
        <f t="shared" si="10"/>
        <v>0</v>
      </c>
      <c r="M69" s="93">
        <f t="shared" si="11"/>
        <v>45443</v>
      </c>
      <c r="N69" s="8">
        <f t="shared" si="12"/>
        <v>17000</v>
      </c>
      <c r="O69" s="94" t="str">
        <f t="shared" si="13"/>
        <v/>
      </c>
      <c r="P69" s="8">
        <f t="shared" si="14"/>
        <v>0</v>
      </c>
      <c r="Q69" s="95"/>
      <c r="R69" s="91"/>
      <c r="S69" s="97"/>
      <c r="T69" s="94">
        <f t="shared" si="16"/>
        <v>45443</v>
      </c>
      <c r="U69" s="10">
        <f t="shared" si="17"/>
        <v>0</v>
      </c>
      <c r="V69" s="10">
        <f t="shared" si="18"/>
        <v>0</v>
      </c>
      <c r="W69" s="10">
        <f t="shared" si="19"/>
        <v>0</v>
      </c>
      <c r="X69" s="10">
        <f t="shared" si="20"/>
        <v>0</v>
      </c>
      <c r="Y69" s="10">
        <f t="shared" si="21"/>
        <v>0</v>
      </c>
      <c r="Z69" s="10">
        <f t="shared" si="22"/>
        <v>0</v>
      </c>
      <c r="AA69" s="10">
        <f t="shared" si="23"/>
        <v>0</v>
      </c>
      <c r="AB69" s="10">
        <f t="shared" si="24"/>
        <v>0</v>
      </c>
      <c r="AC69" s="10">
        <f t="shared" si="25"/>
        <v>0</v>
      </c>
      <c r="AD69" s="9">
        <f t="shared" si="26"/>
        <v>45084</v>
      </c>
      <c r="AE69" s="9">
        <f t="array" ref="AE69">IFS(O69&lt;&gt;"", O69, M69&lt;&gt;"", M69, R69&lt;&gt;"", MIN(R69, K69), R69=0, K69)</f>
        <v>45443</v>
      </c>
      <c r="AF69" s="94">
        <f t="shared" si="27"/>
        <v>45443</v>
      </c>
      <c r="AG69" s="94" t="str">
        <f t="shared" si="28"/>
        <v>Start Before/End Before (current period)</v>
      </c>
      <c r="AH69" s="98">
        <f t="shared" si="29"/>
        <v>45443</v>
      </c>
      <c r="AI69" s="98">
        <f t="shared" si="30"/>
        <v>45443</v>
      </c>
      <c r="AJ69" s="99">
        <f t="shared" si="31"/>
        <v>1701</v>
      </c>
      <c r="AK69" s="99">
        <f t="shared" si="32"/>
        <v>360</v>
      </c>
      <c r="AL69" s="99">
        <f t="shared" si="33"/>
        <v>0</v>
      </c>
      <c r="AM69" s="99">
        <f t="shared" si="34"/>
        <v>360</v>
      </c>
      <c r="AN69" s="8">
        <f t="shared" si="35"/>
        <v>9.994121105</v>
      </c>
      <c r="AO69" s="8">
        <f t="shared" si="36"/>
        <v>0</v>
      </c>
      <c r="AP69" s="8">
        <f t="shared" si="37"/>
        <v>0</v>
      </c>
      <c r="AQ69" s="8">
        <f t="shared" si="38"/>
        <v>0</v>
      </c>
      <c r="AR69" s="8">
        <f t="shared" si="39"/>
        <v>0</v>
      </c>
      <c r="AS69" s="8">
        <f t="shared" si="40"/>
        <v>0</v>
      </c>
      <c r="AT69" s="8">
        <f t="shared" si="41"/>
        <v>0</v>
      </c>
      <c r="AU69" s="100">
        <f t="shared" si="42"/>
        <v>0</v>
      </c>
      <c r="AV69" s="8">
        <f>if(AO69&gt;0, iferror(averageifs(Prices!$B:$B, Prices!$A:$A, "&gt;="&amp;AD69, Prices!$A:$A, "&lt;"&amp;MIN($B$2, AE69)), 0), 0)</f>
        <v>0</v>
      </c>
      <c r="AW69" s="8">
        <f>if(AP69&gt;0, IFERROR(averageifs(Prices!$B:$B, Prices!$A:$A, "&gt;="&amp;MAX(AD69, $B$2), Prices!$A:$A, "&lt;"&amp;MIN($B$3, AE69)), 0), 0)</f>
        <v>0</v>
      </c>
      <c r="AX69" s="8">
        <f>if(AT69&gt;0, iferror(averageifs(Prices!$B:$B, Prices!$A:$A, "&gt;="&amp;AD69, Prices!$A:$A, "&lt;"&amp;min($B$3, $AE69)), 0), 0)</f>
        <v>0</v>
      </c>
      <c r="AY69" s="8">
        <f>VLOOKUP(maxifs(Prices!A:A, Prices!A:A, "&lt;="&amp;$B$2-1), Prices!A:B, 2, 0)*AO69</f>
        <v>0</v>
      </c>
      <c r="AZ69" s="8">
        <f t="shared" si="43"/>
        <v>0</v>
      </c>
      <c r="BA69" s="8">
        <f t="shared" si="44"/>
        <v>0</v>
      </c>
      <c r="BB69" s="8">
        <f t="shared" si="45"/>
        <v>0</v>
      </c>
      <c r="BC69" s="8">
        <f t="shared" si="46"/>
        <v>0</v>
      </c>
      <c r="BD69" s="8">
        <f t="shared" si="47"/>
        <v>0</v>
      </c>
      <c r="BE69" s="8">
        <f t="shared" si="48"/>
        <v>0</v>
      </c>
      <c r="BF69" s="8">
        <f>-(if(R69&gt;0, VLOOKUP(maxifs(Prices!A:A, Prices!A:A, "&lt;="&amp;R69), Prices!A:B, 2, 0)*AA69, 0)+if(M69&lt;&gt;"", VLOOKUP(maxifs(Prices!A:A, Prices!A:A, "&lt;="&amp;M69), Prices!A:B, 2, 0)*Y69, 0)+if(O69&lt;&gt;"", VLOOKUP(maxifs(Prices!A:A, Prices!A:A, "&lt;="&amp;O69), Prices!A:B, 2, 0)*Z69, 0))</f>
        <v>0</v>
      </c>
      <c r="BG69" s="8">
        <f t="shared" si="49"/>
        <v>0</v>
      </c>
      <c r="BH69" s="8">
        <f t="shared" si="50"/>
        <v>0</v>
      </c>
      <c r="BI69" s="8">
        <f>VLOOKUP(maxifs(Prices!A:A, Prices!A:A, "&lt;="&amp;$B$3), Prices!A:B, 2, 0)*AT69</f>
        <v>0</v>
      </c>
      <c r="BJ69" s="8">
        <f t="shared" si="51"/>
        <v>0</v>
      </c>
      <c r="BK69" s="8">
        <f t="shared" si="52"/>
        <v>0</v>
      </c>
      <c r="BL69" s="8">
        <f t="shared" si="53"/>
        <v>0</v>
      </c>
      <c r="BM69" s="8">
        <f t="shared" si="54"/>
        <v>0</v>
      </c>
    </row>
    <row r="70" ht="12.75" customHeight="1">
      <c r="A70" s="88" t="s">
        <v>104</v>
      </c>
      <c r="B70" s="88" t="s">
        <v>105</v>
      </c>
      <c r="C70" s="7"/>
      <c r="D70" s="7" t="str">
        <f t="shared" si="8"/>
        <v>N</v>
      </c>
      <c r="E70" s="89"/>
      <c r="F70" s="90">
        <f>iferror(VLOOKUP(A70, Terminations!C:D, 2, 0), "")</f>
        <v>45443</v>
      </c>
      <c r="G70" s="88" t="s">
        <v>111</v>
      </c>
      <c r="H70" s="8" t="str">
        <f t="shared" si="9"/>
        <v>E1-T05-46812</v>
      </c>
      <c r="I70" s="91">
        <v>45084.0</v>
      </c>
      <c r="J70" s="92">
        <v>17000.0</v>
      </c>
      <c r="K70" s="91">
        <v>46812.0</v>
      </c>
      <c r="L70" s="10">
        <f t="shared" si="10"/>
        <v>0</v>
      </c>
      <c r="M70" s="93">
        <f t="shared" si="11"/>
        <v>45443</v>
      </c>
      <c r="N70" s="8">
        <f t="shared" si="12"/>
        <v>17000</v>
      </c>
      <c r="O70" s="94" t="str">
        <f t="shared" si="13"/>
        <v/>
      </c>
      <c r="P70" s="8">
        <f t="shared" si="14"/>
        <v>0</v>
      </c>
      <c r="Q70" s="95"/>
      <c r="R70" s="91"/>
      <c r="S70" s="97"/>
      <c r="T70" s="94">
        <f t="shared" si="16"/>
        <v>45443</v>
      </c>
      <c r="U70" s="10">
        <f t="shared" si="17"/>
        <v>0</v>
      </c>
      <c r="V70" s="10">
        <f t="shared" si="18"/>
        <v>0</v>
      </c>
      <c r="W70" s="10">
        <f t="shared" si="19"/>
        <v>0</v>
      </c>
      <c r="X70" s="10">
        <f t="shared" si="20"/>
        <v>0</v>
      </c>
      <c r="Y70" s="10">
        <f t="shared" si="21"/>
        <v>0</v>
      </c>
      <c r="Z70" s="10">
        <f t="shared" si="22"/>
        <v>0</v>
      </c>
      <c r="AA70" s="10">
        <f t="shared" si="23"/>
        <v>0</v>
      </c>
      <c r="AB70" s="10">
        <f t="shared" si="24"/>
        <v>0</v>
      </c>
      <c r="AC70" s="10">
        <f t="shared" si="25"/>
        <v>0</v>
      </c>
      <c r="AD70" s="9">
        <f t="shared" si="26"/>
        <v>45084</v>
      </c>
      <c r="AE70" s="9">
        <f t="array" ref="AE70">IFS(O70&lt;&gt;"", O70, M70&lt;&gt;"", M70, R70&lt;&gt;"", MIN(R70, K70), R70=0, K70)</f>
        <v>45443</v>
      </c>
      <c r="AF70" s="94">
        <f t="shared" si="27"/>
        <v>45443</v>
      </c>
      <c r="AG70" s="94" t="str">
        <f t="shared" si="28"/>
        <v>Start Before/End Before (current period)</v>
      </c>
      <c r="AH70" s="98">
        <f t="shared" si="29"/>
        <v>45443</v>
      </c>
      <c r="AI70" s="98">
        <f t="shared" si="30"/>
        <v>45443</v>
      </c>
      <c r="AJ70" s="99">
        <f t="shared" si="31"/>
        <v>1729</v>
      </c>
      <c r="AK70" s="99">
        <f t="shared" si="32"/>
        <v>360</v>
      </c>
      <c r="AL70" s="99">
        <f t="shared" si="33"/>
        <v>0</v>
      </c>
      <c r="AM70" s="99">
        <f t="shared" si="34"/>
        <v>360</v>
      </c>
      <c r="AN70" s="8">
        <f t="shared" si="35"/>
        <v>9.83227299</v>
      </c>
      <c r="AO70" s="8">
        <f t="shared" si="36"/>
        <v>0</v>
      </c>
      <c r="AP70" s="8">
        <f t="shared" si="37"/>
        <v>0</v>
      </c>
      <c r="AQ70" s="8">
        <f t="shared" si="38"/>
        <v>0</v>
      </c>
      <c r="AR70" s="8">
        <f t="shared" si="39"/>
        <v>0</v>
      </c>
      <c r="AS70" s="8">
        <f t="shared" si="40"/>
        <v>0</v>
      </c>
      <c r="AT70" s="8">
        <f t="shared" si="41"/>
        <v>0</v>
      </c>
      <c r="AU70" s="100">
        <f t="shared" si="42"/>
        <v>0</v>
      </c>
      <c r="AV70" s="8">
        <f>if(AO70&gt;0, iferror(averageifs(Prices!$B:$B, Prices!$A:$A, "&gt;="&amp;AD70, Prices!$A:$A, "&lt;"&amp;MIN($B$2, AE70)), 0), 0)</f>
        <v>0</v>
      </c>
      <c r="AW70" s="8">
        <f>if(AP70&gt;0, IFERROR(averageifs(Prices!$B:$B, Prices!$A:$A, "&gt;="&amp;MAX(AD70, $B$2), Prices!$A:$A, "&lt;"&amp;MIN($B$3, AE70)), 0), 0)</f>
        <v>0</v>
      </c>
      <c r="AX70" s="8">
        <f>if(AT70&gt;0, iferror(averageifs(Prices!$B:$B, Prices!$A:$A, "&gt;="&amp;AD70, Prices!$A:$A, "&lt;"&amp;min($B$3, $AE70)), 0), 0)</f>
        <v>0</v>
      </c>
      <c r="AY70" s="8">
        <f>VLOOKUP(maxifs(Prices!A:A, Prices!A:A, "&lt;="&amp;$B$2-1), Prices!A:B, 2, 0)*AO70</f>
        <v>0</v>
      </c>
      <c r="AZ70" s="8">
        <f t="shared" si="43"/>
        <v>0</v>
      </c>
      <c r="BA70" s="8">
        <f t="shared" si="44"/>
        <v>0</v>
      </c>
      <c r="BB70" s="8">
        <f t="shared" si="45"/>
        <v>0</v>
      </c>
      <c r="BC70" s="8">
        <f t="shared" si="46"/>
        <v>0</v>
      </c>
      <c r="BD70" s="8">
        <f t="shared" si="47"/>
        <v>0</v>
      </c>
      <c r="BE70" s="8">
        <f t="shared" si="48"/>
        <v>0</v>
      </c>
      <c r="BF70" s="8">
        <f>-(if(R70&gt;0, VLOOKUP(maxifs(Prices!A:A, Prices!A:A, "&lt;="&amp;R70), Prices!A:B, 2, 0)*AA70, 0)+if(M70&lt;&gt;"", VLOOKUP(maxifs(Prices!A:A, Prices!A:A, "&lt;="&amp;M70), Prices!A:B, 2, 0)*Y70, 0)+if(O70&lt;&gt;"", VLOOKUP(maxifs(Prices!A:A, Prices!A:A, "&lt;="&amp;O70), Prices!A:B, 2, 0)*Z70, 0))</f>
        <v>0</v>
      </c>
      <c r="BG70" s="8">
        <f t="shared" si="49"/>
        <v>0</v>
      </c>
      <c r="BH70" s="8">
        <f t="shared" si="50"/>
        <v>0</v>
      </c>
      <c r="BI70" s="8">
        <f>VLOOKUP(maxifs(Prices!A:A, Prices!A:A, "&lt;="&amp;$B$3), Prices!A:B, 2, 0)*AT70</f>
        <v>0</v>
      </c>
      <c r="BJ70" s="8">
        <f t="shared" si="51"/>
        <v>0</v>
      </c>
      <c r="BK70" s="8">
        <f t="shared" si="52"/>
        <v>0</v>
      </c>
      <c r="BL70" s="8">
        <f t="shared" si="53"/>
        <v>0</v>
      </c>
      <c r="BM70" s="8">
        <f t="shared" si="54"/>
        <v>0</v>
      </c>
    </row>
    <row r="71" ht="12.75" customHeight="1">
      <c r="A71" s="88" t="s">
        <v>104</v>
      </c>
      <c r="B71" s="88" t="s">
        <v>105</v>
      </c>
      <c r="C71" s="7"/>
      <c r="D71" s="7" t="str">
        <f t="shared" si="8"/>
        <v>N</v>
      </c>
      <c r="E71" s="89"/>
      <c r="F71" s="90">
        <f>iferror(VLOOKUP(A71, Terminations!C:D, 2, 0), "")</f>
        <v>45443</v>
      </c>
      <c r="G71" s="88" t="s">
        <v>111</v>
      </c>
      <c r="H71" s="8" t="str">
        <f t="shared" si="9"/>
        <v>E1-T05-46843</v>
      </c>
      <c r="I71" s="91">
        <v>45084.0</v>
      </c>
      <c r="J71" s="92">
        <v>17000.0</v>
      </c>
      <c r="K71" s="91">
        <v>46843.0</v>
      </c>
      <c r="L71" s="10">
        <f t="shared" si="10"/>
        <v>0</v>
      </c>
      <c r="M71" s="93">
        <f t="shared" si="11"/>
        <v>45443</v>
      </c>
      <c r="N71" s="8">
        <f t="shared" si="12"/>
        <v>17000</v>
      </c>
      <c r="O71" s="94" t="str">
        <f t="shared" si="13"/>
        <v/>
      </c>
      <c r="P71" s="8">
        <f t="shared" si="14"/>
        <v>0</v>
      </c>
      <c r="Q71" s="95"/>
      <c r="R71" s="91"/>
      <c r="S71" s="97"/>
      <c r="T71" s="94">
        <f t="shared" si="16"/>
        <v>45443</v>
      </c>
      <c r="U71" s="10">
        <f t="shared" si="17"/>
        <v>0</v>
      </c>
      <c r="V71" s="10">
        <f t="shared" si="18"/>
        <v>0</v>
      </c>
      <c r="W71" s="10">
        <f t="shared" si="19"/>
        <v>0</v>
      </c>
      <c r="X71" s="10">
        <f t="shared" si="20"/>
        <v>0</v>
      </c>
      <c r="Y71" s="10">
        <f t="shared" si="21"/>
        <v>0</v>
      </c>
      <c r="Z71" s="10">
        <f t="shared" si="22"/>
        <v>0</v>
      </c>
      <c r="AA71" s="10">
        <f t="shared" si="23"/>
        <v>0</v>
      </c>
      <c r="AB71" s="10">
        <f t="shared" si="24"/>
        <v>0</v>
      </c>
      <c r="AC71" s="10">
        <f t="shared" si="25"/>
        <v>0</v>
      </c>
      <c r="AD71" s="9">
        <f t="shared" si="26"/>
        <v>45084</v>
      </c>
      <c r="AE71" s="9">
        <f t="array" ref="AE71">IFS(O71&lt;&gt;"", O71, M71&lt;&gt;"", M71, R71&lt;&gt;"", MIN(R71, K71), R71=0, K71)</f>
        <v>45443</v>
      </c>
      <c r="AF71" s="94">
        <f t="shared" si="27"/>
        <v>45443</v>
      </c>
      <c r="AG71" s="94" t="str">
        <f t="shared" si="28"/>
        <v>Start Before/End Before (current period)</v>
      </c>
      <c r="AH71" s="98">
        <f t="shared" si="29"/>
        <v>45443</v>
      </c>
      <c r="AI71" s="98">
        <f t="shared" si="30"/>
        <v>45443</v>
      </c>
      <c r="AJ71" s="99">
        <f t="shared" si="31"/>
        <v>1760</v>
      </c>
      <c r="AK71" s="99">
        <f t="shared" si="32"/>
        <v>360</v>
      </c>
      <c r="AL71" s="99">
        <f t="shared" si="33"/>
        <v>0</v>
      </c>
      <c r="AM71" s="99">
        <f t="shared" si="34"/>
        <v>360</v>
      </c>
      <c r="AN71" s="8">
        <f t="shared" si="35"/>
        <v>9.659090909</v>
      </c>
      <c r="AO71" s="8">
        <f t="shared" si="36"/>
        <v>0</v>
      </c>
      <c r="AP71" s="8">
        <f t="shared" si="37"/>
        <v>0</v>
      </c>
      <c r="AQ71" s="8">
        <f t="shared" si="38"/>
        <v>0</v>
      </c>
      <c r="AR71" s="8">
        <f t="shared" si="39"/>
        <v>0</v>
      </c>
      <c r="AS71" s="8">
        <f t="shared" si="40"/>
        <v>0</v>
      </c>
      <c r="AT71" s="8">
        <f t="shared" si="41"/>
        <v>0</v>
      </c>
      <c r="AU71" s="100">
        <f t="shared" si="42"/>
        <v>0</v>
      </c>
      <c r="AV71" s="8">
        <f>if(AO71&gt;0, iferror(averageifs(Prices!$B:$B, Prices!$A:$A, "&gt;="&amp;AD71, Prices!$A:$A, "&lt;"&amp;MIN($B$2, AE71)), 0), 0)</f>
        <v>0</v>
      </c>
      <c r="AW71" s="8">
        <f>if(AP71&gt;0, IFERROR(averageifs(Prices!$B:$B, Prices!$A:$A, "&gt;="&amp;MAX(AD71, $B$2), Prices!$A:$A, "&lt;"&amp;MIN($B$3, AE71)), 0), 0)</f>
        <v>0</v>
      </c>
      <c r="AX71" s="8">
        <f>if(AT71&gt;0, iferror(averageifs(Prices!$B:$B, Prices!$A:$A, "&gt;="&amp;AD71, Prices!$A:$A, "&lt;"&amp;min($B$3, $AE71)), 0), 0)</f>
        <v>0</v>
      </c>
      <c r="AY71" s="8">
        <f>VLOOKUP(maxifs(Prices!A:A, Prices!A:A, "&lt;="&amp;$B$2-1), Prices!A:B, 2, 0)*AO71</f>
        <v>0</v>
      </c>
      <c r="AZ71" s="8">
        <f t="shared" si="43"/>
        <v>0</v>
      </c>
      <c r="BA71" s="8">
        <f t="shared" si="44"/>
        <v>0</v>
      </c>
      <c r="BB71" s="8">
        <f t="shared" si="45"/>
        <v>0</v>
      </c>
      <c r="BC71" s="8">
        <f t="shared" si="46"/>
        <v>0</v>
      </c>
      <c r="BD71" s="8">
        <f t="shared" si="47"/>
        <v>0</v>
      </c>
      <c r="BE71" s="8">
        <f t="shared" si="48"/>
        <v>0</v>
      </c>
      <c r="BF71" s="8">
        <f>-(if(R71&gt;0, VLOOKUP(maxifs(Prices!A:A, Prices!A:A, "&lt;="&amp;R71), Prices!A:B, 2, 0)*AA71, 0)+if(M71&lt;&gt;"", VLOOKUP(maxifs(Prices!A:A, Prices!A:A, "&lt;="&amp;M71), Prices!A:B, 2, 0)*Y71, 0)+if(O71&lt;&gt;"", VLOOKUP(maxifs(Prices!A:A, Prices!A:A, "&lt;="&amp;O71), Prices!A:B, 2, 0)*Z71, 0))</f>
        <v>0</v>
      </c>
      <c r="BG71" s="8">
        <f t="shared" si="49"/>
        <v>0</v>
      </c>
      <c r="BH71" s="8">
        <f t="shared" si="50"/>
        <v>0</v>
      </c>
      <c r="BI71" s="8">
        <f>VLOOKUP(maxifs(Prices!A:A, Prices!A:A, "&lt;="&amp;$B$3), Prices!A:B, 2, 0)*AT71</f>
        <v>0</v>
      </c>
      <c r="BJ71" s="8">
        <f t="shared" si="51"/>
        <v>0</v>
      </c>
      <c r="BK71" s="8">
        <f t="shared" si="52"/>
        <v>0</v>
      </c>
      <c r="BL71" s="8">
        <f t="shared" si="53"/>
        <v>0</v>
      </c>
      <c r="BM71" s="8">
        <f t="shared" si="54"/>
        <v>0</v>
      </c>
    </row>
    <row r="72" ht="12.75" customHeight="1">
      <c r="A72" s="88" t="s">
        <v>104</v>
      </c>
      <c r="B72" s="88" t="s">
        <v>105</v>
      </c>
      <c r="C72" s="7"/>
      <c r="D72" s="7" t="str">
        <f t="shared" si="8"/>
        <v>N</v>
      </c>
      <c r="E72" s="89"/>
      <c r="F72" s="90">
        <f>iferror(VLOOKUP(A72, Terminations!C:D, 2, 0), "")</f>
        <v>45443</v>
      </c>
      <c r="G72" s="88" t="s">
        <v>111</v>
      </c>
      <c r="H72" s="8" t="str">
        <f t="shared" si="9"/>
        <v>E1-T05-46873</v>
      </c>
      <c r="I72" s="91">
        <v>45084.0</v>
      </c>
      <c r="J72" s="92">
        <v>17000.0</v>
      </c>
      <c r="K72" s="91">
        <v>46873.0</v>
      </c>
      <c r="L72" s="10">
        <f t="shared" si="10"/>
        <v>0</v>
      </c>
      <c r="M72" s="93">
        <f t="shared" si="11"/>
        <v>45443</v>
      </c>
      <c r="N72" s="8">
        <f t="shared" si="12"/>
        <v>17000</v>
      </c>
      <c r="O72" s="94" t="str">
        <f t="shared" si="13"/>
        <v/>
      </c>
      <c r="P72" s="8">
        <f t="shared" si="14"/>
        <v>0</v>
      </c>
      <c r="Q72" s="95"/>
      <c r="R72" s="91"/>
      <c r="S72" s="97"/>
      <c r="T72" s="94">
        <f t="shared" si="16"/>
        <v>45443</v>
      </c>
      <c r="U72" s="10">
        <f t="shared" si="17"/>
        <v>0</v>
      </c>
      <c r="V72" s="10">
        <f t="shared" si="18"/>
        <v>0</v>
      </c>
      <c r="W72" s="10">
        <f t="shared" si="19"/>
        <v>0</v>
      </c>
      <c r="X72" s="10">
        <f t="shared" si="20"/>
        <v>0</v>
      </c>
      <c r="Y72" s="10">
        <f t="shared" si="21"/>
        <v>0</v>
      </c>
      <c r="Z72" s="10">
        <f t="shared" si="22"/>
        <v>0</v>
      </c>
      <c r="AA72" s="10">
        <f t="shared" si="23"/>
        <v>0</v>
      </c>
      <c r="AB72" s="10">
        <f t="shared" si="24"/>
        <v>0</v>
      </c>
      <c r="AC72" s="10">
        <f t="shared" si="25"/>
        <v>0</v>
      </c>
      <c r="AD72" s="9">
        <f t="shared" si="26"/>
        <v>45084</v>
      </c>
      <c r="AE72" s="9">
        <f t="array" ref="AE72">IFS(O72&lt;&gt;"", O72, M72&lt;&gt;"", M72, R72&lt;&gt;"", MIN(R72, K72), R72=0, K72)</f>
        <v>45443</v>
      </c>
      <c r="AF72" s="94">
        <f t="shared" si="27"/>
        <v>45443</v>
      </c>
      <c r="AG72" s="94" t="str">
        <f t="shared" si="28"/>
        <v>Start Before/End Before (current period)</v>
      </c>
      <c r="AH72" s="98">
        <f t="shared" si="29"/>
        <v>45443</v>
      </c>
      <c r="AI72" s="98">
        <f t="shared" si="30"/>
        <v>45443</v>
      </c>
      <c r="AJ72" s="99">
        <f t="shared" si="31"/>
        <v>1790</v>
      </c>
      <c r="AK72" s="99">
        <f t="shared" si="32"/>
        <v>360</v>
      </c>
      <c r="AL72" s="99">
        <f t="shared" si="33"/>
        <v>0</v>
      </c>
      <c r="AM72" s="99">
        <f t="shared" si="34"/>
        <v>360</v>
      </c>
      <c r="AN72" s="8">
        <f t="shared" si="35"/>
        <v>9.497206704</v>
      </c>
      <c r="AO72" s="8">
        <f t="shared" si="36"/>
        <v>0</v>
      </c>
      <c r="AP72" s="8">
        <f t="shared" si="37"/>
        <v>0</v>
      </c>
      <c r="AQ72" s="8">
        <f t="shared" si="38"/>
        <v>0</v>
      </c>
      <c r="AR72" s="8">
        <f t="shared" si="39"/>
        <v>0</v>
      </c>
      <c r="AS72" s="8">
        <f t="shared" si="40"/>
        <v>0</v>
      </c>
      <c r="AT72" s="8">
        <f t="shared" si="41"/>
        <v>0</v>
      </c>
      <c r="AU72" s="100">
        <f t="shared" si="42"/>
        <v>0</v>
      </c>
      <c r="AV72" s="8">
        <f>if(AO72&gt;0, iferror(averageifs(Prices!$B:$B, Prices!$A:$A, "&gt;="&amp;AD72, Prices!$A:$A, "&lt;"&amp;MIN($B$2, AE72)), 0), 0)</f>
        <v>0</v>
      </c>
      <c r="AW72" s="8">
        <f>if(AP72&gt;0, IFERROR(averageifs(Prices!$B:$B, Prices!$A:$A, "&gt;="&amp;MAX(AD72, $B$2), Prices!$A:$A, "&lt;"&amp;MIN($B$3, AE72)), 0), 0)</f>
        <v>0</v>
      </c>
      <c r="AX72" s="8">
        <f>if(AT72&gt;0, iferror(averageifs(Prices!$B:$B, Prices!$A:$A, "&gt;="&amp;AD72, Prices!$A:$A, "&lt;"&amp;min($B$3, $AE72)), 0), 0)</f>
        <v>0</v>
      </c>
      <c r="AY72" s="8">
        <f>VLOOKUP(maxifs(Prices!A:A, Prices!A:A, "&lt;="&amp;$B$2-1), Prices!A:B, 2, 0)*AO72</f>
        <v>0</v>
      </c>
      <c r="AZ72" s="8">
        <f t="shared" si="43"/>
        <v>0</v>
      </c>
      <c r="BA72" s="8">
        <f t="shared" si="44"/>
        <v>0</v>
      </c>
      <c r="BB72" s="8">
        <f t="shared" si="45"/>
        <v>0</v>
      </c>
      <c r="BC72" s="8">
        <f t="shared" si="46"/>
        <v>0</v>
      </c>
      <c r="BD72" s="8">
        <f t="shared" si="47"/>
        <v>0</v>
      </c>
      <c r="BE72" s="8">
        <f t="shared" si="48"/>
        <v>0</v>
      </c>
      <c r="BF72" s="8">
        <f>-(if(R72&gt;0, VLOOKUP(maxifs(Prices!A:A, Prices!A:A, "&lt;="&amp;R72), Prices!A:B, 2, 0)*AA72, 0)+if(M72&lt;&gt;"", VLOOKUP(maxifs(Prices!A:A, Prices!A:A, "&lt;="&amp;M72), Prices!A:B, 2, 0)*Y72, 0)+if(O72&lt;&gt;"", VLOOKUP(maxifs(Prices!A:A, Prices!A:A, "&lt;="&amp;O72), Prices!A:B, 2, 0)*Z72, 0))</f>
        <v>0</v>
      </c>
      <c r="BG72" s="8">
        <f t="shared" si="49"/>
        <v>0</v>
      </c>
      <c r="BH72" s="8">
        <f t="shared" si="50"/>
        <v>0</v>
      </c>
      <c r="BI72" s="8">
        <f>VLOOKUP(maxifs(Prices!A:A, Prices!A:A, "&lt;="&amp;$B$3), Prices!A:B, 2, 0)*AT72</f>
        <v>0</v>
      </c>
      <c r="BJ72" s="8">
        <f t="shared" si="51"/>
        <v>0</v>
      </c>
      <c r="BK72" s="8">
        <f t="shared" si="52"/>
        <v>0</v>
      </c>
      <c r="BL72" s="8">
        <f t="shared" si="53"/>
        <v>0</v>
      </c>
      <c r="BM72" s="8">
        <f t="shared" si="54"/>
        <v>0</v>
      </c>
    </row>
    <row r="73" ht="12.75" customHeight="1">
      <c r="A73" s="88" t="s">
        <v>104</v>
      </c>
      <c r="B73" s="88" t="s">
        <v>105</v>
      </c>
      <c r="C73" s="7"/>
      <c r="D73" s="7" t="str">
        <f t="shared" si="8"/>
        <v>N</v>
      </c>
      <c r="E73" s="89"/>
      <c r="F73" s="90">
        <f>iferror(VLOOKUP(A73, Terminations!C:D, 2, 0), "")</f>
        <v>45443</v>
      </c>
      <c r="G73" s="88" t="s">
        <v>111</v>
      </c>
      <c r="H73" s="8" t="str">
        <f t="shared" si="9"/>
        <v>E1-T05-46904</v>
      </c>
      <c r="I73" s="91">
        <v>45084.0</v>
      </c>
      <c r="J73" s="92">
        <v>17000.0</v>
      </c>
      <c r="K73" s="91">
        <v>46904.0</v>
      </c>
      <c r="L73" s="10">
        <f t="shared" si="10"/>
        <v>0</v>
      </c>
      <c r="M73" s="93">
        <f t="shared" si="11"/>
        <v>45443</v>
      </c>
      <c r="N73" s="8">
        <f t="shared" si="12"/>
        <v>17000</v>
      </c>
      <c r="O73" s="94" t="str">
        <f t="shared" si="13"/>
        <v/>
      </c>
      <c r="P73" s="8">
        <f t="shared" si="14"/>
        <v>0</v>
      </c>
      <c r="Q73" s="95"/>
      <c r="R73" s="91"/>
      <c r="S73" s="97"/>
      <c r="T73" s="94">
        <f t="shared" si="16"/>
        <v>45443</v>
      </c>
      <c r="U73" s="10">
        <f t="shared" si="17"/>
        <v>0</v>
      </c>
      <c r="V73" s="10">
        <f t="shared" si="18"/>
        <v>0</v>
      </c>
      <c r="W73" s="10">
        <f t="shared" si="19"/>
        <v>0</v>
      </c>
      <c r="X73" s="10">
        <f t="shared" si="20"/>
        <v>0</v>
      </c>
      <c r="Y73" s="10">
        <f t="shared" si="21"/>
        <v>0</v>
      </c>
      <c r="Z73" s="10">
        <f t="shared" si="22"/>
        <v>0</v>
      </c>
      <c r="AA73" s="10">
        <f t="shared" si="23"/>
        <v>0</v>
      </c>
      <c r="AB73" s="10">
        <f t="shared" si="24"/>
        <v>0</v>
      </c>
      <c r="AC73" s="10">
        <f t="shared" si="25"/>
        <v>0</v>
      </c>
      <c r="AD73" s="9">
        <f t="shared" si="26"/>
        <v>45084</v>
      </c>
      <c r="AE73" s="9">
        <f t="array" ref="AE73">IFS(O73&lt;&gt;"", O73, M73&lt;&gt;"", M73, R73&lt;&gt;"", MIN(R73, K73), R73=0, K73)</f>
        <v>45443</v>
      </c>
      <c r="AF73" s="94">
        <f t="shared" si="27"/>
        <v>45443</v>
      </c>
      <c r="AG73" s="94" t="str">
        <f t="shared" si="28"/>
        <v>Start Before/End Before (current period)</v>
      </c>
      <c r="AH73" s="98">
        <f t="shared" si="29"/>
        <v>45443</v>
      </c>
      <c r="AI73" s="98">
        <f t="shared" si="30"/>
        <v>45443</v>
      </c>
      <c r="AJ73" s="99">
        <f t="shared" si="31"/>
        <v>1821</v>
      </c>
      <c r="AK73" s="99">
        <f t="shared" si="32"/>
        <v>360</v>
      </c>
      <c r="AL73" s="99">
        <f t="shared" si="33"/>
        <v>0</v>
      </c>
      <c r="AM73" s="99">
        <f t="shared" si="34"/>
        <v>360</v>
      </c>
      <c r="AN73" s="8">
        <f t="shared" si="35"/>
        <v>9.335529929</v>
      </c>
      <c r="AO73" s="8">
        <f t="shared" si="36"/>
        <v>0</v>
      </c>
      <c r="AP73" s="8">
        <f t="shared" si="37"/>
        <v>0</v>
      </c>
      <c r="AQ73" s="8">
        <f t="shared" si="38"/>
        <v>0</v>
      </c>
      <c r="AR73" s="8">
        <f t="shared" si="39"/>
        <v>0</v>
      </c>
      <c r="AS73" s="8">
        <f t="shared" si="40"/>
        <v>0</v>
      </c>
      <c r="AT73" s="8">
        <f t="shared" si="41"/>
        <v>0</v>
      </c>
      <c r="AU73" s="100">
        <f t="shared" si="42"/>
        <v>0</v>
      </c>
      <c r="AV73" s="8">
        <f>if(AO73&gt;0, iferror(averageifs(Prices!$B:$B, Prices!$A:$A, "&gt;="&amp;AD73, Prices!$A:$A, "&lt;"&amp;MIN($B$2, AE73)), 0), 0)</f>
        <v>0</v>
      </c>
      <c r="AW73" s="8">
        <f>if(AP73&gt;0, IFERROR(averageifs(Prices!$B:$B, Prices!$A:$A, "&gt;="&amp;MAX(AD73, $B$2), Prices!$A:$A, "&lt;"&amp;MIN($B$3, AE73)), 0), 0)</f>
        <v>0</v>
      </c>
      <c r="AX73" s="8">
        <f>if(AT73&gt;0, iferror(averageifs(Prices!$B:$B, Prices!$A:$A, "&gt;="&amp;AD73, Prices!$A:$A, "&lt;"&amp;min($B$3, $AE73)), 0), 0)</f>
        <v>0</v>
      </c>
      <c r="AY73" s="8">
        <f>VLOOKUP(maxifs(Prices!A:A, Prices!A:A, "&lt;="&amp;$B$2-1), Prices!A:B, 2, 0)*AO73</f>
        <v>0</v>
      </c>
      <c r="AZ73" s="8">
        <f t="shared" si="43"/>
        <v>0</v>
      </c>
      <c r="BA73" s="8">
        <f t="shared" si="44"/>
        <v>0</v>
      </c>
      <c r="BB73" s="8">
        <f t="shared" si="45"/>
        <v>0</v>
      </c>
      <c r="BC73" s="8">
        <f t="shared" si="46"/>
        <v>0</v>
      </c>
      <c r="BD73" s="8">
        <f t="shared" si="47"/>
        <v>0</v>
      </c>
      <c r="BE73" s="8">
        <f t="shared" si="48"/>
        <v>0</v>
      </c>
      <c r="BF73" s="8">
        <f>-(if(R73&gt;0, VLOOKUP(maxifs(Prices!A:A, Prices!A:A, "&lt;="&amp;R73), Prices!A:B, 2, 0)*AA73, 0)+if(M73&lt;&gt;"", VLOOKUP(maxifs(Prices!A:A, Prices!A:A, "&lt;="&amp;M73), Prices!A:B, 2, 0)*Y73, 0)+if(O73&lt;&gt;"", VLOOKUP(maxifs(Prices!A:A, Prices!A:A, "&lt;="&amp;O73), Prices!A:B, 2, 0)*Z73, 0))</f>
        <v>0</v>
      </c>
      <c r="BG73" s="8">
        <f t="shared" si="49"/>
        <v>0</v>
      </c>
      <c r="BH73" s="8">
        <f t="shared" si="50"/>
        <v>0</v>
      </c>
      <c r="BI73" s="8">
        <f>VLOOKUP(maxifs(Prices!A:A, Prices!A:A, "&lt;="&amp;$B$3), Prices!A:B, 2, 0)*AT73</f>
        <v>0</v>
      </c>
      <c r="BJ73" s="8">
        <f t="shared" si="51"/>
        <v>0</v>
      </c>
      <c r="BK73" s="8">
        <f t="shared" si="52"/>
        <v>0</v>
      </c>
      <c r="BL73" s="8">
        <f t="shared" si="53"/>
        <v>0</v>
      </c>
      <c r="BM73" s="8">
        <f t="shared" si="54"/>
        <v>0</v>
      </c>
    </row>
    <row r="74" ht="12.75" customHeight="1">
      <c r="A74" s="88" t="s">
        <v>104</v>
      </c>
      <c r="B74" s="88" t="s">
        <v>105</v>
      </c>
      <c r="C74" s="7"/>
      <c r="D74" s="7" t="str">
        <f t="shared" si="8"/>
        <v>N</v>
      </c>
      <c r="E74" s="89"/>
      <c r="F74" s="90">
        <f>iferror(VLOOKUP(A74, Terminations!C:D, 2, 0), "")</f>
        <v>45443</v>
      </c>
      <c r="G74" s="88" t="s">
        <v>112</v>
      </c>
      <c r="H74" s="8" t="str">
        <f t="shared" si="9"/>
        <v>E1-PB-45495</v>
      </c>
      <c r="I74" s="91">
        <v>45130.0</v>
      </c>
      <c r="J74" s="92">
        <v>400000.0</v>
      </c>
      <c r="K74" s="91">
        <v>45495.0</v>
      </c>
      <c r="L74" s="10">
        <f t="shared" si="10"/>
        <v>0</v>
      </c>
      <c r="M74" s="93">
        <f t="shared" si="11"/>
        <v>45443</v>
      </c>
      <c r="N74" s="8">
        <f t="shared" si="12"/>
        <v>400000</v>
      </c>
      <c r="O74" s="94" t="str">
        <f t="shared" si="13"/>
        <v/>
      </c>
      <c r="P74" s="8">
        <f t="shared" si="14"/>
        <v>0</v>
      </c>
      <c r="Q74" s="95"/>
      <c r="R74" s="91"/>
      <c r="S74" s="97"/>
      <c r="T74" s="94">
        <f t="shared" si="16"/>
        <v>45443</v>
      </c>
      <c r="U74" s="10">
        <f t="shared" si="17"/>
        <v>0</v>
      </c>
      <c r="V74" s="10">
        <f t="shared" si="18"/>
        <v>0</v>
      </c>
      <c r="W74" s="10">
        <f t="shared" si="19"/>
        <v>0</v>
      </c>
      <c r="X74" s="10">
        <f t="shared" si="20"/>
        <v>0</v>
      </c>
      <c r="Y74" s="10">
        <f t="shared" si="21"/>
        <v>0</v>
      </c>
      <c r="Z74" s="10">
        <f t="shared" si="22"/>
        <v>0</v>
      </c>
      <c r="AA74" s="10">
        <f t="shared" si="23"/>
        <v>0</v>
      </c>
      <c r="AB74" s="10">
        <f t="shared" si="24"/>
        <v>0</v>
      </c>
      <c r="AC74" s="10">
        <f t="shared" si="25"/>
        <v>0</v>
      </c>
      <c r="AD74" s="9">
        <f t="shared" si="26"/>
        <v>45130</v>
      </c>
      <c r="AE74" s="9">
        <f t="array" ref="AE74">IFS(O74&lt;&gt;"", O74, M74&lt;&gt;"", M74, R74&lt;&gt;"", MIN(R74, K74), R74=0, K74)</f>
        <v>45443</v>
      </c>
      <c r="AF74" s="94">
        <f t="shared" si="27"/>
        <v>45443</v>
      </c>
      <c r="AG74" s="94" t="str">
        <f t="shared" si="28"/>
        <v>Start Before/End Before (current period)</v>
      </c>
      <c r="AH74" s="98">
        <f t="shared" si="29"/>
        <v>45443</v>
      </c>
      <c r="AI74" s="98">
        <f t="shared" si="30"/>
        <v>45443</v>
      </c>
      <c r="AJ74" s="99">
        <f t="shared" si="31"/>
        <v>366</v>
      </c>
      <c r="AK74" s="99">
        <f t="shared" si="32"/>
        <v>314</v>
      </c>
      <c r="AL74" s="99">
        <f t="shared" si="33"/>
        <v>0</v>
      </c>
      <c r="AM74" s="99">
        <f t="shared" si="34"/>
        <v>314</v>
      </c>
      <c r="AN74" s="8">
        <f t="shared" si="35"/>
        <v>1092.896175</v>
      </c>
      <c r="AO74" s="8">
        <f t="shared" si="36"/>
        <v>0</v>
      </c>
      <c r="AP74" s="8">
        <f t="shared" si="37"/>
        <v>0</v>
      </c>
      <c r="AQ74" s="8">
        <f t="shared" si="38"/>
        <v>0</v>
      </c>
      <c r="AR74" s="8">
        <f t="shared" si="39"/>
        <v>0</v>
      </c>
      <c r="AS74" s="8">
        <f t="shared" si="40"/>
        <v>0</v>
      </c>
      <c r="AT74" s="8">
        <f t="shared" si="41"/>
        <v>0</v>
      </c>
      <c r="AU74" s="100">
        <f t="shared" si="42"/>
        <v>0</v>
      </c>
      <c r="AV74" s="8">
        <f>if(AO74&gt;0, iferror(averageifs(Prices!$B:$B, Prices!$A:$A, "&gt;="&amp;AD74, Prices!$A:$A, "&lt;"&amp;MIN($B$2, AE74)), 0), 0)</f>
        <v>0</v>
      </c>
      <c r="AW74" s="8">
        <f>if(AP74&gt;0, IFERROR(averageifs(Prices!$B:$B, Prices!$A:$A, "&gt;="&amp;MAX(AD74, $B$2), Prices!$A:$A, "&lt;"&amp;MIN($B$3, AE74)), 0), 0)</f>
        <v>0</v>
      </c>
      <c r="AX74" s="8">
        <f>if(AT74&gt;0, iferror(averageifs(Prices!$B:$B, Prices!$A:$A, "&gt;="&amp;AD74, Prices!$A:$A, "&lt;"&amp;min($B$3, $AE74)), 0), 0)</f>
        <v>0</v>
      </c>
      <c r="AY74" s="8">
        <f>VLOOKUP(maxifs(Prices!A:A, Prices!A:A, "&lt;="&amp;$B$2-1), Prices!A:B, 2, 0)*AO74</f>
        <v>0</v>
      </c>
      <c r="AZ74" s="8">
        <f t="shared" si="43"/>
        <v>0</v>
      </c>
      <c r="BA74" s="8">
        <f t="shared" si="44"/>
        <v>0</v>
      </c>
      <c r="BB74" s="8">
        <f t="shared" si="45"/>
        <v>0</v>
      </c>
      <c r="BC74" s="8">
        <f t="shared" si="46"/>
        <v>0</v>
      </c>
      <c r="BD74" s="8">
        <f t="shared" si="47"/>
        <v>0</v>
      </c>
      <c r="BE74" s="8">
        <f t="shared" si="48"/>
        <v>0</v>
      </c>
      <c r="BF74" s="8">
        <f>-(if(R74&gt;0, VLOOKUP(maxifs(Prices!A:A, Prices!A:A, "&lt;="&amp;R74), Prices!A:B, 2, 0)*AA74, 0)+if(M74&lt;&gt;"", VLOOKUP(maxifs(Prices!A:A, Prices!A:A, "&lt;="&amp;M74), Prices!A:B, 2, 0)*Y74, 0)+if(O74&lt;&gt;"", VLOOKUP(maxifs(Prices!A:A, Prices!A:A, "&lt;="&amp;O74), Prices!A:B, 2, 0)*Z74, 0))</f>
        <v>0</v>
      </c>
      <c r="BG74" s="8">
        <f t="shared" si="49"/>
        <v>0</v>
      </c>
      <c r="BH74" s="8">
        <f t="shared" si="50"/>
        <v>0</v>
      </c>
      <c r="BI74" s="8">
        <f>VLOOKUP(maxifs(Prices!A:A, Prices!A:A, "&lt;="&amp;$B$3), Prices!A:B, 2, 0)*AT74</f>
        <v>0</v>
      </c>
      <c r="BJ74" s="8">
        <f t="shared" si="51"/>
        <v>0</v>
      </c>
      <c r="BK74" s="8">
        <f t="shared" si="52"/>
        <v>0</v>
      </c>
      <c r="BL74" s="8">
        <f t="shared" si="53"/>
        <v>0</v>
      </c>
      <c r="BM74" s="8">
        <f t="shared" si="54"/>
        <v>0</v>
      </c>
    </row>
    <row r="75" ht="12.75" customHeight="1">
      <c r="A75" s="88" t="s">
        <v>104</v>
      </c>
      <c r="B75" s="88" t="s">
        <v>105</v>
      </c>
      <c r="C75" s="7"/>
      <c r="D75" s="7" t="str">
        <f t="shared" si="8"/>
        <v>N</v>
      </c>
      <c r="E75" s="89"/>
      <c r="F75" s="90">
        <f>iferror(VLOOKUP(A75, Terminations!C:D, 2, 0), "")</f>
        <v>45443</v>
      </c>
      <c r="G75" s="88" t="s">
        <v>107</v>
      </c>
      <c r="H75" s="8" t="str">
        <f t="shared" si="9"/>
        <v>E1-T01-45495</v>
      </c>
      <c r="I75" s="91">
        <v>45130.0</v>
      </c>
      <c r="J75" s="92">
        <v>100000.0</v>
      </c>
      <c r="K75" s="91">
        <v>45495.0</v>
      </c>
      <c r="L75" s="10">
        <f t="shared" si="10"/>
        <v>0</v>
      </c>
      <c r="M75" s="93">
        <f t="shared" si="11"/>
        <v>45443</v>
      </c>
      <c r="N75" s="8">
        <f t="shared" si="12"/>
        <v>100000</v>
      </c>
      <c r="O75" s="94" t="str">
        <f t="shared" si="13"/>
        <v/>
      </c>
      <c r="P75" s="8">
        <f t="shared" si="14"/>
        <v>0</v>
      </c>
      <c r="Q75" s="95"/>
      <c r="R75" s="91"/>
      <c r="S75" s="97"/>
      <c r="T75" s="94">
        <f t="shared" si="16"/>
        <v>45443</v>
      </c>
      <c r="U75" s="10">
        <f t="shared" si="17"/>
        <v>0</v>
      </c>
      <c r="V75" s="10">
        <f t="shared" si="18"/>
        <v>0</v>
      </c>
      <c r="W75" s="10">
        <f t="shared" si="19"/>
        <v>0</v>
      </c>
      <c r="X75" s="10">
        <f t="shared" si="20"/>
        <v>0</v>
      </c>
      <c r="Y75" s="10">
        <f t="shared" si="21"/>
        <v>0</v>
      </c>
      <c r="Z75" s="10">
        <f t="shared" si="22"/>
        <v>0</v>
      </c>
      <c r="AA75" s="10">
        <f t="shared" si="23"/>
        <v>0</v>
      </c>
      <c r="AB75" s="10">
        <f t="shared" si="24"/>
        <v>0</v>
      </c>
      <c r="AC75" s="10">
        <f t="shared" si="25"/>
        <v>0</v>
      </c>
      <c r="AD75" s="9">
        <f t="shared" si="26"/>
        <v>45130</v>
      </c>
      <c r="AE75" s="9">
        <f t="array" ref="AE75">IFS(O75&lt;&gt;"", O75, M75&lt;&gt;"", M75, R75&lt;&gt;"", MIN(R75, K75), R75=0, K75)</f>
        <v>45443</v>
      </c>
      <c r="AF75" s="94">
        <f t="shared" si="27"/>
        <v>45443</v>
      </c>
      <c r="AG75" s="94" t="str">
        <f t="shared" si="28"/>
        <v>Start Before/End Before (current period)</v>
      </c>
      <c r="AH75" s="98">
        <f t="shared" si="29"/>
        <v>45443</v>
      </c>
      <c r="AI75" s="98">
        <f t="shared" si="30"/>
        <v>45443</v>
      </c>
      <c r="AJ75" s="99">
        <f t="shared" si="31"/>
        <v>366</v>
      </c>
      <c r="AK75" s="99">
        <f t="shared" si="32"/>
        <v>314</v>
      </c>
      <c r="AL75" s="99">
        <f t="shared" si="33"/>
        <v>0</v>
      </c>
      <c r="AM75" s="99">
        <f t="shared" si="34"/>
        <v>314</v>
      </c>
      <c r="AN75" s="8">
        <f t="shared" si="35"/>
        <v>273.2240437</v>
      </c>
      <c r="AO75" s="8">
        <f t="shared" si="36"/>
        <v>0</v>
      </c>
      <c r="AP75" s="8">
        <f t="shared" si="37"/>
        <v>0</v>
      </c>
      <c r="AQ75" s="8">
        <f t="shared" si="38"/>
        <v>0</v>
      </c>
      <c r="AR75" s="8">
        <f t="shared" si="39"/>
        <v>0</v>
      </c>
      <c r="AS75" s="8">
        <f t="shared" si="40"/>
        <v>0</v>
      </c>
      <c r="AT75" s="8">
        <f t="shared" si="41"/>
        <v>0</v>
      </c>
      <c r="AU75" s="100">
        <f t="shared" si="42"/>
        <v>0</v>
      </c>
      <c r="AV75" s="8">
        <f>if(AO75&gt;0, iferror(averageifs(Prices!$B:$B, Prices!$A:$A, "&gt;="&amp;AD75, Prices!$A:$A, "&lt;"&amp;MIN($B$2, AE75)), 0), 0)</f>
        <v>0</v>
      </c>
      <c r="AW75" s="8">
        <f>if(AP75&gt;0, IFERROR(averageifs(Prices!$B:$B, Prices!$A:$A, "&gt;="&amp;MAX(AD75, $B$2), Prices!$A:$A, "&lt;"&amp;MIN($B$3, AE75)), 0), 0)</f>
        <v>0</v>
      </c>
      <c r="AX75" s="8">
        <f>if(AT75&gt;0, iferror(averageifs(Prices!$B:$B, Prices!$A:$A, "&gt;="&amp;AD75, Prices!$A:$A, "&lt;"&amp;min($B$3, $AE75)), 0), 0)</f>
        <v>0</v>
      </c>
      <c r="AY75" s="8">
        <f>VLOOKUP(maxifs(Prices!A:A, Prices!A:A, "&lt;="&amp;$B$2-1), Prices!A:B, 2, 0)*AO75</f>
        <v>0</v>
      </c>
      <c r="AZ75" s="8">
        <f t="shared" si="43"/>
        <v>0</v>
      </c>
      <c r="BA75" s="8">
        <f t="shared" si="44"/>
        <v>0</v>
      </c>
      <c r="BB75" s="8">
        <f t="shared" si="45"/>
        <v>0</v>
      </c>
      <c r="BC75" s="8">
        <f t="shared" si="46"/>
        <v>0</v>
      </c>
      <c r="BD75" s="8">
        <f t="shared" si="47"/>
        <v>0</v>
      </c>
      <c r="BE75" s="8">
        <f t="shared" si="48"/>
        <v>0</v>
      </c>
      <c r="BF75" s="8">
        <f>-(if(R75&gt;0, VLOOKUP(maxifs(Prices!A:A, Prices!A:A, "&lt;="&amp;R75), Prices!A:B, 2, 0)*AA75, 0)+if(M75&lt;&gt;"", VLOOKUP(maxifs(Prices!A:A, Prices!A:A, "&lt;="&amp;M75), Prices!A:B, 2, 0)*Y75, 0)+if(O75&lt;&gt;"", VLOOKUP(maxifs(Prices!A:A, Prices!A:A, "&lt;="&amp;O75), Prices!A:B, 2, 0)*Z75, 0))</f>
        <v>0</v>
      </c>
      <c r="BG75" s="8">
        <f t="shared" si="49"/>
        <v>0</v>
      </c>
      <c r="BH75" s="8">
        <f t="shared" si="50"/>
        <v>0</v>
      </c>
      <c r="BI75" s="8">
        <f>VLOOKUP(maxifs(Prices!A:A, Prices!A:A, "&lt;="&amp;$B$3), Prices!A:B, 2, 0)*AT75</f>
        <v>0</v>
      </c>
      <c r="BJ75" s="8">
        <f t="shared" si="51"/>
        <v>0</v>
      </c>
      <c r="BK75" s="8">
        <f t="shared" si="52"/>
        <v>0</v>
      </c>
      <c r="BL75" s="8">
        <f t="shared" si="53"/>
        <v>0</v>
      </c>
      <c r="BM75" s="8">
        <f t="shared" si="54"/>
        <v>0</v>
      </c>
    </row>
    <row r="76" ht="12.75" customHeight="1">
      <c r="A76" s="88" t="s">
        <v>104</v>
      </c>
      <c r="B76" s="88" t="s">
        <v>105</v>
      </c>
      <c r="C76" s="7"/>
      <c r="D76" s="7" t="str">
        <f t="shared" si="8"/>
        <v>N</v>
      </c>
      <c r="E76" s="89"/>
      <c r="F76" s="90">
        <f>iferror(VLOOKUP(A76, Terminations!C:D, 2, 0), "")</f>
        <v>45443</v>
      </c>
      <c r="G76" s="88" t="s">
        <v>108</v>
      </c>
      <c r="H76" s="8" t="str">
        <f t="shared" si="9"/>
        <v>E1-T02-45860</v>
      </c>
      <c r="I76" s="91">
        <v>45130.0</v>
      </c>
      <c r="J76" s="92">
        <v>100000.0</v>
      </c>
      <c r="K76" s="91">
        <v>45860.0</v>
      </c>
      <c r="L76" s="10">
        <f t="shared" si="10"/>
        <v>0</v>
      </c>
      <c r="M76" s="93">
        <f t="shared" si="11"/>
        <v>45443</v>
      </c>
      <c r="N76" s="8">
        <f t="shared" si="12"/>
        <v>100000</v>
      </c>
      <c r="O76" s="94" t="str">
        <f t="shared" si="13"/>
        <v/>
      </c>
      <c r="P76" s="8">
        <f t="shared" si="14"/>
        <v>0</v>
      </c>
      <c r="Q76" s="95"/>
      <c r="R76" s="91"/>
      <c r="S76" s="97"/>
      <c r="T76" s="94">
        <f t="shared" si="16"/>
        <v>45443</v>
      </c>
      <c r="U76" s="10">
        <f t="shared" si="17"/>
        <v>0</v>
      </c>
      <c r="V76" s="10">
        <f t="shared" si="18"/>
        <v>0</v>
      </c>
      <c r="W76" s="10">
        <f t="shared" si="19"/>
        <v>0</v>
      </c>
      <c r="X76" s="10">
        <f t="shared" si="20"/>
        <v>0</v>
      </c>
      <c r="Y76" s="10">
        <f t="shared" si="21"/>
        <v>0</v>
      </c>
      <c r="Z76" s="10">
        <f t="shared" si="22"/>
        <v>0</v>
      </c>
      <c r="AA76" s="10">
        <f t="shared" si="23"/>
        <v>0</v>
      </c>
      <c r="AB76" s="10">
        <f t="shared" si="24"/>
        <v>0</v>
      </c>
      <c r="AC76" s="10">
        <f t="shared" si="25"/>
        <v>0</v>
      </c>
      <c r="AD76" s="9">
        <f t="shared" si="26"/>
        <v>45130</v>
      </c>
      <c r="AE76" s="9">
        <f t="array" ref="AE76">IFS(O76&lt;&gt;"", O76, M76&lt;&gt;"", M76, R76&lt;&gt;"", MIN(R76, K76), R76=0, K76)</f>
        <v>45443</v>
      </c>
      <c r="AF76" s="94">
        <f t="shared" si="27"/>
        <v>45443</v>
      </c>
      <c r="AG76" s="94" t="str">
        <f t="shared" si="28"/>
        <v>Start Before/End Before (current period)</v>
      </c>
      <c r="AH76" s="98">
        <f t="shared" si="29"/>
        <v>45443</v>
      </c>
      <c r="AI76" s="98">
        <f t="shared" si="30"/>
        <v>45443</v>
      </c>
      <c r="AJ76" s="99">
        <f t="shared" si="31"/>
        <v>731</v>
      </c>
      <c r="AK76" s="99">
        <f t="shared" si="32"/>
        <v>314</v>
      </c>
      <c r="AL76" s="99">
        <f t="shared" si="33"/>
        <v>0</v>
      </c>
      <c r="AM76" s="99">
        <f t="shared" si="34"/>
        <v>314</v>
      </c>
      <c r="AN76" s="8">
        <f t="shared" si="35"/>
        <v>136.7989056</v>
      </c>
      <c r="AO76" s="8">
        <f t="shared" si="36"/>
        <v>0</v>
      </c>
      <c r="AP76" s="8">
        <f t="shared" si="37"/>
        <v>0</v>
      </c>
      <c r="AQ76" s="8">
        <f t="shared" si="38"/>
        <v>0</v>
      </c>
      <c r="AR76" s="8">
        <f t="shared" si="39"/>
        <v>0</v>
      </c>
      <c r="AS76" s="8">
        <f t="shared" si="40"/>
        <v>0</v>
      </c>
      <c r="AT76" s="8">
        <f t="shared" si="41"/>
        <v>0</v>
      </c>
      <c r="AU76" s="100">
        <f t="shared" si="42"/>
        <v>0</v>
      </c>
      <c r="AV76" s="8">
        <f>if(AO76&gt;0, iferror(averageifs(Prices!$B:$B, Prices!$A:$A, "&gt;="&amp;AD76, Prices!$A:$A, "&lt;"&amp;MIN($B$2, AE76)), 0), 0)</f>
        <v>0</v>
      </c>
      <c r="AW76" s="8">
        <f>if(AP76&gt;0, IFERROR(averageifs(Prices!$B:$B, Prices!$A:$A, "&gt;="&amp;MAX(AD76, $B$2), Prices!$A:$A, "&lt;"&amp;MIN($B$3, AE76)), 0), 0)</f>
        <v>0</v>
      </c>
      <c r="AX76" s="8">
        <f>if(AT76&gt;0, iferror(averageifs(Prices!$B:$B, Prices!$A:$A, "&gt;="&amp;AD76, Prices!$A:$A, "&lt;"&amp;min($B$3, $AE76)), 0), 0)</f>
        <v>0</v>
      </c>
      <c r="AY76" s="8">
        <f>VLOOKUP(maxifs(Prices!A:A, Prices!A:A, "&lt;="&amp;$B$2-1), Prices!A:B, 2, 0)*AO76</f>
        <v>0</v>
      </c>
      <c r="AZ76" s="8">
        <f t="shared" si="43"/>
        <v>0</v>
      </c>
      <c r="BA76" s="8">
        <f t="shared" si="44"/>
        <v>0</v>
      </c>
      <c r="BB76" s="8">
        <f t="shared" si="45"/>
        <v>0</v>
      </c>
      <c r="BC76" s="8">
        <f t="shared" si="46"/>
        <v>0</v>
      </c>
      <c r="BD76" s="8">
        <f t="shared" si="47"/>
        <v>0</v>
      </c>
      <c r="BE76" s="8">
        <f t="shared" si="48"/>
        <v>0</v>
      </c>
      <c r="BF76" s="8">
        <f>-(if(R76&gt;0, VLOOKUP(maxifs(Prices!A:A, Prices!A:A, "&lt;="&amp;R76), Prices!A:B, 2, 0)*AA76, 0)+if(M76&lt;&gt;"", VLOOKUP(maxifs(Prices!A:A, Prices!A:A, "&lt;="&amp;M76), Prices!A:B, 2, 0)*Y76, 0)+if(O76&lt;&gt;"", VLOOKUP(maxifs(Prices!A:A, Prices!A:A, "&lt;="&amp;O76), Prices!A:B, 2, 0)*Z76, 0))</f>
        <v>0</v>
      </c>
      <c r="BG76" s="8">
        <f t="shared" si="49"/>
        <v>0</v>
      </c>
      <c r="BH76" s="8">
        <f t="shared" si="50"/>
        <v>0</v>
      </c>
      <c r="BI76" s="8">
        <f>VLOOKUP(maxifs(Prices!A:A, Prices!A:A, "&lt;="&amp;$B$3), Prices!A:B, 2, 0)*AT76</f>
        <v>0</v>
      </c>
      <c r="BJ76" s="8">
        <f t="shared" si="51"/>
        <v>0</v>
      </c>
      <c r="BK76" s="8">
        <f t="shared" si="52"/>
        <v>0</v>
      </c>
      <c r="BL76" s="8">
        <f t="shared" si="53"/>
        <v>0</v>
      </c>
      <c r="BM76" s="8">
        <f t="shared" si="54"/>
        <v>0</v>
      </c>
    </row>
    <row r="77" ht="12.75" customHeight="1">
      <c r="A77" s="88" t="s">
        <v>104</v>
      </c>
      <c r="B77" s="88" t="s">
        <v>105</v>
      </c>
      <c r="C77" s="7"/>
      <c r="D77" s="7" t="str">
        <f t="shared" si="8"/>
        <v>N</v>
      </c>
      <c r="E77" s="89"/>
      <c r="F77" s="90">
        <f>iferror(VLOOKUP(A77, Terminations!C:D, 2, 0), "")</f>
        <v>45443</v>
      </c>
      <c r="G77" s="88" t="s">
        <v>109</v>
      </c>
      <c r="H77" s="8" t="str">
        <f t="shared" si="9"/>
        <v>E1-T03-45900</v>
      </c>
      <c r="I77" s="91">
        <v>45130.0</v>
      </c>
      <c r="J77" s="92">
        <v>8000.0</v>
      </c>
      <c r="K77" s="91">
        <v>45900.0</v>
      </c>
      <c r="L77" s="10">
        <f t="shared" si="10"/>
        <v>0</v>
      </c>
      <c r="M77" s="93">
        <f t="shared" si="11"/>
        <v>45443</v>
      </c>
      <c r="N77" s="8">
        <f t="shared" si="12"/>
        <v>8000</v>
      </c>
      <c r="O77" s="94" t="str">
        <f t="shared" si="13"/>
        <v/>
      </c>
      <c r="P77" s="8">
        <f t="shared" si="14"/>
        <v>0</v>
      </c>
      <c r="Q77" s="95"/>
      <c r="R77" s="91"/>
      <c r="S77" s="97"/>
      <c r="T77" s="94">
        <f t="shared" si="16"/>
        <v>45443</v>
      </c>
      <c r="U77" s="10">
        <f t="shared" si="17"/>
        <v>0</v>
      </c>
      <c r="V77" s="10">
        <f t="shared" si="18"/>
        <v>0</v>
      </c>
      <c r="W77" s="10">
        <f t="shared" si="19"/>
        <v>0</v>
      </c>
      <c r="X77" s="10">
        <f t="shared" si="20"/>
        <v>0</v>
      </c>
      <c r="Y77" s="10">
        <f t="shared" si="21"/>
        <v>0</v>
      </c>
      <c r="Z77" s="10">
        <f t="shared" si="22"/>
        <v>0</v>
      </c>
      <c r="AA77" s="10">
        <f t="shared" si="23"/>
        <v>0</v>
      </c>
      <c r="AB77" s="10">
        <f t="shared" si="24"/>
        <v>0</v>
      </c>
      <c r="AC77" s="10">
        <f t="shared" si="25"/>
        <v>0</v>
      </c>
      <c r="AD77" s="9">
        <f t="shared" si="26"/>
        <v>45130</v>
      </c>
      <c r="AE77" s="9">
        <f t="array" ref="AE77">IFS(O77&lt;&gt;"", O77, M77&lt;&gt;"", M77, R77&lt;&gt;"", MIN(R77, K77), R77=0, K77)</f>
        <v>45443</v>
      </c>
      <c r="AF77" s="94">
        <f t="shared" si="27"/>
        <v>45443</v>
      </c>
      <c r="AG77" s="94" t="str">
        <f t="shared" si="28"/>
        <v>Start Before/End Before (current period)</v>
      </c>
      <c r="AH77" s="98">
        <f t="shared" si="29"/>
        <v>45443</v>
      </c>
      <c r="AI77" s="98">
        <f t="shared" si="30"/>
        <v>45443</v>
      </c>
      <c r="AJ77" s="99">
        <f t="shared" si="31"/>
        <v>771</v>
      </c>
      <c r="AK77" s="99">
        <f t="shared" si="32"/>
        <v>314</v>
      </c>
      <c r="AL77" s="99">
        <f t="shared" si="33"/>
        <v>0</v>
      </c>
      <c r="AM77" s="99">
        <f t="shared" si="34"/>
        <v>314</v>
      </c>
      <c r="AN77" s="8">
        <f t="shared" si="35"/>
        <v>10.37613489</v>
      </c>
      <c r="AO77" s="8">
        <f t="shared" si="36"/>
        <v>0</v>
      </c>
      <c r="AP77" s="8">
        <f t="shared" si="37"/>
        <v>0</v>
      </c>
      <c r="AQ77" s="8">
        <f t="shared" si="38"/>
        <v>0</v>
      </c>
      <c r="AR77" s="8">
        <f t="shared" si="39"/>
        <v>0</v>
      </c>
      <c r="AS77" s="8">
        <f t="shared" si="40"/>
        <v>0</v>
      </c>
      <c r="AT77" s="8">
        <f t="shared" si="41"/>
        <v>0</v>
      </c>
      <c r="AU77" s="100">
        <f t="shared" si="42"/>
        <v>0</v>
      </c>
      <c r="AV77" s="8">
        <f>if(AO77&gt;0, iferror(averageifs(Prices!$B:$B, Prices!$A:$A, "&gt;="&amp;AD77, Prices!$A:$A, "&lt;"&amp;MIN($B$2, AE77)), 0), 0)</f>
        <v>0</v>
      </c>
      <c r="AW77" s="8">
        <f>if(AP77&gt;0, IFERROR(averageifs(Prices!$B:$B, Prices!$A:$A, "&gt;="&amp;MAX(AD77, $B$2), Prices!$A:$A, "&lt;"&amp;MIN($B$3, AE77)), 0), 0)</f>
        <v>0</v>
      </c>
      <c r="AX77" s="8">
        <f>if(AT77&gt;0, iferror(averageifs(Prices!$B:$B, Prices!$A:$A, "&gt;="&amp;AD77, Prices!$A:$A, "&lt;"&amp;min($B$3, $AE77)), 0), 0)</f>
        <v>0</v>
      </c>
      <c r="AY77" s="8">
        <f>VLOOKUP(maxifs(Prices!A:A, Prices!A:A, "&lt;="&amp;$B$2-1), Prices!A:B, 2, 0)*AO77</f>
        <v>0</v>
      </c>
      <c r="AZ77" s="8">
        <f t="shared" si="43"/>
        <v>0</v>
      </c>
      <c r="BA77" s="8">
        <f t="shared" si="44"/>
        <v>0</v>
      </c>
      <c r="BB77" s="8">
        <f t="shared" si="45"/>
        <v>0</v>
      </c>
      <c r="BC77" s="8">
        <f t="shared" si="46"/>
        <v>0</v>
      </c>
      <c r="BD77" s="8">
        <f t="shared" si="47"/>
        <v>0</v>
      </c>
      <c r="BE77" s="8">
        <f t="shared" si="48"/>
        <v>0</v>
      </c>
      <c r="BF77" s="8">
        <f>-(if(R77&gt;0, VLOOKUP(maxifs(Prices!A:A, Prices!A:A, "&lt;="&amp;R77), Prices!A:B, 2, 0)*AA77, 0)+if(M77&lt;&gt;"", VLOOKUP(maxifs(Prices!A:A, Prices!A:A, "&lt;="&amp;M77), Prices!A:B, 2, 0)*Y77, 0)+if(O77&lt;&gt;"", VLOOKUP(maxifs(Prices!A:A, Prices!A:A, "&lt;="&amp;O77), Prices!A:B, 2, 0)*Z77, 0))</f>
        <v>0</v>
      </c>
      <c r="BG77" s="8">
        <f t="shared" si="49"/>
        <v>0</v>
      </c>
      <c r="BH77" s="8">
        <f t="shared" si="50"/>
        <v>0</v>
      </c>
      <c r="BI77" s="8">
        <f>VLOOKUP(maxifs(Prices!A:A, Prices!A:A, "&lt;="&amp;$B$3), Prices!A:B, 2, 0)*AT77</f>
        <v>0</v>
      </c>
      <c r="BJ77" s="8">
        <f t="shared" si="51"/>
        <v>0</v>
      </c>
      <c r="BK77" s="8">
        <f t="shared" si="52"/>
        <v>0</v>
      </c>
      <c r="BL77" s="8">
        <f t="shared" si="53"/>
        <v>0</v>
      </c>
      <c r="BM77" s="8">
        <f t="shared" si="54"/>
        <v>0</v>
      </c>
    </row>
    <row r="78" ht="12.75" customHeight="1">
      <c r="A78" s="88" t="s">
        <v>104</v>
      </c>
      <c r="B78" s="88" t="s">
        <v>105</v>
      </c>
      <c r="C78" s="7"/>
      <c r="D78" s="7" t="str">
        <f t="shared" si="8"/>
        <v>N</v>
      </c>
      <c r="E78" s="89"/>
      <c r="F78" s="90">
        <f>iferror(VLOOKUP(A78, Terminations!C:D, 2, 0), "")</f>
        <v>45443</v>
      </c>
      <c r="G78" s="88" t="s">
        <v>109</v>
      </c>
      <c r="H78" s="8" t="str">
        <f t="shared" si="9"/>
        <v>E1-T03-45930</v>
      </c>
      <c r="I78" s="91">
        <v>45130.0</v>
      </c>
      <c r="J78" s="92">
        <v>8000.0</v>
      </c>
      <c r="K78" s="91">
        <v>45930.0</v>
      </c>
      <c r="L78" s="10">
        <f t="shared" si="10"/>
        <v>0</v>
      </c>
      <c r="M78" s="93">
        <f t="shared" si="11"/>
        <v>45443</v>
      </c>
      <c r="N78" s="8">
        <f t="shared" si="12"/>
        <v>8000</v>
      </c>
      <c r="O78" s="94" t="str">
        <f t="shared" si="13"/>
        <v/>
      </c>
      <c r="P78" s="8">
        <f t="shared" si="14"/>
        <v>0</v>
      </c>
      <c r="Q78" s="95"/>
      <c r="R78" s="91"/>
      <c r="S78" s="97"/>
      <c r="T78" s="94">
        <f t="shared" si="16"/>
        <v>45443</v>
      </c>
      <c r="U78" s="10">
        <f t="shared" si="17"/>
        <v>0</v>
      </c>
      <c r="V78" s="10">
        <f t="shared" si="18"/>
        <v>0</v>
      </c>
      <c r="W78" s="10">
        <f t="shared" si="19"/>
        <v>0</v>
      </c>
      <c r="X78" s="10">
        <f t="shared" si="20"/>
        <v>0</v>
      </c>
      <c r="Y78" s="10">
        <f t="shared" si="21"/>
        <v>0</v>
      </c>
      <c r="Z78" s="10">
        <f t="shared" si="22"/>
        <v>0</v>
      </c>
      <c r="AA78" s="10">
        <f t="shared" si="23"/>
        <v>0</v>
      </c>
      <c r="AB78" s="10">
        <f t="shared" si="24"/>
        <v>0</v>
      </c>
      <c r="AC78" s="10">
        <f t="shared" si="25"/>
        <v>0</v>
      </c>
      <c r="AD78" s="9">
        <f t="shared" si="26"/>
        <v>45130</v>
      </c>
      <c r="AE78" s="9">
        <f t="array" ref="AE78">IFS(O78&lt;&gt;"", O78, M78&lt;&gt;"", M78, R78&lt;&gt;"", MIN(R78, K78), R78=0, K78)</f>
        <v>45443</v>
      </c>
      <c r="AF78" s="94">
        <f t="shared" si="27"/>
        <v>45443</v>
      </c>
      <c r="AG78" s="94" t="str">
        <f t="shared" si="28"/>
        <v>Start Before/End Before (current period)</v>
      </c>
      <c r="AH78" s="98">
        <f t="shared" si="29"/>
        <v>45443</v>
      </c>
      <c r="AI78" s="98">
        <f t="shared" si="30"/>
        <v>45443</v>
      </c>
      <c r="AJ78" s="99">
        <f t="shared" si="31"/>
        <v>801</v>
      </c>
      <c r="AK78" s="99">
        <f t="shared" si="32"/>
        <v>314</v>
      </c>
      <c r="AL78" s="99">
        <f t="shared" si="33"/>
        <v>0</v>
      </c>
      <c r="AM78" s="99">
        <f t="shared" si="34"/>
        <v>314</v>
      </c>
      <c r="AN78" s="8">
        <f t="shared" si="35"/>
        <v>9.987515605</v>
      </c>
      <c r="AO78" s="8">
        <f t="shared" si="36"/>
        <v>0</v>
      </c>
      <c r="AP78" s="8">
        <f t="shared" si="37"/>
        <v>0</v>
      </c>
      <c r="AQ78" s="8">
        <f t="shared" si="38"/>
        <v>0</v>
      </c>
      <c r="AR78" s="8">
        <f t="shared" si="39"/>
        <v>0</v>
      </c>
      <c r="AS78" s="8">
        <f t="shared" si="40"/>
        <v>0</v>
      </c>
      <c r="AT78" s="8">
        <f t="shared" si="41"/>
        <v>0</v>
      </c>
      <c r="AU78" s="100">
        <f t="shared" si="42"/>
        <v>0</v>
      </c>
      <c r="AV78" s="8">
        <f>if(AO78&gt;0, iferror(averageifs(Prices!$B:$B, Prices!$A:$A, "&gt;="&amp;AD78, Prices!$A:$A, "&lt;"&amp;MIN($B$2, AE78)), 0), 0)</f>
        <v>0</v>
      </c>
      <c r="AW78" s="8">
        <f>if(AP78&gt;0, IFERROR(averageifs(Prices!$B:$B, Prices!$A:$A, "&gt;="&amp;MAX(AD78, $B$2), Prices!$A:$A, "&lt;"&amp;MIN($B$3, AE78)), 0), 0)</f>
        <v>0</v>
      </c>
      <c r="AX78" s="8">
        <f>if(AT78&gt;0, iferror(averageifs(Prices!$B:$B, Prices!$A:$A, "&gt;="&amp;AD78, Prices!$A:$A, "&lt;"&amp;min($B$3, $AE78)), 0), 0)</f>
        <v>0</v>
      </c>
      <c r="AY78" s="8">
        <f>VLOOKUP(maxifs(Prices!A:A, Prices!A:A, "&lt;="&amp;$B$2-1), Prices!A:B, 2, 0)*AO78</f>
        <v>0</v>
      </c>
      <c r="AZ78" s="8">
        <f t="shared" si="43"/>
        <v>0</v>
      </c>
      <c r="BA78" s="8">
        <f t="shared" si="44"/>
        <v>0</v>
      </c>
      <c r="BB78" s="8">
        <f t="shared" si="45"/>
        <v>0</v>
      </c>
      <c r="BC78" s="8">
        <f t="shared" si="46"/>
        <v>0</v>
      </c>
      <c r="BD78" s="8">
        <f t="shared" si="47"/>
        <v>0</v>
      </c>
      <c r="BE78" s="8">
        <f t="shared" si="48"/>
        <v>0</v>
      </c>
      <c r="BF78" s="8">
        <f>-(if(R78&gt;0, VLOOKUP(maxifs(Prices!A:A, Prices!A:A, "&lt;="&amp;R78), Prices!A:B, 2, 0)*AA78, 0)+if(M78&lt;&gt;"", VLOOKUP(maxifs(Prices!A:A, Prices!A:A, "&lt;="&amp;M78), Prices!A:B, 2, 0)*Y78, 0)+if(O78&lt;&gt;"", VLOOKUP(maxifs(Prices!A:A, Prices!A:A, "&lt;="&amp;O78), Prices!A:B, 2, 0)*Z78, 0))</f>
        <v>0</v>
      </c>
      <c r="BG78" s="8">
        <f t="shared" si="49"/>
        <v>0</v>
      </c>
      <c r="BH78" s="8">
        <f t="shared" si="50"/>
        <v>0</v>
      </c>
      <c r="BI78" s="8">
        <f>VLOOKUP(maxifs(Prices!A:A, Prices!A:A, "&lt;="&amp;$B$3), Prices!A:B, 2, 0)*AT78</f>
        <v>0</v>
      </c>
      <c r="BJ78" s="8">
        <f t="shared" si="51"/>
        <v>0</v>
      </c>
      <c r="BK78" s="8">
        <f t="shared" si="52"/>
        <v>0</v>
      </c>
      <c r="BL78" s="8">
        <f t="shared" si="53"/>
        <v>0</v>
      </c>
      <c r="BM78" s="8">
        <f t="shared" si="54"/>
        <v>0</v>
      </c>
    </row>
    <row r="79" ht="12.75" customHeight="1">
      <c r="A79" s="88" t="s">
        <v>104</v>
      </c>
      <c r="B79" s="88" t="s">
        <v>105</v>
      </c>
      <c r="C79" s="7"/>
      <c r="D79" s="7" t="str">
        <f t="shared" si="8"/>
        <v>N</v>
      </c>
      <c r="E79" s="89"/>
      <c r="F79" s="90">
        <f>iferror(VLOOKUP(A79, Terminations!C:D, 2, 0), "")</f>
        <v>45443</v>
      </c>
      <c r="G79" s="88" t="s">
        <v>109</v>
      </c>
      <c r="H79" s="8" t="str">
        <f t="shared" si="9"/>
        <v>E1-T03-45961</v>
      </c>
      <c r="I79" s="91">
        <v>45130.0</v>
      </c>
      <c r="J79" s="92">
        <v>8000.0</v>
      </c>
      <c r="K79" s="91">
        <v>45961.0</v>
      </c>
      <c r="L79" s="10">
        <f t="shared" si="10"/>
        <v>0</v>
      </c>
      <c r="M79" s="93">
        <f t="shared" si="11"/>
        <v>45443</v>
      </c>
      <c r="N79" s="8">
        <f t="shared" si="12"/>
        <v>8000</v>
      </c>
      <c r="O79" s="94" t="str">
        <f t="shared" si="13"/>
        <v/>
      </c>
      <c r="P79" s="8">
        <f t="shared" si="14"/>
        <v>0</v>
      </c>
      <c r="Q79" s="95"/>
      <c r="R79" s="91"/>
      <c r="S79" s="97"/>
      <c r="T79" s="94">
        <f t="shared" si="16"/>
        <v>45443</v>
      </c>
      <c r="U79" s="10">
        <f t="shared" si="17"/>
        <v>0</v>
      </c>
      <c r="V79" s="10">
        <f t="shared" si="18"/>
        <v>0</v>
      </c>
      <c r="W79" s="10">
        <f t="shared" si="19"/>
        <v>0</v>
      </c>
      <c r="X79" s="10">
        <f t="shared" si="20"/>
        <v>0</v>
      </c>
      <c r="Y79" s="10">
        <f t="shared" si="21"/>
        <v>0</v>
      </c>
      <c r="Z79" s="10">
        <f t="shared" si="22"/>
        <v>0</v>
      </c>
      <c r="AA79" s="10">
        <f t="shared" si="23"/>
        <v>0</v>
      </c>
      <c r="AB79" s="10">
        <f t="shared" si="24"/>
        <v>0</v>
      </c>
      <c r="AC79" s="10">
        <f t="shared" si="25"/>
        <v>0</v>
      </c>
      <c r="AD79" s="9">
        <f t="shared" si="26"/>
        <v>45130</v>
      </c>
      <c r="AE79" s="9">
        <f t="array" ref="AE79">IFS(O79&lt;&gt;"", O79, M79&lt;&gt;"", M79, R79&lt;&gt;"", MIN(R79, K79), R79=0, K79)</f>
        <v>45443</v>
      </c>
      <c r="AF79" s="94">
        <f t="shared" si="27"/>
        <v>45443</v>
      </c>
      <c r="AG79" s="94" t="str">
        <f t="shared" si="28"/>
        <v>Start Before/End Before (current period)</v>
      </c>
      <c r="AH79" s="98">
        <f t="shared" si="29"/>
        <v>45443</v>
      </c>
      <c r="AI79" s="98">
        <f t="shared" si="30"/>
        <v>45443</v>
      </c>
      <c r="AJ79" s="99">
        <f t="shared" si="31"/>
        <v>832</v>
      </c>
      <c r="AK79" s="99">
        <f t="shared" si="32"/>
        <v>314</v>
      </c>
      <c r="AL79" s="99">
        <f t="shared" si="33"/>
        <v>0</v>
      </c>
      <c r="AM79" s="99">
        <f t="shared" si="34"/>
        <v>314</v>
      </c>
      <c r="AN79" s="8">
        <f t="shared" si="35"/>
        <v>9.615384615</v>
      </c>
      <c r="AO79" s="8">
        <f t="shared" si="36"/>
        <v>0</v>
      </c>
      <c r="AP79" s="8">
        <f t="shared" si="37"/>
        <v>0</v>
      </c>
      <c r="AQ79" s="8">
        <f t="shared" si="38"/>
        <v>0</v>
      </c>
      <c r="AR79" s="8">
        <f t="shared" si="39"/>
        <v>0</v>
      </c>
      <c r="AS79" s="8">
        <f t="shared" si="40"/>
        <v>0</v>
      </c>
      <c r="AT79" s="8">
        <f t="shared" si="41"/>
        <v>0</v>
      </c>
      <c r="AU79" s="100">
        <f t="shared" si="42"/>
        <v>0</v>
      </c>
      <c r="AV79" s="8">
        <f>if(AO79&gt;0, iferror(averageifs(Prices!$B:$B, Prices!$A:$A, "&gt;="&amp;AD79, Prices!$A:$A, "&lt;"&amp;MIN($B$2, AE79)), 0), 0)</f>
        <v>0</v>
      </c>
      <c r="AW79" s="8">
        <f>if(AP79&gt;0, IFERROR(averageifs(Prices!$B:$B, Prices!$A:$A, "&gt;="&amp;MAX(AD79, $B$2), Prices!$A:$A, "&lt;"&amp;MIN($B$3, AE79)), 0), 0)</f>
        <v>0</v>
      </c>
      <c r="AX79" s="8">
        <f>if(AT79&gt;0, iferror(averageifs(Prices!$B:$B, Prices!$A:$A, "&gt;="&amp;AD79, Prices!$A:$A, "&lt;"&amp;min($B$3, $AE79)), 0), 0)</f>
        <v>0</v>
      </c>
      <c r="AY79" s="8">
        <f>VLOOKUP(maxifs(Prices!A:A, Prices!A:A, "&lt;="&amp;$B$2-1), Prices!A:B, 2, 0)*AO79</f>
        <v>0</v>
      </c>
      <c r="AZ79" s="8">
        <f t="shared" si="43"/>
        <v>0</v>
      </c>
      <c r="BA79" s="8">
        <f t="shared" si="44"/>
        <v>0</v>
      </c>
      <c r="BB79" s="8">
        <f t="shared" si="45"/>
        <v>0</v>
      </c>
      <c r="BC79" s="8">
        <f t="shared" si="46"/>
        <v>0</v>
      </c>
      <c r="BD79" s="8">
        <f t="shared" si="47"/>
        <v>0</v>
      </c>
      <c r="BE79" s="8">
        <f t="shared" si="48"/>
        <v>0</v>
      </c>
      <c r="BF79" s="8">
        <f>-(if(R79&gt;0, VLOOKUP(maxifs(Prices!A:A, Prices!A:A, "&lt;="&amp;R79), Prices!A:B, 2, 0)*AA79, 0)+if(M79&lt;&gt;"", VLOOKUP(maxifs(Prices!A:A, Prices!A:A, "&lt;="&amp;M79), Prices!A:B, 2, 0)*Y79, 0)+if(O79&lt;&gt;"", VLOOKUP(maxifs(Prices!A:A, Prices!A:A, "&lt;="&amp;O79), Prices!A:B, 2, 0)*Z79, 0))</f>
        <v>0</v>
      </c>
      <c r="BG79" s="8">
        <f t="shared" si="49"/>
        <v>0</v>
      </c>
      <c r="BH79" s="8">
        <f t="shared" si="50"/>
        <v>0</v>
      </c>
      <c r="BI79" s="8">
        <f>VLOOKUP(maxifs(Prices!A:A, Prices!A:A, "&lt;="&amp;$B$3), Prices!A:B, 2, 0)*AT79</f>
        <v>0</v>
      </c>
      <c r="BJ79" s="8">
        <f t="shared" si="51"/>
        <v>0</v>
      </c>
      <c r="BK79" s="8">
        <f t="shared" si="52"/>
        <v>0</v>
      </c>
      <c r="BL79" s="8">
        <f t="shared" si="53"/>
        <v>0</v>
      </c>
      <c r="BM79" s="8">
        <f t="shared" si="54"/>
        <v>0</v>
      </c>
    </row>
    <row r="80" ht="12.75" customHeight="1">
      <c r="A80" s="88" t="s">
        <v>104</v>
      </c>
      <c r="B80" s="88" t="s">
        <v>105</v>
      </c>
      <c r="C80" s="7"/>
      <c r="D80" s="7" t="str">
        <f t="shared" si="8"/>
        <v>N</v>
      </c>
      <c r="E80" s="89"/>
      <c r="F80" s="90">
        <f>iferror(VLOOKUP(A80, Terminations!C:D, 2, 0), "")</f>
        <v>45443</v>
      </c>
      <c r="G80" s="88" t="s">
        <v>109</v>
      </c>
      <c r="H80" s="8" t="str">
        <f t="shared" si="9"/>
        <v>E1-T03-45991</v>
      </c>
      <c r="I80" s="91">
        <v>45130.0</v>
      </c>
      <c r="J80" s="92">
        <v>8000.0</v>
      </c>
      <c r="K80" s="91">
        <v>45991.0</v>
      </c>
      <c r="L80" s="10">
        <f t="shared" si="10"/>
        <v>0</v>
      </c>
      <c r="M80" s="93">
        <f t="shared" si="11"/>
        <v>45443</v>
      </c>
      <c r="N80" s="8">
        <f t="shared" si="12"/>
        <v>8000</v>
      </c>
      <c r="O80" s="94" t="str">
        <f t="shared" si="13"/>
        <v/>
      </c>
      <c r="P80" s="8">
        <f t="shared" si="14"/>
        <v>0</v>
      </c>
      <c r="Q80" s="95"/>
      <c r="R80" s="91"/>
      <c r="S80" s="97"/>
      <c r="T80" s="94">
        <f t="shared" si="16"/>
        <v>45443</v>
      </c>
      <c r="U80" s="10">
        <f t="shared" si="17"/>
        <v>0</v>
      </c>
      <c r="V80" s="10">
        <f t="shared" si="18"/>
        <v>0</v>
      </c>
      <c r="W80" s="10">
        <f t="shared" si="19"/>
        <v>0</v>
      </c>
      <c r="X80" s="10">
        <f t="shared" si="20"/>
        <v>0</v>
      </c>
      <c r="Y80" s="10">
        <f t="shared" si="21"/>
        <v>0</v>
      </c>
      <c r="Z80" s="10">
        <f t="shared" si="22"/>
        <v>0</v>
      </c>
      <c r="AA80" s="10">
        <f t="shared" si="23"/>
        <v>0</v>
      </c>
      <c r="AB80" s="10">
        <f t="shared" si="24"/>
        <v>0</v>
      </c>
      <c r="AC80" s="10">
        <f t="shared" si="25"/>
        <v>0</v>
      </c>
      <c r="AD80" s="9">
        <f t="shared" si="26"/>
        <v>45130</v>
      </c>
      <c r="AE80" s="9">
        <f t="array" ref="AE80">IFS(O80&lt;&gt;"", O80, M80&lt;&gt;"", M80, R80&lt;&gt;"", MIN(R80, K80), R80=0, K80)</f>
        <v>45443</v>
      </c>
      <c r="AF80" s="94">
        <f t="shared" si="27"/>
        <v>45443</v>
      </c>
      <c r="AG80" s="94" t="str">
        <f t="shared" si="28"/>
        <v>Start Before/End Before (current period)</v>
      </c>
      <c r="AH80" s="98">
        <f t="shared" si="29"/>
        <v>45443</v>
      </c>
      <c r="AI80" s="98">
        <f t="shared" si="30"/>
        <v>45443</v>
      </c>
      <c r="AJ80" s="99">
        <f t="shared" si="31"/>
        <v>862</v>
      </c>
      <c r="AK80" s="99">
        <f t="shared" si="32"/>
        <v>314</v>
      </c>
      <c r="AL80" s="99">
        <f t="shared" si="33"/>
        <v>0</v>
      </c>
      <c r="AM80" s="99">
        <f t="shared" si="34"/>
        <v>314</v>
      </c>
      <c r="AN80" s="8">
        <f t="shared" si="35"/>
        <v>9.280742459</v>
      </c>
      <c r="AO80" s="8">
        <f t="shared" si="36"/>
        <v>0</v>
      </c>
      <c r="AP80" s="8">
        <f t="shared" si="37"/>
        <v>0</v>
      </c>
      <c r="AQ80" s="8">
        <f t="shared" si="38"/>
        <v>0</v>
      </c>
      <c r="AR80" s="8">
        <f t="shared" si="39"/>
        <v>0</v>
      </c>
      <c r="AS80" s="8">
        <f t="shared" si="40"/>
        <v>0</v>
      </c>
      <c r="AT80" s="8">
        <f t="shared" si="41"/>
        <v>0</v>
      </c>
      <c r="AU80" s="100">
        <f t="shared" si="42"/>
        <v>0</v>
      </c>
      <c r="AV80" s="8">
        <f>if(AO80&gt;0, iferror(averageifs(Prices!$B:$B, Prices!$A:$A, "&gt;="&amp;AD80, Prices!$A:$A, "&lt;"&amp;MIN($B$2, AE80)), 0), 0)</f>
        <v>0</v>
      </c>
      <c r="AW80" s="8">
        <f>if(AP80&gt;0, IFERROR(averageifs(Prices!$B:$B, Prices!$A:$A, "&gt;="&amp;MAX(AD80, $B$2), Prices!$A:$A, "&lt;"&amp;MIN($B$3, AE80)), 0), 0)</f>
        <v>0</v>
      </c>
      <c r="AX80" s="8">
        <f>if(AT80&gt;0, iferror(averageifs(Prices!$B:$B, Prices!$A:$A, "&gt;="&amp;AD80, Prices!$A:$A, "&lt;"&amp;min($B$3, $AE80)), 0), 0)</f>
        <v>0</v>
      </c>
      <c r="AY80" s="8">
        <f>VLOOKUP(maxifs(Prices!A:A, Prices!A:A, "&lt;="&amp;$B$2-1), Prices!A:B, 2, 0)*AO80</f>
        <v>0</v>
      </c>
      <c r="AZ80" s="8">
        <f t="shared" si="43"/>
        <v>0</v>
      </c>
      <c r="BA80" s="8">
        <f t="shared" si="44"/>
        <v>0</v>
      </c>
      <c r="BB80" s="8">
        <f t="shared" si="45"/>
        <v>0</v>
      </c>
      <c r="BC80" s="8">
        <f t="shared" si="46"/>
        <v>0</v>
      </c>
      <c r="BD80" s="8">
        <f t="shared" si="47"/>
        <v>0</v>
      </c>
      <c r="BE80" s="8">
        <f t="shared" si="48"/>
        <v>0</v>
      </c>
      <c r="BF80" s="8">
        <f>-(if(R80&gt;0, VLOOKUP(maxifs(Prices!A:A, Prices!A:A, "&lt;="&amp;R80), Prices!A:B, 2, 0)*AA80, 0)+if(M80&lt;&gt;"", VLOOKUP(maxifs(Prices!A:A, Prices!A:A, "&lt;="&amp;M80), Prices!A:B, 2, 0)*Y80, 0)+if(O80&lt;&gt;"", VLOOKUP(maxifs(Prices!A:A, Prices!A:A, "&lt;="&amp;O80), Prices!A:B, 2, 0)*Z80, 0))</f>
        <v>0</v>
      </c>
      <c r="BG80" s="8">
        <f t="shared" si="49"/>
        <v>0</v>
      </c>
      <c r="BH80" s="8">
        <f t="shared" si="50"/>
        <v>0</v>
      </c>
      <c r="BI80" s="8">
        <f>VLOOKUP(maxifs(Prices!A:A, Prices!A:A, "&lt;="&amp;$B$3), Prices!A:B, 2, 0)*AT80</f>
        <v>0</v>
      </c>
      <c r="BJ80" s="8">
        <f t="shared" si="51"/>
        <v>0</v>
      </c>
      <c r="BK80" s="8">
        <f t="shared" si="52"/>
        <v>0</v>
      </c>
      <c r="BL80" s="8">
        <f t="shared" si="53"/>
        <v>0</v>
      </c>
      <c r="BM80" s="8">
        <f t="shared" si="54"/>
        <v>0</v>
      </c>
    </row>
    <row r="81" ht="12.75" customHeight="1">
      <c r="A81" s="88" t="s">
        <v>104</v>
      </c>
      <c r="B81" s="88" t="s">
        <v>105</v>
      </c>
      <c r="C81" s="7"/>
      <c r="D81" s="7" t="str">
        <f t="shared" si="8"/>
        <v>N</v>
      </c>
      <c r="E81" s="89"/>
      <c r="F81" s="90">
        <f>iferror(VLOOKUP(A81, Terminations!C:D, 2, 0), "")</f>
        <v>45443</v>
      </c>
      <c r="G81" s="88" t="s">
        <v>109</v>
      </c>
      <c r="H81" s="8" t="str">
        <f t="shared" si="9"/>
        <v>E1-T03-46022</v>
      </c>
      <c r="I81" s="91">
        <v>45130.0</v>
      </c>
      <c r="J81" s="92">
        <v>8000.0</v>
      </c>
      <c r="K81" s="91">
        <v>46022.0</v>
      </c>
      <c r="L81" s="10">
        <f t="shared" si="10"/>
        <v>0</v>
      </c>
      <c r="M81" s="93">
        <f t="shared" si="11"/>
        <v>45443</v>
      </c>
      <c r="N81" s="8">
        <f t="shared" si="12"/>
        <v>8000</v>
      </c>
      <c r="O81" s="94" t="str">
        <f t="shared" si="13"/>
        <v/>
      </c>
      <c r="P81" s="8">
        <f t="shared" si="14"/>
        <v>0</v>
      </c>
      <c r="Q81" s="95"/>
      <c r="R81" s="91"/>
      <c r="S81" s="97"/>
      <c r="T81" s="94">
        <f t="shared" si="16"/>
        <v>45443</v>
      </c>
      <c r="U81" s="10">
        <f t="shared" si="17"/>
        <v>0</v>
      </c>
      <c r="V81" s="10">
        <f t="shared" si="18"/>
        <v>0</v>
      </c>
      <c r="W81" s="10">
        <f t="shared" si="19"/>
        <v>0</v>
      </c>
      <c r="X81" s="10">
        <f t="shared" si="20"/>
        <v>0</v>
      </c>
      <c r="Y81" s="10">
        <f t="shared" si="21"/>
        <v>0</v>
      </c>
      <c r="Z81" s="10">
        <f t="shared" si="22"/>
        <v>0</v>
      </c>
      <c r="AA81" s="10">
        <f t="shared" si="23"/>
        <v>0</v>
      </c>
      <c r="AB81" s="10">
        <f t="shared" si="24"/>
        <v>0</v>
      </c>
      <c r="AC81" s="10">
        <f t="shared" si="25"/>
        <v>0</v>
      </c>
      <c r="AD81" s="9">
        <f t="shared" si="26"/>
        <v>45130</v>
      </c>
      <c r="AE81" s="9">
        <f t="array" ref="AE81">IFS(O81&lt;&gt;"", O81, M81&lt;&gt;"", M81, R81&lt;&gt;"", MIN(R81, K81), R81=0, K81)</f>
        <v>45443</v>
      </c>
      <c r="AF81" s="94">
        <f t="shared" si="27"/>
        <v>45443</v>
      </c>
      <c r="AG81" s="94" t="str">
        <f t="shared" si="28"/>
        <v>Start Before/End Before (current period)</v>
      </c>
      <c r="AH81" s="98">
        <f t="shared" si="29"/>
        <v>45443</v>
      </c>
      <c r="AI81" s="98">
        <f t="shared" si="30"/>
        <v>45443</v>
      </c>
      <c r="AJ81" s="99">
        <f t="shared" si="31"/>
        <v>893</v>
      </c>
      <c r="AK81" s="99">
        <f t="shared" si="32"/>
        <v>314</v>
      </c>
      <c r="AL81" s="99">
        <f t="shared" si="33"/>
        <v>0</v>
      </c>
      <c r="AM81" s="99">
        <f t="shared" si="34"/>
        <v>314</v>
      </c>
      <c r="AN81" s="8">
        <f t="shared" si="35"/>
        <v>8.958566629</v>
      </c>
      <c r="AO81" s="8">
        <f t="shared" si="36"/>
        <v>0</v>
      </c>
      <c r="AP81" s="8">
        <f t="shared" si="37"/>
        <v>0</v>
      </c>
      <c r="AQ81" s="8">
        <f t="shared" si="38"/>
        <v>0</v>
      </c>
      <c r="AR81" s="8">
        <f t="shared" si="39"/>
        <v>0</v>
      </c>
      <c r="AS81" s="8">
        <f t="shared" si="40"/>
        <v>0</v>
      </c>
      <c r="AT81" s="8">
        <f t="shared" si="41"/>
        <v>0</v>
      </c>
      <c r="AU81" s="100">
        <f t="shared" si="42"/>
        <v>0</v>
      </c>
      <c r="AV81" s="8">
        <f>if(AO81&gt;0, iferror(averageifs(Prices!$B:$B, Prices!$A:$A, "&gt;="&amp;AD81, Prices!$A:$A, "&lt;"&amp;MIN($B$2, AE81)), 0), 0)</f>
        <v>0</v>
      </c>
      <c r="AW81" s="8">
        <f>if(AP81&gt;0, IFERROR(averageifs(Prices!$B:$B, Prices!$A:$A, "&gt;="&amp;MAX(AD81, $B$2), Prices!$A:$A, "&lt;"&amp;MIN($B$3, AE81)), 0), 0)</f>
        <v>0</v>
      </c>
      <c r="AX81" s="8">
        <f>if(AT81&gt;0, iferror(averageifs(Prices!$B:$B, Prices!$A:$A, "&gt;="&amp;AD81, Prices!$A:$A, "&lt;"&amp;min($B$3, $AE81)), 0), 0)</f>
        <v>0</v>
      </c>
      <c r="AY81" s="8">
        <f>VLOOKUP(maxifs(Prices!A:A, Prices!A:A, "&lt;="&amp;$B$2-1), Prices!A:B, 2, 0)*AO81</f>
        <v>0</v>
      </c>
      <c r="AZ81" s="8">
        <f t="shared" si="43"/>
        <v>0</v>
      </c>
      <c r="BA81" s="8">
        <f t="shared" si="44"/>
        <v>0</v>
      </c>
      <c r="BB81" s="8">
        <f t="shared" si="45"/>
        <v>0</v>
      </c>
      <c r="BC81" s="8">
        <f t="shared" si="46"/>
        <v>0</v>
      </c>
      <c r="BD81" s="8">
        <f t="shared" si="47"/>
        <v>0</v>
      </c>
      <c r="BE81" s="8">
        <f t="shared" si="48"/>
        <v>0</v>
      </c>
      <c r="BF81" s="8">
        <f>-(if(R81&gt;0, VLOOKUP(maxifs(Prices!A:A, Prices!A:A, "&lt;="&amp;R81), Prices!A:B, 2, 0)*AA81, 0)+if(M81&lt;&gt;"", VLOOKUP(maxifs(Prices!A:A, Prices!A:A, "&lt;="&amp;M81), Prices!A:B, 2, 0)*Y81, 0)+if(O81&lt;&gt;"", VLOOKUP(maxifs(Prices!A:A, Prices!A:A, "&lt;="&amp;O81), Prices!A:B, 2, 0)*Z81, 0))</f>
        <v>0</v>
      </c>
      <c r="BG81" s="8">
        <f t="shared" si="49"/>
        <v>0</v>
      </c>
      <c r="BH81" s="8">
        <f t="shared" si="50"/>
        <v>0</v>
      </c>
      <c r="BI81" s="8">
        <f>VLOOKUP(maxifs(Prices!A:A, Prices!A:A, "&lt;="&amp;$B$3), Prices!A:B, 2, 0)*AT81</f>
        <v>0</v>
      </c>
      <c r="BJ81" s="8">
        <f t="shared" si="51"/>
        <v>0</v>
      </c>
      <c r="BK81" s="8">
        <f t="shared" si="52"/>
        <v>0</v>
      </c>
      <c r="BL81" s="8">
        <f t="shared" si="53"/>
        <v>0</v>
      </c>
      <c r="BM81" s="8">
        <f t="shared" si="54"/>
        <v>0</v>
      </c>
    </row>
    <row r="82" ht="12.75" customHeight="1">
      <c r="A82" s="88" t="s">
        <v>104</v>
      </c>
      <c r="B82" s="88" t="s">
        <v>105</v>
      </c>
      <c r="C82" s="7"/>
      <c r="D82" s="7" t="str">
        <f t="shared" si="8"/>
        <v>N</v>
      </c>
      <c r="E82" s="89"/>
      <c r="F82" s="90">
        <f>iferror(VLOOKUP(A82, Terminations!C:D, 2, 0), "")</f>
        <v>45443</v>
      </c>
      <c r="G82" s="88" t="s">
        <v>109</v>
      </c>
      <c r="H82" s="8" t="str">
        <f t="shared" si="9"/>
        <v>E1-T03-46053</v>
      </c>
      <c r="I82" s="91">
        <v>45130.0</v>
      </c>
      <c r="J82" s="92">
        <v>8000.0</v>
      </c>
      <c r="K82" s="91">
        <v>46053.0</v>
      </c>
      <c r="L82" s="10">
        <f t="shared" si="10"/>
        <v>0</v>
      </c>
      <c r="M82" s="93">
        <f t="shared" si="11"/>
        <v>45443</v>
      </c>
      <c r="N82" s="8">
        <f t="shared" si="12"/>
        <v>8000</v>
      </c>
      <c r="O82" s="94" t="str">
        <f t="shared" si="13"/>
        <v/>
      </c>
      <c r="P82" s="8">
        <f t="shared" si="14"/>
        <v>0</v>
      </c>
      <c r="Q82" s="95"/>
      <c r="R82" s="91"/>
      <c r="S82" s="97"/>
      <c r="T82" s="94">
        <f t="shared" si="16"/>
        <v>45443</v>
      </c>
      <c r="U82" s="10">
        <f t="shared" si="17"/>
        <v>0</v>
      </c>
      <c r="V82" s="10">
        <f t="shared" si="18"/>
        <v>0</v>
      </c>
      <c r="W82" s="10">
        <f t="shared" si="19"/>
        <v>0</v>
      </c>
      <c r="X82" s="10">
        <f t="shared" si="20"/>
        <v>0</v>
      </c>
      <c r="Y82" s="10">
        <f t="shared" si="21"/>
        <v>0</v>
      </c>
      <c r="Z82" s="10">
        <f t="shared" si="22"/>
        <v>0</v>
      </c>
      <c r="AA82" s="10">
        <f t="shared" si="23"/>
        <v>0</v>
      </c>
      <c r="AB82" s="10">
        <f t="shared" si="24"/>
        <v>0</v>
      </c>
      <c r="AC82" s="10">
        <f t="shared" si="25"/>
        <v>0</v>
      </c>
      <c r="AD82" s="9">
        <f t="shared" si="26"/>
        <v>45130</v>
      </c>
      <c r="AE82" s="9">
        <f t="array" ref="AE82">IFS(O82&lt;&gt;"", O82, M82&lt;&gt;"", M82, R82&lt;&gt;"", MIN(R82, K82), R82=0, K82)</f>
        <v>45443</v>
      </c>
      <c r="AF82" s="94">
        <f t="shared" si="27"/>
        <v>45443</v>
      </c>
      <c r="AG82" s="94" t="str">
        <f t="shared" si="28"/>
        <v>Start Before/End Before (current period)</v>
      </c>
      <c r="AH82" s="98">
        <f t="shared" si="29"/>
        <v>45443</v>
      </c>
      <c r="AI82" s="98">
        <f t="shared" si="30"/>
        <v>45443</v>
      </c>
      <c r="AJ82" s="99">
        <f t="shared" si="31"/>
        <v>924</v>
      </c>
      <c r="AK82" s="99">
        <f t="shared" si="32"/>
        <v>314</v>
      </c>
      <c r="AL82" s="99">
        <f t="shared" si="33"/>
        <v>0</v>
      </c>
      <c r="AM82" s="99">
        <f t="shared" si="34"/>
        <v>314</v>
      </c>
      <c r="AN82" s="8">
        <f t="shared" si="35"/>
        <v>8.658008658</v>
      </c>
      <c r="AO82" s="8">
        <f t="shared" si="36"/>
        <v>0</v>
      </c>
      <c r="AP82" s="8">
        <f t="shared" si="37"/>
        <v>0</v>
      </c>
      <c r="AQ82" s="8">
        <f t="shared" si="38"/>
        <v>0</v>
      </c>
      <c r="AR82" s="8">
        <f t="shared" si="39"/>
        <v>0</v>
      </c>
      <c r="AS82" s="8">
        <f t="shared" si="40"/>
        <v>0</v>
      </c>
      <c r="AT82" s="8">
        <f t="shared" si="41"/>
        <v>0</v>
      </c>
      <c r="AU82" s="100">
        <f t="shared" si="42"/>
        <v>0</v>
      </c>
      <c r="AV82" s="8">
        <f>if(AO82&gt;0, iferror(averageifs(Prices!$B:$B, Prices!$A:$A, "&gt;="&amp;AD82, Prices!$A:$A, "&lt;"&amp;MIN($B$2, AE82)), 0), 0)</f>
        <v>0</v>
      </c>
      <c r="AW82" s="8">
        <f>if(AP82&gt;0, IFERROR(averageifs(Prices!$B:$B, Prices!$A:$A, "&gt;="&amp;MAX(AD82, $B$2), Prices!$A:$A, "&lt;"&amp;MIN($B$3, AE82)), 0), 0)</f>
        <v>0</v>
      </c>
      <c r="AX82" s="8">
        <f>if(AT82&gt;0, iferror(averageifs(Prices!$B:$B, Prices!$A:$A, "&gt;="&amp;AD82, Prices!$A:$A, "&lt;"&amp;min($B$3, $AE82)), 0), 0)</f>
        <v>0</v>
      </c>
      <c r="AY82" s="8">
        <f>VLOOKUP(maxifs(Prices!A:A, Prices!A:A, "&lt;="&amp;$B$2-1), Prices!A:B, 2, 0)*AO82</f>
        <v>0</v>
      </c>
      <c r="AZ82" s="8">
        <f t="shared" si="43"/>
        <v>0</v>
      </c>
      <c r="BA82" s="8">
        <f t="shared" si="44"/>
        <v>0</v>
      </c>
      <c r="BB82" s="8">
        <f t="shared" si="45"/>
        <v>0</v>
      </c>
      <c r="BC82" s="8">
        <f t="shared" si="46"/>
        <v>0</v>
      </c>
      <c r="BD82" s="8">
        <f t="shared" si="47"/>
        <v>0</v>
      </c>
      <c r="BE82" s="8">
        <f t="shared" si="48"/>
        <v>0</v>
      </c>
      <c r="BF82" s="8">
        <f>-(if(R82&gt;0, VLOOKUP(maxifs(Prices!A:A, Prices!A:A, "&lt;="&amp;R82), Prices!A:B, 2, 0)*AA82, 0)+if(M82&lt;&gt;"", VLOOKUP(maxifs(Prices!A:A, Prices!A:A, "&lt;="&amp;M82), Prices!A:B, 2, 0)*Y82, 0)+if(O82&lt;&gt;"", VLOOKUP(maxifs(Prices!A:A, Prices!A:A, "&lt;="&amp;O82), Prices!A:B, 2, 0)*Z82, 0))</f>
        <v>0</v>
      </c>
      <c r="BG82" s="8">
        <f t="shared" si="49"/>
        <v>0</v>
      </c>
      <c r="BH82" s="8">
        <f t="shared" si="50"/>
        <v>0</v>
      </c>
      <c r="BI82" s="8">
        <f>VLOOKUP(maxifs(Prices!A:A, Prices!A:A, "&lt;="&amp;$B$3), Prices!A:B, 2, 0)*AT82</f>
        <v>0</v>
      </c>
      <c r="BJ82" s="8">
        <f t="shared" si="51"/>
        <v>0</v>
      </c>
      <c r="BK82" s="8">
        <f t="shared" si="52"/>
        <v>0</v>
      </c>
      <c r="BL82" s="8">
        <f t="shared" si="53"/>
        <v>0</v>
      </c>
      <c r="BM82" s="8">
        <f t="shared" si="54"/>
        <v>0</v>
      </c>
    </row>
    <row r="83" ht="12.75" customHeight="1">
      <c r="A83" s="88" t="s">
        <v>104</v>
      </c>
      <c r="B83" s="88" t="s">
        <v>105</v>
      </c>
      <c r="C83" s="7"/>
      <c r="D83" s="7" t="str">
        <f t="shared" si="8"/>
        <v>N</v>
      </c>
      <c r="E83" s="89"/>
      <c r="F83" s="90">
        <f>iferror(VLOOKUP(A83, Terminations!C:D, 2, 0), "")</f>
        <v>45443</v>
      </c>
      <c r="G83" s="88" t="s">
        <v>109</v>
      </c>
      <c r="H83" s="8" t="str">
        <f t="shared" si="9"/>
        <v>E1-T03-46082</v>
      </c>
      <c r="I83" s="91">
        <v>45130.0</v>
      </c>
      <c r="J83" s="92">
        <v>8000.0</v>
      </c>
      <c r="K83" s="91">
        <v>46082.0</v>
      </c>
      <c r="L83" s="10">
        <f t="shared" si="10"/>
        <v>0</v>
      </c>
      <c r="M83" s="93">
        <f t="shared" si="11"/>
        <v>45443</v>
      </c>
      <c r="N83" s="8">
        <f t="shared" si="12"/>
        <v>8000</v>
      </c>
      <c r="O83" s="94" t="str">
        <f t="shared" si="13"/>
        <v/>
      </c>
      <c r="P83" s="8">
        <f t="shared" si="14"/>
        <v>0</v>
      </c>
      <c r="Q83" s="95"/>
      <c r="R83" s="91"/>
      <c r="S83" s="97"/>
      <c r="T83" s="94">
        <f t="shared" si="16"/>
        <v>45443</v>
      </c>
      <c r="U83" s="10">
        <f t="shared" si="17"/>
        <v>0</v>
      </c>
      <c r="V83" s="10">
        <f t="shared" si="18"/>
        <v>0</v>
      </c>
      <c r="W83" s="10">
        <f t="shared" si="19"/>
        <v>0</v>
      </c>
      <c r="X83" s="10">
        <f t="shared" si="20"/>
        <v>0</v>
      </c>
      <c r="Y83" s="10">
        <f t="shared" si="21"/>
        <v>0</v>
      </c>
      <c r="Z83" s="10">
        <f t="shared" si="22"/>
        <v>0</v>
      </c>
      <c r="AA83" s="10">
        <f t="shared" si="23"/>
        <v>0</v>
      </c>
      <c r="AB83" s="10">
        <f t="shared" si="24"/>
        <v>0</v>
      </c>
      <c r="AC83" s="10">
        <f t="shared" si="25"/>
        <v>0</v>
      </c>
      <c r="AD83" s="9">
        <f t="shared" si="26"/>
        <v>45130</v>
      </c>
      <c r="AE83" s="9">
        <f t="array" ref="AE83">IFS(O83&lt;&gt;"", O83, M83&lt;&gt;"", M83, R83&lt;&gt;"", MIN(R83, K83), R83=0, K83)</f>
        <v>45443</v>
      </c>
      <c r="AF83" s="94">
        <f t="shared" si="27"/>
        <v>45443</v>
      </c>
      <c r="AG83" s="94" t="str">
        <f t="shared" si="28"/>
        <v>Start Before/End Before (current period)</v>
      </c>
      <c r="AH83" s="98">
        <f t="shared" si="29"/>
        <v>45443</v>
      </c>
      <c r="AI83" s="98">
        <f t="shared" si="30"/>
        <v>45443</v>
      </c>
      <c r="AJ83" s="99">
        <f t="shared" si="31"/>
        <v>953</v>
      </c>
      <c r="AK83" s="99">
        <f t="shared" si="32"/>
        <v>314</v>
      </c>
      <c r="AL83" s="99">
        <f t="shared" si="33"/>
        <v>0</v>
      </c>
      <c r="AM83" s="99">
        <f t="shared" si="34"/>
        <v>314</v>
      </c>
      <c r="AN83" s="8">
        <f t="shared" si="35"/>
        <v>8.394543547</v>
      </c>
      <c r="AO83" s="8">
        <f t="shared" si="36"/>
        <v>0</v>
      </c>
      <c r="AP83" s="8">
        <f t="shared" si="37"/>
        <v>0</v>
      </c>
      <c r="AQ83" s="8">
        <f t="shared" si="38"/>
        <v>0</v>
      </c>
      <c r="AR83" s="8">
        <f t="shared" si="39"/>
        <v>0</v>
      </c>
      <c r="AS83" s="8">
        <f t="shared" si="40"/>
        <v>0</v>
      </c>
      <c r="AT83" s="8">
        <f t="shared" si="41"/>
        <v>0</v>
      </c>
      <c r="AU83" s="100">
        <f t="shared" si="42"/>
        <v>0</v>
      </c>
      <c r="AV83" s="8">
        <f>if(AO83&gt;0, iferror(averageifs(Prices!$B:$B, Prices!$A:$A, "&gt;="&amp;AD83, Prices!$A:$A, "&lt;"&amp;MIN($B$2, AE83)), 0), 0)</f>
        <v>0</v>
      </c>
      <c r="AW83" s="8">
        <f>if(AP83&gt;0, IFERROR(averageifs(Prices!$B:$B, Prices!$A:$A, "&gt;="&amp;MAX(AD83, $B$2), Prices!$A:$A, "&lt;"&amp;MIN($B$3, AE83)), 0), 0)</f>
        <v>0</v>
      </c>
      <c r="AX83" s="8">
        <f>if(AT83&gt;0, iferror(averageifs(Prices!$B:$B, Prices!$A:$A, "&gt;="&amp;AD83, Prices!$A:$A, "&lt;"&amp;min($B$3, $AE83)), 0), 0)</f>
        <v>0</v>
      </c>
      <c r="AY83" s="8">
        <f>VLOOKUP(maxifs(Prices!A:A, Prices!A:A, "&lt;="&amp;$B$2-1), Prices!A:B, 2, 0)*AO83</f>
        <v>0</v>
      </c>
      <c r="AZ83" s="8">
        <f t="shared" si="43"/>
        <v>0</v>
      </c>
      <c r="BA83" s="8">
        <f t="shared" si="44"/>
        <v>0</v>
      </c>
      <c r="BB83" s="8">
        <f t="shared" si="45"/>
        <v>0</v>
      </c>
      <c r="BC83" s="8">
        <f t="shared" si="46"/>
        <v>0</v>
      </c>
      <c r="BD83" s="8">
        <f t="shared" si="47"/>
        <v>0</v>
      </c>
      <c r="BE83" s="8">
        <f t="shared" si="48"/>
        <v>0</v>
      </c>
      <c r="BF83" s="8">
        <f>-(if(R83&gt;0, VLOOKUP(maxifs(Prices!A:A, Prices!A:A, "&lt;="&amp;R83), Prices!A:B, 2, 0)*AA83, 0)+if(M83&lt;&gt;"", VLOOKUP(maxifs(Prices!A:A, Prices!A:A, "&lt;="&amp;M83), Prices!A:B, 2, 0)*Y83, 0)+if(O83&lt;&gt;"", VLOOKUP(maxifs(Prices!A:A, Prices!A:A, "&lt;="&amp;O83), Prices!A:B, 2, 0)*Z83, 0))</f>
        <v>0</v>
      </c>
      <c r="BG83" s="8">
        <f t="shared" si="49"/>
        <v>0</v>
      </c>
      <c r="BH83" s="8">
        <f t="shared" si="50"/>
        <v>0</v>
      </c>
      <c r="BI83" s="8">
        <f>VLOOKUP(maxifs(Prices!A:A, Prices!A:A, "&lt;="&amp;$B$3), Prices!A:B, 2, 0)*AT83</f>
        <v>0</v>
      </c>
      <c r="BJ83" s="8">
        <f t="shared" si="51"/>
        <v>0</v>
      </c>
      <c r="BK83" s="8">
        <f t="shared" si="52"/>
        <v>0</v>
      </c>
      <c r="BL83" s="8">
        <f t="shared" si="53"/>
        <v>0</v>
      </c>
      <c r="BM83" s="8">
        <f t="shared" si="54"/>
        <v>0</v>
      </c>
    </row>
    <row r="84" ht="12.75" customHeight="1">
      <c r="A84" s="88" t="s">
        <v>104</v>
      </c>
      <c r="B84" s="88" t="s">
        <v>105</v>
      </c>
      <c r="C84" s="7"/>
      <c r="D84" s="7" t="str">
        <f t="shared" si="8"/>
        <v>N</v>
      </c>
      <c r="E84" s="89"/>
      <c r="F84" s="90">
        <f>iferror(VLOOKUP(A84, Terminations!C:D, 2, 0), "")</f>
        <v>45443</v>
      </c>
      <c r="G84" s="88" t="s">
        <v>109</v>
      </c>
      <c r="H84" s="8" t="str">
        <f t="shared" si="9"/>
        <v>E1-T03-46113</v>
      </c>
      <c r="I84" s="91">
        <v>45130.0</v>
      </c>
      <c r="J84" s="92">
        <v>8000.0</v>
      </c>
      <c r="K84" s="91">
        <v>46113.0</v>
      </c>
      <c r="L84" s="10">
        <f t="shared" si="10"/>
        <v>0</v>
      </c>
      <c r="M84" s="93">
        <f t="shared" si="11"/>
        <v>45443</v>
      </c>
      <c r="N84" s="8">
        <f t="shared" si="12"/>
        <v>8000</v>
      </c>
      <c r="O84" s="94" t="str">
        <f t="shared" si="13"/>
        <v/>
      </c>
      <c r="P84" s="8">
        <f t="shared" si="14"/>
        <v>0</v>
      </c>
      <c r="Q84" s="95"/>
      <c r="R84" s="91"/>
      <c r="S84" s="97"/>
      <c r="T84" s="94">
        <f t="shared" si="16"/>
        <v>45443</v>
      </c>
      <c r="U84" s="10">
        <f t="shared" si="17"/>
        <v>0</v>
      </c>
      <c r="V84" s="10">
        <f t="shared" si="18"/>
        <v>0</v>
      </c>
      <c r="W84" s="10">
        <f t="shared" si="19"/>
        <v>0</v>
      </c>
      <c r="X84" s="10">
        <f t="shared" si="20"/>
        <v>0</v>
      </c>
      <c r="Y84" s="10">
        <f t="shared" si="21"/>
        <v>0</v>
      </c>
      <c r="Z84" s="10">
        <f t="shared" si="22"/>
        <v>0</v>
      </c>
      <c r="AA84" s="10">
        <f t="shared" si="23"/>
        <v>0</v>
      </c>
      <c r="AB84" s="10">
        <f t="shared" si="24"/>
        <v>0</v>
      </c>
      <c r="AC84" s="10">
        <f t="shared" si="25"/>
        <v>0</v>
      </c>
      <c r="AD84" s="9">
        <f t="shared" si="26"/>
        <v>45130</v>
      </c>
      <c r="AE84" s="9">
        <f t="array" ref="AE84">IFS(O84&lt;&gt;"", O84, M84&lt;&gt;"", M84, R84&lt;&gt;"", MIN(R84, K84), R84=0, K84)</f>
        <v>45443</v>
      </c>
      <c r="AF84" s="94">
        <f t="shared" si="27"/>
        <v>45443</v>
      </c>
      <c r="AG84" s="94" t="str">
        <f t="shared" si="28"/>
        <v>Start Before/End Before (current period)</v>
      </c>
      <c r="AH84" s="98">
        <f t="shared" si="29"/>
        <v>45443</v>
      </c>
      <c r="AI84" s="98">
        <f t="shared" si="30"/>
        <v>45443</v>
      </c>
      <c r="AJ84" s="99">
        <f t="shared" si="31"/>
        <v>984</v>
      </c>
      <c r="AK84" s="99">
        <f t="shared" si="32"/>
        <v>314</v>
      </c>
      <c r="AL84" s="99">
        <f t="shared" si="33"/>
        <v>0</v>
      </c>
      <c r="AM84" s="99">
        <f t="shared" si="34"/>
        <v>314</v>
      </c>
      <c r="AN84" s="8">
        <f t="shared" si="35"/>
        <v>8.130081301</v>
      </c>
      <c r="AO84" s="8">
        <f t="shared" si="36"/>
        <v>0</v>
      </c>
      <c r="AP84" s="8">
        <f t="shared" si="37"/>
        <v>0</v>
      </c>
      <c r="AQ84" s="8">
        <f t="shared" si="38"/>
        <v>0</v>
      </c>
      <c r="AR84" s="8">
        <f t="shared" si="39"/>
        <v>0</v>
      </c>
      <c r="AS84" s="8">
        <f t="shared" si="40"/>
        <v>0</v>
      </c>
      <c r="AT84" s="8">
        <f t="shared" si="41"/>
        <v>0</v>
      </c>
      <c r="AU84" s="100">
        <f t="shared" si="42"/>
        <v>0</v>
      </c>
      <c r="AV84" s="8">
        <f>if(AO84&gt;0, iferror(averageifs(Prices!$B:$B, Prices!$A:$A, "&gt;="&amp;AD84, Prices!$A:$A, "&lt;"&amp;MIN($B$2, AE84)), 0), 0)</f>
        <v>0</v>
      </c>
      <c r="AW84" s="8">
        <f>if(AP84&gt;0, IFERROR(averageifs(Prices!$B:$B, Prices!$A:$A, "&gt;="&amp;MAX(AD84, $B$2), Prices!$A:$A, "&lt;"&amp;MIN($B$3, AE84)), 0), 0)</f>
        <v>0</v>
      </c>
      <c r="AX84" s="8">
        <f>if(AT84&gt;0, iferror(averageifs(Prices!$B:$B, Prices!$A:$A, "&gt;="&amp;AD84, Prices!$A:$A, "&lt;"&amp;min($B$3, $AE84)), 0), 0)</f>
        <v>0</v>
      </c>
      <c r="AY84" s="8">
        <f>VLOOKUP(maxifs(Prices!A:A, Prices!A:A, "&lt;="&amp;$B$2-1), Prices!A:B, 2, 0)*AO84</f>
        <v>0</v>
      </c>
      <c r="AZ84" s="8">
        <f t="shared" si="43"/>
        <v>0</v>
      </c>
      <c r="BA84" s="8">
        <f t="shared" si="44"/>
        <v>0</v>
      </c>
      <c r="BB84" s="8">
        <f t="shared" si="45"/>
        <v>0</v>
      </c>
      <c r="BC84" s="8">
        <f t="shared" si="46"/>
        <v>0</v>
      </c>
      <c r="BD84" s="8">
        <f t="shared" si="47"/>
        <v>0</v>
      </c>
      <c r="BE84" s="8">
        <f t="shared" si="48"/>
        <v>0</v>
      </c>
      <c r="BF84" s="8">
        <f>-(if(R84&gt;0, VLOOKUP(maxifs(Prices!A:A, Prices!A:A, "&lt;="&amp;R84), Prices!A:B, 2, 0)*AA84, 0)+if(M84&lt;&gt;"", VLOOKUP(maxifs(Prices!A:A, Prices!A:A, "&lt;="&amp;M84), Prices!A:B, 2, 0)*Y84, 0)+if(O84&lt;&gt;"", VLOOKUP(maxifs(Prices!A:A, Prices!A:A, "&lt;="&amp;O84), Prices!A:B, 2, 0)*Z84, 0))</f>
        <v>0</v>
      </c>
      <c r="BG84" s="8">
        <f t="shared" si="49"/>
        <v>0</v>
      </c>
      <c r="BH84" s="8">
        <f t="shared" si="50"/>
        <v>0</v>
      </c>
      <c r="BI84" s="8">
        <f>VLOOKUP(maxifs(Prices!A:A, Prices!A:A, "&lt;="&amp;$B$3), Prices!A:B, 2, 0)*AT84</f>
        <v>0</v>
      </c>
      <c r="BJ84" s="8">
        <f t="shared" si="51"/>
        <v>0</v>
      </c>
      <c r="BK84" s="8">
        <f t="shared" si="52"/>
        <v>0</v>
      </c>
      <c r="BL84" s="8">
        <f t="shared" si="53"/>
        <v>0</v>
      </c>
      <c r="BM84" s="8">
        <f t="shared" si="54"/>
        <v>0</v>
      </c>
    </row>
    <row r="85" ht="12.75" customHeight="1">
      <c r="A85" s="88" t="s">
        <v>104</v>
      </c>
      <c r="B85" s="88" t="s">
        <v>105</v>
      </c>
      <c r="C85" s="7"/>
      <c r="D85" s="7" t="str">
        <f t="shared" si="8"/>
        <v>N</v>
      </c>
      <c r="E85" s="89"/>
      <c r="F85" s="90">
        <f>iferror(VLOOKUP(A85, Terminations!C:D, 2, 0), "")</f>
        <v>45443</v>
      </c>
      <c r="G85" s="88" t="s">
        <v>109</v>
      </c>
      <c r="H85" s="8" t="str">
        <f t="shared" si="9"/>
        <v>E1-T03-46143</v>
      </c>
      <c r="I85" s="91">
        <v>45130.0</v>
      </c>
      <c r="J85" s="92">
        <v>8000.0</v>
      </c>
      <c r="K85" s="91">
        <v>46143.0</v>
      </c>
      <c r="L85" s="10">
        <f t="shared" si="10"/>
        <v>0</v>
      </c>
      <c r="M85" s="93">
        <f t="shared" si="11"/>
        <v>45443</v>
      </c>
      <c r="N85" s="8">
        <f t="shared" si="12"/>
        <v>8000</v>
      </c>
      <c r="O85" s="94" t="str">
        <f t="shared" si="13"/>
        <v/>
      </c>
      <c r="P85" s="8">
        <f t="shared" si="14"/>
        <v>0</v>
      </c>
      <c r="Q85" s="95"/>
      <c r="R85" s="91"/>
      <c r="S85" s="97"/>
      <c r="T85" s="94">
        <f t="shared" si="16"/>
        <v>45443</v>
      </c>
      <c r="U85" s="10">
        <f t="shared" si="17"/>
        <v>0</v>
      </c>
      <c r="V85" s="10">
        <f t="shared" si="18"/>
        <v>0</v>
      </c>
      <c r="W85" s="10">
        <f t="shared" si="19"/>
        <v>0</v>
      </c>
      <c r="X85" s="10">
        <f t="shared" si="20"/>
        <v>0</v>
      </c>
      <c r="Y85" s="10">
        <f t="shared" si="21"/>
        <v>0</v>
      </c>
      <c r="Z85" s="10">
        <f t="shared" si="22"/>
        <v>0</v>
      </c>
      <c r="AA85" s="10">
        <f t="shared" si="23"/>
        <v>0</v>
      </c>
      <c r="AB85" s="10">
        <f t="shared" si="24"/>
        <v>0</v>
      </c>
      <c r="AC85" s="10">
        <f t="shared" si="25"/>
        <v>0</v>
      </c>
      <c r="AD85" s="9">
        <f t="shared" si="26"/>
        <v>45130</v>
      </c>
      <c r="AE85" s="9">
        <f t="array" ref="AE85">IFS(O85&lt;&gt;"", O85, M85&lt;&gt;"", M85, R85&lt;&gt;"", MIN(R85, K85), R85=0, K85)</f>
        <v>45443</v>
      </c>
      <c r="AF85" s="94">
        <f t="shared" si="27"/>
        <v>45443</v>
      </c>
      <c r="AG85" s="94" t="str">
        <f t="shared" si="28"/>
        <v>Start Before/End Before (current period)</v>
      </c>
      <c r="AH85" s="98">
        <f t="shared" si="29"/>
        <v>45443</v>
      </c>
      <c r="AI85" s="98">
        <f t="shared" si="30"/>
        <v>45443</v>
      </c>
      <c r="AJ85" s="99">
        <f t="shared" si="31"/>
        <v>1014</v>
      </c>
      <c r="AK85" s="99">
        <f t="shared" si="32"/>
        <v>314</v>
      </c>
      <c r="AL85" s="99">
        <f t="shared" si="33"/>
        <v>0</v>
      </c>
      <c r="AM85" s="99">
        <f t="shared" si="34"/>
        <v>314</v>
      </c>
      <c r="AN85" s="8">
        <f t="shared" si="35"/>
        <v>7.889546351</v>
      </c>
      <c r="AO85" s="8">
        <f t="shared" si="36"/>
        <v>0</v>
      </c>
      <c r="AP85" s="8">
        <f t="shared" si="37"/>
        <v>0</v>
      </c>
      <c r="AQ85" s="8">
        <f t="shared" si="38"/>
        <v>0</v>
      </c>
      <c r="AR85" s="8">
        <f t="shared" si="39"/>
        <v>0</v>
      </c>
      <c r="AS85" s="8">
        <f t="shared" si="40"/>
        <v>0</v>
      </c>
      <c r="AT85" s="8">
        <f t="shared" si="41"/>
        <v>0</v>
      </c>
      <c r="AU85" s="100">
        <f t="shared" si="42"/>
        <v>0</v>
      </c>
      <c r="AV85" s="8">
        <f>if(AO85&gt;0, iferror(averageifs(Prices!$B:$B, Prices!$A:$A, "&gt;="&amp;AD85, Prices!$A:$A, "&lt;"&amp;MIN($B$2, AE85)), 0), 0)</f>
        <v>0</v>
      </c>
      <c r="AW85" s="8">
        <f>if(AP85&gt;0, IFERROR(averageifs(Prices!$B:$B, Prices!$A:$A, "&gt;="&amp;MAX(AD85, $B$2), Prices!$A:$A, "&lt;"&amp;MIN($B$3, AE85)), 0), 0)</f>
        <v>0</v>
      </c>
      <c r="AX85" s="8">
        <f>if(AT85&gt;0, iferror(averageifs(Prices!$B:$B, Prices!$A:$A, "&gt;="&amp;AD85, Prices!$A:$A, "&lt;"&amp;min($B$3, $AE85)), 0), 0)</f>
        <v>0</v>
      </c>
      <c r="AY85" s="8">
        <f>VLOOKUP(maxifs(Prices!A:A, Prices!A:A, "&lt;="&amp;$B$2-1), Prices!A:B, 2, 0)*AO85</f>
        <v>0</v>
      </c>
      <c r="AZ85" s="8">
        <f t="shared" si="43"/>
        <v>0</v>
      </c>
      <c r="BA85" s="8">
        <f t="shared" si="44"/>
        <v>0</v>
      </c>
      <c r="BB85" s="8">
        <f t="shared" si="45"/>
        <v>0</v>
      </c>
      <c r="BC85" s="8">
        <f t="shared" si="46"/>
        <v>0</v>
      </c>
      <c r="BD85" s="8">
        <f t="shared" si="47"/>
        <v>0</v>
      </c>
      <c r="BE85" s="8">
        <f t="shared" si="48"/>
        <v>0</v>
      </c>
      <c r="BF85" s="8">
        <f>-(if(R85&gt;0, VLOOKUP(maxifs(Prices!A:A, Prices!A:A, "&lt;="&amp;R85), Prices!A:B, 2, 0)*AA85, 0)+if(M85&lt;&gt;"", VLOOKUP(maxifs(Prices!A:A, Prices!A:A, "&lt;="&amp;M85), Prices!A:B, 2, 0)*Y85, 0)+if(O85&lt;&gt;"", VLOOKUP(maxifs(Prices!A:A, Prices!A:A, "&lt;="&amp;O85), Prices!A:B, 2, 0)*Z85, 0))</f>
        <v>0</v>
      </c>
      <c r="BG85" s="8">
        <f t="shared" si="49"/>
        <v>0</v>
      </c>
      <c r="BH85" s="8">
        <f t="shared" si="50"/>
        <v>0</v>
      </c>
      <c r="BI85" s="8">
        <f>VLOOKUP(maxifs(Prices!A:A, Prices!A:A, "&lt;="&amp;$B$3), Prices!A:B, 2, 0)*AT85</f>
        <v>0</v>
      </c>
      <c r="BJ85" s="8">
        <f t="shared" si="51"/>
        <v>0</v>
      </c>
      <c r="BK85" s="8">
        <f t="shared" si="52"/>
        <v>0</v>
      </c>
      <c r="BL85" s="8">
        <f t="shared" si="53"/>
        <v>0</v>
      </c>
      <c r="BM85" s="8">
        <f t="shared" si="54"/>
        <v>0</v>
      </c>
    </row>
    <row r="86" ht="12.75" customHeight="1">
      <c r="A86" s="88" t="s">
        <v>104</v>
      </c>
      <c r="B86" s="88" t="s">
        <v>105</v>
      </c>
      <c r="C86" s="7"/>
      <c r="D86" s="7" t="str">
        <f t="shared" si="8"/>
        <v>N</v>
      </c>
      <c r="E86" s="89"/>
      <c r="F86" s="90">
        <f>iferror(VLOOKUP(A86, Terminations!C:D, 2, 0), "")</f>
        <v>45443</v>
      </c>
      <c r="G86" s="88" t="s">
        <v>109</v>
      </c>
      <c r="H86" s="8" t="str">
        <f t="shared" si="9"/>
        <v>E1-T03-46174</v>
      </c>
      <c r="I86" s="91">
        <v>45130.0</v>
      </c>
      <c r="J86" s="92">
        <v>8000.0</v>
      </c>
      <c r="K86" s="91">
        <v>46174.0</v>
      </c>
      <c r="L86" s="10">
        <f t="shared" si="10"/>
        <v>0</v>
      </c>
      <c r="M86" s="93">
        <f t="shared" si="11"/>
        <v>45443</v>
      </c>
      <c r="N86" s="8">
        <f t="shared" si="12"/>
        <v>8000</v>
      </c>
      <c r="O86" s="94" t="str">
        <f t="shared" si="13"/>
        <v/>
      </c>
      <c r="P86" s="8">
        <f t="shared" si="14"/>
        <v>0</v>
      </c>
      <c r="Q86" s="95"/>
      <c r="R86" s="91"/>
      <c r="S86" s="97"/>
      <c r="T86" s="94">
        <f t="shared" si="16"/>
        <v>45443</v>
      </c>
      <c r="U86" s="10">
        <f t="shared" si="17"/>
        <v>0</v>
      </c>
      <c r="V86" s="10">
        <f t="shared" si="18"/>
        <v>0</v>
      </c>
      <c r="W86" s="10">
        <f t="shared" si="19"/>
        <v>0</v>
      </c>
      <c r="X86" s="10">
        <f t="shared" si="20"/>
        <v>0</v>
      </c>
      <c r="Y86" s="10">
        <f t="shared" si="21"/>
        <v>0</v>
      </c>
      <c r="Z86" s="10">
        <f t="shared" si="22"/>
        <v>0</v>
      </c>
      <c r="AA86" s="10">
        <f t="shared" si="23"/>
        <v>0</v>
      </c>
      <c r="AB86" s="10">
        <f t="shared" si="24"/>
        <v>0</v>
      </c>
      <c r="AC86" s="10">
        <f t="shared" si="25"/>
        <v>0</v>
      </c>
      <c r="AD86" s="9">
        <f t="shared" si="26"/>
        <v>45130</v>
      </c>
      <c r="AE86" s="9">
        <f t="array" ref="AE86">IFS(O86&lt;&gt;"", O86, M86&lt;&gt;"", M86, R86&lt;&gt;"", MIN(R86, K86), R86=0, K86)</f>
        <v>45443</v>
      </c>
      <c r="AF86" s="94">
        <f t="shared" si="27"/>
        <v>45443</v>
      </c>
      <c r="AG86" s="94" t="str">
        <f t="shared" si="28"/>
        <v>Start Before/End Before (current period)</v>
      </c>
      <c r="AH86" s="98">
        <f t="shared" si="29"/>
        <v>45443</v>
      </c>
      <c r="AI86" s="98">
        <f t="shared" si="30"/>
        <v>45443</v>
      </c>
      <c r="AJ86" s="99">
        <f t="shared" si="31"/>
        <v>1045</v>
      </c>
      <c r="AK86" s="99">
        <f t="shared" si="32"/>
        <v>314</v>
      </c>
      <c r="AL86" s="99">
        <f t="shared" si="33"/>
        <v>0</v>
      </c>
      <c r="AM86" s="99">
        <f t="shared" si="34"/>
        <v>314</v>
      </c>
      <c r="AN86" s="8">
        <f t="shared" si="35"/>
        <v>7.655502392</v>
      </c>
      <c r="AO86" s="8">
        <f t="shared" si="36"/>
        <v>0</v>
      </c>
      <c r="AP86" s="8">
        <f t="shared" si="37"/>
        <v>0</v>
      </c>
      <c r="AQ86" s="8">
        <f t="shared" si="38"/>
        <v>0</v>
      </c>
      <c r="AR86" s="8">
        <f t="shared" si="39"/>
        <v>0</v>
      </c>
      <c r="AS86" s="8">
        <f t="shared" si="40"/>
        <v>0</v>
      </c>
      <c r="AT86" s="8">
        <f t="shared" si="41"/>
        <v>0</v>
      </c>
      <c r="AU86" s="100">
        <f t="shared" si="42"/>
        <v>0</v>
      </c>
      <c r="AV86" s="8">
        <f>if(AO86&gt;0, iferror(averageifs(Prices!$B:$B, Prices!$A:$A, "&gt;="&amp;AD86, Prices!$A:$A, "&lt;"&amp;MIN($B$2, AE86)), 0), 0)</f>
        <v>0</v>
      </c>
      <c r="AW86" s="8">
        <f>if(AP86&gt;0, IFERROR(averageifs(Prices!$B:$B, Prices!$A:$A, "&gt;="&amp;MAX(AD86, $B$2), Prices!$A:$A, "&lt;"&amp;MIN($B$3, AE86)), 0), 0)</f>
        <v>0</v>
      </c>
      <c r="AX86" s="8">
        <f>if(AT86&gt;0, iferror(averageifs(Prices!$B:$B, Prices!$A:$A, "&gt;="&amp;AD86, Prices!$A:$A, "&lt;"&amp;min($B$3, $AE86)), 0), 0)</f>
        <v>0</v>
      </c>
      <c r="AY86" s="8">
        <f>VLOOKUP(maxifs(Prices!A:A, Prices!A:A, "&lt;="&amp;$B$2-1), Prices!A:B, 2, 0)*AO86</f>
        <v>0</v>
      </c>
      <c r="AZ86" s="8">
        <f t="shared" si="43"/>
        <v>0</v>
      </c>
      <c r="BA86" s="8">
        <f t="shared" si="44"/>
        <v>0</v>
      </c>
      <c r="BB86" s="8">
        <f t="shared" si="45"/>
        <v>0</v>
      </c>
      <c r="BC86" s="8">
        <f t="shared" si="46"/>
        <v>0</v>
      </c>
      <c r="BD86" s="8">
        <f t="shared" si="47"/>
        <v>0</v>
      </c>
      <c r="BE86" s="8">
        <f t="shared" si="48"/>
        <v>0</v>
      </c>
      <c r="BF86" s="8">
        <f>-(if(R86&gt;0, VLOOKUP(maxifs(Prices!A:A, Prices!A:A, "&lt;="&amp;R86), Prices!A:B, 2, 0)*AA86, 0)+if(M86&lt;&gt;"", VLOOKUP(maxifs(Prices!A:A, Prices!A:A, "&lt;="&amp;M86), Prices!A:B, 2, 0)*Y86, 0)+if(O86&lt;&gt;"", VLOOKUP(maxifs(Prices!A:A, Prices!A:A, "&lt;="&amp;O86), Prices!A:B, 2, 0)*Z86, 0))</f>
        <v>0</v>
      </c>
      <c r="BG86" s="8">
        <f t="shared" si="49"/>
        <v>0</v>
      </c>
      <c r="BH86" s="8">
        <f t="shared" si="50"/>
        <v>0</v>
      </c>
      <c r="BI86" s="8">
        <f>VLOOKUP(maxifs(Prices!A:A, Prices!A:A, "&lt;="&amp;$B$3), Prices!A:B, 2, 0)*AT86</f>
        <v>0</v>
      </c>
      <c r="BJ86" s="8">
        <f t="shared" si="51"/>
        <v>0</v>
      </c>
      <c r="BK86" s="8">
        <f t="shared" si="52"/>
        <v>0</v>
      </c>
      <c r="BL86" s="8">
        <f t="shared" si="53"/>
        <v>0</v>
      </c>
      <c r="BM86" s="8">
        <f t="shared" si="54"/>
        <v>0</v>
      </c>
    </row>
    <row r="87" ht="12.75" customHeight="1">
      <c r="A87" s="88" t="s">
        <v>104</v>
      </c>
      <c r="B87" s="88" t="s">
        <v>105</v>
      </c>
      <c r="C87" s="7"/>
      <c r="D87" s="7" t="str">
        <f t="shared" si="8"/>
        <v>N</v>
      </c>
      <c r="E87" s="89"/>
      <c r="F87" s="90">
        <f>iferror(VLOOKUP(A87, Terminations!C:D, 2, 0), "")</f>
        <v>45443</v>
      </c>
      <c r="G87" s="88" t="s">
        <v>109</v>
      </c>
      <c r="H87" s="8" t="str">
        <f t="shared" si="9"/>
        <v>E1-T03-46204</v>
      </c>
      <c r="I87" s="91">
        <v>45130.0</v>
      </c>
      <c r="J87" s="92">
        <v>8000.0</v>
      </c>
      <c r="K87" s="91">
        <v>46204.0</v>
      </c>
      <c r="L87" s="10">
        <f t="shared" si="10"/>
        <v>0</v>
      </c>
      <c r="M87" s="93">
        <f t="shared" si="11"/>
        <v>45443</v>
      </c>
      <c r="N87" s="8">
        <f t="shared" si="12"/>
        <v>8000</v>
      </c>
      <c r="O87" s="94" t="str">
        <f t="shared" si="13"/>
        <v/>
      </c>
      <c r="P87" s="8">
        <f t="shared" si="14"/>
        <v>0</v>
      </c>
      <c r="Q87" s="95"/>
      <c r="R87" s="91"/>
      <c r="S87" s="97"/>
      <c r="T87" s="94">
        <f t="shared" si="16"/>
        <v>45443</v>
      </c>
      <c r="U87" s="10">
        <f t="shared" si="17"/>
        <v>0</v>
      </c>
      <c r="V87" s="10">
        <f t="shared" si="18"/>
        <v>0</v>
      </c>
      <c r="W87" s="10">
        <f t="shared" si="19"/>
        <v>0</v>
      </c>
      <c r="X87" s="10">
        <f t="shared" si="20"/>
        <v>0</v>
      </c>
      <c r="Y87" s="10">
        <f t="shared" si="21"/>
        <v>0</v>
      </c>
      <c r="Z87" s="10">
        <f t="shared" si="22"/>
        <v>0</v>
      </c>
      <c r="AA87" s="10">
        <f t="shared" si="23"/>
        <v>0</v>
      </c>
      <c r="AB87" s="10">
        <f t="shared" si="24"/>
        <v>0</v>
      </c>
      <c r="AC87" s="10">
        <f t="shared" si="25"/>
        <v>0</v>
      </c>
      <c r="AD87" s="9">
        <f t="shared" si="26"/>
        <v>45130</v>
      </c>
      <c r="AE87" s="9">
        <f t="array" ref="AE87">IFS(O87&lt;&gt;"", O87, M87&lt;&gt;"", M87, R87&lt;&gt;"", MIN(R87, K87), R87=0, K87)</f>
        <v>45443</v>
      </c>
      <c r="AF87" s="94">
        <f t="shared" si="27"/>
        <v>45443</v>
      </c>
      <c r="AG87" s="94" t="str">
        <f t="shared" si="28"/>
        <v>Start Before/End Before (current period)</v>
      </c>
      <c r="AH87" s="98">
        <f t="shared" si="29"/>
        <v>45443</v>
      </c>
      <c r="AI87" s="98">
        <f t="shared" si="30"/>
        <v>45443</v>
      </c>
      <c r="AJ87" s="99">
        <f t="shared" si="31"/>
        <v>1075</v>
      </c>
      <c r="AK87" s="99">
        <f t="shared" si="32"/>
        <v>314</v>
      </c>
      <c r="AL87" s="99">
        <f t="shared" si="33"/>
        <v>0</v>
      </c>
      <c r="AM87" s="99">
        <f t="shared" si="34"/>
        <v>314</v>
      </c>
      <c r="AN87" s="8">
        <f t="shared" si="35"/>
        <v>7.441860465</v>
      </c>
      <c r="AO87" s="8">
        <f t="shared" si="36"/>
        <v>0</v>
      </c>
      <c r="AP87" s="8">
        <f t="shared" si="37"/>
        <v>0</v>
      </c>
      <c r="AQ87" s="8">
        <f t="shared" si="38"/>
        <v>0</v>
      </c>
      <c r="AR87" s="8">
        <f t="shared" si="39"/>
        <v>0</v>
      </c>
      <c r="AS87" s="8">
        <f t="shared" si="40"/>
        <v>0</v>
      </c>
      <c r="AT87" s="8">
        <f t="shared" si="41"/>
        <v>0</v>
      </c>
      <c r="AU87" s="100">
        <f t="shared" si="42"/>
        <v>0</v>
      </c>
      <c r="AV87" s="8">
        <f>if(AO87&gt;0, iferror(averageifs(Prices!$B:$B, Prices!$A:$A, "&gt;="&amp;AD87, Prices!$A:$A, "&lt;"&amp;MIN($B$2, AE87)), 0), 0)</f>
        <v>0</v>
      </c>
      <c r="AW87" s="8">
        <f>if(AP87&gt;0, IFERROR(averageifs(Prices!$B:$B, Prices!$A:$A, "&gt;="&amp;MAX(AD87, $B$2), Prices!$A:$A, "&lt;"&amp;MIN($B$3, AE87)), 0), 0)</f>
        <v>0</v>
      </c>
      <c r="AX87" s="8">
        <f>if(AT87&gt;0, iferror(averageifs(Prices!$B:$B, Prices!$A:$A, "&gt;="&amp;AD87, Prices!$A:$A, "&lt;"&amp;min($B$3, $AE87)), 0), 0)</f>
        <v>0</v>
      </c>
      <c r="AY87" s="8">
        <f>VLOOKUP(maxifs(Prices!A:A, Prices!A:A, "&lt;="&amp;$B$2-1), Prices!A:B, 2, 0)*AO87</f>
        <v>0</v>
      </c>
      <c r="AZ87" s="8">
        <f t="shared" si="43"/>
        <v>0</v>
      </c>
      <c r="BA87" s="8">
        <f t="shared" si="44"/>
        <v>0</v>
      </c>
      <c r="BB87" s="8">
        <f t="shared" si="45"/>
        <v>0</v>
      </c>
      <c r="BC87" s="8">
        <f t="shared" si="46"/>
        <v>0</v>
      </c>
      <c r="BD87" s="8">
        <f t="shared" si="47"/>
        <v>0</v>
      </c>
      <c r="BE87" s="8">
        <f t="shared" si="48"/>
        <v>0</v>
      </c>
      <c r="BF87" s="8">
        <f>-(if(R87&gt;0, VLOOKUP(maxifs(Prices!A:A, Prices!A:A, "&lt;="&amp;R87), Prices!A:B, 2, 0)*AA87, 0)+if(M87&lt;&gt;"", VLOOKUP(maxifs(Prices!A:A, Prices!A:A, "&lt;="&amp;M87), Prices!A:B, 2, 0)*Y87, 0)+if(O87&lt;&gt;"", VLOOKUP(maxifs(Prices!A:A, Prices!A:A, "&lt;="&amp;O87), Prices!A:B, 2, 0)*Z87, 0))</f>
        <v>0</v>
      </c>
      <c r="BG87" s="8">
        <f t="shared" si="49"/>
        <v>0</v>
      </c>
      <c r="BH87" s="8">
        <f t="shared" si="50"/>
        <v>0</v>
      </c>
      <c r="BI87" s="8">
        <f>VLOOKUP(maxifs(Prices!A:A, Prices!A:A, "&lt;="&amp;$B$3), Prices!A:B, 2, 0)*AT87</f>
        <v>0</v>
      </c>
      <c r="BJ87" s="8">
        <f t="shared" si="51"/>
        <v>0</v>
      </c>
      <c r="BK87" s="8">
        <f t="shared" si="52"/>
        <v>0</v>
      </c>
      <c r="BL87" s="8">
        <f t="shared" si="53"/>
        <v>0</v>
      </c>
      <c r="BM87" s="8">
        <f t="shared" si="54"/>
        <v>0</v>
      </c>
    </row>
    <row r="88" ht="12.75" customHeight="1">
      <c r="A88" s="88" t="s">
        <v>104</v>
      </c>
      <c r="B88" s="88" t="s">
        <v>105</v>
      </c>
      <c r="C88" s="7"/>
      <c r="D88" s="7" t="str">
        <f t="shared" si="8"/>
        <v>N</v>
      </c>
      <c r="E88" s="89"/>
      <c r="F88" s="90">
        <f>iferror(VLOOKUP(A88, Terminations!C:D, 2, 0), "")</f>
        <v>45443</v>
      </c>
      <c r="G88" s="88" t="s">
        <v>109</v>
      </c>
      <c r="H88" s="8" t="str">
        <f t="shared" si="9"/>
        <v>E1-T03-46235</v>
      </c>
      <c r="I88" s="91">
        <v>45130.0</v>
      </c>
      <c r="J88" s="92">
        <v>8000.0</v>
      </c>
      <c r="K88" s="91">
        <v>46235.0</v>
      </c>
      <c r="L88" s="10">
        <f t="shared" si="10"/>
        <v>0</v>
      </c>
      <c r="M88" s="93">
        <f t="shared" si="11"/>
        <v>45443</v>
      </c>
      <c r="N88" s="8">
        <f t="shared" si="12"/>
        <v>8000</v>
      </c>
      <c r="O88" s="94" t="str">
        <f t="shared" si="13"/>
        <v/>
      </c>
      <c r="P88" s="8">
        <f t="shared" si="14"/>
        <v>0</v>
      </c>
      <c r="Q88" s="95"/>
      <c r="R88" s="91"/>
      <c r="S88" s="97"/>
      <c r="T88" s="94">
        <f t="shared" si="16"/>
        <v>45443</v>
      </c>
      <c r="U88" s="10">
        <f t="shared" si="17"/>
        <v>0</v>
      </c>
      <c r="V88" s="10">
        <f t="shared" si="18"/>
        <v>0</v>
      </c>
      <c r="W88" s="10">
        <f t="shared" si="19"/>
        <v>0</v>
      </c>
      <c r="X88" s="10">
        <f t="shared" si="20"/>
        <v>0</v>
      </c>
      <c r="Y88" s="10">
        <f t="shared" si="21"/>
        <v>0</v>
      </c>
      <c r="Z88" s="10">
        <f t="shared" si="22"/>
        <v>0</v>
      </c>
      <c r="AA88" s="10">
        <f t="shared" si="23"/>
        <v>0</v>
      </c>
      <c r="AB88" s="10">
        <f t="shared" si="24"/>
        <v>0</v>
      </c>
      <c r="AC88" s="10">
        <f t="shared" si="25"/>
        <v>0</v>
      </c>
      <c r="AD88" s="9">
        <f t="shared" si="26"/>
        <v>45130</v>
      </c>
      <c r="AE88" s="9">
        <f t="array" ref="AE88">IFS(O88&lt;&gt;"", O88, M88&lt;&gt;"", M88, R88&lt;&gt;"", MIN(R88, K88), R88=0, K88)</f>
        <v>45443</v>
      </c>
      <c r="AF88" s="94">
        <f t="shared" si="27"/>
        <v>45443</v>
      </c>
      <c r="AG88" s="94" t="str">
        <f t="shared" si="28"/>
        <v>Start Before/End Before (current period)</v>
      </c>
      <c r="AH88" s="98">
        <f t="shared" si="29"/>
        <v>45443</v>
      </c>
      <c r="AI88" s="98">
        <f t="shared" si="30"/>
        <v>45443</v>
      </c>
      <c r="AJ88" s="99">
        <f t="shared" si="31"/>
        <v>1106</v>
      </c>
      <c r="AK88" s="99">
        <f t="shared" si="32"/>
        <v>314</v>
      </c>
      <c r="AL88" s="99">
        <f t="shared" si="33"/>
        <v>0</v>
      </c>
      <c r="AM88" s="99">
        <f t="shared" si="34"/>
        <v>314</v>
      </c>
      <c r="AN88" s="8">
        <f t="shared" si="35"/>
        <v>7.233273056</v>
      </c>
      <c r="AO88" s="8">
        <f t="shared" si="36"/>
        <v>0</v>
      </c>
      <c r="AP88" s="8">
        <f t="shared" si="37"/>
        <v>0</v>
      </c>
      <c r="AQ88" s="8">
        <f t="shared" si="38"/>
        <v>0</v>
      </c>
      <c r="AR88" s="8">
        <f t="shared" si="39"/>
        <v>0</v>
      </c>
      <c r="AS88" s="8">
        <f t="shared" si="40"/>
        <v>0</v>
      </c>
      <c r="AT88" s="8">
        <f t="shared" si="41"/>
        <v>0</v>
      </c>
      <c r="AU88" s="100">
        <f t="shared" si="42"/>
        <v>0</v>
      </c>
      <c r="AV88" s="8">
        <f>if(AO88&gt;0, iferror(averageifs(Prices!$B:$B, Prices!$A:$A, "&gt;="&amp;AD88, Prices!$A:$A, "&lt;"&amp;MIN($B$2, AE88)), 0), 0)</f>
        <v>0</v>
      </c>
      <c r="AW88" s="8">
        <f>if(AP88&gt;0, IFERROR(averageifs(Prices!$B:$B, Prices!$A:$A, "&gt;="&amp;MAX(AD88, $B$2), Prices!$A:$A, "&lt;"&amp;MIN($B$3, AE88)), 0), 0)</f>
        <v>0</v>
      </c>
      <c r="AX88" s="8">
        <f>if(AT88&gt;0, iferror(averageifs(Prices!$B:$B, Prices!$A:$A, "&gt;="&amp;AD88, Prices!$A:$A, "&lt;"&amp;min($B$3, $AE88)), 0), 0)</f>
        <v>0</v>
      </c>
      <c r="AY88" s="8">
        <f>VLOOKUP(maxifs(Prices!A:A, Prices!A:A, "&lt;="&amp;$B$2-1), Prices!A:B, 2, 0)*AO88</f>
        <v>0</v>
      </c>
      <c r="AZ88" s="8">
        <f t="shared" si="43"/>
        <v>0</v>
      </c>
      <c r="BA88" s="8">
        <f t="shared" si="44"/>
        <v>0</v>
      </c>
      <c r="BB88" s="8">
        <f t="shared" si="45"/>
        <v>0</v>
      </c>
      <c r="BC88" s="8">
        <f t="shared" si="46"/>
        <v>0</v>
      </c>
      <c r="BD88" s="8">
        <f t="shared" si="47"/>
        <v>0</v>
      </c>
      <c r="BE88" s="8">
        <f t="shared" si="48"/>
        <v>0</v>
      </c>
      <c r="BF88" s="8">
        <f>-(if(R88&gt;0, VLOOKUP(maxifs(Prices!A:A, Prices!A:A, "&lt;="&amp;R88), Prices!A:B, 2, 0)*AA88, 0)+if(M88&lt;&gt;"", VLOOKUP(maxifs(Prices!A:A, Prices!A:A, "&lt;="&amp;M88), Prices!A:B, 2, 0)*Y88, 0)+if(O88&lt;&gt;"", VLOOKUP(maxifs(Prices!A:A, Prices!A:A, "&lt;="&amp;O88), Prices!A:B, 2, 0)*Z88, 0))</f>
        <v>0</v>
      </c>
      <c r="BG88" s="8">
        <f t="shared" si="49"/>
        <v>0</v>
      </c>
      <c r="BH88" s="8">
        <f t="shared" si="50"/>
        <v>0</v>
      </c>
      <c r="BI88" s="8">
        <f>VLOOKUP(maxifs(Prices!A:A, Prices!A:A, "&lt;="&amp;$B$3), Prices!A:B, 2, 0)*AT88</f>
        <v>0</v>
      </c>
      <c r="BJ88" s="8">
        <f t="shared" si="51"/>
        <v>0</v>
      </c>
      <c r="BK88" s="8">
        <f t="shared" si="52"/>
        <v>0</v>
      </c>
      <c r="BL88" s="8">
        <f t="shared" si="53"/>
        <v>0</v>
      </c>
      <c r="BM88" s="8">
        <f t="shared" si="54"/>
        <v>0</v>
      </c>
    </row>
    <row r="89" ht="12.75" customHeight="1">
      <c r="A89" s="88" t="s">
        <v>104</v>
      </c>
      <c r="B89" s="88" t="s">
        <v>105</v>
      </c>
      <c r="C89" s="7"/>
      <c r="D89" s="7" t="str">
        <f t="shared" si="8"/>
        <v>N</v>
      </c>
      <c r="E89" s="89"/>
      <c r="F89" s="90">
        <f>iferror(VLOOKUP(A89, Terminations!C:D, 2, 0), "")</f>
        <v>45443</v>
      </c>
      <c r="G89" s="88" t="s">
        <v>110</v>
      </c>
      <c r="H89" s="8" t="str">
        <f t="shared" si="9"/>
        <v>E1-T04-46266</v>
      </c>
      <c r="I89" s="91">
        <v>45130.0</v>
      </c>
      <c r="J89" s="92">
        <v>8000.0</v>
      </c>
      <c r="K89" s="91">
        <v>46266.0</v>
      </c>
      <c r="L89" s="10">
        <f t="shared" si="10"/>
        <v>0</v>
      </c>
      <c r="M89" s="93">
        <f t="shared" si="11"/>
        <v>45443</v>
      </c>
      <c r="N89" s="8">
        <f t="shared" si="12"/>
        <v>8000</v>
      </c>
      <c r="O89" s="94" t="str">
        <f t="shared" si="13"/>
        <v/>
      </c>
      <c r="P89" s="8">
        <f t="shared" si="14"/>
        <v>0</v>
      </c>
      <c r="Q89" s="95"/>
      <c r="R89" s="91"/>
      <c r="S89" s="97"/>
      <c r="T89" s="94">
        <f t="shared" si="16"/>
        <v>45443</v>
      </c>
      <c r="U89" s="10">
        <f t="shared" si="17"/>
        <v>0</v>
      </c>
      <c r="V89" s="10">
        <f t="shared" si="18"/>
        <v>0</v>
      </c>
      <c r="W89" s="10">
        <f t="shared" si="19"/>
        <v>0</v>
      </c>
      <c r="X89" s="10">
        <f t="shared" si="20"/>
        <v>0</v>
      </c>
      <c r="Y89" s="10">
        <f t="shared" si="21"/>
        <v>0</v>
      </c>
      <c r="Z89" s="10">
        <f t="shared" si="22"/>
        <v>0</v>
      </c>
      <c r="AA89" s="10">
        <f t="shared" si="23"/>
        <v>0</v>
      </c>
      <c r="AB89" s="10">
        <f t="shared" si="24"/>
        <v>0</v>
      </c>
      <c r="AC89" s="10">
        <f t="shared" si="25"/>
        <v>0</v>
      </c>
      <c r="AD89" s="9">
        <f t="shared" si="26"/>
        <v>45130</v>
      </c>
      <c r="AE89" s="9">
        <f t="array" ref="AE89">IFS(O89&lt;&gt;"", O89, M89&lt;&gt;"", M89, R89&lt;&gt;"", MIN(R89, K89), R89=0, K89)</f>
        <v>45443</v>
      </c>
      <c r="AF89" s="94">
        <f t="shared" si="27"/>
        <v>45443</v>
      </c>
      <c r="AG89" s="94" t="str">
        <f t="shared" si="28"/>
        <v>Start Before/End Before (current period)</v>
      </c>
      <c r="AH89" s="98">
        <f t="shared" si="29"/>
        <v>45443</v>
      </c>
      <c r="AI89" s="98">
        <f t="shared" si="30"/>
        <v>45443</v>
      </c>
      <c r="AJ89" s="99">
        <f t="shared" si="31"/>
        <v>1137</v>
      </c>
      <c r="AK89" s="99">
        <f t="shared" si="32"/>
        <v>314</v>
      </c>
      <c r="AL89" s="99">
        <f t="shared" si="33"/>
        <v>0</v>
      </c>
      <c r="AM89" s="99">
        <f t="shared" si="34"/>
        <v>314</v>
      </c>
      <c r="AN89" s="8">
        <f t="shared" si="35"/>
        <v>7.036059807</v>
      </c>
      <c r="AO89" s="8">
        <f t="shared" si="36"/>
        <v>0</v>
      </c>
      <c r="AP89" s="8">
        <f t="shared" si="37"/>
        <v>0</v>
      </c>
      <c r="AQ89" s="8">
        <f t="shared" si="38"/>
        <v>0</v>
      </c>
      <c r="AR89" s="8">
        <f t="shared" si="39"/>
        <v>0</v>
      </c>
      <c r="AS89" s="8">
        <f t="shared" si="40"/>
        <v>0</v>
      </c>
      <c r="AT89" s="8">
        <f t="shared" si="41"/>
        <v>0</v>
      </c>
      <c r="AU89" s="100">
        <f t="shared" si="42"/>
        <v>0</v>
      </c>
      <c r="AV89" s="8">
        <f>if(AO89&gt;0, iferror(averageifs(Prices!$B:$B, Prices!$A:$A, "&gt;="&amp;AD89, Prices!$A:$A, "&lt;"&amp;MIN($B$2, AE89)), 0), 0)</f>
        <v>0</v>
      </c>
      <c r="AW89" s="8">
        <f>if(AP89&gt;0, IFERROR(averageifs(Prices!$B:$B, Prices!$A:$A, "&gt;="&amp;MAX(AD89, $B$2), Prices!$A:$A, "&lt;"&amp;MIN($B$3, AE89)), 0), 0)</f>
        <v>0</v>
      </c>
      <c r="AX89" s="8">
        <f>if(AT89&gt;0, iferror(averageifs(Prices!$B:$B, Prices!$A:$A, "&gt;="&amp;AD89, Prices!$A:$A, "&lt;"&amp;min($B$3, $AE89)), 0), 0)</f>
        <v>0</v>
      </c>
      <c r="AY89" s="8">
        <f>VLOOKUP(maxifs(Prices!A:A, Prices!A:A, "&lt;="&amp;$B$2-1), Prices!A:B, 2, 0)*AO89</f>
        <v>0</v>
      </c>
      <c r="AZ89" s="8">
        <f t="shared" si="43"/>
        <v>0</v>
      </c>
      <c r="BA89" s="8">
        <f t="shared" si="44"/>
        <v>0</v>
      </c>
      <c r="BB89" s="8">
        <f t="shared" si="45"/>
        <v>0</v>
      </c>
      <c r="BC89" s="8">
        <f t="shared" si="46"/>
        <v>0</v>
      </c>
      <c r="BD89" s="8">
        <f t="shared" si="47"/>
        <v>0</v>
      </c>
      <c r="BE89" s="8">
        <f t="shared" si="48"/>
        <v>0</v>
      </c>
      <c r="BF89" s="8">
        <f>-(if(R89&gt;0, VLOOKUP(maxifs(Prices!A:A, Prices!A:A, "&lt;="&amp;R89), Prices!A:B, 2, 0)*AA89, 0)+if(M89&lt;&gt;"", VLOOKUP(maxifs(Prices!A:A, Prices!A:A, "&lt;="&amp;M89), Prices!A:B, 2, 0)*Y89, 0)+if(O89&lt;&gt;"", VLOOKUP(maxifs(Prices!A:A, Prices!A:A, "&lt;="&amp;O89), Prices!A:B, 2, 0)*Z89, 0))</f>
        <v>0</v>
      </c>
      <c r="BG89" s="8">
        <f t="shared" si="49"/>
        <v>0</v>
      </c>
      <c r="BH89" s="8">
        <f t="shared" si="50"/>
        <v>0</v>
      </c>
      <c r="BI89" s="8">
        <f>VLOOKUP(maxifs(Prices!A:A, Prices!A:A, "&lt;="&amp;$B$3), Prices!A:B, 2, 0)*AT89</f>
        <v>0</v>
      </c>
      <c r="BJ89" s="8">
        <f t="shared" si="51"/>
        <v>0</v>
      </c>
      <c r="BK89" s="8">
        <f t="shared" si="52"/>
        <v>0</v>
      </c>
      <c r="BL89" s="8">
        <f t="shared" si="53"/>
        <v>0</v>
      </c>
      <c r="BM89" s="8">
        <f t="shared" si="54"/>
        <v>0</v>
      </c>
    </row>
    <row r="90" ht="12.75" customHeight="1">
      <c r="A90" s="88" t="s">
        <v>104</v>
      </c>
      <c r="B90" s="88" t="s">
        <v>105</v>
      </c>
      <c r="C90" s="7"/>
      <c r="D90" s="7" t="str">
        <f t="shared" si="8"/>
        <v>N</v>
      </c>
      <c r="E90" s="89"/>
      <c r="F90" s="90">
        <f>iferror(VLOOKUP(A90, Terminations!C:D, 2, 0), "")</f>
        <v>45443</v>
      </c>
      <c r="G90" s="88" t="s">
        <v>110</v>
      </c>
      <c r="H90" s="8" t="str">
        <f t="shared" si="9"/>
        <v>E1-T04-46296</v>
      </c>
      <c r="I90" s="91">
        <v>45130.0</v>
      </c>
      <c r="J90" s="92">
        <v>8000.0</v>
      </c>
      <c r="K90" s="91">
        <v>46296.0</v>
      </c>
      <c r="L90" s="10">
        <f t="shared" si="10"/>
        <v>0</v>
      </c>
      <c r="M90" s="93">
        <f t="shared" si="11"/>
        <v>45443</v>
      </c>
      <c r="N90" s="8">
        <f t="shared" si="12"/>
        <v>8000</v>
      </c>
      <c r="O90" s="94" t="str">
        <f t="shared" si="13"/>
        <v/>
      </c>
      <c r="P90" s="8">
        <f t="shared" si="14"/>
        <v>0</v>
      </c>
      <c r="Q90" s="95"/>
      <c r="R90" s="91"/>
      <c r="S90" s="97"/>
      <c r="T90" s="94">
        <f t="shared" si="16"/>
        <v>45443</v>
      </c>
      <c r="U90" s="10">
        <f t="shared" si="17"/>
        <v>0</v>
      </c>
      <c r="V90" s="10">
        <f t="shared" si="18"/>
        <v>0</v>
      </c>
      <c r="W90" s="10">
        <f t="shared" si="19"/>
        <v>0</v>
      </c>
      <c r="X90" s="10">
        <f t="shared" si="20"/>
        <v>0</v>
      </c>
      <c r="Y90" s="10">
        <f t="shared" si="21"/>
        <v>0</v>
      </c>
      <c r="Z90" s="10">
        <f t="shared" si="22"/>
        <v>0</v>
      </c>
      <c r="AA90" s="10">
        <f t="shared" si="23"/>
        <v>0</v>
      </c>
      <c r="AB90" s="10">
        <f t="shared" si="24"/>
        <v>0</v>
      </c>
      <c r="AC90" s="10">
        <f t="shared" si="25"/>
        <v>0</v>
      </c>
      <c r="AD90" s="9">
        <f t="shared" si="26"/>
        <v>45130</v>
      </c>
      <c r="AE90" s="9">
        <f t="array" ref="AE90">IFS(O90&lt;&gt;"", O90, M90&lt;&gt;"", M90, R90&lt;&gt;"", MIN(R90, K90), R90=0, K90)</f>
        <v>45443</v>
      </c>
      <c r="AF90" s="94">
        <f t="shared" si="27"/>
        <v>45443</v>
      </c>
      <c r="AG90" s="94" t="str">
        <f t="shared" si="28"/>
        <v>Start Before/End Before (current period)</v>
      </c>
      <c r="AH90" s="98">
        <f t="shared" si="29"/>
        <v>45443</v>
      </c>
      <c r="AI90" s="98">
        <f t="shared" si="30"/>
        <v>45443</v>
      </c>
      <c r="AJ90" s="99">
        <f t="shared" si="31"/>
        <v>1167</v>
      </c>
      <c r="AK90" s="99">
        <f t="shared" si="32"/>
        <v>314</v>
      </c>
      <c r="AL90" s="99">
        <f t="shared" si="33"/>
        <v>0</v>
      </c>
      <c r="AM90" s="99">
        <f t="shared" si="34"/>
        <v>314</v>
      </c>
      <c r="AN90" s="8">
        <f t="shared" si="35"/>
        <v>6.855184233</v>
      </c>
      <c r="AO90" s="8">
        <f t="shared" si="36"/>
        <v>0</v>
      </c>
      <c r="AP90" s="8">
        <f t="shared" si="37"/>
        <v>0</v>
      </c>
      <c r="AQ90" s="8">
        <f t="shared" si="38"/>
        <v>0</v>
      </c>
      <c r="AR90" s="8">
        <f t="shared" si="39"/>
        <v>0</v>
      </c>
      <c r="AS90" s="8">
        <f t="shared" si="40"/>
        <v>0</v>
      </c>
      <c r="AT90" s="8">
        <f t="shared" si="41"/>
        <v>0</v>
      </c>
      <c r="AU90" s="100">
        <f t="shared" si="42"/>
        <v>0</v>
      </c>
      <c r="AV90" s="8">
        <f>if(AO90&gt;0, iferror(averageifs(Prices!$B:$B, Prices!$A:$A, "&gt;="&amp;AD90, Prices!$A:$A, "&lt;"&amp;MIN($B$2, AE90)), 0), 0)</f>
        <v>0</v>
      </c>
      <c r="AW90" s="8">
        <f>if(AP90&gt;0, IFERROR(averageifs(Prices!$B:$B, Prices!$A:$A, "&gt;="&amp;MAX(AD90, $B$2), Prices!$A:$A, "&lt;"&amp;MIN($B$3, AE90)), 0), 0)</f>
        <v>0</v>
      </c>
      <c r="AX90" s="8">
        <f>if(AT90&gt;0, iferror(averageifs(Prices!$B:$B, Prices!$A:$A, "&gt;="&amp;AD90, Prices!$A:$A, "&lt;"&amp;min($B$3, $AE90)), 0), 0)</f>
        <v>0</v>
      </c>
      <c r="AY90" s="8">
        <f>VLOOKUP(maxifs(Prices!A:A, Prices!A:A, "&lt;="&amp;$B$2-1), Prices!A:B, 2, 0)*AO90</f>
        <v>0</v>
      </c>
      <c r="AZ90" s="8">
        <f t="shared" si="43"/>
        <v>0</v>
      </c>
      <c r="BA90" s="8">
        <f t="shared" si="44"/>
        <v>0</v>
      </c>
      <c r="BB90" s="8">
        <f t="shared" si="45"/>
        <v>0</v>
      </c>
      <c r="BC90" s="8">
        <f t="shared" si="46"/>
        <v>0</v>
      </c>
      <c r="BD90" s="8">
        <f t="shared" si="47"/>
        <v>0</v>
      </c>
      <c r="BE90" s="8">
        <f t="shared" si="48"/>
        <v>0</v>
      </c>
      <c r="BF90" s="8">
        <f>-(if(R90&gt;0, VLOOKUP(maxifs(Prices!A:A, Prices!A:A, "&lt;="&amp;R90), Prices!A:B, 2, 0)*AA90, 0)+if(M90&lt;&gt;"", VLOOKUP(maxifs(Prices!A:A, Prices!A:A, "&lt;="&amp;M90), Prices!A:B, 2, 0)*Y90, 0)+if(O90&lt;&gt;"", VLOOKUP(maxifs(Prices!A:A, Prices!A:A, "&lt;="&amp;O90), Prices!A:B, 2, 0)*Z90, 0))</f>
        <v>0</v>
      </c>
      <c r="BG90" s="8">
        <f t="shared" si="49"/>
        <v>0</v>
      </c>
      <c r="BH90" s="8">
        <f t="shared" si="50"/>
        <v>0</v>
      </c>
      <c r="BI90" s="8">
        <f>VLOOKUP(maxifs(Prices!A:A, Prices!A:A, "&lt;="&amp;$B$3), Prices!A:B, 2, 0)*AT90</f>
        <v>0</v>
      </c>
      <c r="BJ90" s="8">
        <f t="shared" si="51"/>
        <v>0</v>
      </c>
      <c r="BK90" s="8">
        <f t="shared" si="52"/>
        <v>0</v>
      </c>
      <c r="BL90" s="8">
        <f t="shared" si="53"/>
        <v>0</v>
      </c>
      <c r="BM90" s="8">
        <f t="shared" si="54"/>
        <v>0</v>
      </c>
    </row>
    <row r="91" ht="12.75" customHeight="1">
      <c r="A91" s="88" t="s">
        <v>104</v>
      </c>
      <c r="B91" s="88" t="s">
        <v>105</v>
      </c>
      <c r="C91" s="7"/>
      <c r="D91" s="7" t="str">
        <f t="shared" si="8"/>
        <v>N</v>
      </c>
      <c r="E91" s="89"/>
      <c r="F91" s="90">
        <f>iferror(VLOOKUP(A91, Terminations!C:D, 2, 0), "")</f>
        <v>45443</v>
      </c>
      <c r="G91" s="88" t="s">
        <v>110</v>
      </c>
      <c r="H91" s="8" t="str">
        <f t="shared" si="9"/>
        <v>E1-T04-46327</v>
      </c>
      <c r="I91" s="91">
        <v>45130.0</v>
      </c>
      <c r="J91" s="92">
        <v>8000.0</v>
      </c>
      <c r="K91" s="91">
        <v>46327.0</v>
      </c>
      <c r="L91" s="10">
        <f t="shared" si="10"/>
        <v>0</v>
      </c>
      <c r="M91" s="93">
        <f t="shared" si="11"/>
        <v>45443</v>
      </c>
      <c r="N91" s="8">
        <f t="shared" si="12"/>
        <v>8000</v>
      </c>
      <c r="O91" s="94" t="str">
        <f t="shared" si="13"/>
        <v/>
      </c>
      <c r="P91" s="8">
        <f t="shared" si="14"/>
        <v>0</v>
      </c>
      <c r="Q91" s="95"/>
      <c r="R91" s="91"/>
      <c r="S91" s="97"/>
      <c r="T91" s="94">
        <f t="shared" si="16"/>
        <v>45443</v>
      </c>
      <c r="U91" s="10">
        <f t="shared" si="17"/>
        <v>0</v>
      </c>
      <c r="V91" s="10">
        <f t="shared" si="18"/>
        <v>0</v>
      </c>
      <c r="W91" s="10">
        <f t="shared" si="19"/>
        <v>0</v>
      </c>
      <c r="X91" s="10">
        <f t="shared" si="20"/>
        <v>0</v>
      </c>
      <c r="Y91" s="10">
        <f t="shared" si="21"/>
        <v>0</v>
      </c>
      <c r="Z91" s="10">
        <f t="shared" si="22"/>
        <v>0</v>
      </c>
      <c r="AA91" s="10">
        <f t="shared" si="23"/>
        <v>0</v>
      </c>
      <c r="AB91" s="10">
        <f t="shared" si="24"/>
        <v>0</v>
      </c>
      <c r="AC91" s="10">
        <f t="shared" si="25"/>
        <v>0</v>
      </c>
      <c r="AD91" s="9">
        <f t="shared" si="26"/>
        <v>45130</v>
      </c>
      <c r="AE91" s="9">
        <f t="array" ref="AE91">IFS(O91&lt;&gt;"", O91, M91&lt;&gt;"", M91, R91&lt;&gt;"", MIN(R91, K91), R91=0, K91)</f>
        <v>45443</v>
      </c>
      <c r="AF91" s="94">
        <f t="shared" si="27"/>
        <v>45443</v>
      </c>
      <c r="AG91" s="94" t="str">
        <f t="shared" si="28"/>
        <v>Start Before/End Before (current period)</v>
      </c>
      <c r="AH91" s="98">
        <f t="shared" si="29"/>
        <v>45443</v>
      </c>
      <c r="AI91" s="98">
        <f t="shared" si="30"/>
        <v>45443</v>
      </c>
      <c r="AJ91" s="99">
        <f t="shared" si="31"/>
        <v>1198</v>
      </c>
      <c r="AK91" s="99">
        <f t="shared" si="32"/>
        <v>314</v>
      </c>
      <c r="AL91" s="99">
        <f t="shared" si="33"/>
        <v>0</v>
      </c>
      <c r="AM91" s="99">
        <f t="shared" si="34"/>
        <v>314</v>
      </c>
      <c r="AN91" s="8">
        <f t="shared" si="35"/>
        <v>6.677796327</v>
      </c>
      <c r="AO91" s="8">
        <f t="shared" si="36"/>
        <v>0</v>
      </c>
      <c r="AP91" s="8">
        <f t="shared" si="37"/>
        <v>0</v>
      </c>
      <c r="AQ91" s="8">
        <f t="shared" si="38"/>
        <v>0</v>
      </c>
      <c r="AR91" s="8">
        <f t="shared" si="39"/>
        <v>0</v>
      </c>
      <c r="AS91" s="8">
        <f t="shared" si="40"/>
        <v>0</v>
      </c>
      <c r="AT91" s="8">
        <f t="shared" si="41"/>
        <v>0</v>
      </c>
      <c r="AU91" s="100">
        <f t="shared" si="42"/>
        <v>0</v>
      </c>
      <c r="AV91" s="8">
        <f>if(AO91&gt;0, iferror(averageifs(Prices!$B:$B, Prices!$A:$A, "&gt;="&amp;AD91, Prices!$A:$A, "&lt;"&amp;MIN($B$2, AE91)), 0), 0)</f>
        <v>0</v>
      </c>
      <c r="AW91" s="8">
        <f>if(AP91&gt;0, IFERROR(averageifs(Prices!$B:$B, Prices!$A:$A, "&gt;="&amp;MAX(AD91, $B$2), Prices!$A:$A, "&lt;"&amp;MIN($B$3, AE91)), 0), 0)</f>
        <v>0</v>
      </c>
      <c r="AX91" s="8">
        <f>if(AT91&gt;0, iferror(averageifs(Prices!$B:$B, Prices!$A:$A, "&gt;="&amp;AD91, Prices!$A:$A, "&lt;"&amp;min($B$3, $AE91)), 0), 0)</f>
        <v>0</v>
      </c>
      <c r="AY91" s="8">
        <f>VLOOKUP(maxifs(Prices!A:A, Prices!A:A, "&lt;="&amp;$B$2-1), Prices!A:B, 2, 0)*AO91</f>
        <v>0</v>
      </c>
      <c r="AZ91" s="8">
        <f t="shared" si="43"/>
        <v>0</v>
      </c>
      <c r="BA91" s="8">
        <f t="shared" si="44"/>
        <v>0</v>
      </c>
      <c r="BB91" s="8">
        <f t="shared" si="45"/>
        <v>0</v>
      </c>
      <c r="BC91" s="8">
        <f t="shared" si="46"/>
        <v>0</v>
      </c>
      <c r="BD91" s="8">
        <f t="shared" si="47"/>
        <v>0</v>
      </c>
      <c r="BE91" s="8">
        <f t="shared" si="48"/>
        <v>0</v>
      </c>
      <c r="BF91" s="8">
        <f>-(if(R91&gt;0, VLOOKUP(maxifs(Prices!A:A, Prices!A:A, "&lt;="&amp;R91), Prices!A:B, 2, 0)*AA91, 0)+if(M91&lt;&gt;"", VLOOKUP(maxifs(Prices!A:A, Prices!A:A, "&lt;="&amp;M91), Prices!A:B, 2, 0)*Y91, 0)+if(O91&lt;&gt;"", VLOOKUP(maxifs(Prices!A:A, Prices!A:A, "&lt;="&amp;O91), Prices!A:B, 2, 0)*Z91, 0))</f>
        <v>0</v>
      </c>
      <c r="BG91" s="8">
        <f t="shared" si="49"/>
        <v>0</v>
      </c>
      <c r="BH91" s="8">
        <f t="shared" si="50"/>
        <v>0</v>
      </c>
      <c r="BI91" s="8">
        <f>VLOOKUP(maxifs(Prices!A:A, Prices!A:A, "&lt;="&amp;$B$3), Prices!A:B, 2, 0)*AT91</f>
        <v>0</v>
      </c>
      <c r="BJ91" s="8">
        <f t="shared" si="51"/>
        <v>0</v>
      </c>
      <c r="BK91" s="8">
        <f t="shared" si="52"/>
        <v>0</v>
      </c>
      <c r="BL91" s="8">
        <f t="shared" si="53"/>
        <v>0</v>
      </c>
      <c r="BM91" s="8">
        <f t="shared" si="54"/>
        <v>0</v>
      </c>
    </row>
    <row r="92" ht="12.75" customHeight="1">
      <c r="A92" s="88" t="s">
        <v>104</v>
      </c>
      <c r="B92" s="88" t="s">
        <v>105</v>
      </c>
      <c r="C92" s="7"/>
      <c r="D92" s="7" t="str">
        <f t="shared" si="8"/>
        <v>N</v>
      </c>
      <c r="E92" s="89"/>
      <c r="F92" s="90">
        <f>iferror(VLOOKUP(A92, Terminations!C:D, 2, 0), "")</f>
        <v>45443</v>
      </c>
      <c r="G92" s="88" t="s">
        <v>110</v>
      </c>
      <c r="H92" s="8" t="str">
        <f t="shared" si="9"/>
        <v>E1-T04-46357</v>
      </c>
      <c r="I92" s="91">
        <v>45130.0</v>
      </c>
      <c r="J92" s="92">
        <v>8000.0</v>
      </c>
      <c r="K92" s="91">
        <v>46357.0</v>
      </c>
      <c r="L92" s="10">
        <f t="shared" si="10"/>
        <v>0</v>
      </c>
      <c r="M92" s="93">
        <f t="shared" si="11"/>
        <v>45443</v>
      </c>
      <c r="N92" s="8">
        <f t="shared" si="12"/>
        <v>8000</v>
      </c>
      <c r="O92" s="94" t="str">
        <f t="shared" si="13"/>
        <v/>
      </c>
      <c r="P92" s="8">
        <f t="shared" si="14"/>
        <v>0</v>
      </c>
      <c r="Q92" s="95"/>
      <c r="R92" s="91"/>
      <c r="S92" s="97"/>
      <c r="T92" s="94">
        <f t="shared" si="16"/>
        <v>45443</v>
      </c>
      <c r="U92" s="10">
        <f t="shared" si="17"/>
        <v>0</v>
      </c>
      <c r="V92" s="10">
        <f t="shared" si="18"/>
        <v>0</v>
      </c>
      <c r="W92" s="10">
        <f t="shared" si="19"/>
        <v>0</v>
      </c>
      <c r="X92" s="10">
        <f t="shared" si="20"/>
        <v>0</v>
      </c>
      <c r="Y92" s="10">
        <f t="shared" si="21"/>
        <v>0</v>
      </c>
      <c r="Z92" s="10">
        <f t="shared" si="22"/>
        <v>0</v>
      </c>
      <c r="AA92" s="10">
        <f t="shared" si="23"/>
        <v>0</v>
      </c>
      <c r="AB92" s="10">
        <f t="shared" si="24"/>
        <v>0</v>
      </c>
      <c r="AC92" s="10">
        <f t="shared" si="25"/>
        <v>0</v>
      </c>
      <c r="AD92" s="9">
        <f t="shared" si="26"/>
        <v>45130</v>
      </c>
      <c r="AE92" s="9">
        <f t="array" ref="AE92">IFS(O92&lt;&gt;"", O92, M92&lt;&gt;"", M92, R92&lt;&gt;"", MIN(R92, K92), R92=0, K92)</f>
        <v>45443</v>
      </c>
      <c r="AF92" s="94">
        <f t="shared" si="27"/>
        <v>45443</v>
      </c>
      <c r="AG92" s="94" t="str">
        <f t="shared" si="28"/>
        <v>Start Before/End Before (current period)</v>
      </c>
      <c r="AH92" s="98">
        <f t="shared" si="29"/>
        <v>45443</v>
      </c>
      <c r="AI92" s="98">
        <f t="shared" si="30"/>
        <v>45443</v>
      </c>
      <c r="AJ92" s="99">
        <f t="shared" si="31"/>
        <v>1228</v>
      </c>
      <c r="AK92" s="99">
        <f t="shared" si="32"/>
        <v>314</v>
      </c>
      <c r="AL92" s="99">
        <f t="shared" si="33"/>
        <v>0</v>
      </c>
      <c r="AM92" s="99">
        <f t="shared" si="34"/>
        <v>314</v>
      </c>
      <c r="AN92" s="8">
        <f t="shared" si="35"/>
        <v>6.51465798</v>
      </c>
      <c r="AO92" s="8">
        <f t="shared" si="36"/>
        <v>0</v>
      </c>
      <c r="AP92" s="8">
        <f t="shared" si="37"/>
        <v>0</v>
      </c>
      <c r="AQ92" s="8">
        <f t="shared" si="38"/>
        <v>0</v>
      </c>
      <c r="AR92" s="8">
        <f t="shared" si="39"/>
        <v>0</v>
      </c>
      <c r="AS92" s="8">
        <f t="shared" si="40"/>
        <v>0</v>
      </c>
      <c r="AT92" s="8">
        <f t="shared" si="41"/>
        <v>0</v>
      </c>
      <c r="AU92" s="100">
        <f t="shared" si="42"/>
        <v>0</v>
      </c>
      <c r="AV92" s="8">
        <f>if(AO92&gt;0, iferror(averageifs(Prices!$B:$B, Prices!$A:$A, "&gt;="&amp;AD92, Prices!$A:$A, "&lt;"&amp;MIN($B$2, AE92)), 0), 0)</f>
        <v>0</v>
      </c>
      <c r="AW92" s="8">
        <f>if(AP92&gt;0, IFERROR(averageifs(Prices!$B:$B, Prices!$A:$A, "&gt;="&amp;MAX(AD92, $B$2), Prices!$A:$A, "&lt;"&amp;MIN($B$3, AE92)), 0), 0)</f>
        <v>0</v>
      </c>
      <c r="AX92" s="8">
        <f>if(AT92&gt;0, iferror(averageifs(Prices!$B:$B, Prices!$A:$A, "&gt;="&amp;AD92, Prices!$A:$A, "&lt;"&amp;min($B$3, $AE92)), 0), 0)</f>
        <v>0</v>
      </c>
      <c r="AY92" s="8">
        <f>VLOOKUP(maxifs(Prices!A:A, Prices!A:A, "&lt;="&amp;$B$2-1), Prices!A:B, 2, 0)*AO92</f>
        <v>0</v>
      </c>
      <c r="AZ92" s="8">
        <f t="shared" si="43"/>
        <v>0</v>
      </c>
      <c r="BA92" s="8">
        <f t="shared" si="44"/>
        <v>0</v>
      </c>
      <c r="BB92" s="8">
        <f t="shared" si="45"/>
        <v>0</v>
      </c>
      <c r="BC92" s="8">
        <f t="shared" si="46"/>
        <v>0</v>
      </c>
      <c r="BD92" s="8">
        <f t="shared" si="47"/>
        <v>0</v>
      </c>
      <c r="BE92" s="8">
        <f t="shared" si="48"/>
        <v>0</v>
      </c>
      <c r="BF92" s="8">
        <f>-(if(R92&gt;0, VLOOKUP(maxifs(Prices!A:A, Prices!A:A, "&lt;="&amp;R92), Prices!A:B, 2, 0)*AA92, 0)+if(M92&lt;&gt;"", VLOOKUP(maxifs(Prices!A:A, Prices!A:A, "&lt;="&amp;M92), Prices!A:B, 2, 0)*Y92, 0)+if(O92&lt;&gt;"", VLOOKUP(maxifs(Prices!A:A, Prices!A:A, "&lt;="&amp;O92), Prices!A:B, 2, 0)*Z92, 0))</f>
        <v>0</v>
      </c>
      <c r="BG92" s="8">
        <f t="shared" si="49"/>
        <v>0</v>
      </c>
      <c r="BH92" s="8">
        <f t="shared" si="50"/>
        <v>0</v>
      </c>
      <c r="BI92" s="8">
        <f>VLOOKUP(maxifs(Prices!A:A, Prices!A:A, "&lt;="&amp;$B$3), Prices!A:B, 2, 0)*AT92</f>
        <v>0</v>
      </c>
      <c r="BJ92" s="8">
        <f t="shared" si="51"/>
        <v>0</v>
      </c>
      <c r="BK92" s="8">
        <f t="shared" si="52"/>
        <v>0</v>
      </c>
      <c r="BL92" s="8">
        <f t="shared" si="53"/>
        <v>0</v>
      </c>
      <c r="BM92" s="8">
        <f t="shared" si="54"/>
        <v>0</v>
      </c>
    </row>
    <row r="93" ht="12.75" customHeight="1">
      <c r="A93" s="88" t="s">
        <v>104</v>
      </c>
      <c r="B93" s="88" t="s">
        <v>105</v>
      </c>
      <c r="C93" s="7"/>
      <c r="D93" s="7" t="str">
        <f t="shared" si="8"/>
        <v>N</v>
      </c>
      <c r="E93" s="89"/>
      <c r="F93" s="90">
        <f>iferror(VLOOKUP(A93, Terminations!C:D, 2, 0), "")</f>
        <v>45443</v>
      </c>
      <c r="G93" s="88" t="s">
        <v>110</v>
      </c>
      <c r="H93" s="8" t="str">
        <f t="shared" si="9"/>
        <v>E1-T04-46388</v>
      </c>
      <c r="I93" s="91">
        <v>45130.0</v>
      </c>
      <c r="J93" s="92">
        <v>8000.0</v>
      </c>
      <c r="K93" s="91">
        <v>46388.0</v>
      </c>
      <c r="L93" s="10">
        <f t="shared" si="10"/>
        <v>0</v>
      </c>
      <c r="M93" s="93">
        <f t="shared" si="11"/>
        <v>45443</v>
      </c>
      <c r="N93" s="8">
        <f t="shared" si="12"/>
        <v>8000</v>
      </c>
      <c r="O93" s="94" t="str">
        <f t="shared" si="13"/>
        <v/>
      </c>
      <c r="P93" s="8">
        <f t="shared" si="14"/>
        <v>0</v>
      </c>
      <c r="Q93" s="95"/>
      <c r="R93" s="91"/>
      <c r="S93" s="97"/>
      <c r="T93" s="94">
        <f t="shared" si="16"/>
        <v>45443</v>
      </c>
      <c r="U93" s="10">
        <f t="shared" si="17"/>
        <v>0</v>
      </c>
      <c r="V93" s="10">
        <f t="shared" si="18"/>
        <v>0</v>
      </c>
      <c r="W93" s="10">
        <f t="shared" si="19"/>
        <v>0</v>
      </c>
      <c r="X93" s="10">
        <f t="shared" si="20"/>
        <v>0</v>
      </c>
      <c r="Y93" s="10">
        <f t="shared" si="21"/>
        <v>0</v>
      </c>
      <c r="Z93" s="10">
        <f t="shared" si="22"/>
        <v>0</v>
      </c>
      <c r="AA93" s="10">
        <f t="shared" si="23"/>
        <v>0</v>
      </c>
      <c r="AB93" s="10">
        <f t="shared" si="24"/>
        <v>0</v>
      </c>
      <c r="AC93" s="10">
        <f t="shared" si="25"/>
        <v>0</v>
      </c>
      <c r="AD93" s="9">
        <f t="shared" si="26"/>
        <v>45130</v>
      </c>
      <c r="AE93" s="9">
        <f t="array" ref="AE93">IFS(O93&lt;&gt;"", O93, M93&lt;&gt;"", M93, R93&lt;&gt;"", MIN(R93, K93), R93=0, K93)</f>
        <v>45443</v>
      </c>
      <c r="AF93" s="94">
        <f t="shared" si="27"/>
        <v>45443</v>
      </c>
      <c r="AG93" s="94" t="str">
        <f t="shared" si="28"/>
        <v>Start Before/End Before (current period)</v>
      </c>
      <c r="AH93" s="98">
        <f t="shared" si="29"/>
        <v>45443</v>
      </c>
      <c r="AI93" s="98">
        <f t="shared" si="30"/>
        <v>45443</v>
      </c>
      <c r="AJ93" s="99">
        <f t="shared" si="31"/>
        <v>1259</v>
      </c>
      <c r="AK93" s="99">
        <f t="shared" si="32"/>
        <v>314</v>
      </c>
      <c r="AL93" s="99">
        <f t="shared" si="33"/>
        <v>0</v>
      </c>
      <c r="AM93" s="99">
        <f t="shared" si="34"/>
        <v>314</v>
      </c>
      <c r="AN93" s="8">
        <f t="shared" si="35"/>
        <v>6.354249404</v>
      </c>
      <c r="AO93" s="8">
        <f t="shared" si="36"/>
        <v>0</v>
      </c>
      <c r="AP93" s="8">
        <f t="shared" si="37"/>
        <v>0</v>
      </c>
      <c r="AQ93" s="8">
        <f t="shared" si="38"/>
        <v>0</v>
      </c>
      <c r="AR93" s="8">
        <f t="shared" si="39"/>
        <v>0</v>
      </c>
      <c r="AS93" s="8">
        <f t="shared" si="40"/>
        <v>0</v>
      </c>
      <c r="AT93" s="8">
        <f t="shared" si="41"/>
        <v>0</v>
      </c>
      <c r="AU93" s="100">
        <f t="shared" si="42"/>
        <v>0</v>
      </c>
      <c r="AV93" s="8">
        <f>if(AO93&gt;0, iferror(averageifs(Prices!$B:$B, Prices!$A:$A, "&gt;="&amp;AD93, Prices!$A:$A, "&lt;"&amp;MIN($B$2, AE93)), 0), 0)</f>
        <v>0</v>
      </c>
      <c r="AW93" s="8">
        <f>if(AP93&gt;0, IFERROR(averageifs(Prices!$B:$B, Prices!$A:$A, "&gt;="&amp;MAX(AD93, $B$2), Prices!$A:$A, "&lt;"&amp;MIN($B$3, AE93)), 0), 0)</f>
        <v>0</v>
      </c>
      <c r="AX93" s="8">
        <f>if(AT93&gt;0, iferror(averageifs(Prices!$B:$B, Prices!$A:$A, "&gt;="&amp;AD93, Prices!$A:$A, "&lt;"&amp;min($B$3, $AE93)), 0), 0)</f>
        <v>0</v>
      </c>
      <c r="AY93" s="8">
        <f>VLOOKUP(maxifs(Prices!A:A, Prices!A:A, "&lt;="&amp;$B$2-1), Prices!A:B, 2, 0)*AO93</f>
        <v>0</v>
      </c>
      <c r="AZ93" s="8">
        <f t="shared" si="43"/>
        <v>0</v>
      </c>
      <c r="BA93" s="8">
        <f t="shared" si="44"/>
        <v>0</v>
      </c>
      <c r="BB93" s="8">
        <f t="shared" si="45"/>
        <v>0</v>
      </c>
      <c r="BC93" s="8">
        <f t="shared" si="46"/>
        <v>0</v>
      </c>
      <c r="BD93" s="8">
        <f t="shared" si="47"/>
        <v>0</v>
      </c>
      <c r="BE93" s="8">
        <f t="shared" si="48"/>
        <v>0</v>
      </c>
      <c r="BF93" s="8">
        <f>-(if(R93&gt;0, VLOOKUP(maxifs(Prices!A:A, Prices!A:A, "&lt;="&amp;R93), Prices!A:B, 2, 0)*AA93, 0)+if(M93&lt;&gt;"", VLOOKUP(maxifs(Prices!A:A, Prices!A:A, "&lt;="&amp;M93), Prices!A:B, 2, 0)*Y93, 0)+if(O93&lt;&gt;"", VLOOKUP(maxifs(Prices!A:A, Prices!A:A, "&lt;="&amp;O93), Prices!A:B, 2, 0)*Z93, 0))</f>
        <v>0</v>
      </c>
      <c r="BG93" s="8">
        <f t="shared" si="49"/>
        <v>0</v>
      </c>
      <c r="BH93" s="8">
        <f t="shared" si="50"/>
        <v>0</v>
      </c>
      <c r="BI93" s="8">
        <f>VLOOKUP(maxifs(Prices!A:A, Prices!A:A, "&lt;="&amp;$B$3), Prices!A:B, 2, 0)*AT93</f>
        <v>0</v>
      </c>
      <c r="BJ93" s="8">
        <f t="shared" si="51"/>
        <v>0</v>
      </c>
      <c r="BK93" s="8">
        <f t="shared" si="52"/>
        <v>0</v>
      </c>
      <c r="BL93" s="8">
        <f t="shared" si="53"/>
        <v>0</v>
      </c>
      <c r="BM93" s="8">
        <f t="shared" si="54"/>
        <v>0</v>
      </c>
    </row>
    <row r="94" ht="12.75" customHeight="1">
      <c r="A94" s="88" t="s">
        <v>104</v>
      </c>
      <c r="B94" s="88" t="s">
        <v>105</v>
      </c>
      <c r="C94" s="7"/>
      <c r="D94" s="7" t="str">
        <f t="shared" si="8"/>
        <v>N</v>
      </c>
      <c r="E94" s="89"/>
      <c r="F94" s="90">
        <f>iferror(VLOOKUP(A94, Terminations!C:D, 2, 0), "")</f>
        <v>45443</v>
      </c>
      <c r="G94" s="88" t="s">
        <v>110</v>
      </c>
      <c r="H94" s="8" t="str">
        <f t="shared" si="9"/>
        <v>E1-T04-46419</v>
      </c>
      <c r="I94" s="91">
        <v>45130.0</v>
      </c>
      <c r="J94" s="92">
        <v>8000.0</v>
      </c>
      <c r="K94" s="91">
        <v>46419.0</v>
      </c>
      <c r="L94" s="10">
        <f t="shared" si="10"/>
        <v>0</v>
      </c>
      <c r="M94" s="93">
        <f t="shared" si="11"/>
        <v>45443</v>
      </c>
      <c r="N94" s="8">
        <f t="shared" si="12"/>
        <v>8000</v>
      </c>
      <c r="O94" s="94" t="str">
        <f t="shared" si="13"/>
        <v/>
      </c>
      <c r="P94" s="8">
        <f t="shared" si="14"/>
        <v>0</v>
      </c>
      <c r="Q94" s="95"/>
      <c r="R94" s="91"/>
      <c r="S94" s="97"/>
      <c r="T94" s="94">
        <f t="shared" si="16"/>
        <v>45443</v>
      </c>
      <c r="U94" s="10">
        <f t="shared" si="17"/>
        <v>0</v>
      </c>
      <c r="V94" s="10">
        <f t="shared" si="18"/>
        <v>0</v>
      </c>
      <c r="W94" s="10">
        <f t="shared" si="19"/>
        <v>0</v>
      </c>
      <c r="X94" s="10">
        <f t="shared" si="20"/>
        <v>0</v>
      </c>
      <c r="Y94" s="10">
        <f t="shared" si="21"/>
        <v>0</v>
      </c>
      <c r="Z94" s="10">
        <f t="shared" si="22"/>
        <v>0</v>
      </c>
      <c r="AA94" s="10">
        <f t="shared" si="23"/>
        <v>0</v>
      </c>
      <c r="AB94" s="10">
        <f t="shared" si="24"/>
        <v>0</v>
      </c>
      <c r="AC94" s="10">
        <f t="shared" si="25"/>
        <v>0</v>
      </c>
      <c r="AD94" s="9">
        <f t="shared" si="26"/>
        <v>45130</v>
      </c>
      <c r="AE94" s="9">
        <f t="array" ref="AE94">IFS(O94&lt;&gt;"", O94, M94&lt;&gt;"", M94, R94&lt;&gt;"", MIN(R94, K94), R94=0, K94)</f>
        <v>45443</v>
      </c>
      <c r="AF94" s="94">
        <f t="shared" si="27"/>
        <v>45443</v>
      </c>
      <c r="AG94" s="94" t="str">
        <f t="shared" si="28"/>
        <v>Start Before/End Before (current period)</v>
      </c>
      <c r="AH94" s="98">
        <f t="shared" si="29"/>
        <v>45443</v>
      </c>
      <c r="AI94" s="98">
        <f t="shared" si="30"/>
        <v>45443</v>
      </c>
      <c r="AJ94" s="99">
        <f t="shared" si="31"/>
        <v>1290</v>
      </c>
      <c r="AK94" s="99">
        <f t="shared" si="32"/>
        <v>314</v>
      </c>
      <c r="AL94" s="99">
        <f t="shared" si="33"/>
        <v>0</v>
      </c>
      <c r="AM94" s="99">
        <f t="shared" si="34"/>
        <v>314</v>
      </c>
      <c r="AN94" s="8">
        <f t="shared" si="35"/>
        <v>6.201550388</v>
      </c>
      <c r="AO94" s="8">
        <f t="shared" si="36"/>
        <v>0</v>
      </c>
      <c r="AP94" s="8">
        <f t="shared" si="37"/>
        <v>0</v>
      </c>
      <c r="AQ94" s="8">
        <f t="shared" si="38"/>
        <v>0</v>
      </c>
      <c r="AR94" s="8">
        <f t="shared" si="39"/>
        <v>0</v>
      </c>
      <c r="AS94" s="8">
        <f t="shared" si="40"/>
        <v>0</v>
      </c>
      <c r="AT94" s="8">
        <f t="shared" si="41"/>
        <v>0</v>
      </c>
      <c r="AU94" s="100">
        <f t="shared" si="42"/>
        <v>0</v>
      </c>
      <c r="AV94" s="8">
        <f>if(AO94&gt;0, iferror(averageifs(Prices!$B:$B, Prices!$A:$A, "&gt;="&amp;AD94, Prices!$A:$A, "&lt;"&amp;MIN($B$2, AE94)), 0), 0)</f>
        <v>0</v>
      </c>
      <c r="AW94" s="8">
        <f>if(AP94&gt;0, IFERROR(averageifs(Prices!$B:$B, Prices!$A:$A, "&gt;="&amp;MAX(AD94, $B$2), Prices!$A:$A, "&lt;"&amp;MIN($B$3, AE94)), 0), 0)</f>
        <v>0</v>
      </c>
      <c r="AX94" s="8">
        <f>if(AT94&gt;0, iferror(averageifs(Prices!$B:$B, Prices!$A:$A, "&gt;="&amp;AD94, Prices!$A:$A, "&lt;"&amp;min($B$3, $AE94)), 0), 0)</f>
        <v>0</v>
      </c>
      <c r="AY94" s="8">
        <f>VLOOKUP(maxifs(Prices!A:A, Prices!A:A, "&lt;="&amp;$B$2-1), Prices!A:B, 2, 0)*AO94</f>
        <v>0</v>
      </c>
      <c r="AZ94" s="8">
        <f t="shared" si="43"/>
        <v>0</v>
      </c>
      <c r="BA94" s="8">
        <f t="shared" si="44"/>
        <v>0</v>
      </c>
      <c r="BB94" s="8">
        <f t="shared" si="45"/>
        <v>0</v>
      </c>
      <c r="BC94" s="8">
        <f t="shared" si="46"/>
        <v>0</v>
      </c>
      <c r="BD94" s="8">
        <f t="shared" si="47"/>
        <v>0</v>
      </c>
      <c r="BE94" s="8">
        <f t="shared" si="48"/>
        <v>0</v>
      </c>
      <c r="BF94" s="8">
        <f>-(if(R94&gt;0, VLOOKUP(maxifs(Prices!A:A, Prices!A:A, "&lt;="&amp;R94), Prices!A:B, 2, 0)*AA94, 0)+if(M94&lt;&gt;"", VLOOKUP(maxifs(Prices!A:A, Prices!A:A, "&lt;="&amp;M94), Prices!A:B, 2, 0)*Y94, 0)+if(O94&lt;&gt;"", VLOOKUP(maxifs(Prices!A:A, Prices!A:A, "&lt;="&amp;O94), Prices!A:B, 2, 0)*Z94, 0))</f>
        <v>0</v>
      </c>
      <c r="BG94" s="8">
        <f t="shared" si="49"/>
        <v>0</v>
      </c>
      <c r="BH94" s="8">
        <f t="shared" si="50"/>
        <v>0</v>
      </c>
      <c r="BI94" s="8">
        <f>VLOOKUP(maxifs(Prices!A:A, Prices!A:A, "&lt;="&amp;$B$3), Prices!A:B, 2, 0)*AT94</f>
        <v>0</v>
      </c>
      <c r="BJ94" s="8">
        <f t="shared" si="51"/>
        <v>0</v>
      </c>
      <c r="BK94" s="8">
        <f t="shared" si="52"/>
        <v>0</v>
      </c>
      <c r="BL94" s="8">
        <f t="shared" si="53"/>
        <v>0</v>
      </c>
      <c r="BM94" s="8">
        <f t="shared" si="54"/>
        <v>0</v>
      </c>
    </row>
    <row r="95" ht="12.75" customHeight="1">
      <c r="A95" s="88" t="s">
        <v>104</v>
      </c>
      <c r="B95" s="88" t="s">
        <v>105</v>
      </c>
      <c r="C95" s="7"/>
      <c r="D95" s="7" t="str">
        <f t="shared" si="8"/>
        <v>N</v>
      </c>
      <c r="E95" s="89"/>
      <c r="F95" s="90">
        <f>iferror(VLOOKUP(A95, Terminations!C:D, 2, 0), "")</f>
        <v>45443</v>
      </c>
      <c r="G95" s="88" t="s">
        <v>110</v>
      </c>
      <c r="H95" s="8" t="str">
        <f t="shared" si="9"/>
        <v>E1-T04-46447</v>
      </c>
      <c r="I95" s="91">
        <v>45130.0</v>
      </c>
      <c r="J95" s="92">
        <v>8000.0</v>
      </c>
      <c r="K95" s="91">
        <v>46447.0</v>
      </c>
      <c r="L95" s="10">
        <f t="shared" si="10"/>
        <v>0</v>
      </c>
      <c r="M95" s="93">
        <f t="shared" si="11"/>
        <v>45443</v>
      </c>
      <c r="N95" s="8">
        <f t="shared" si="12"/>
        <v>8000</v>
      </c>
      <c r="O95" s="94" t="str">
        <f t="shared" si="13"/>
        <v/>
      </c>
      <c r="P95" s="8">
        <f t="shared" si="14"/>
        <v>0</v>
      </c>
      <c r="Q95" s="95"/>
      <c r="R95" s="91"/>
      <c r="S95" s="97"/>
      <c r="T95" s="94">
        <f t="shared" si="16"/>
        <v>45443</v>
      </c>
      <c r="U95" s="10">
        <f t="shared" si="17"/>
        <v>0</v>
      </c>
      <c r="V95" s="10">
        <f t="shared" si="18"/>
        <v>0</v>
      </c>
      <c r="W95" s="10">
        <f t="shared" si="19"/>
        <v>0</v>
      </c>
      <c r="X95" s="10">
        <f t="shared" si="20"/>
        <v>0</v>
      </c>
      <c r="Y95" s="10">
        <f t="shared" si="21"/>
        <v>0</v>
      </c>
      <c r="Z95" s="10">
        <f t="shared" si="22"/>
        <v>0</v>
      </c>
      <c r="AA95" s="10">
        <f t="shared" si="23"/>
        <v>0</v>
      </c>
      <c r="AB95" s="10">
        <f t="shared" si="24"/>
        <v>0</v>
      </c>
      <c r="AC95" s="10">
        <f t="shared" si="25"/>
        <v>0</v>
      </c>
      <c r="AD95" s="9">
        <f t="shared" si="26"/>
        <v>45130</v>
      </c>
      <c r="AE95" s="9">
        <f t="array" ref="AE95">IFS(O95&lt;&gt;"", O95, M95&lt;&gt;"", M95, R95&lt;&gt;"", MIN(R95, K95), R95=0, K95)</f>
        <v>45443</v>
      </c>
      <c r="AF95" s="94">
        <f t="shared" si="27"/>
        <v>45443</v>
      </c>
      <c r="AG95" s="94" t="str">
        <f t="shared" si="28"/>
        <v>Start Before/End Before (current period)</v>
      </c>
      <c r="AH95" s="98">
        <f t="shared" si="29"/>
        <v>45443</v>
      </c>
      <c r="AI95" s="98">
        <f t="shared" si="30"/>
        <v>45443</v>
      </c>
      <c r="AJ95" s="99">
        <f t="shared" si="31"/>
        <v>1318</v>
      </c>
      <c r="AK95" s="99">
        <f t="shared" si="32"/>
        <v>314</v>
      </c>
      <c r="AL95" s="99">
        <f t="shared" si="33"/>
        <v>0</v>
      </c>
      <c r="AM95" s="99">
        <f t="shared" si="34"/>
        <v>314</v>
      </c>
      <c r="AN95" s="8">
        <f t="shared" si="35"/>
        <v>6.069802731</v>
      </c>
      <c r="AO95" s="8">
        <f t="shared" si="36"/>
        <v>0</v>
      </c>
      <c r="AP95" s="8">
        <f t="shared" si="37"/>
        <v>0</v>
      </c>
      <c r="AQ95" s="8">
        <f t="shared" si="38"/>
        <v>0</v>
      </c>
      <c r="AR95" s="8">
        <f t="shared" si="39"/>
        <v>0</v>
      </c>
      <c r="AS95" s="8">
        <f t="shared" si="40"/>
        <v>0</v>
      </c>
      <c r="AT95" s="8">
        <f t="shared" si="41"/>
        <v>0</v>
      </c>
      <c r="AU95" s="100">
        <f t="shared" si="42"/>
        <v>0</v>
      </c>
      <c r="AV95" s="8">
        <f>if(AO95&gt;0, iferror(averageifs(Prices!$B:$B, Prices!$A:$A, "&gt;="&amp;AD95, Prices!$A:$A, "&lt;"&amp;MIN($B$2, AE95)), 0), 0)</f>
        <v>0</v>
      </c>
      <c r="AW95" s="8">
        <f>if(AP95&gt;0, IFERROR(averageifs(Prices!$B:$B, Prices!$A:$A, "&gt;="&amp;MAX(AD95, $B$2), Prices!$A:$A, "&lt;"&amp;MIN($B$3, AE95)), 0), 0)</f>
        <v>0</v>
      </c>
      <c r="AX95" s="8">
        <f>if(AT95&gt;0, iferror(averageifs(Prices!$B:$B, Prices!$A:$A, "&gt;="&amp;AD95, Prices!$A:$A, "&lt;"&amp;min($B$3, $AE95)), 0), 0)</f>
        <v>0</v>
      </c>
      <c r="AY95" s="8">
        <f>VLOOKUP(maxifs(Prices!A:A, Prices!A:A, "&lt;="&amp;$B$2-1), Prices!A:B, 2, 0)*AO95</f>
        <v>0</v>
      </c>
      <c r="AZ95" s="8">
        <f t="shared" si="43"/>
        <v>0</v>
      </c>
      <c r="BA95" s="8">
        <f t="shared" si="44"/>
        <v>0</v>
      </c>
      <c r="BB95" s="8">
        <f t="shared" si="45"/>
        <v>0</v>
      </c>
      <c r="BC95" s="8">
        <f t="shared" si="46"/>
        <v>0</v>
      </c>
      <c r="BD95" s="8">
        <f t="shared" si="47"/>
        <v>0</v>
      </c>
      <c r="BE95" s="8">
        <f t="shared" si="48"/>
        <v>0</v>
      </c>
      <c r="BF95" s="8">
        <f>-(if(R95&gt;0, VLOOKUP(maxifs(Prices!A:A, Prices!A:A, "&lt;="&amp;R95), Prices!A:B, 2, 0)*AA95, 0)+if(M95&lt;&gt;"", VLOOKUP(maxifs(Prices!A:A, Prices!A:A, "&lt;="&amp;M95), Prices!A:B, 2, 0)*Y95, 0)+if(O95&lt;&gt;"", VLOOKUP(maxifs(Prices!A:A, Prices!A:A, "&lt;="&amp;O95), Prices!A:B, 2, 0)*Z95, 0))</f>
        <v>0</v>
      </c>
      <c r="BG95" s="8">
        <f t="shared" si="49"/>
        <v>0</v>
      </c>
      <c r="BH95" s="8">
        <f t="shared" si="50"/>
        <v>0</v>
      </c>
      <c r="BI95" s="8">
        <f>VLOOKUP(maxifs(Prices!A:A, Prices!A:A, "&lt;="&amp;$B$3), Prices!A:B, 2, 0)*AT95</f>
        <v>0</v>
      </c>
      <c r="BJ95" s="8">
        <f t="shared" si="51"/>
        <v>0</v>
      </c>
      <c r="BK95" s="8">
        <f t="shared" si="52"/>
        <v>0</v>
      </c>
      <c r="BL95" s="8">
        <f t="shared" si="53"/>
        <v>0</v>
      </c>
      <c r="BM95" s="8">
        <f t="shared" si="54"/>
        <v>0</v>
      </c>
    </row>
    <row r="96" ht="12.75" customHeight="1">
      <c r="A96" s="88" t="s">
        <v>104</v>
      </c>
      <c r="B96" s="88" t="s">
        <v>105</v>
      </c>
      <c r="C96" s="7"/>
      <c r="D96" s="7" t="str">
        <f t="shared" si="8"/>
        <v>N</v>
      </c>
      <c r="E96" s="89"/>
      <c r="F96" s="90">
        <f>iferror(VLOOKUP(A96, Terminations!C:D, 2, 0), "")</f>
        <v>45443</v>
      </c>
      <c r="G96" s="88" t="s">
        <v>110</v>
      </c>
      <c r="H96" s="8" t="str">
        <f t="shared" si="9"/>
        <v>E1-T04-46478</v>
      </c>
      <c r="I96" s="91">
        <v>45130.0</v>
      </c>
      <c r="J96" s="92">
        <v>8000.0</v>
      </c>
      <c r="K96" s="91">
        <v>46478.0</v>
      </c>
      <c r="L96" s="10">
        <f t="shared" si="10"/>
        <v>0</v>
      </c>
      <c r="M96" s="93">
        <f t="shared" si="11"/>
        <v>45443</v>
      </c>
      <c r="N96" s="8">
        <f t="shared" si="12"/>
        <v>8000</v>
      </c>
      <c r="O96" s="94" t="str">
        <f t="shared" si="13"/>
        <v/>
      </c>
      <c r="P96" s="8">
        <f t="shared" si="14"/>
        <v>0</v>
      </c>
      <c r="Q96" s="95"/>
      <c r="R96" s="91"/>
      <c r="S96" s="97"/>
      <c r="T96" s="94">
        <f t="shared" si="16"/>
        <v>45443</v>
      </c>
      <c r="U96" s="10">
        <f t="shared" si="17"/>
        <v>0</v>
      </c>
      <c r="V96" s="10">
        <f t="shared" si="18"/>
        <v>0</v>
      </c>
      <c r="W96" s="10">
        <f t="shared" si="19"/>
        <v>0</v>
      </c>
      <c r="X96" s="10">
        <f t="shared" si="20"/>
        <v>0</v>
      </c>
      <c r="Y96" s="10">
        <f t="shared" si="21"/>
        <v>0</v>
      </c>
      <c r="Z96" s="10">
        <f t="shared" si="22"/>
        <v>0</v>
      </c>
      <c r="AA96" s="10">
        <f t="shared" si="23"/>
        <v>0</v>
      </c>
      <c r="AB96" s="10">
        <f t="shared" si="24"/>
        <v>0</v>
      </c>
      <c r="AC96" s="10">
        <f t="shared" si="25"/>
        <v>0</v>
      </c>
      <c r="AD96" s="9">
        <f t="shared" si="26"/>
        <v>45130</v>
      </c>
      <c r="AE96" s="9">
        <f t="array" ref="AE96">IFS(O96&lt;&gt;"", O96, M96&lt;&gt;"", M96, R96&lt;&gt;"", MIN(R96, K96), R96=0, K96)</f>
        <v>45443</v>
      </c>
      <c r="AF96" s="94">
        <f t="shared" si="27"/>
        <v>45443</v>
      </c>
      <c r="AG96" s="94" t="str">
        <f t="shared" si="28"/>
        <v>Start Before/End Before (current period)</v>
      </c>
      <c r="AH96" s="98">
        <f t="shared" si="29"/>
        <v>45443</v>
      </c>
      <c r="AI96" s="98">
        <f t="shared" si="30"/>
        <v>45443</v>
      </c>
      <c r="AJ96" s="99">
        <f t="shared" si="31"/>
        <v>1349</v>
      </c>
      <c r="AK96" s="99">
        <f t="shared" si="32"/>
        <v>314</v>
      </c>
      <c r="AL96" s="99">
        <f t="shared" si="33"/>
        <v>0</v>
      </c>
      <c r="AM96" s="99">
        <f t="shared" si="34"/>
        <v>314</v>
      </c>
      <c r="AN96" s="8">
        <f t="shared" si="35"/>
        <v>5.930318755</v>
      </c>
      <c r="AO96" s="8">
        <f t="shared" si="36"/>
        <v>0</v>
      </c>
      <c r="AP96" s="8">
        <f t="shared" si="37"/>
        <v>0</v>
      </c>
      <c r="AQ96" s="8">
        <f t="shared" si="38"/>
        <v>0</v>
      </c>
      <c r="AR96" s="8">
        <f t="shared" si="39"/>
        <v>0</v>
      </c>
      <c r="AS96" s="8">
        <f t="shared" si="40"/>
        <v>0</v>
      </c>
      <c r="AT96" s="8">
        <f t="shared" si="41"/>
        <v>0</v>
      </c>
      <c r="AU96" s="100">
        <f t="shared" si="42"/>
        <v>0</v>
      </c>
      <c r="AV96" s="8">
        <f>if(AO96&gt;0, iferror(averageifs(Prices!$B:$B, Prices!$A:$A, "&gt;="&amp;AD96, Prices!$A:$A, "&lt;"&amp;MIN($B$2, AE96)), 0), 0)</f>
        <v>0</v>
      </c>
      <c r="AW96" s="8">
        <f>if(AP96&gt;0, IFERROR(averageifs(Prices!$B:$B, Prices!$A:$A, "&gt;="&amp;MAX(AD96, $B$2), Prices!$A:$A, "&lt;"&amp;MIN($B$3, AE96)), 0), 0)</f>
        <v>0</v>
      </c>
      <c r="AX96" s="8">
        <f>if(AT96&gt;0, iferror(averageifs(Prices!$B:$B, Prices!$A:$A, "&gt;="&amp;AD96, Prices!$A:$A, "&lt;"&amp;min($B$3, $AE96)), 0), 0)</f>
        <v>0</v>
      </c>
      <c r="AY96" s="8">
        <f>VLOOKUP(maxifs(Prices!A:A, Prices!A:A, "&lt;="&amp;$B$2-1), Prices!A:B, 2, 0)*AO96</f>
        <v>0</v>
      </c>
      <c r="AZ96" s="8">
        <f t="shared" si="43"/>
        <v>0</v>
      </c>
      <c r="BA96" s="8">
        <f t="shared" si="44"/>
        <v>0</v>
      </c>
      <c r="BB96" s="8">
        <f t="shared" si="45"/>
        <v>0</v>
      </c>
      <c r="BC96" s="8">
        <f t="shared" si="46"/>
        <v>0</v>
      </c>
      <c r="BD96" s="8">
        <f t="shared" si="47"/>
        <v>0</v>
      </c>
      <c r="BE96" s="8">
        <f t="shared" si="48"/>
        <v>0</v>
      </c>
      <c r="BF96" s="8">
        <f>-(if(R96&gt;0, VLOOKUP(maxifs(Prices!A:A, Prices!A:A, "&lt;="&amp;R96), Prices!A:B, 2, 0)*AA96, 0)+if(M96&lt;&gt;"", VLOOKUP(maxifs(Prices!A:A, Prices!A:A, "&lt;="&amp;M96), Prices!A:B, 2, 0)*Y96, 0)+if(O96&lt;&gt;"", VLOOKUP(maxifs(Prices!A:A, Prices!A:A, "&lt;="&amp;O96), Prices!A:B, 2, 0)*Z96, 0))</f>
        <v>0</v>
      </c>
      <c r="BG96" s="8">
        <f t="shared" si="49"/>
        <v>0</v>
      </c>
      <c r="BH96" s="8">
        <f t="shared" si="50"/>
        <v>0</v>
      </c>
      <c r="BI96" s="8">
        <f>VLOOKUP(maxifs(Prices!A:A, Prices!A:A, "&lt;="&amp;$B$3), Prices!A:B, 2, 0)*AT96</f>
        <v>0</v>
      </c>
      <c r="BJ96" s="8">
        <f t="shared" si="51"/>
        <v>0</v>
      </c>
      <c r="BK96" s="8">
        <f t="shared" si="52"/>
        <v>0</v>
      </c>
      <c r="BL96" s="8">
        <f t="shared" si="53"/>
        <v>0</v>
      </c>
      <c r="BM96" s="8">
        <f t="shared" si="54"/>
        <v>0</v>
      </c>
    </row>
    <row r="97" ht="12.75" customHeight="1">
      <c r="A97" s="88" t="s">
        <v>104</v>
      </c>
      <c r="B97" s="88" t="s">
        <v>105</v>
      </c>
      <c r="C97" s="7"/>
      <c r="D97" s="7" t="str">
        <f t="shared" si="8"/>
        <v>N</v>
      </c>
      <c r="E97" s="89"/>
      <c r="F97" s="90">
        <f>iferror(VLOOKUP(A97, Terminations!C:D, 2, 0), "")</f>
        <v>45443</v>
      </c>
      <c r="G97" s="88" t="s">
        <v>110</v>
      </c>
      <c r="H97" s="8" t="str">
        <f t="shared" si="9"/>
        <v>E1-T04-46508</v>
      </c>
      <c r="I97" s="91">
        <v>45130.0</v>
      </c>
      <c r="J97" s="92">
        <v>8000.0</v>
      </c>
      <c r="K97" s="91">
        <v>46508.0</v>
      </c>
      <c r="L97" s="10">
        <f t="shared" si="10"/>
        <v>0</v>
      </c>
      <c r="M97" s="93">
        <f t="shared" si="11"/>
        <v>45443</v>
      </c>
      <c r="N97" s="8">
        <f t="shared" si="12"/>
        <v>8000</v>
      </c>
      <c r="O97" s="94" t="str">
        <f t="shared" si="13"/>
        <v/>
      </c>
      <c r="P97" s="8">
        <f t="shared" si="14"/>
        <v>0</v>
      </c>
      <c r="Q97" s="95"/>
      <c r="R97" s="91"/>
      <c r="S97" s="97"/>
      <c r="T97" s="94">
        <f t="shared" si="16"/>
        <v>45443</v>
      </c>
      <c r="U97" s="10">
        <f t="shared" si="17"/>
        <v>0</v>
      </c>
      <c r="V97" s="10">
        <f t="shared" si="18"/>
        <v>0</v>
      </c>
      <c r="W97" s="10">
        <f t="shared" si="19"/>
        <v>0</v>
      </c>
      <c r="X97" s="10">
        <f t="shared" si="20"/>
        <v>0</v>
      </c>
      <c r="Y97" s="10">
        <f t="shared" si="21"/>
        <v>0</v>
      </c>
      <c r="Z97" s="10">
        <f t="shared" si="22"/>
        <v>0</v>
      </c>
      <c r="AA97" s="10">
        <f t="shared" si="23"/>
        <v>0</v>
      </c>
      <c r="AB97" s="10">
        <f t="shared" si="24"/>
        <v>0</v>
      </c>
      <c r="AC97" s="10">
        <f t="shared" si="25"/>
        <v>0</v>
      </c>
      <c r="AD97" s="9">
        <f t="shared" si="26"/>
        <v>45130</v>
      </c>
      <c r="AE97" s="9">
        <f t="array" ref="AE97">IFS(O97&lt;&gt;"", O97, M97&lt;&gt;"", M97, R97&lt;&gt;"", MIN(R97, K97), R97=0, K97)</f>
        <v>45443</v>
      </c>
      <c r="AF97" s="94">
        <f t="shared" si="27"/>
        <v>45443</v>
      </c>
      <c r="AG97" s="94" t="str">
        <f t="shared" si="28"/>
        <v>Start Before/End Before (current period)</v>
      </c>
      <c r="AH97" s="98">
        <f t="shared" si="29"/>
        <v>45443</v>
      </c>
      <c r="AI97" s="98">
        <f t="shared" si="30"/>
        <v>45443</v>
      </c>
      <c r="AJ97" s="99">
        <f t="shared" si="31"/>
        <v>1379</v>
      </c>
      <c r="AK97" s="99">
        <f t="shared" si="32"/>
        <v>314</v>
      </c>
      <c r="AL97" s="99">
        <f t="shared" si="33"/>
        <v>0</v>
      </c>
      <c r="AM97" s="99">
        <f t="shared" si="34"/>
        <v>314</v>
      </c>
      <c r="AN97" s="8">
        <f t="shared" si="35"/>
        <v>5.801305294</v>
      </c>
      <c r="AO97" s="8">
        <f t="shared" si="36"/>
        <v>0</v>
      </c>
      <c r="AP97" s="8">
        <f t="shared" si="37"/>
        <v>0</v>
      </c>
      <c r="AQ97" s="8">
        <f t="shared" si="38"/>
        <v>0</v>
      </c>
      <c r="AR97" s="8">
        <f t="shared" si="39"/>
        <v>0</v>
      </c>
      <c r="AS97" s="8">
        <f t="shared" si="40"/>
        <v>0</v>
      </c>
      <c r="AT97" s="8">
        <f t="shared" si="41"/>
        <v>0</v>
      </c>
      <c r="AU97" s="100">
        <f t="shared" si="42"/>
        <v>0</v>
      </c>
      <c r="AV97" s="8">
        <f>if(AO97&gt;0, iferror(averageifs(Prices!$B:$B, Prices!$A:$A, "&gt;="&amp;AD97, Prices!$A:$A, "&lt;"&amp;MIN($B$2, AE97)), 0), 0)</f>
        <v>0</v>
      </c>
      <c r="AW97" s="8">
        <f>if(AP97&gt;0, IFERROR(averageifs(Prices!$B:$B, Prices!$A:$A, "&gt;="&amp;MAX(AD97, $B$2), Prices!$A:$A, "&lt;"&amp;MIN($B$3, AE97)), 0), 0)</f>
        <v>0</v>
      </c>
      <c r="AX97" s="8">
        <f>if(AT97&gt;0, iferror(averageifs(Prices!$B:$B, Prices!$A:$A, "&gt;="&amp;AD97, Prices!$A:$A, "&lt;"&amp;min($B$3, $AE97)), 0), 0)</f>
        <v>0</v>
      </c>
      <c r="AY97" s="8">
        <f>VLOOKUP(maxifs(Prices!A:A, Prices!A:A, "&lt;="&amp;$B$2-1), Prices!A:B, 2, 0)*AO97</f>
        <v>0</v>
      </c>
      <c r="AZ97" s="8">
        <f t="shared" si="43"/>
        <v>0</v>
      </c>
      <c r="BA97" s="8">
        <f t="shared" si="44"/>
        <v>0</v>
      </c>
      <c r="BB97" s="8">
        <f t="shared" si="45"/>
        <v>0</v>
      </c>
      <c r="BC97" s="8">
        <f t="shared" si="46"/>
        <v>0</v>
      </c>
      <c r="BD97" s="8">
        <f t="shared" si="47"/>
        <v>0</v>
      </c>
      <c r="BE97" s="8">
        <f t="shared" si="48"/>
        <v>0</v>
      </c>
      <c r="BF97" s="8">
        <f>-(if(R97&gt;0, VLOOKUP(maxifs(Prices!A:A, Prices!A:A, "&lt;="&amp;R97), Prices!A:B, 2, 0)*AA97, 0)+if(M97&lt;&gt;"", VLOOKUP(maxifs(Prices!A:A, Prices!A:A, "&lt;="&amp;M97), Prices!A:B, 2, 0)*Y97, 0)+if(O97&lt;&gt;"", VLOOKUP(maxifs(Prices!A:A, Prices!A:A, "&lt;="&amp;O97), Prices!A:B, 2, 0)*Z97, 0))</f>
        <v>0</v>
      </c>
      <c r="BG97" s="8">
        <f t="shared" si="49"/>
        <v>0</v>
      </c>
      <c r="BH97" s="8">
        <f t="shared" si="50"/>
        <v>0</v>
      </c>
      <c r="BI97" s="8">
        <f>VLOOKUP(maxifs(Prices!A:A, Prices!A:A, "&lt;="&amp;$B$3), Prices!A:B, 2, 0)*AT97</f>
        <v>0</v>
      </c>
      <c r="BJ97" s="8">
        <f t="shared" si="51"/>
        <v>0</v>
      </c>
      <c r="BK97" s="8">
        <f t="shared" si="52"/>
        <v>0</v>
      </c>
      <c r="BL97" s="8">
        <f t="shared" si="53"/>
        <v>0</v>
      </c>
      <c r="BM97" s="8">
        <f t="shared" si="54"/>
        <v>0</v>
      </c>
    </row>
    <row r="98" ht="12.75" customHeight="1">
      <c r="A98" s="88" t="s">
        <v>104</v>
      </c>
      <c r="B98" s="88" t="s">
        <v>105</v>
      </c>
      <c r="C98" s="7"/>
      <c r="D98" s="7" t="str">
        <f t="shared" si="8"/>
        <v>N</v>
      </c>
      <c r="E98" s="89"/>
      <c r="F98" s="90">
        <f>iferror(VLOOKUP(A98, Terminations!C:D, 2, 0), "")</f>
        <v>45443</v>
      </c>
      <c r="G98" s="88" t="s">
        <v>110</v>
      </c>
      <c r="H98" s="8" t="str">
        <f t="shared" si="9"/>
        <v>E1-T04-46539</v>
      </c>
      <c r="I98" s="91">
        <v>45130.0</v>
      </c>
      <c r="J98" s="92">
        <v>8000.0</v>
      </c>
      <c r="K98" s="91">
        <v>46539.0</v>
      </c>
      <c r="L98" s="10">
        <f t="shared" si="10"/>
        <v>0</v>
      </c>
      <c r="M98" s="93">
        <f t="shared" si="11"/>
        <v>45443</v>
      </c>
      <c r="N98" s="8">
        <f t="shared" si="12"/>
        <v>8000</v>
      </c>
      <c r="O98" s="94" t="str">
        <f t="shared" si="13"/>
        <v/>
      </c>
      <c r="P98" s="8">
        <f t="shared" si="14"/>
        <v>0</v>
      </c>
      <c r="Q98" s="95"/>
      <c r="R98" s="91"/>
      <c r="S98" s="97"/>
      <c r="T98" s="94">
        <f t="shared" si="16"/>
        <v>45443</v>
      </c>
      <c r="U98" s="10">
        <f t="shared" si="17"/>
        <v>0</v>
      </c>
      <c r="V98" s="10">
        <f t="shared" si="18"/>
        <v>0</v>
      </c>
      <c r="W98" s="10">
        <f t="shared" si="19"/>
        <v>0</v>
      </c>
      <c r="X98" s="10">
        <f t="shared" si="20"/>
        <v>0</v>
      </c>
      <c r="Y98" s="10">
        <f t="shared" si="21"/>
        <v>0</v>
      </c>
      <c r="Z98" s="10">
        <f t="shared" si="22"/>
        <v>0</v>
      </c>
      <c r="AA98" s="10">
        <f t="shared" si="23"/>
        <v>0</v>
      </c>
      <c r="AB98" s="10">
        <f t="shared" si="24"/>
        <v>0</v>
      </c>
      <c r="AC98" s="10">
        <f t="shared" si="25"/>
        <v>0</v>
      </c>
      <c r="AD98" s="9">
        <f t="shared" si="26"/>
        <v>45130</v>
      </c>
      <c r="AE98" s="9">
        <f t="array" ref="AE98">IFS(O98&lt;&gt;"", O98, M98&lt;&gt;"", M98, R98&lt;&gt;"", MIN(R98, K98), R98=0, K98)</f>
        <v>45443</v>
      </c>
      <c r="AF98" s="94">
        <f t="shared" si="27"/>
        <v>45443</v>
      </c>
      <c r="AG98" s="94" t="str">
        <f t="shared" si="28"/>
        <v>Start Before/End Before (current period)</v>
      </c>
      <c r="AH98" s="98">
        <f t="shared" si="29"/>
        <v>45443</v>
      </c>
      <c r="AI98" s="98">
        <f t="shared" si="30"/>
        <v>45443</v>
      </c>
      <c r="AJ98" s="99">
        <f t="shared" si="31"/>
        <v>1410</v>
      </c>
      <c r="AK98" s="99">
        <f t="shared" si="32"/>
        <v>314</v>
      </c>
      <c r="AL98" s="99">
        <f t="shared" si="33"/>
        <v>0</v>
      </c>
      <c r="AM98" s="99">
        <f t="shared" si="34"/>
        <v>314</v>
      </c>
      <c r="AN98" s="8">
        <f t="shared" si="35"/>
        <v>5.673758865</v>
      </c>
      <c r="AO98" s="8">
        <f t="shared" si="36"/>
        <v>0</v>
      </c>
      <c r="AP98" s="8">
        <f t="shared" si="37"/>
        <v>0</v>
      </c>
      <c r="AQ98" s="8">
        <f t="shared" si="38"/>
        <v>0</v>
      </c>
      <c r="AR98" s="8">
        <f t="shared" si="39"/>
        <v>0</v>
      </c>
      <c r="AS98" s="8">
        <f t="shared" si="40"/>
        <v>0</v>
      </c>
      <c r="AT98" s="8">
        <f t="shared" si="41"/>
        <v>0</v>
      </c>
      <c r="AU98" s="100">
        <f t="shared" si="42"/>
        <v>0</v>
      </c>
      <c r="AV98" s="8">
        <f>if(AO98&gt;0, iferror(averageifs(Prices!$B:$B, Prices!$A:$A, "&gt;="&amp;AD98, Prices!$A:$A, "&lt;"&amp;MIN($B$2, AE98)), 0), 0)</f>
        <v>0</v>
      </c>
      <c r="AW98" s="8">
        <f>if(AP98&gt;0, IFERROR(averageifs(Prices!$B:$B, Prices!$A:$A, "&gt;="&amp;MAX(AD98, $B$2), Prices!$A:$A, "&lt;"&amp;MIN($B$3, AE98)), 0), 0)</f>
        <v>0</v>
      </c>
      <c r="AX98" s="8">
        <f>if(AT98&gt;0, iferror(averageifs(Prices!$B:$B, Prices!$A:$A, "&gt;="&amp;AD98, Prices!$A:$A, "&lt;"&amp;min($B$3, $AE98)), 0), 0)</f>
        <v>0</v>
      </c>
      <c r="AY98" s="8">
        <f>VLOOKUP(maxifs(Prices!A:A, Prices!A:A, "&lt;="&amp;$B$2-1), Prices!A:B, 2, 0)*AO98</f>
        <v>0</v>
      </c>
      <c r="AZ98" s="8">
        <f t="shared" si="43"/>
        <v>0</v>
      </c>
      <c r="BA98" s="8">
        <f t="shared" si="44"/>
        <v>0</v>
      </c>
      <c r="BB98" s="8">
        <f t="shared" si="45"/>
        <v>0</v>
      </c>
      <c r="BC98" s="8">
        <f t="shared" si="46"/>
        <v>0</v>
      </c>
      <c r="BD98" s="8">
        <f t="shared" si="47"/>
        <v>0</v>
      </c>
      <c r="BE98" s="8">
        <f t="shared" si="48"/>
        <v>0</v>
      </c>
      <c r="BF98" s="8">
        <f>-(if(R98&gt;0, VLOOKUP(maxifs(Prices!A:A, Prices!A:A, "&lt;="&amp;R98), Prices!A:B, 2, 0)*AA98, 0)+if(M98&lt;&gt;"", VLOOKUP(maxifs(Prices!A:A, Prices!A:A, "&lt;="&amp;M98), Prices!A:B, 2, 0)*Y98, 0)+if(O98&lt;&gt;"", VLOOKUP(maxifs(Prices!A:A, Prices!A:A, "&lt;="&amp;O98), Prices!A:B, 2, 0)*Z98, 0))</f>
        <v>0</v>
      </c>
      <c r="BG98" s="8">
        <f t="shared" si="49"/>
        <v>0</v>
      </c>
      <c r="BH98" s="8">
        <f t="shared" si="50"/>
        <v>0</v>
      </c>
      <c r="BI98" s="8">
        <f>VLOOKUP(maxifs(Prices!A:A, Prices!A:A, "&lt;="&amp;$B$3), Prices!A:B, 2, 0)*AT98</f>
        <v>0</v>
      </c>
      <c r="BJ98" s="8">
        <f t="shared" si="51"/>
        <v>0</v>
      </c>
      <c r="BK98" s="8">
        <f t="shared" si="52"/>
        <v>0</v>
      </c>
      <c r="BL98" s="8">
        <f t="shared" si="53"/>
        <v>0</v>
      </c>
      <c r="BM98" s="8">
        <f t="shared" si="54"/>
        <v>0</v>
      </c>
    </row>
    <row r="99" ht="12.75" customHeight="1">
      <c r="A99" s="88" t="s">
        <v>104</v>
      </c>
      <c r="B99" s="88" t="s">
        <v>105</v>
      </c>
      <c r="C99" s="7"/>
      <c r="D99" s="7" t="str">
        <f t="shared" si="8"/>
        <v>N</v>
      </c>
      <c r="E99" s="89"/>
      <c r="F99" s="90">
        <f>iferror(VLOOKUP(A99, Terminations!C:D, 2, 0), "")</f>
        <v>45443</v>
      </c>
      <c r="G99" s="88" t="s">
        <v>110</v>
      </c>
      <c r="H99" s="8" t="str">
        <f t="shared" si="9"/>
        <v>E1-T04-46569</v>
      </c>
      <c r="I99" s="91">
        <v>45130.0</v>
      </c>
      <c r="J99" s="92">
        <v>8000.0</v>
      </c>
      <c r="K99" s="91">
        <v>46569.0</v>
      </c>
      <c r="L99" s="10">
        <f t="shared" si="10"/>
        <v>0</v>
      </c>
      <c r="M99" s="93">
        <f t="shared" si="11"/>
        <v>45443</v>
      </c>
      <c r="N99" s="8">
        <f t="shared" si="12"/>
        <v>8000</v>
      </c>
      <c r="O99" s="94" t="str">
        <f t="shared" si="13"/>
        <v/>
      </c>
      <c r="P99" s="8">
        <f t="shared" si="14"/>
        <v>0</v>
      </c>
      <c r="Q99" s="95"/>
      <c r="R99" s="91"/>
      <c r="S99" s="97"/>
      <c r="T99" s="94">
        <f t="shared" si="16"/>
        <v>45443</v>
      </c>
      <c r="U99" s="10">
        <f t="shared" si="17"/>
        <v>0</v>
      </c>
      <c r="V99" s="10">
        <f t="shared" si="18"/>
        <v>0</v>
      </c>
      <c r="W99" s="10">
        <f t="shared" si="19"/>
        <v>0</v>
      </c>
      <c r="X99" s="10">
        <f t="shared" si="20"/>
        <v>0</v>
      </c>
      <c r="Y99" s="10">
        <f t="shared" si="21"/>
        <v>0</v>
      </c>
      <c r="Z99" s="10">
        <f t="shared" si="22"/>
        <v>0</v>
      </c>
      <c r="AA99" s="10">
        <f t="shared" si="23"/>
        <v>0</v>
      </c>
      <c r="AB99" s="10">
        <f t="shared" si="24"/>
        <v>0</v>
      </c>
      <c r="AC99" s="10">
        <f t="shared" si="25"/>
        <v>0</v>
      </c>
      <c r="AD99" s="9">
        <f t="shared" si="26"/>
        <v>45130</v>
      </c>
      <c r="AE99" s="9">
        <f t="array" ref="AE99">IFS(O99&lt;&gt;"", O99, M99&lt;&gt;"", M99, R99&lt;&gt;"", MIN(R99, K99), R99=0, K99)</f>
        <v>45443</v>
      </c>
      <c r="AF99" s="94">
        <f t="shared" si="27"/>
        <v>45443</v>
      </c>
      <c r="AG99" s="94" t="str">
        <f t="shared" si="28"/>
        <v>Start Before/End Before (current period)</v>
      </c>
      <c r="AH99" s="98">
        <f t="shared" si="29"/>
        <v>45443</v>
      </c>
      <c r="AI99" s="98">
        <f t="shared" si="30"/>
        <v>45443</v>
      </c>
      <c r="AJ99" s="99">
        <f t="shared" si="31"/>
        <v>1440</v>
      </c>
      <c r="AK99" s="99">
        <f t="shared" si="32"/>
        <v>314</v>
      </c>
      <c r="AL99" s="99">
        <f t="shared" si="33"/>
        <v>0</v>
      </c>
      <c r="AM99" s="99">
        <f t="shared" si="34"/>
        <v>314</v>
      </c>
      <c r="AN99" s="8">
        <f t="shared" si="35"/>
        <v>5.555555556</v>
      </c>
      <c r="AO99" s="8">
        <f t="shared" si="36"/>
        <v>0</v>
      </c>
      <c r="AP99" s="8">
        <f t="shared" si="37"/>
        <v>0</v>
      </c>
      <c r="AQ99" s="8">
        <f t="shared" si="38"/>
        <v>0</v>
      </c>
      <c r="AR99" s="8">
        <f t="shared" si="39"/>
        <v>0</v>
      </c>
      <c r="AS99" s="8">
        <f t="shared" si="40"/>
        <v>0</v>
      </c>
      <c r="AT99" s="8">
        <f t="shared" si="41"/>
        <v>0</v>
      </c>
      <c r="AU99" s="100">
        <f t="shared" si="42"/>
        <v>0</v>
      </c>
      <c r="AV99" s="8">
        <f>if(AO99&gt;0, iferror(averageifs(Prices!$B:$B, Prices!$A:$A, "&gt;="&amp;AD99, Prices!$A:$A, "&lt;"&amp;MIN($B$2, AE99)), 0), 0)</f>
        <v>0</v>
      </c>
      <c r="AW99" s="8">
        <f>if(AP99&gt;0, IFERROR(averageifs(Prices!$B:$B, Prices!$A:$A, "&gt;="&amp;MAX(AD99, $B$2), Prices!$A:$A, "&lt;"&amp;MIN($B$3, AE99)), 0), 0)</f>
        <v>0</v>
      </c>
      <c r="AX99" s="8">
        <f>if(AT99&gt;0, iferror(averageifs(Prices!$B:$B, Prices!$A:$A, "&gt;="&amp;AD99, Prices!$A:$A, "&lt;"&amp;min($B$3, $AE99)), 0), 0)</f>
        <v>0</v>
      </c>
      <c r="AY99" s="8">
        <f>VLOOKUP(maxifs(Prices!A:A, Prices!A:A, "&lt;="&amp;$B$2-1), Prices!A:B, 2, 0)*AO99</f>
        <v>0</v>
      </c>
      <c r="AZ99" s="8">
        <f t="shared" si="43"/>
        <v>0</v>
      </c>
      <c r="BA99" s="8">
        <f t="shared" si="44"/>
        <v>0</v>
      </c>
      <c r="BB99" s="8">
        <f t="shared" si="45"/>
        <v>0</v>
      </c>
      <c r="BC99" s="8">
        <f t="shared" si="46"/>
        <v>0</v>
      </c>
      <c r="BD99" s="8">
        <f t="shared" si="47"/>
        <v>0</v>
      </c>
      <c r="BE99" s="8">
        <f t="shared" si="48"/>
        <v>0</v>
      </c>
      <c r="BF99" s="8">
        <f>-(if(R99&gt;0, VLOOKUP(maxifs(Prices!A:A, Prices!A:A, "&lt;="&amp;R99), Prices!A:B, 2, 0)*AA99, 0)+if(M99&lt;&gt;"", VLOOKUP(maxifs(Prices!A:A, Prices!A:A, "&lt;="&amp;M99), Prices!A:B, 2, 0)*Y99, 0)+if(O99&lt;&gt;"", VLOOKUP(maxifs(Prices!A:A, Prices!A:A, "&lt;="&amp;O99), Prices!A:B, 2, 0)*Z99, 0))</f>
        <v>0</v>
      </c>
      <c r="BG99" s="8">
        <f t="shared" si="49"/>
        <v>0</v>
      </c>
      <c r="BH99" s="8">
        <f t="shared" si="50"/>
        <v>0</v>
      </c>
      <c r="BI99" s="8">
        <f>VLOOKUP(maxifs(Prices!A:A, Prices!A:A, "&lt;="&amp;$B$3), Prices!A:B, 2, 0)*AT99</f>
        <v>0</v>
      </c>
      <c r="BJ99" s="8">
        <f t="shared" si="51"/>
        <v>0</v>
      </c>
      <c r="BK99" s="8">
        <f t="shared" si="52"/>
        <v>0</v>
      </c>
      <c r="BL99" s="8">
        <f t="shared" si="53"/>
        <v>0</v>
      </c>
      <c r="BM99" s="8">
        <f t="shared" si="54"/>
        <v>0</v>
      </c>
    </row>
    <row r="100" ht="12.75" customHeight="1">
      <c r="A100" s="88" t="s">
        <v>104</v>
      </c>
      <c r="B100" s="88" t="s">
        <v>105</v>
      </c>
      <c r="C100" s="7"/>
      <c r="D100" s="7" t="str">
        <f t="shared" si="8"/>
        <v>N</v>
      </c>
      <c r="E100" s="89"/>
      <c r="F100" s="90">
        <f>iferror(VLOOKUP(A100, Terminations!C:D, 2, 0), "")</f>
        <v>45443</v>
      </c>
      <c r="G100" s="88" t="s">
        <v>110</v>
      </c>
      <c r="H100" s="8" t="str">
        <f t="shared" si="9"/>
        <v>E1-T04-46600</v>
      </c>
      <c r="I100" s="91">
        <v>45130.0</v>
      </c>
      <c r="J100" s="92">
        <v>8000.0</v>
      </c>
      <c r="K100" s="91">
        <v>46600.0</v>
      </c>
      <c r="L100" s="10">
        <f t="shared" si="10"/>
        <v>0</v>
      </c>
      <c r="M100" s="93">
        <f t="shared" si="11"/>
        <v>45443</v>
      </c>
      <c r="N100" s="8">
        <f t="shared" si="12"/>
        <v>8000</v>
      </c>
      <c r="O100" s="94" t="str">
        <f t="shared" si="13"/>
        <v/>
      </c>
      <c r="P100" s="8">
        <f t="shared" si="14"/>
        <v>0</v>
      </c>
      <c r="Q100" s="95"/>
      <c r="R100" s="91"/>
      <c r="S100" s="97"/>
      <c r="T100" s="94">
        <f t="shared" si="16"/>
        <v>45443</v>
      </c>
      <c r="U100" s="10">
        <f t="shared" si="17"/>
        <v>0</v>
      </c>
      <c r="V100" s="10">
        <f t="shared" si="18"/>
        <v>0</v>
      </c>
      <c r="W100" s="10">
        <f t="shared" si="19"/>
        <v>0</v>
      </c>
      <c r="X100" s="10">
        <f t="shared" si="20"/>
        <v>0</v>
      </c>
      <c r="Y100" s="10">
        <f t="shared" si="21"/>
        <v>0</v>
      </c>
      <c r="Z100" s="10">
        <f t="shared" si="22"/>
        <v>0</v>
      </c>
      <c r="AA100" s="10">
        <f t="shared" si="23"/>
        <v>0</v>
      </c>
      <c r="AB100" s="10">
        <f t="shared" si="24"/>
        <v>0</v>
      </c>
      <c r="AC100" s="10">
        <f t="shared" si="25"/>
        <v>0</v>
      </c>
      <c r="AD100" s="9">
        <f t="shared" si="26"/>
        <v>45130</v>
      </c>
      <c r="AE100" s="9">
        <f t="array" ref="AE100">IFS(O100&lt;&gt;"", O100, M100&lt;&gt;"", M100, R100&lt;&gt;"", MIN(R100, K100), R100=0, K100)</f>
        <v>45443</v>
      </c>
      <c r="AF100" s="94">
        <f t="shared" si="27"/>
        <v>45443</v>
      </c>
      <c r="AG100" s="94" t="str">
        <f t="shared" si="28"/>
        <v>Start Before/End Before (current period)</v>
      </c>
      <c r="AH100" s="98">
        <f t="shared" si="29"/>
        <v>45443</v>
      </c>
      <c r="AI100" s="98">
        <f t="shared" si="30"/>
        <v>45443</v>
      </c>
      <c r="AJ100" s="99">
        <f t="shared" si="31"/>
        <v>1471</v>
      </c>
      <c r="AK100" s="99">
        <f t="shared" si="32"/>
        <v>314</v>
      </c>
      <c r="AL100" s="99">
        <f t="shared" si="33"/>
        <v>0</v>
      </c>
      <c r="AM100" s="99">
        <f t="shared" si="34"/>
        <v>314</v>
      </c>
      <c r="AN100" s="8">
        <f t="shared" si="35"/>
        <v>5.438477226</v>
      </c>
      <c r="AO100" s="8">
        <f t="shared" si="36"/>
        <v>0</v>
      </c>
      <c r="AP100" s="8">
        <f t="shared" si="37"/>
        <v>0</v>
      </c>
      <c r="AQ100" s="8">
        <f t="shared" si="38"/>
        <v>0</v>
      </c>
      <c r="AR100" s="8">
        <f t="shared" si="39"/>
        <v>0</v>
      </c>
      <c r="AS100" s="8">
        <f t="shared" si="40"/>
        <v>0</v>
      </c>
      <c r="AT100" s="8">
        <f t="shared" si="41"/>
        <v>0</v>
      </c>
      <c r="AU100" s="100">
        <f t="shared" si="42"/>
        <v>0</v>
      </c>
      <c r="AV100" s="8">
        <f>if(AO100&gt;0, iferror(averageifs(Prices!$B:$B, Prices!$A:$A, "&gt;="&amp;AD100, Prices!$A:$A, "&lt;"&amp;MIN($B$2, AE100)), 0), 0)</f>
        <v>0</v>
      </c>
      <c r="AW100" s="8">
        <f>if(AP100&gt;0, IFERROR(averageifs(Prices!$B:$B, Prices!$A:$A, "&gt;="&amp;MAX(AD100, $B$2), Prices!$A:$A, "&lt;"&amp;MIN($B$3, AE100)), 0), 0)</f>
        <v>0</v>
      </c>
      <c r="AX100" s="8">
        <f>if(AT100&gt;0, iferror(averageifs(Prices!$B:$B, Prices!$A:$A, "&gt;="&amp;AD100, Prices!$A:$A, "&lt;"&amp;min($B$3, $AE100)), 0), 0)</f>
        <v>0</v>
      </c>
      <c r="AY100" s="8">
        <f>VLOOKUP(maxifs(Prices!A:A, Prices!A:A, "&lt;="&amp;$B$2-1), Prices!A:B, 2, 0)*AO100</f>
        <v>0</v>
      </c>
      <c r="AZ100" s="8">
        <f t="shared" si="43"/>
        <v>0</v>
      </c>
      <c r="BA100" s="8">
        <f t="shared" si="44"/>
        <v>0</v>
      </c>
      <c r="BB100" s="8">
        <f t="shared" si="45"/>
        <v>0</v>
      </c>
      <c r="BC100" s="8">
        <f t="shared" si="46"/>
        <v>0</v>
      </c>
      <c r="BD100" s="8">
        <f t="shared" si="47"/>
        <v>0</v>
      </c>
      <c r="BE100" s="8">
        <f t="shared" si="48"/>
        <v>0</v>
      </c>
      <c r="BF100" s="8">
        <f>-(if(R100&gt;0, VLOOKUP(maxifs(Prices!A:A, Prices!A:A, "&lt;="&amp;R100), Prices!A:B, 2, 0)*AA100, 0)+if(M100&lt;&gt;"", VLOOKUP(maxifs(Prices!A:A, Prices!A:A, "&lt;="&amp;M100), Prices!A:B, 2, 0)*Y100, 0)+if(O100&lt;&gt;"", VLOOKUP(maxifs(Prices!A:A, Prices!A:A, "&lt;="&amp;O100), Prices!A:B, 2, 0)*Z100, 0))</f>
        <v>0</v>
      </c>
      <c r="BG100" s="8">
        <f t="shared" si="49"/>
        <v>0</v>
      </c>
      <c r="BH100" s="8">
        <f t="shared" si="50"/>
        <v>0</v>
      </c>
      <c r="BI100" s="8">
        <f>VLOOKUP(maxifs(Prices!A:A, Prices!A:A, "&lt;="&amp;$B$3), Prices!A:B, 2, 0)*AT100</f>
        <v>0</v>
      </c>
      <c r="BJ100" s="8">
        <f t="shared" si="51"/>
        <v>0</v>
      </c>
      <c r="BK100" s="8">
        <f t="shared" si="52"/>
        <v>0</v>
      </c>
      <c r="BL100" s="8">
        <f t="shared" si="53"/>
        <v>0</v>
      </c>
      <c r="BM100" s="8">
        <f t="shared" si="54"/>
        <v>0</v>
      </c>
    </row>
    <row r="101" ht="12.75" customHeight="1">
      <c r="A101" s="88" t="s">
        <v>104</v>
      </c>
      <c r="B101" s="88" t="s">
        <v>105</v>
      </c>
      <c r="C101" s="7"/>
      <c r="D101" s="7" t="str">
        <f t="shared" si="8"/>
        <v>N</v>
      </c>
      <c r="E101" s="89"/>
      <c r="F101" s="90">
        <f>iferror(VLOOKUP(A101, Terminations!C:D, 2, 0), "")</f>
        <v>45443</v>
      </c>
      <c r="G101" s="88" t="s">
        <v>107</v>
      </c>
      <c r="H101" s="8" t="str">
        <f t="shared" si="9"/>
        <v>E1-T01-45814</v>
      </c>
      <c r="I101" s="91">
        <v>45449.0</v>
      </c>
      <c r="J101" s="92">
        <v>50000.0</v>
      </c>
      <c r="K101" s="91">
        <v>45814.0</v>
      </c>
      <c r="L101" s="10">
        <f t="shared" si="10"/>
        <v>0</v>
      </c>
      <c r="M101" s="93">
        <f t="shared" si="11"/>
        <v>45443</v>
      </c>
      <c r="N101" s="8">
        <f t="shared" si="12"/>
        <v>50000</v>
      </c>
      <c r="O101" s="94" t="str">
        <f t="shared" si="13"/>
        <v/>
      </c>
      <c r="P101" s="8">
        <f t="shared" si="14"/>
        <v>0</v>
      </c>
      <c r="Q101" s="95"/>
      <c r="R101" s="91"/>
      <c r="S101" s="97"/>
      <c r="T101" s="94">
        <f t="shared" si="16"/>
        <v>45443</v>
      </c>
      <c r="U101" s="10">
        <f t="shared" si="17"/>
        <v>0</v>
      </c>
      <c r="V101" s="10">
        <f t="shared" si="18"/>
        <v>0</v>
      </c>
      <c r="W101" s="10">
        <f t="shared" si="19"/>
        <v>0</v>
      </c>
      <c r="X101" s="10">
        <f t="shared" si="20"/>
        <v>0</v>
      </c>
      <c r="Y101" s="10">
        <f t="shared" si="21"/>
        <v>0</v>
      </c>
      <c r="Z101" s="10">
        <f t="shared" si="22"/>
        <v>0</v>
      </c>
      <c r="AA101" s="10">
        <f t="shared" si="23"/>
        <v>0</v>
      </c>
      <c r="AB101" s="10">
        <f t="shared" si="24"/>
        <v>0</v>
      </c>
      <c r="AC101" s="10">
        <f t="shared" si="25"/>
        <v>0</v>
      </c>
      <c r="AD101" s="9">
        <f t="shared" si="26"/>
        <v>45449</v>
      </c>
      <c r="AE101" s="9">
        <f t="array" ref="AE101">IFS(O101&lt;&gt;"", O101, M101&lt;&gt;"", M101, R101&lt;&gt;"", MIN(R101, K101), R101=0, K101)</f>
        <v>45443</v>
      </c>
      <c r="AF101" s="94">
        <f t="shared" si="27"/>
        <v>45443</v>
      </c>
      <c r="AG101" s="94" t="str">
        <f t="shared" si="28"/>
        <v>Start Before/End Before (current period)</v>
      </c>
      <c r="AH101" s="98">
        <f t="shared" si="29"/>
        <v>45443</v>
      </c>
      <c r="AI101" s="98">
        <f t="shared" si="30"/>
        <v>45443</v>
      </c>
      <c r="AJ101" s="99">
        <f t="shared" si="31"/>
        <v>366</v>
      </c>
      <c r="AK101" s="99">
        <f t="shared" si="32"/>
        <v>0</v>
      </c>
      <c r="AL101" s="99">
        <f t="shared" si="33"/>
        <v>0</v>
      </c>
      <c r="AM101" s="99">
        <f t="shared" si="34"/>
        <v>0</v>
      </c>
      <c r="AN101" s="8">
        <f t="shared" si="35"/>
        <v>136.6120219</v>
      </c>
      <c r="AO101" s="8">
        <f t="shared" si="36"/>
        <v>0</v>
      </c>
      <c r="AP101" s="8">
        <f t="shared" si="37"/>
        <v>0</v>
      </c>
      <c r="AQ101" s="8">
        <f t="shared" si="38"/>
        <v>0</v>
      </c>
      <c r="AR101" s="8">
        <f t="shared" si="39"/>
        <v>0</v>
      </c>
      <c r="AS101" s="8">
        <f t="shared" si="40"/>
        <v>0</v>
      </c>
      <c r="AT101" s="8">
        <f t="shared" si="41"/>
        <v>0</v>
      </c>
      <c r="AU101" s="100">
        <f t="shared" si="42"/>
        <v>0</v>
      </c>
      <c r="AV101" s="8">
        <f>if(AO101&gt;0, iferror(averageifs(Prices!$B:$B, Prices!$A:$A, "&gt;="&amp;AD101, Prices!$A:$A, "&lt;"&amp;MIN($B$2, AE101)), 0), 0)</f>
        <v>0</v>
      </c>
      <c r="AW101" s="8">
        <f>if(AP101&gt;0, IFERROR(averageifs(Prices!$B:$B, Prices!$A:$A, "&gt;="&amp;MAX(AD101, $B$2), Prices!$A:$A, "&lt;"&amp;MIN($B$3, AE101)), 0), 0)</f>
        <v>0</v>
      </c>
      <c r="AX101" s="8">
        <f>if(AT101&gt;0, iferror(averageifs(Prices!$B:$B, Prices!$A:$A, "&gt;="&amp;AD101, Prices!$A:$A, "&lt;"&amp;min($B$3, $AE101)), 0), 0)</f>
        <v>0</v>
      </c>
      <c r="AY101" s="8">
        <f>VLOOKUP(maxifs(Prices!A:A, Prices!A:A, "&lt;="&amp;$B$2-1), Prices!A:B, 2, 0)*AO101</f>
        <v>0</v>
      </c>
      <c r="AZ101" s="8">
        <f t="shared" si="43"/>
        <v>0</v>
      </c>
      <c r="BA101" s="8">
        <f t="shared" si="44"/>
        <v>0</v>
      </c>
      <c r="BB101" s="8">
        <f t="shared" si="45"/>
        <v>0</v>
      </c>
      <c r="BC101" s="8">
        <f t="shared" si="46"/>
        <v>0</v>
      </c>
      <c r="BD101" s="8">
        <f t="shared" si="47"/>
        <v>0</v>
      </c>
      <c r="BE101" s="8">
        <f t="shared" si="48"/>
        <v>0</v>
      </c>
      <c r="BF101" s="8">
        <f>-(if(R101&gt;0, VLOOKUP(maxifs(Prices!A:A, Prices!A:A, "&lt;="&amp;R101), Prices!A:B, 2, 0)*AA101, 0)+if(M101&lt;&gt;"", VLOOKUP(maxifs(Prices!A:A, Prices!A:A, "&lt;="&amp;M101), Prices!A:B, 2, 0)*Y101, 0)+if(O101&lt;&gt;"", VLOOKUP(maxifs(Prices!A:A, Prices!A:A, "&lt;="&amp;O101), Prices!A:B, 2, 0)*Z101, 0))</f>
        <v>0</v>
      </c>
      <c r="BG101" s="8">
        <f t="shared" si="49"/>
        <v>0</v>
      </c>
      <c r="BH101" s="8">
        <f t="shared" si="50"/>
        <v>0</v>
      </c>
      <c r="BI101" s="8">
        <f>VLOOKUP(maxifs(Prices!A:A, Prices!A:A, "&lt;="&amp;$B$3), Prices!A:B, 2, 0)*AT101</f>
        <v>0</v>
      </c>
      <c r="BJ101" s="8">
        <f t="shared" si="51"/>
        <v>0</v>
      </c>
      <c r="BK101" s="8">
        <f t="shared" si="52"/>
        <v>0</v>
      </c>
      <c r="BL101" s="8">
        <f t="shared" si="53"/>
        <v>0</v>
      </c>
      <c r="BM101" s="8">
        <f t="shared" si="54"/>
        <v>0</v>
      </c>
    </row>
    <row r="102" ht="12.75" customHeight="1">
      <c r="A102" s="88" t="s">
        <v>104</v>
      </c>
      <c r="B102" s="88" t="s">
        <v>105</v>
      </c>
      <c r="C102" s="7"/>
      <c r="D102" s="7" t="str">
        <f t="shared" si="8"/>
        <v>N</v>
      </c>
      <c r="E102" s="89"/>
      <c r="F102" s="90">
        <f>iferror(VLOOKUP(A102, Terminations!C:D, 2, 0), "")</f>
        <v>45443</v>
      </c>
      <c r="G102" s="88" t="s">
        <v>108</v>
      </c>
      <c r="H102" s="8" t="str">
        <f t="shared" si="9"/>
        <v>E1-T02-46179</v>
      </c>
      <c r="I102" s="91">
        <v>45449.0</v>
      </c>
      <c r="J102" s="92">
        <v>4000.0</v>
      </c>
      <c r="K102" s="91">
        <v>46179.0</v>
      </c>
      <c r="L102" s="10">
        <f t="shared" si="10"/>
        <v>0</v>
      </c>
      <c r="M102" s="93">
        <f t="shared" si="11"/>
        <v>45443</v>
      </c>
      <c r="N102" s="8">
        <f t="shared" si="12"/>
        <v>4000</v>
      </c>
      <c r="O102" s="94" t="str">
        <f t="shared" si="13"/>
        <v/>
      </c>
      <c r="P102" s="8">
        <f t="shared" si="14"/>
        <v>0</v>
      </c>
      <c r="Q102" s="95"/>
      <c r="R102" s="91"/>
      <c r="S102" s="97"/>
      <c r="T102" s="94">
        <f t="shared" si="16"/>
        <v>45443</v>
      </c>
      <c r="U102" s="10">
        <f t="shared" si="17"/>
        <v>0</v>
      </c>
      <c r="V102" s="10">
        <f t="shared" si="18"/>
        <v>0</v>
      </c>
      <c r="W102" s="10">
        <f t="shared" si="19"/>
        <v>0</v>
      </c>
      <c r="X102" s="10">
        <f t="shared" si="20"/>
        <v>0</v>
      </c>
      <c r="Y102" s="10">
        <f t="shared" si="21"/>
        <v>0</v>
      </c>
      <c r="Z102" s="10">
        <f t="shared" si="22"/>
        <v>0</v>
      </c>
      <c r="AA102" s="10">
        <f t="shared" si="23"/>
        <v>0</v>
      </c>
      <c r="AB102" s="10">
        <f t="shared" si="24"/>
        <v>0</v>
      </c>
      <c r="AC102" s="10">
        <f t="shared" si="25"/>
        <v>0</v>
      </c>
      <c r="AD102" s="9">
        <f t="shared" si="26"/>
        <v>45449</v>
      </c>
      <c r="AE102" s="9">
        <f t="array" ref="AE102">IFS(O102&lt;&gt;"", O102, M102&lt;&gt;"", M102, R102&lt;&gt;"", MIN(R102, K102), R102=0, K102)</f>
        <v>45443</v>
      </c>
      <c r="AF102" s="94">
        <f t="shared" si="27"/>
        <v>45443</v>
      </c>
      <c r="AG102" s="94" t="str">
        <f t="shared" si="28"/>
        <v>Start Before/End Before (current period)</v>
      </c>
      <c r="AH102" s="98">
        <f t="shared" si="29"/>
        <v>45443</v>
      </c>
      <c r="AI102" s="98">
        <f t="shared" si="30"/>
        <v>45443</v>
      </c>
      <c r="AJ102" s="99">
        <f t="shared" si="31"/>
        <v>731</v>
      </c>
      <c r="AK102" s="99">
        <f t="shared" si="32"/>
        <v>0</v>
      </c>
      <c r="AL102" s="99">
        <f t="shared" si="33"/>
        <v>0</v>
      </c>
      <c r="AM102" s="99">
        <f t="shared" si="34"/>
        <v>0</v>
      </c>
      <c r="AN102" s="8">
        <f t="shared" si="35"/>
        <v>5.471956224</v>
      </c>
      <c r="AO102" s="8">
        <f t="shared" si="36"/>
        <v>0</v>
      </c>
      <c r="AP102" s="8">
        <f t="shared" si="37"/>
        <v>0</v>
      </c>
      <c r="AQ102" s="8">
        <f t="shared" si="38"/>
        <v>0</v>
      </c>
      <c r="AR102" s="8">
        <f t="shared" si="39"/>
        <v>0</v>
      </c>
      <c r="AS102" s="8">
        <f t="shared" si="40"/>
        <v>0</v>
      </c>
      <c r="AT102" s="8">
        <f t="shared" si="41"/>
        <v>0</v>
      </c>
      <c r="AU102" s="100">
        <f t="shared" si="42"/>
        <v>0</v>
      </c>
      <c r="AV102" s="8">
        <f>if(AO102&gt;0, iferror(averageifs(Prices!$B:$B, Prices!$A:$A, "&gt;="&amp;AD102, Prices!$A:$A, "&lt;"&amp;MIN($B$2, AE102)), 0), 0)</f>
        <v>0</v>
      </c>
      <c r="AW102" s="8">
        <f>if(AP102&gt;0, IFERROR(averageifs(Prices!$B:$B, Prices!$A:$A, "&gt;="&amp;MAX(AD102, $B$2), Prices!$A:$A, "&lt;"&amp;MIN($B$3, AE102)), 0), 0)</f>
        <v>0</v>
      </c>
      <c r="AX102" s="8">
        <f>if(AT102&gt;0, iferror(averageifs(Prices!$B:$B, Prices!$A:$A, "&gt;="&amp;AD102, Prices!$A:$A, "&lt;"&amp;min($B$3, $AE102)), 0), 0)</f>
        <v>0</v>
      </c>
      <c r="AY102" s="8">
        <f>VLOOKUP(maxifs(Prices!A:A, Prices!A:A, "&lt;="&amp;$B$2-1), Prices!A:B, 2, 0)*AO102</f>
        <v>0</v>
      </c>
      <c r="AZ102" s="8">
        <f t="shared" si="43"/>
        <v>0</v>
      </c>
      <c r="BA102" s="8">
        <f t="shared" si="44"/>
        <v>0</v>
      </c>
      <c r="BB102" s="8">
        <f t="shared" si="45"/>
        <v>0</v>
      </c>
      <c r="BC102" s="8">
        <f t="shared" si="46"/>
        <v>0</v>
      </c>
      <c r="BD102" s="8">
        <f t="shared" si="47"/>
        <v>0</v>
      </c>
      <c r="BE102" s="8">
        <f t="shared" si="48"/>
        <v>0</v>
      </c>
      <c r="BF102" s="8">
        <f>-(if(R102&gt;0, VLOOKUP(maxifs(Prices!A:A, Prices!A:A, "&lt;="&amp;R102), Prices!A:B, 2, 0)*AA102, 0)+if(M102&lt;&gt;"", VLOOKUP(maxifs(Prices!A:A, Prices!A:A, "&lt;="&amp;M102), Prices!A:B, 2, 0)*Y102, 0)+if(O102&lt;&gt;"", VLOOKUP(maxifs(Prices!A:A, Prices!A:A, "&lt;="&amp;O102), Prices!A:B, 2, 0)*Z102, 0))</f>
        <v>0</v>
      </c>
      <c r="BG102" s="8">
        <f t="shared" si="49"/>
        <v>0</v>
      </c>
      <c r="BH102" s="8">
        <f t="shared" si="50"/>
        <v>0</v>
      </c>
      <c r="BI102" s="8">
        <f>VLOOKUP(maxifs(Prices!A:A, Prices!A:A, "&lt;="&amp;$B$3), Prices!A:B, 2, 0)*AT102</f>
        <v>0</v>
      </c>
      <c r="BJ102" s="8">
        <f t="shared" si="51"/>
        <v>0</v>
      </c>
      <c r="BK102" s="8">
        <f t="shared" si="52"/>
        <v>0</v>
      </c>
      <c r="BL102" s="8">
        <f t="shared" si="53"/>
        <v>0</v>
      </c>
      <c r="BM102" s="8">
        <f t="shared" si="54"/>
        <v>0</v>
      </c>
    </row>
    <row r="103" ht="12.75" customHeight="1">
      <c r="A103" s="88" t="s">
        <v>104</v>
      </c>
      <c r="B103" s="88" t="s">
        <v>105</v>
      </c>
      <c r="C103" s="7"/>
      <c r="D103" s="7" t="str">
        <f t="shared" si="8"/>
        <v>N</v>
      </c>
      <c r="E103" s="89"/>
      <c r="F103" s="90">
        <f>iferror(VLOOKUP(A103, Terminations!C:D, 2, 0), "")</f>
        <v>45443</v>
      </c>
      <c r="G103" s="88" t="s">
        <v>109</v>
      </c>
      <c r="H103" s="8" t="str">
        <f t="shared" si="9"/>
        <v>E1-T03-46235</v>
      </c>
      <c r="I103" s="91">
        <v>45449.0</v>
      </c>
      <c r="J103" s="92">
        <v>4000.0</v>
      </c>
      <c r="K103" s="91">
        <v>46235.0</v>
      </c>
      <c r="L103" s="10">
        <f t="shared" si="10"/>
        <v>0</v>
      </c>
      <c r="M103" s="93">
        <f t="shared" si="11"/>
        <v>45443</v>
      </c>
      <c r="N103" s="8">
        <f t="shared" si="12"/>
        <v>4000</v>
      </c>
      <c r="O103" s="94" t="str">
        <f t="shared" si="13"/>
        <v/>
      </c>
      <c r="P103" s="8">
        <f t="shared" si="14"/>
        <v>0</v>
      </c>
      <c r="Q103" s="95"/>
      <c r="R103" s="91"/>
      <c r="S103" s="97"/>
      <c r="T103" s="94">
        <f t="shared" si="16"/>
        <v>45443</v>
      </c>
      <c r="U103" s="10">
        <f t="shared" si="17"/>
        <v>0</v>
      </c>
      <c r="V103" s="10">
        <f t="shared" si="18"/>
        <v>0</v>
      </c>
      <c r="W103" s="10">
        <f t="shared" si="19"/>
        <v>0</v>
      </c>
      <c r="X103" s="10">
        <f t="shared" si="20"/>
        <v>0</v>
      </c>
      <c r="Y103" s="10">
        <f t="shared" si="21"/>
        <v>0</v>
      </c>
      <c r="Z103" s="10">
        <f t="shared" si="22"/>
        <v>0</v>
      </c>
      <c r="AA103" s="10">
        <f t="shared" si="23"/>
        <v>0</v>
      </c>
      <c r="AB103" s="10">
        <f t="shared" si="24"/>
        <v>0</v>
      </c>
      <c r="AC103" s="10">
        <f t="shared" si="25"/>
        <v>0</v>
      </c>
      <c r="AD103" s="9">
        <f t="shared" si="26"/>
        <v>45449</v>
      </c>
      <c r="AE103" s="9">
        <f t="array" ref="AE103">IFS(O103&lt;&gt;"", O103, M103&lt;&gt;"", M103, R103&lt;&gt;"", MIN(R103, K103), R103=0, K103)</f>
        <v>45443</v>
      </c>
      <c r="AF103" s="94">
        <f t="shared" si="27"/>
        <v>45443</v>
      </c>
      <c r="AG103" s="94" t="str">
        <f t="shared" si="28"/>
        <v>Start Before/End Before (current period)</v>
      </c>
      <c r="AH103" s="98">
        <f t="shared" si="29"/>
        <v>45443</v>
      </c>
      <c r="AI103" s="98">
        <f t="shared" si="30"/>
        <v>45443</v>
      </c>
      <c r="AJ103" s="99">
        <f t="shared" si="31"/>
        <v>787</v>
      </c>
      <c r="AK103" s="99">
        <f t="shared" si="32"/>
        <v>0</v>
      </c>
      <c r="AL103" s="99">
        <f t="shared" si="33"/>
        <v>0</v>
      </c>
      <c r="AM103" s="99">
        <f t="shared" si="34"/>
        <v>0</v>
      </c>
      <c r="AN103" s="8">
        <f t="shared" si="35"/>
        <v>5.082592122</v>
      </c>
      <c r="AO103" s="8">
        <f t="shared" si="36"/>
        <v>0</v>
      </c>
      <c r="AP103" s="8">
        <f t="shared" si="37"/>
        <v>0</v>
      </c>
      <c r="AQ103" s="8">
        <f t="shared" si="38"/>
        <v>0</v>
      </c>
      <c r="AR103" s="8">
        <f t="shared" si="39"/>
        <v>0</v>
      </c>
      <c r="AS103" s="8">
        <f t="shared" si="40"/>
        <v>0</v>
      </c>
      <c r="AT103" s="8">
        <f t="shared" si="41"/>
        <v>0</v>
      </c>
      <c r="AU103" s="100">
        <f t="shared" si="42"/>
        <v>0</v>
      </c>
      <c r="AV103" s="8">
        <f>if(AO103&gt;0, iferror(averageifs(Prices!$B:$B, Prices!$A:$A, "&gt;="&amp;AD103, Prices!$A:$A, "&lt;"&amp;MIN($B$2, AE103)), 0), 0)</f>
        <v>0</v>
      </c>
      <c r="AW103" s="8">
        <f>if(AP103&gt;0, IFERROR(averageifs(Prices!$B:$B, Prices!$A:$A, "&gt;="&amp;MAX(AD103, $B$2), Prices!$A:$A, "&lt;"&amp;MIN($B$3, AE103)), 0), 0)</f>
        <v>0</v>
      </c>
      <c r="AX103" s="8">
        <f>if(AT103&gt;0, iferror(averageifs(Prices!$B:$B, Prices!$A:$A, "&gt;="&amp;AD103, Prices!$A:$A, "&lt;"&amp;min($B$3, $AE103)), 0), 0)</f>
        <v>0</v>
      </c>
      <c r="AY103" s="8">
        <f>VLOOKUP(maxifs(Prices!A:A, Prices!A:A, "&lt;="&amp;$B$2-1), Prices!A:B, 2, 0)*AO103</f>
        <v>0</v>
      </c>
      <c r="AZ103" s="8">
        <f t="shared" si="43"/>
        <v>0</v>
      </c>
      <c r="BA103" s="8">
        <f t="shared" si="44"/>
        <v>0</v>
      </c>
      <c r="BB103" s="8">
        <f t="shared" si="45"/>
        <v>0</v>
      </c>
      <c r="BC103" s="8">
        <f t="shared" si="46"/>
        <v>0</v>
      </c>
      <c r="BD103" s="8">
        <f t="shared" si="47"/>
        <v>0</v>
      </c>
      <c r="BE103" s="8">
        <f t="shared" si="48"/>
        <v>0</v>
      </c>
      <c r="BF103" s="8">
        <f>-(if(R103&gt;0, VLOOKUP(maxifs(Prices!A:A, Prices!A:A, "&lt;="&amp;R103), Prices!A:B, 2, 0)*AA103, 0)+if(M103&lt;&gt;"", VLOOKUP(maxifs(Prices!A:A, Prices!A:A, "&lt;="&amp;M103), Prices!A:B, 2, 0)*Y103, 0)+if(O103&lt;&gt;"", VLOOKUP(maxifs(Prices!A:A, Prices!A:A, "&lt;="&amp;O103), Prices!A:B, 2, 0)*Z103, 0))</f>
        <v>0</v>
      </c>
      <c r="BG103" s="8">
        <f t="shared" si="49"/>
        <v>0</v>
      </c>
      <c r="BH103" s="8">
        <f t="shared" si="50"/>
        <v>0</v>
      </c>
      <c r="BI103" s="8">
        <f>VLOOKUP(maxifs(Prices!A:A, Prices!A:A, "&lt;="&amp;$B$3), Prices!A:B, 2, 0)*AT103</f>
        <v>0</v>
      </c>
      <c r="BJ103" s="8">
        <f t="shared" si="51"/>
        <v>0</v>
      </c>
      <c r="BK103" s="8">
        <f t="shared" si="52"/>
        <v>0</v>
      </c>
      <c r="BL103" s="8">
        <f t="shared" si="53"/>
        <v>0</v>
      </c>
      <c r="BM103" s="8">
        <f t="shared" si="54"/>
        <v>0</v>
      </c>
    </row>
    <row r="104" ht="12.75" customHeight="1">
      <c r="A104" s="88" t="s">
        <v>104</v>
      </c>
      <c r="B104" s="88" t="s">
        <v>105</v>
      </c>
      <c r="C104" s="7"/>
      <c r="D104" s="7" t="str">
        <f t="shared" si="8"/>
        <v>N</v>
      </c>
      <c r="E104" s="89"/>
      <c r="F104" s="90">
        <f>iferror(VLOOKUP(A104, Terminations!C:D, 2, 0), "")</f>
        <v>45443</v>
      </c>
      <c r="G104" s="88" t="s">
        <v>109</v>
      </c>
      <c r="H104" s="8" t="str">
        <f t="shared" si="9"/>
        <v>E1-T03-46266</v>
      </c>
      <c r="I104" s="91">
        <v>45449.0</v>
      </c>
      <c r="J104" s="92">
        <v>4000.0</v>
      </c>
      <c r="K104" s="91">
        <v>46266.0</v>
      </c>
      <c r="L104" s="10">
        <f t="shared" si="10"/>
        <v>0</v>
      </c>
      <c r="M104" s="93">
        <f t="shared" si="11"/>
        <v>45443</v>
      </c>
      <c r="N104" s="8">
        <f t="shared" si="12"/>
        <v>4000</v>
      </c>
      <c r="O104" s="94" t="str">
        <f t="shared" si="13"/>
        <v/>
      </c>
      <c r="P104" s="8">
        <f t="shared" si="14"/>
        <v>0</v>
      </c>
      <c r="Q104" s="95"/>
      <c r="R104" s="91"/>
      <c r="S104" s="97"/>
      <c r="T104" s="94">
        <f t="shared" si="16"/>
        <v>45443</v>
      </c>
      <c r="U104" s="10">
        <f t="shared" si="17"/>
        <v>0</v>
      </c>
      <c r="V104" s="10">
        <f t="shared" si="18"/>
        <v>0</v>
      </c>
      <c r="W104" s="10">
        <f t="shared" si="19"/>
        <v>0</v>
      </c>
      <c r="X104" s="10">
        <f t="shared" si="20"/>
        <v>0</v>
      </c>
      <c r="Y104" s="10">
        <f t="shared" si="21"/>
        <v>0</v>
      </c>
      <c r="Z104" s="10">
        <f t="shared" si="22"/>
        <v>0</v>
      </c>
      <c r="AA104" s="10">
        <f t="shared" si="23"/>
        <v>0</v>
      </c>
      <c r="AB104" s="10">
        <f t="shared" si="24"/>
        <v>0</v>
      </c>
      <c r="AC104" s="10">
        <f t="shared" si="25"/>
        <v>0</v>
      </c>
      <c r="AD104" s="9">
        <f t="shared" si="26"/>
        <v>45449</v>
      </c>
      <c r="AE104" s="9">
        <f t="array" ref="AE104">IFS(O104&lt;&gt;"", O104, M104&lt;&gt;"", M104, R104&lt;&gt;"", MIN(R104, K104), R104=0, K104)</f>
        <v>45443</v>
      </c>
      <c r="AF104" s="94">
        <f t="shared" si="27"/>
        <v>45443</v>
      </c>
      <c r="AG104" s="94" t="str">
        <f t="shared" si="28"/>
        <v>Start Before/End Before (current period)</v>
      </c>
      <c r="AH104" s="98">
        <f t="shared" si="29"/>
        <v>45443</v>
      </c>
      <c r="AI104" s="98">
        <f t="shared" si="30"/>
        <v>45443</v>
      </c>
      <c r="AJ104" s="99">
        <f t="shared" si="31"/>
        <v>818</v>
      </c>
      <c r="AK104" s="99">
        <f t="shared" si="32"/>
        <v>0</v>
      </c>
      <c r="AL104" s="99">
        <f t="shared" si="33"/>
        <v>0</v>
      </c>
      <c r="AM104" s="99">
        <f t="shared" si="34"/>
        <v>0</v>
      </c>
      <c r="AN104" s="8">
        <f t="shared" si="35"/>
        <v>4.88997555</v>
      </c>
      <c r="AO104" s="8">
        <f t="shared" si="36"/>
        <v>0</v>
      </c>
      <c r="AP104" s="8">
        <f t="shared" si="37"/>
        <v>0</v>
      </c>
      <c r="AQ104" s="8">
        <f t="shared" si="38"/>
        <v>0</v>
      </c>
      <c r="AR104" s="8">
        <f t="shared" si="39"/>
        <v>0</v>
      </c>
      <c r="AS104" s="8">
        <f t="shared" si="40"/>
        <v>0</v>
      </c>
      <c r="AT104" s="8">
        <f t="shared" si="41"/>
        <v>0</v>
      </c>
      <c r="AU104" s="100">
        <f t="shared" si="42"/>
        <v>0</v>
      </c>
      <c r="AV104" s="8">
        <f>if(AO104&gt;0, iferror(averageifs(Prices!$B:$B, Prices!$A:$A, "&gt;="&amp;AD104, Prices!$A:$A, "&lt;"&amp;MIN($B$2, AE104)), 0), 0)</f>
        <v>0</v>
      </c>
      <c r="AW104" s="8">
        <f>if(AP104&gt;0, IFERROR(averageifs(Prices!$B:$B, Prices!$A:$A, "&gt;="&amp;MAX(AD104, $B$2), Prices!$A:$A, "&lt;"&amp;MIN($B$3, AE104)), 0), 0)</f>
        <v>0</v>
      </c>
      <c r="AX104" s="8">
        <f>if(AT104&gt;0, iferror(averageifs(Prices!$B:$B, Prices!$A:$A, "&gt;="&amp;AD104, Prices!$A:$A, "&lt;"&amp;min($B$3, $AE104)), 0), 0)</f>
        <v>0</v>
      </c>
      <c r="AY104" s="8">
        <f>VLOOKUP(maxifs(Prices!A:A, Prices!A:A, "&lt;="&amp;$B$2-1), Prices!A:B, 2, 0)*AO104</f>
        <v>0</v>
      </c>
      <c r="AZ104" s="8">
        <f t="shared" si="43"/>
        <v>0</v>
      </c>
      <c r="BA104" s="8">
        <f t="shared" si="44"/>
        <v>0</v>
      </c>
      <c r="BB104" s="8">
        <f t="shared" si="45"/>
        <v>0</v>
      </c>
      <c r="BC104" s="8">
        <f t="shared" si="46"/>
        <v>0</v>
      </c>
      <c r="BD104" s="8">
        <f t="shared" si="47"/>
        <v>0</v>
      </c>
      <c r="BE104" s="8">
        <f t="shared" si="48"/>
        <v>0</v>
      </c>
      <c r="BF104" s="8">
        <f>-(if(R104&gt;0, VLOOKUP(maxifs(Prices!A:A, Prices!A:A, "&lt;="&amp;R104), Prices!A:B, 2, 0)*AA104, 0)+if(M104&lt;&gt;"", VLOOKUP(maxifs(Prices!A:A, Prices!A:A, "&lt;="&amp;M104), Prices!A:B, 2, 0)*Y104, 0)+if(O104&lt;&gt;"", VLOOKUP(maxifs(Prices!A:A, Prices!A:A, "&lt;="&amp;O104), Prices!A:B, 2, 0)*Z104, 0))</f>
        <v>0</v>
      </c>
      <c r="BG104" s="8">
        <f t="shared" si="49"/>
        <v>0</v>
      </c>
      <c r="BH104" s="8">
        <f t="shared" si="50"/>
        <v>0</v>
      </c>
      <c r="BI104" s="8">
        <f>VLOOKUP(maxifs(Prices!A:A, Prices!A:A, "&lt;="&amp;$B$3), Prices!A:B, 2, 0)*AT104</f>
        <v>0</v>
      </c>
      <c r="BJ104" s="8">
        <f t="shared" si="51"/>
        <v>0</v>
      </c>
      <c r="BK104" s="8">
        <f t="shared" si="52"/>
        <v>0</v>
      </c>
      <c r="BL104" s="8">
        <f t="shared" si="53"/>
        <v>0</v>
      </c>
      <c r="BM104" s="8">
        <f t="shared" si="54"/>
        <v>0</v>
      </c>
    </row>
    <row r="105" ht="12.75" customHeight="1">
      <c r="A105" s="88" t="s">
        <v>104</v>
      </c>
      <c r="B105" s="88" t="s">
        <v>105</v>
      </c>
      <c r="C105" s="7"/>
      <c r="D105" s="7" t="str">
        <f t="shared" si="8"/>
        <v>N</v>
      </c>
      <c r="E105" s="89"/>
      <c r="F105" s="90">
        <f>iferror(VLOOKUP(A105, Terminations!C:D, 2, 0), "")</f>
        <v>45443</v>
      </c>
      <c r="G105" s="88" t="s">
        <v>109</v>
      </c>
      <c r="H105" s="8" t="str">
        <f t="shared" si="9"/>
        <v>E1-T03-46296</v>
      </c>
      <c r="I105" s="91">
        <v>45449.0</v>
      </c>
      <c r="J105" s="92">
        <v>4000.0</v>
      </c>
      <c r="K105" s="91">
        <v>46296.0</v>
      </c>
      <c r="L105" s="10">
        <f t="shared" si="10"/>
        <v>0</v>
      </c>
      <c r="M105" s="93">
        <f t="shared" si="11"/>
        <v>45443</v>
      </c>
      <c r="N105" s="8">
        <f t="shared" si="12"/>
        <v>4000</v>
      </c>
      <c r="O105" s="94" t="str">
        <f t="shared" si="13"/>
        <v/>
      </c>
      <c r="P105" s="8">
        <f t="shared" si="14"/>
        <v>0</v>
      </c>
      <c r="Q105" s="95"/>
      <c r="R105" s="91"/>
      <c r="S105" s="97"/>
      <c r="T105" s="94">
        <f t="shared" si="16"/>
        <v>45443</v>
      </c>
      <c r="U105" s="10">
        <f t="shared" si="17"/>
        <v>0</v>
      </c>
      <c r="V105" s="10">
        <f t="shared" si="18"/>
        <v>0</v>
      </c>
      <c r="W105" s="10">
        <f t="shared" si="19"/>
        <v>0</v>
      </c>
      <c r="X105" s="10">
        <f t="shared" si="20"/>
        <v>0</v>
      </c>
      <c r="Y105" s="10">
        <f t="shared" si="21"/>
        <v>0</v>
      </c>
      <c r="Z105" s="10">
        <f t="shared" si="22"/>
        <v>0</v>
      </c>
      <c r="AA105" s="10">
        <f t="shared" si="23"/>
        <v>0</v>
      </c>
      <c r="AB105" s="10">
        <f t="shared" si="24"/>
        <v>0</v>
      </c>
      <c r="AC105" s="10">
        <f t="shared" si="25"/>
        <v>0</v>
      </c>
      <c r="AD105" s="9">
        <f t="shared" si="26"/>
        <v>45449</v>
      </c>
      <c r="AE105" s="9">
        <f t="array" ref="AE105">IFS(O105&lt;&gt;"", O105, M105&lt;&gt;"", M105, R105&lt;&gt;"", MIN(R105, K105), R105=0, K105)</f>
        <v>45443</v>
      </c>
      <c r="AF105" s="94">
        <f t="shared" si="27"/>
        <v>45443</v>
      </c>
      <c r="AG105" s="94" t="str">
        <f t="shared" si="28"/>
        <v>Start Before/End Before (current period)</v>
      </c>
      <c r="AH105" s="98">
        <f t="shared" si="29"/>
        <v>45443</v>
      </c>
      <c r="AI105" s="98">
        <f t="shared" si="30"/>
        <v>45443</v>
      </c>
      <c r="AJ105" s="99">
        <f t="shared" si="31"/>
        <v>848</v>
      </c>
      <c r="AK105" s="99">
        <f t="shared" si="32"/>
        <v>0</v>
      </c>
      <c r="AL105" s="99">
        <f t="shared" si="33"/>
        <v>0</v>
      </c>
      <c r="AM105" s="99">
        <f t="shared" si="34"/>
        <v>0</v>
      </c>
      <c r="AN105" s="8">
        <f t="shared" si="35"/>
        <v>4.716981132</v>
      </c>
      <c r="AO105" s="8">
        <f t="shared" si="36"/>
        <v>0</v>
      </c>
      <c r="AP105" s="8">
        <f t="shared" si="37"/>
        <v>0</v>
      </c>
      <c r="AQ105" s="8">
        <f t="shared" si="38"/>
        <v>0</v>
      </c>
      <c r="AR105" s="8">
        <f t="shared" si="39"/>
        <v>0</v>
      </c>
      <c r="AS105" s="8">
        <f t="shared" si="40"/>
        <v>0</v>
      </c>
      <c r="AT105" s="8">
        <f t="shared" si="41"/>
        <v>0</v>
      </c>
      <c r="AU105" s="100">
        <f t="shared" si="42"/>
        <v>0</v>
      </c>
      <c r="AV105" s="8">
        <f>if(AO105&gt;0, iferror(averageifs(Prices!$B:$B, Prices!$A:$A, "&gt;="&amp;AD105, Prices!$A:$A, "&lt;"&amp;MIN($B$2, AE105)), 0), 0)</f>
        <v>0</v>
      </c>
      <c r="AW105" s="8">
        <f>if(AP105&gt;0, IFERROR(averageifs(Prices!$B:$B, Prices!$A:$A, "&gt;="&amp;MAX(AD105, $B$2), Prices!$A:$A, "&lt;"&amp;MIN($B$3, AE105)), 0), 0)</f>
        <v>0</v>
      </c>
      <c r="AX105" s="8">
        <f>if(AT105&gt;0, iferror(averageifs(Prices!$B:$B, Prices!$A:$A, "&gt;="&amp;AD105, Prices!$A:$A, "&lt;"&amp;min($B$3, $AE105)), 0), 0)</f>
        <v>0</v>
      </c>
      <c r="AY105" s="8">
        <f>VLOOKUP(maxifs(Prices!A:A, Prices!A:A, "&lt;="&amp;$B$2-1), Prices!A:B, 2, 0)*AO105</f>
        <v>0</v>
      </c>
      <c r="AZ105" s="8">
        <f t="shared" si="43"/>
        <v>0</v>
      </c>
      <c r="BA105" s="8">
        <f t="shared" si="44"/>
        <v>0</v>
      </c>
      <c r="BB105" s="8">
        <f t="shared" si="45"/>
        <v>0</v>
      </c>
      <c r="BC105" s="8">
        <f t="shared" si="46"/>
        <v>0</v>
      </c>
      <c r="BD105" s="8">
        <f t="shared" si="47"/>
        <v>0</v>
      </c>
      <c r="BE105" s="8">
        <f t="shared" si="48"/>
        <v>0</v>
      </c>
      <c r="BF105" s="8">
        <f>-(if(R105&gt;0, VLOOKUP(maxifs(Prices!A:A, Prices!A:A, "&lt;="&amp;R105), Prices!A:B, 2, 0)*AA105, 0)+if(M105&lt;&gt;"", VLOOKUP(maxifs(Prices!A:A, Prices!A:A, "&lt;="&amp;M105), Prices!A:B, 2, 0)*Y105, 0)+if(O105&lt;&gt;"", VLOOKUP(maxifs(Prices!A:A, Prices!A:A, "&lt;="&amp;O105), Prices!A:B, 2, 0)*Z105, 0))</f>
        <v>0</v>
      </c>
      <c r="BG105" s="8">
        <f t="shared" si="49"/>
        <v>0</v>
      </c>
      <c r="BH105" s="8">
        <f t="shared" si="50"/>
        <v>0</v>
      </c>
      <c r="BI105" s="8">
        <f>VLOOKUP(maxifs(Prices!A:A, Prices!A:A, "&lt;="&amp;$B$3), Prices!A:B, 2, 0)*AT105</f>
        <v>0</v>
      </c>
      <c r="BJ105" s="8">
        <f t="shared" si="51"/>
        <v>0</v>
      </c>
      <c r="BK105" s="8">
        <f t="shared" si="52"/>
        <v>0</v>
      </c>
      <c r="BL105" s="8">
        <f t="shared" si="53"/>
        <v>0</v>
      </c>
      <c r="BM105" s="8">
        <f t="shared" si="54"/>
        <v>0</v>
      </c>
    </row>
    <row r="106" ht="12.75" customHeight="1">
      <c r="A106" s="88" t="s">
        <v>104</v>
      </c>
      <c r="B106" s="88" t="s">
        <v>105</v>
      </c>
      <c r="C106" s="7"/>
      <c r="D106" s="7" t="str">
        <f t="shared" si="8"/>
        <v>N</v>
      </c>
      <c r="E106" s="89"/>
      <c r="F106" s="90">
        <f>iferror(VLOOKUP(A106, Terminations!C:D, 2, 0), "")</f>
        <v>45443</v>
      </c>
      <c r="G106" s="88" t="s">
        <v>109</v>
      </c>
      <c r="H106" s="8" t="str">
        <f t="shared" si="9"/>
        <v>E1-T03-46327</v>
      </c>
      <c r="I106" s="91">
        <v>45449.0</v>
      </c>
      <c r="J106" s="92">
        <v>4000.0</v>
      </c>
      <c r="K106" s="91">
        <v>46327.0</v>
      </c>
      <c r="L106" s="10">
        <f t="shared" si="10"/>
        <v>0</v>
      </c>
      <c r="M106" s="93">
        <f t="shared" si="11"/>
        <v>45443</v>
      </c>
      <c r="N106" s="8">
        <f t="shared" si="12"/>
        <v>4000</v>
      </c>
      <c r="O106" s="94" t="str">
        <f t="shared" si="13"/>
        <v/>
      </c>
      <c r="P106" s="8">
        <f t="shared" si="14"/>
        <v>0</v>
      </c>
      <c r="Q106" s="95"/>
      <c r="R106" s="91"/>
      <c r="S106" s="97"/>
      <c r="T106" s="94">
        <f t="shared" si="16"/>
        <v>45443</v>
      </c>
      <c r="U106" s="10">
        <f t="shared" si="17"/>
        <v>0</v>
      </c>
      <c r="V106" s="10">
        <f t="shared" si="18"/>
        <v>0</v>
      </c>
      <c r="W106" s="10">
        <f t="shared" si="19"/>
        <v>0</v>
      </c>
      <c r="X106" s="10">
        <f t="shared" si="20"/>
        <v>0</v>
      </c>
      <c r="Y106" s="10">
        <f t="shared" si="21"/>
        <v>0</v>
      </c>
      <c r="Z106" s="10">
        <f t="shared" si="22"/>
        <v>0</v>
      </c>
      <c r="AA106" s="10">
        <f t="shared" si="23"/>
        <v>0</v>
      </c>
      <c r="AB106" s="10">
        <f t="shared" si="24"/>
        <v>0</v>
      </c>
      <c r="AC106" s="10">
        <f t="shared" si="25"/>
        <v>0</v>
      </c>
      <c r="AD106" s="9">
        <f t="shared" si="26"/>
        <v>45449</v>
      </c>
      <c r="AE106" s="9">
        <f t="array" ref="AE106">IFS(O106&lt;&gt;"", O106, M106&lt;&gt;"", M106, R106&lt;&gt;"", MIN(R106, K106), R106=0, K106)</f>
        <v>45443</v>
      </c>
      <c r="AF106" s="94">
        <f t="shared" si="27"/>
        <v>45443</v>
      </c>
      <c r="AG106" s="94" t="str">
        <f t="shared" si="28"/>
        <v>Start Before/End Before (current period)</v>
      </c>
      <c r="AH106" s="98">
        <f t="shared" si="29"/>
        <v>45443</v>
      </c>
      <c r="AI106" s="98">
        <f t="shared" si="30"/>
        <v>45443</v>
      </c>
      <c r="AJ106" s="99">
        <f t="shared" si="31"/>
        <v>879</v>
      </c>
      <c r="AK106" s="99">
        <f t="shared" si="32"/>
        <v>0</v>
      </c>
      <c r="AL106" s="99">
        <f t="shared" si="33"/>
        <v>0</v>
      </c>
      <c r="AM106" s="99">
        <f t="shared" si="34"/>
        <v>0</v>
      </c>
      <c r="AN106" s="8">
        <f t="shared" si="35"/>
        <v>4.550625711</v>
      </c>
      <c r="AO106" s="8">
        <f t="shared" si="36"/>
        <v>0</v>
      </c>
      <c r="AP106" s="8">
        <f t="shared" si="37"/>
        <v>0</v>
      </c>
      <c r="AQ106" s="8">
        <f t="shared" si="38"/>
        <v>0</v>
      </c>
      <c r="AR106" s="8">
        <f t="shared" si="39"/>
        <v>0</v>
      </c>
      <c r="AS106" s="8">
        <f t="shared" si="40"/>
        <v>0</v>
      </c>
      <c r="AT106" s="8">
        <f t="shared" si="41"/>
        <v>0</v>
      </c>
      <c r="AU106" s="100">
        <f t="shared" si="42"/>
        <v>0</v>
      </c>
      <c r="AV106" s="8">
        <f>if(AO106&gt;0, iferror(averageifs(Prices!$B:$B, Prices!$A:$A, "&gt;="&amp;AD106, Prices!$A:$A, "&lt;"&amp;MIN($B$2, AE106)), 0), 0)</f>
        <v>0</v>
      </c>
      <c r="AW106" s="8">
        <f>if(AP106&gt;0, IFERROR(averageifs(Prices!$B:$B, Prices!$A:$A, "&gt;="&amp;MAX(AD106, $B$2), Prices!$A:$A, "&lt;"&amp;MIN($B$3, AE106)), 0), 0)</f>
        <v>0</v>
      </c>
      <c r="AX106" s="8">
        <f>if(AT106&gt;0, iferror(averageifs(Prices!$B:$B, Prices!$A:$A, "&gt;="&amp;AD106, Prices!$A:$A, "&lt;"&amp;min($B$3, $AE106)), 0), 0)</f>
        <v>0</v>
      </c>
      <c r="AY106" s="8">
        <f>VLOOKUP(maxifs(Prices!A:A, Prices!A:A, "&lt;="&amp;$B$2-1), Prices!A:B, 2, 0)*AO106</f>
        <v>0</v>
      </c>
      <c r="AZ106" s="8">
        <f t="shared" si="43"/>
        <v>0</v>
      </c>
      <c r="BA106" s="8">
        <f t="shared" si="44"/>
        <v>0</v>
      </c>
      <c r="BB106" s="8">
        <f t="shared" si="45"/>
        <v>0</v>
      </c>
      <c r="BC106" s="8">
        <f t="shared" si="46"/>
        <v>0</v>
      </c>
      <c r="BD106" s="8">
        <f t="shared" si="47"/>
        <v>0</v>
      </c>
      <c r="BE106" s="8">
        <f t="shared" si="48"/>
        <v>0</v>
      </c>
      <c r="BF106" s="8">
        <f>-(if(R106&gt;0, VLOOKUP(maxifs(Prices!A:A, Prices!A:A, "&lt;="&amp;R106), Prices!A:B, 2, 0)*AA106, 0)+if(M106&lt;&gt;"", VLOOKUP(maxifs(Prices!A:A, Prices!A:A, "&lt;="&amp;M106), Prices!A:B, 2, 0)*Y106, 0)+if(O106&lt;&gt;"", VLOOKUP(maxifs(Prices!A:A, Prices!A:A, "&lt;="&amp;O106), Prices!A:B, 2, 0)*Z106, 0))</f>
        <v>0</v>
      </c>
      <c r="BG106" s="8">
        <f t="shared" si="49"/>
        <v>0</v>
      </c>
      <c r="BH106" s="8">
        <f t="shared" si="50"/>
        <v>0</v>
      </c>
      <c r="BI106" s="8">
        <f>VLOOKUP(maxifs(Prices!A:A, Prices!A:A, "&lt;="&amp;$B$3), Prices!A:B, 2, 0)*AT106</f>
        <v>0</v>
      </c>
      <c r="BJ106" s="8">
        <f t="shared" si="51"/>
        <v>0</v>
      </c>
      <c r="BK106" s="8">
        <f t="shared" si="52"/>
        <v>0</v>
      </c>
      <c r="BL106" s="8">
        <f t="shared" si="53"/>
        <v>0</v>
      </c>
      <c r="BM106" s="8">
        <f t="shared" si="54"/>
        <v>0</v>
      </c>
    </row>
    <row r="107" ht="12.75" customHeight="1">
      <c r="A107" s="88" t="s">
        <v>104</v>
      </c>
      <c r="B107" s="88" t="s">
        <v>105</v>
      </c>
      <c r="C107" s="7"/>
      <c r="D107" s="7" t="str">
        <f t="shared" si="8"/>
        <v>N</v>
      </c>
      <c r="E107" s="89"/>
      <c r="F107" s="90">
        <f>iferror(VLOOKUP(A107, Terminations!C:D, 2, 0), "")</f>
        <v>45443</v>
      </c>
      <c r="G107" s="88" t="s">
        <v>109</v>
      </c>
      <c r="H107" s="8" t="str">
        <f t="shared" si="9"/>
        <v>E1-T03-46357</v>
      </c>
      <c r="I107" s="91">
        <v>45449.0</v>
      </c>
      <c r="J107" s="92">
        <v>4000.0</v>
      </c>
      <c r="K107" s="91">
        <v>46357.0</v>
      </c>
      <c r="L107" s="10">
        <f t="shared" si="10"/>
        <v>0</v>
      </c>
      <c r="M107" s="93">
        <f t="shared" si="11"/>
        <v>45443</v>
      </c>
      <c r="N107" s="8">
        <f t="shared" si="12"/>
        <v>4000</v>
      </c>
      <c r="O107" s="94" t="str">
        <f t="shared" si="13"/>
        <v/>
      </c>
      <c r="P107" s="8">
        <f t="shared" si="14"/>
        <v>0</v>
      </c>
      <c r="Q107" s="95"/>
      <c r="R107" s="91"/>
      <c r="S107" s="97"/>
      <c r="T107" s="94">
        <f t="shared" si="16"/>
        <v>45443</v>
      </c>
      <c r="U107" s="10">
        <f t="shared" si="17"/>
        <v>0</v>
      </c>
      <c r="V107" s="10">
        <f t="shared" si="18"/>
        <v>0</v>
      </c>
      <c r="W107" s="10">
        <f t="shared" si="19"/>
        <v>0</v>
      </c>
      <c r="X107" s="10">
        <f t="shared" si="20"/>
        <v>0</v>
      </c>
      <c r="Y107" s="10">
        <f t="shared" si="21"/>
        <v>0</v>
      </c>
      <c r="Z107" s="10">
        <f t="shared" si="22"/>
        <v>0</v>
      </c>
      <c r="AA107" s="10">
        <f t="shared" si="23"/>
        <v>0</v>
      </c>
      <c r="AB107" s="10">
        <f t="shared" si="24"/>
        <v>0</v>
      </c>
      <c r="AC107" s="10">
        <f t="shared" si="25"/>
        <v>0</v>
      </c>
      <c r="AD107" s="9">
        <f t="shared" si="26"/>
        <v>45449</v>
      </c>
      <c r="AE107" s="9">
        <f t="array" ref="AE107">IFS(O107&lt;&gt;"", O107, M107&lt;&gt;"", M107, R107&lt;&gt;"", MIN(R107, K107), R107=0, K107)</f>
        <v>45443</v>
      </c>
      <c r="AF107" s="94">
        <f t="shared" si="27"/>
        <v>45443</v>
      </c>
      <c r="AG107" s="94" t="str">
        <f t="shared" si="28"/>
        <v>Start Before/End Before (current period)</v>
      </c>
      <c r="AH107" s="98">
        <f t="shared" si="29"/>
        <v>45443</v>
      </c>
      <c r="AI107" s="98">
        <f t="shared" si="30"/>
        <v>45443</v>
      </c>
      <c r="AJ107" s="99">
        <f t="shared" si="31"/>
        <v>909</v>
      </c>
      <c r="AK107" s="99">
        <f t="shared" si="32"/>
        <v>0</v>
      </c>
      <c r="AL107" s="99">
        <f t="shared" si="33"/>
        <v>0</v>
      </c>
      <c r="AM107" s="99">
        <f t="shared" si="34"/>
        <v>0</v>
      </c>
      <c r="AN107" s="8">
        <f t="shared" si="35"/>
        <v>4.400440044</v>
      </c>
      <c r="AO107" s="8">
        <f t="shared" si="36"/>
        <v>0</v>
      </c>
      <c r="AP107" s="8">
        <f t="shared" si="37"/>
        <v>0</v>
      </c>
      <c r="AQ107" s="8">
        <f t="shared" si="38"/>
        <v>0</v>
      </c>
      <c r="AR107" s="8">
        <f t="shared" si="39"/>
        <v>0</v>
      </c>
      <c r="AS107" s="8">
        <f t="shared" si="40"/>
        <v>0</v>
      </c>
      <c r="AT107" s="8">
        <f t="shared" si="41"/>
        <v>0</v>
      </c>
      <c r="AU107" s="100">
        <f t="shared" si="42"/>
        <v>0</v>
      </c>
      <c r="AV107" s="8">
        <f>if(AO107&gt;0, iferror(averageifs(Prices!$B:$B, Prices!$A:$A, "&gt;="&amp;AD107, Prices!$A:$A, "&lt;"&amp;MIN($B$2, AE107)), 0), 0)</f>
        <v>0</v>
      </c>
      <c r="AW107" s="8">
        <f>if(AP107&gt;0, IFERROR(averageifs(Prices!$B:$B, Prices!$A:$A, "&gt;="&amp;MAX(AD107, $B$2), Prices!$A:$A, "&lt;"&amp;MIN($B$3, AE107)), 0), 0)</f>
        <v>0</v>
      </c>
      <c r="AX107" s="8">
        <f>if(AT107&gt;0, iferror(averageifs(Prices!$B:$B, Prices!$A:$A, "&gt;="&amp;AD107, Prices!$A:$A, "&lt;"&amp;min($B$3, $AE107)), 0), 0)</f>
        <v>0</v>
      </c>
      <c r="AY107" s="8">
        <f>VLOOKUP(maxifs(Prices!A:A, Prices!A:A, "&lt;="&amp;$B$2-1), Prices!A:B, 2, 0)*AO107</f>
        <v>0</v>
      </c>
      <c r="AZ107" s="8">
        <f t="shared" si="43"/>
        <v>0</v>
      </c>
      <c r="BA107" s="8">
        <f t="shared" si="44"/>
        <v>0</v>
      </c>
      <c r="BB107" s="8">
        <f t="shared" si="45"/>
        <v>0</v>
      </c>
      <c r="BC107" s="8">
        <f t="shared" si="46"/>
        <v>0</v>
      </c>
      <c r="BD107" s="8">
        <f t="shared" si="47"/>
        <v>0</v>
      </c>
      <c r="BE107" s="8">
        <f t="shared" si="48"/>
        <v>0</v>
      </c>
      <c r="BF107" s="8">
        <f>-(if(R107&gt;0, VLOOKUP(maxifs(Prices!A:A, Prices!A:A, "&lt;="&amp;R107), Prices!A:B, 2, 0)*AA107, 0)+if(M107&lt;&gt;"", VLOOKUP(maxifs(Prices!A:A, Prices!A:A, "&lt;="&amp;M107), Prices!A:B, 2, 0)*Y107, 0)+if(O107&lt;&gt;"", VLOOKUP(maxifs(Prices!A:A, Prices!A:A, "&lt;="&amp;O107), Prices!A:B, 2, 0)*Z107, 0))</f>
        <v>0</v>
      </c>
      <c r="BG107" s="8">
        <f t="shared" si="49"/>
        <v>0</v>
      </c>
      <c r="BH107" s="8">
        <f t="shared" si="50"/>
        <v>0</v>
      </c>
      <c r="BI107" s="8">
        <f>VLOOKUP(maxifs(Prices!A:A, Prices!A:A, "&lt;="&amp;$B$3), Prices!A:B, 2, 0)*AT107</f>
        <v>0</v>
      </c>
      <c r="BJ107" s="8">
        <f t="shared" si="51"/>
        <v>0</v>
      </c>
      <c r="BK107" s="8">
        <f t="shared" si="52"/>
        <v>0</v>
      </c>
      <c r="BL107" s="8">
        <f t="shared" si="53"/>
        <v>0</v>
      </c>
      <c r="BM107" s="8">
        <f t="shared" si="54"/>
        <v>0</v>
      </c>
    </row>
    <row r="108" ht="12.75" customHeight="1">
      <c r="A108" s="88" t="s">
        <v>104</v>
      </c>
      <c r="B108" s="88" t="s">
        <v>105</v>
      </c>
      <c r="C108" s="7"/>
      <c r="D108" s="7" t="str">
        <f t="shared" si="8"/>
        <v>N</v>
      </c>
      <c r="E108" s="89"/>
      <c r="F108" s="90">
        <f>iferror(VLOOKUP(A108, Terminations!C:D, 2, 0), "")</f>
        <v>45443</v>
      </c>
      <c r="G108" s="88" t="s">
        <v>109</v>
      </c>
      <c r="H108" s="8" t="str">
        <f t="shared" si="9"/>
        <v>E1-T03-46388</v>
      </c>
      <c r="I108" s="91">
        <v>45449.0</v>
      </c>
      <c r="J108" s="92">
        <v>4000.0</v>
      </c>
      <c r="K108" s="91">
        <v>46388.0</v>
      </c>
      <c r="L108" s="10">
        <f t="shared" si="10"/>
        <v>0</v>
      </c>
      <c r="M108" s="93">
        <f t="shared" si="11"/>
        <v>45443</v>
      </c>
      <c r="N108" s="8">
        <f t="shared" si="12"/>
        <v>4000</v>
      </c>
      <c r="O108" s="94" t="str">
        <f t="shared" si="13"/>
        <v/>
      </c>
      <c r="P108" s="8">
        <f t="shared" si="14"/>
        <v>0</v>
      </c>
      <c r="Q108" s="95"/>
      <c r="R108" s="91"/>
      <c r="S108" s="97"/>
      <c r="T108" s="94">
        <f t="shared" si="16"/>
        <v>45443</v>
      </c>
      <c r="U108" s="10">
        <f t="shared" si="17"/>
        <v>0</v>
      </c>
      <c r="V108" s="10">
        <f t="shared" si="18"/>
        <v>0</v>
      </c>
      <c r="W108" s="10">
        <f t="shared" si="19"/>
        <v>0</v>
      </c>
      <c r="X108" s="10">
        <f t="shared" si="20"/>
        <v>0</v>
      </c>
      <c r="Y108" s="10">
        <f t="shared" si="21"/>
        <v>0</v>
      </c>
      <c r="Z108" s="10">
        <f t="shared" si="22"/>
        <v>0</v>
      </c>
      <c r="AA108" s="10">
        <f t="shared" si="23"/>
        <v>0</v>
      </c>
      <c r="AB108" s="10">
        <f t="shared" si="24"/>
        <v>0</v>
      </c>
      <c r="AC108" s="10">
        <f t="shared" si="25"/>
        <v>0</v>
      </c>
      <c r="AD108" s="9">
        <f t="shared" si="26"/>
        <v>45449</v>
      </c>
      <c r="AE108" s="9">
        <f t="array" ref="AE108">IFS(O108&lt;&gt;"", O108, M108&lt;&gt;"", M108, R108&lt;&gt;"", MIN(R108, K108), R108=0, K108)</f>
        <v>45443</v>
      </c>
      <c r="AF108" s="94">
        <f t="shared" si="27"/>
        <v>45443</v>
      </c>
      <c r="AG108" s="94" t="str">
        <f t="shared" si="28"/>
        <v>Start Before/End Before (current period)</v>
      </c>
      <c r="AH108" s="98">
        <f t="shared" si="29"/>
        <v>45443</v>
      </c>
      <c r="AI108" s="98">
        <f t="shared" si="30"/>
        <v>45443</v>
      </c>
      <c r="AJ108" s="99">
        <f t="shared" si="31"/>
        <v>940</v>
      </c>
      <c r="AK108" s="99">
        <f t="shared" si="32"/>
        <v>0</v>
      </c>
      <c r="AL108" s="99">
        <f t="shared" si="33"/>
        <v>0</v>
      </c>
      <c r="AM108" s="99">
        <f t="shared" si="34"/>
        <v>0</v>
      </c>
      <c r="AN108" s="8">
        <f t="shared" si="35"/>
        <v>4.255319149</v>
      </c>
      <c r="AO108" s="8">
        <f t="shared" si="36"/>
        <v>0</v>
      </c>
      <c r="AP108" s="8">
        <f t="shared" si="37"/>
        <v>0</v>
      </c>
      <c r="AQ108" s="8">
        <f t="shared" si="38"/>
        <v>0</v>
      </c>
      <c r="AR108" s="8">
        <f t="shared" si="39"/>
        <v>0</v>
      </c>
      <c r="AS108" s="8">
        <f t="shared" si="40"/>
        <v>0</v>
      </c>
      <c r="AT108" s="8">
        <f t="shared" si="41"/>
        <v>0</v>
      </c>
      <c r="AU108" s="100">
        <f t="shared" si="42"/>
        <v>0</v>
      </c>
      <c r="AV108" s="8">
        <f>if(AO108&gt;0, iferror(averageifs(Prices!$B:$B, Prices!$A:$A, "&gt;="&amp;AD108, Prices!$A:$A, "&lt;"&amp;MIN($B$2, AE108)), 0), 0)</f>
        <v>0</v>
      </c>
      <c r="AW108" s="8">
        <f>if(AP108&gt;0, IFERROR(averageifs(Prices!$B:$B, Prices!$A:$A, "&gt;="&amp;MAX(AD108, $B$2), Prices!$A:$A, "&lt;"&amp;MIN($B$3, AE108)), 0), 0)</f>
        <v>0</v>
      </c>
      <c r="AX108" s="8">
        <f>if(AT108&gt;0, iferror(averageifs(Prices!$B:$B, Prices!$A:$A, "&gt;="&amp;AD108, Prices!$A:$A, "&lt;"&amp;min($B$3, $AE108)), 0), 0)</f>
        <v>0</v>
      </c>
      <c r="AY108" s="8">
        <f>VLOOKUP(maxifs(Prices!A:A, Prices!A:A, "&lt;="&amp;$B$2-1), Prices!A:B, 2, 0)*AO108</f>
        <v>0</v>
      </c>
      <c r="AZ108" s="8">
        <f t="shared" si="43"/>
        <v>0</v>
      </c>
      <c r="BA108" s="8">
        <f t="shared" si="44"/>
        <v>0</v>
      </c>
      <c r="BB108" s="8">
        <f t="shared" si="45"/>
        <v>0</v>
      </c>
      <c r="BC108" s="8">
        <f t="shared" si="46"/>
        <v>0</v>
      </c>
      <c r="BD108" s="8">
        <f t="shared" si="47"/>
        <v>0</v>
      </c>
      <c r="BE108" s="8">
        <f t="shared" si="48"/>
        <v>0</v>
      </c>
      <c r="BF108" s="8">
        <f>-(if(R108&gt;0, VLOOKUP(maxifs(Prices!A:A, Prices!A:A, "&lt;="&amp;R108), Prices!A:B, 2, 0)*AA108, 0)+if(M108&lt;&gt;"", VLOOKUP(maxifs(Prices!A:A, Prices!A:A, "&lt;="&amp;M108), Prices!A:B, 2, 0)*Y108, 0)+if(O108&lt;&gt;"", VLOOKUP(maxifs(Prices!A:A, Prices!A:A, "&lt;="&amp;O108), Prices!A:B, 2, 0)*Z108, 0))</f>
        <v>0</v>
      </c>
      <c r="BG108" s="8">
        <f t="shared" si="49"/>
        <v>0</v>
      </c>
      <c r="BH108" s="8">
        <f t="shared" si="50"/>
        <v>0</v>
      </c>
      <c r="BI108" s="8">
        <f>VLOOKUP(maxifs(Prices!A:A, Prices!A:A, "&lt;="&amp;$B$3), Prices!A:B, 2, 0)*AT108</f>
        <v>0</v>
      </c>
      <c r="BJ108" s="8">
        <f t="shared" si="51"/>
        <v>0</v>
      </c>
      <c r="BK108" s="8">
        <f t="shared" si="52"/>
        <v>0</v>
      </c>
      <c r="BL108" s="8">
        <f t="shared" si="53"/>
        <v>0</v>
      </c>
      <c r="BM108" s="8">
        <f t="shared" si="54"/>
        <v>0</v>
      </c>
    </row>
    <row r="109" ht="12.75" customHeight="1">
      <c r="A109" s="88" t="s">
        <v>104</v>
      </c>
      <c r="B109" s="88" t="s">
        <v>105</v>
      </c>
      <c r="C109" s="7"/>
      <c r="D109" s="7" t="str">
        <f t="shared" si="8"/>
        <v>N</v>
      </c>
      <c r="E109" s="89"/>
      <c r="F109" s="90">
        <f>iferror(VLOOKUP(A109, Terminations!C:D, 2, 0), "")</f>
        <v>45443</v>
      </c>
      <c r="G109" s="88" t="s">
        <v>109</v>
      </c>
      <c r="H109" s="8" t="str">
        <f t="shared" si="9"/>
        <v>E1-T03-46419</v>
      </c>
      <c r="I109" s="91">
        <v>45449.0</v>
      </c>
      <c r="J109" s="92">
        <v>4000.0</v>
      </c>
      <c r="K109" s="91">
        <v>46419.0</v>
      </c>
      <c r="L109" s="10">
        <f t="shared" si="10"/>
        <v>0</v>
      </c>
      <c r="M109" s="93">
        <f t="shared" si="11"/>
        <v>45443</v>
      </c>
      <c r="N109" s="8">
        <f t="shared" si="12"/>
        <v>4000</v>
      </c>
      <c r="O109" s="94" t="str">
        <f t="shared" si="13"/>
        <v/>
      </c>
      <c r="P109" s="8">
        <f t="shared" si="14"/>
        <v>0</v>
      </c>
      <c r="Q109" s="95"/>
      <c r="R109" s="91"/>
      <c r="S109" s="97"/>
      <c r="T109" s="94">
        <f t="shared" si="16"/>
        <v>45443</v>
      </c>
      <c r="U109" s="10">
        <f t="shared" si="17"/>
        <v>0</v>
      </c>
      <c r="V109" s="10">
        <f t="shared" si="18"/>
        <v>0</v>
      </c>
      <c r="W109" s="10">
        <f t="shared" si="19"/>
        <v>0</v>
      </c>
      <c r="X109" s="10">
        <f t="shared" si="20"/>
        <v>0</v>
      </c>
      <c r="Y109" s="10">
        <f t="shared" si="21"/>
        <v>0</v>
      </c>
      <c r="Z109" s="10">
        <f t="shared" si="22"/>
        <v>0</v>
      </c>
      <c r="AA109" s="10">
        <f t="shared" si="23"/>
        <v>0</v>
      </c>
      <c r="AB109" s="10">
        <f t="shared" si="24"/>
        <v>0</v>
      </c>
      <c r="AC109" s="10">
        <f t="shared" si="25"/>
        <v>0</v>
      </c>
      <c r="AD109" s="9">
        <f t="shared" si="26"/>
        <v>45449</v>
      </c>
      <c r="AE109" s="9">
        <f t="array" ref="AE109">IFS(O109&lt;&gt;"", O109, M109&lt;&gt;"", M109, R109&lt;&gt;"", MIN(R109, K109), R109=0, K109)</f>
        <v>45443</v>
      </c>
      <c r="AF109" s="94">
        <f t="shared" si="27"/>
        <v>45443</v>
      </c>
      <c r="AG109" s="94" t="str">
        <f t="shared" si="28"/>
        <v>Start Before/End Before (current period)</v>
      </c>
      <c r="AH109" s="98">
        <f t="shared" si="29"/>
        <v>45443</v>
      </c>
      <c r="AI109" s="98">
        <f t="shared" si="30"/>
        <v>45443</v>
      </c>
      <c r="AJ109" s="99">
        <f t="shared" si="31"/>
        <v>971</v>
      </c>
      <c r="AK109" s="99">
        <f t="shared" si="32"/>
        <v>0</v>
      </c>
      <c r="AL109" s="99">
        <f t="shared" si="33"/>
        <v>0</v>
      </c>
      <c r="AM109" s="99">
        <f t="shared" si="34"/>
        <v>0</v>
      </c>
      <c r="AN109" s="8">
        <f t="shared" si="35"/>
        <v>4.11946447</v>
      </c>
      <c r="AO109" s="8">
        <f t="shared" si="36"/>
        <v>0</v>
      </c>
      <c r="AP109" s="8">
        <f t="shared" si="37"/>
        <v>0</v>
      </c>
      <c r="AQ109" s="8">
        <f t="shared" si="38"/>
        <v>0</v>
      </c>
      <c r="AR109" s="8">
        <f t="shared" si="39"/>
        <v>0</v>
      </c>
      <c r="AS109" s="8">
        <f t="shared" si="40"/>
        <v>0</v>
      </c>
      <c r="AT109" s="8">
        <f t="shared" si="41"/>
        <v>0</v>
      </c>
      <c r="AU109" s="100">
        <f t="shared" si="42"/>
        <v>0</v>
      </c>
      <c r="AV109" s="8">
        <f>if(AO109&gt;0, iferror(averageifs(Prices!$B:$B, Prices!$A:$A, "&gt;="&amp;AD109, Prices!$A:$A, "&lt;"&amp;MIN($B$2, AE109)), 0), 0)</f>
        <v>0</v>
      </c>
      <c r="AW109" s="8">
        <f>if(AP109&gt;0, IFERROR(averageifs(Prices!$B:$B, Prices!$A:$A, "&gt;="&amp;MAX(AD109, $B$2), Prices!$A:$A, "&lt;"&amp;MIN($B$3, AE109)), 0), 0)</f>
        <v>0</v>
      </c>
      <c r="AX109" s="8">
        <f>if(AT109&gt;0, iferror(averageifs(Prices!$B:$B, Prices!$A:$A, "&gt;="&amp;AD109, Prices!$A:$A, "&lt;"&amp;min($B$3, $AE109)), 0), 0)</f>
        <v>0</v>
      </c>
      <c r="AY109" s="8">
        <f>VLOOKUP(maxifs(Prices!A:A, Prices!A:A, "&lt;="&amp;$B$2-1), Prices!A:B, 2, 0)*AO109</f>
        <v>0</v>
      </c>
      <c r="AZ109" s="8">
        <f t="shared" si="43"/>
        <v>0</v>
      </c>
      <c r="BA109" s="8">
        <f t="shared" si="44"/>
        <v>0</v>
      </c>
      <c r="BB109" s="8">
        <f t="shared" si="45"/>
        <v>0</v>
      </c>
      <c r="BC109" s="8">
        <f t="shared" si="46"/>
        <v>0</v>
      </c>
      <c r="BD109" s="8">
        <f t="shared" si="47"/>
        <v>0</v>
      </c>
      <c r="BE109" s="8">
        <f t="shared" si="48"/>
        <v>0</v>
      </c>
      <c r="BF109" s="8">
        <f>-(if(R109&gt;0, VLOOKUP(maxifs(Prices!A:A, Prices!A:A, "&lt;="&amp;R109), Prices!A:B, 2, 0)*AA109, 0)+if(M109&lt;&gt;"", VLOOKUP(maxifs(Prices!A:A, Prices!A:A, "&lt;="&amp;M109), Prices!A:B, 2, 0)*Y109, 0)+if(O109&lt;&gt;"", VLOOKUP(maxifs(Prices!A:A, Prices!A:A, "&lt;="&amp;O109), Prices!A:B, 2, 0)*Z109, 0))</f>
        <v>0</v>
      </c>
      <c r="BG109" s="8">
        <f t="shared" si="49"/>
        <v>0</v>
      </c>
      <c r="BH109" s="8">
        <f t="shared" si="50"/>
        <v>0</v>
      </c>
      <c r="BI109" s="8">
        <f>VLOOKUP(maxifs(Prices!A:A, Prices!A:A, "&lt;="&amp;$B$3), Prices!A:B, 2, 0)*AT109</f>
        <v>0</v>
      </c>
      <c r="BJ109" s="8">
        <f t="shared" si="51"/>
        <v>0</v>
      </c>
      <c r="BK109" s="8">
        <f t="shared" si="52"/>
        <v>0</v>
      </c>
      <c r="BL109" s="8">
        <f t="shared" si="53"/>
        <v>0</v>
      </c>
      <c r="BM109" s="8">
        <f t="shared" si="54"/>
        <v>0</v>
      </c>
    </row>
    <row r="110" ht="12.75" customHeight="1">
      <c r="A110" s="88" t="s">
        <v>104</v>
      </c>
      <c r="B110" s="88" t="s">
        <v>105</v>
      </c>
      <c r="C110" s="7"/>
      <c r="D110" s="7" t="str">
        <f t="shared" si="8"/>
        <v>N</v>
      </c>
      <c r="E110" s="89"/>
      <c r="F110" s="90">
        <f>iferror(VLOOKUP(A110, Terminations!C:D, 2, 0), "")</f>
        <v>45443</v>
      </c>
      <c r="G110" s="88" t="s">
        <v>109</v>
      </c>
      <c r="H110" s="8" t="str">
        <f t="shared" si="9"/>
        <v>E1-T03-46447</v>
      </c>
      <c r="I110" s="91">
        <v>45449.0</v>
      </c>
      <c r="J110" s="92">
        <v>4000.0</v>
      </c>
      <c r="K110" s="91">
        <v>46447.0</v>
      </c>
      <c r="L110" s="10">
        <f t="shared" si="10"/>
        <v>0</v>
      </c>
      <c r="M110" s="93">
        <f t="shared" si="11"/>
        <v>45443</v>
      </c>
      <c r="N110" s="8">
        <f t="shared" si="12"/>
        <v>4000</v>
      </c>
      <c r="O110" s="94" t="str">
        <f t="shared" si="13"/>
        <v/>
      </c>
      <c r="P110" s="8">
        <f t="shared" si="14"/>
        <v>0</v>
      </c>
      <c r="Q110" s="95"/>
      <c r="R110" s="91"/>
      <c r="S110" s="97"/>
      <c r="T110" s="94">
        <f t="shared" si="16"/>
        <v>45443</v>
      </c>
      <c r="U110" s="10">
        <f t="shared" si="17"/>
        <v>0</v>
      </c>
      <c r="V110" s="10">
        <f t="shared" si="18"/>
        <v>0</v>
      </c>
      <c r="W110" s="10">
        <f t="shared" si="19"/>
        <v>0</v>
      </c>
      <c r="X110" s="10">
        <f t="shared" si="20"/>
        <v>0</v>
      </c>
      <c r="Y110" s="10">
        <f t="shared" si="21"/>
        <v>0</v>
      </c>
      <c r="Z110" s="10">
        <f t="shared" si="22"/>
        <v>0</v>
      </c>
      <c r="AA110" s="10">
        <f t="shared" si="23"/>
        <v>0</v>
      </c>
      <c r="AB110" s="10">
        <f t="shared" si="24"/>
        <v>0</v>
      </c>
      <c r="AC110" s="10">
        <f t="shared" si="25"/>
        <v>0</v>
      </c>
      <c r="AD110" s="9">
        <f t="shared" si="26"/>
        <v>45449</v>
      </c>
      <c r="AE110" s="9">
        <f t="array" ref="AE110">IFS(O110&lt;&gt;"", O110, M110&lt;&gt;"", M110, R110&lt;&gt;"", MIN(R110, K110), R110=0, K110)</f>
        <v>45443</v>
      </c>
      <c r="AF110" s="94">
        <f t="shared" si="27"/>
        <v>45443</v>
      </c>
      <c r="AG110" s="94" t="str">
        <f t="shared" si="28"/>
        <v>Start Before/End Before (current period)</v>
      </c>
      <c r="AH110" s="98">
        <f t="shared" si="29"/>
        <v>45443</v>
      </c>
      <c r="AI110" s="98">
        <f t="shared" si="30"/>
        <v>45443</v>
      </c>
      <c r="AJ110" s="99">
        <f t="shared" si="31"/>
        <v>999</v>
      </c>
      <c r="AK110" s="99">
        <f t="shared" si="32"/>
        <v>0</v>
      </c>
      <c r="AL110" s="99">
        <f t="shared" si="33"/>
        <v>0</v>
      </c>
      <c r="AM110" s="99">
        <f t="shared" si="34"/>
        <v>0</v>
      </c>
      <c r="AN110" s="8">
        <f t="shared" si="35"/>
        <v>4.004004004</v>
      </c>
      <c r="AO110" s="8">
        <f t="shared" si="36"/>
        <v>0</v>
      </c>
      <c r="AP110" s="8">
        <f t="shared" si="37"/>
        <v>0</v>
      </c>
      <c r="AQ110" s="8">
        <f t="shared" si="38"/>
        <v>0</v>
      </c>
      <c r="AR110" s="8">
        <f t="shared" si="39"/>
        <v>0</v>
      </c>
      <c r="AS110" s="8">
        <f t="shared" si="40"/>
        <v>0</v>
      </c>
      <c r="AT110" s="8">
        <f t="shared" si="41"/>
        <v>0</v>
      </c>
      <c r="AU110" s="100">
        <f t="shared" si="42"/>
        <v>0</v>
      </c>
      <c r="AV110" s="8">
        <f>if(AO110&gt;0, iferror(averageifs(Prices!$B:$B, Prices!$A:$A, "&gt;="&amp;AD110, Prices!$A:$A, "&lt;"&amp;MIN($B$2, AE110)), 0), 0)</f>
        <v>0</v>
      </c>
      <c r="AW110" s="8">
        <f>if(AP110&gt;0, IFERROR(averageifs(Prices!$B:$B, Prices!$A:$A, "&gt;="&amp;MAX(AD110, $B$2), Prices!$A:$A, "&lt;"&amp;MIN($B$3, AE110)), 0), 0)</f>
        <v>0</v>
      </c>
      <c r="AX110" s="8">
        <f>if(AT110&gt;0, iferror(averageifs(Prices!$B:$B, Prices!$A:$A, "&gt;="&amp;AD110, Prices!$A:$A, "&lt;"&amp;min($B$3, $AE110)), 0), 0)</f>
        <v>0</v>
      </c>
      <c r="AY110" s="8">
        <f>VLOOKUP(maxifs(Prices!A:A, Prices!A:A, "&lt;="&amp;$B$2-1), Prices!A:B, 2, 0)*AO110</f>
        <v>0</v>
      </c>
      <c r="AZ110" s="8">
        <f t="shared" si="43"/>
        <v>0</v>
      </c>
      <c r="BA110" s="8">
        <f t="shared" si="44"/>
        <v>0</v>
      </c>
      <c r="BB110" s="8">
        <f t="shared" si="45"/>
        <v>0</v>
      </c>
      <c r="BC110" s="8">
        <f t="shared" si="46"/>
        <v>0</v>
      </c>
      <c r="BD110" s="8">
        <f t="shared" si="47"/>
        <v>0</v>
      </c>
      <c r="BE110" s="8">
        <f t="shared" si="48"/>
        <v>0</v>
      </c>
      <c r="BF110" s="8">
        <f>-(if(R110&gt;0, VLOOKUP(maxifs(Prices!A:A, Prices!A:A, "&lt;="&amp;R110), Prices!A:B, 2, 0)*AA110, 0)+if(M110&lt;&gt;"", VLOOKUP(maxifs(Prices!A:A, Prices!A:A, "&lt;="&amp;M110), Prices!A:B, 2, 0)*Y110, 0)+if(O110&lt;&gt;"", VLOOKUP(maxifs(Prices!A:A, Prices!A:A, "&lt;="&amp;O110), Prices!A:B, 2, 0)*Z110, 0))</f>
        <v>0</v>
      </c>
      <c r="BG110" s="8">
        <f t="shared" si="49"/>
        <v>0</v>
      </c>
      <c r="BH110" s="8">
        <f t="shared" si="50"/>
        <v>0</v>
      </c>
      <c r="BI110" s="8">
        <f>VLOOKUP(maxifs(Prices!A:A, Prices!A:A, "&lt;="&amp;$B$3), Prices!A:B, 2, 0)*AT110</f>
        <v>0</v>
      </c>
      <c r="BJ110" s="8">
        <f t="shared" si="51"/>
        <v>0</v>
      </c>
      <c r="BK110" s="8">
        <f t="shared" si="52"/>
        <v>0</v>
      </c>
      <c r="BL110" s="8">
        <f t="shared" si="53"/>
        <v>0</v>
      </c>
      <c r="BM110" s="8">
        <f t="shared" si="54"/>
        <v>0</v>
      </c>
    </row>
    <row r="111" ht="12.75" customHeight="1">
      <c r="A111" s="88" t="s">
        <v>104</v>
      </c>
      <c r="B111" s="88" t="s">
        <v>105</v>
      </c>
      <c r="C111" s="7"/>
      <c r="D111" s="7" t="str">
        <f t="shared" si="8"/>
        <v>N</v>
      </c>
      <c r="E111" s="89"/>
      <c r="F111" s="90">
        <f>iferror(VLOOKUP(A111, Terminations!C:D, 2, 0), "")</f>
        <v>45443</v>
      </c>
      <c r="G111" s="88" t="s">
        <v>109</v>
      </c>
      <c r="H111" s="8" t="str">
        <f t="shared" si="9"/>
        <v>E1-T03-46478</v>
      </c>
      <c r="I111" s="91">
        <v>45449.0</v>
      </c>
      <c r="J111" s="92">
        <v>4000.0</v>
      </c>
      <c r="K111" s="91">
        <v>46478.0</v>
      </c>
      <c r="L111" s="10">
        <f t="shared" si="10"/>
        <v>0</v>
      </c>
      <c r="M111" s="93">
        <f t="shared" si="11"/>
        <v>45443</v>
      </c>
      <c r="N111" s="8">
        <f t="shared" si="12"/>
        <v>4000</v>
      </c>
      <c r="O111" s="94" t="str">
        <f t="shared" si="13"/>
        <v/>
      </c>
      <c r="P111" s="8">
        <f t="shared" si="14"/>
        <v>0</v>
      </c>
      <c r="Q111" s="95"/>
      <c r="R111" s="91"/>
      <c r="S111" s="97"/>
      <c r="T111" s="94">
        <f t="shared" si="16"/>
        <v>45443</v>
      </c>
      <c r="U111" s="10">
        <f t="shared" si="17"/>
        <v>0</v>
      </c>
      <c r="V111" s="10">
        <f t="shared" si="18"/>
        <v>0</v>
      </c>
      <c r="W111" s="10">
        <f t="shared" si="19"/>
        <v>0</v>
      </c>
      <c r="X111" s="10">
        <f t="shared" si="20"/>
        <v>0</v>
      </c>
      <c r="Y111" s="10">
        <f t="shared" si="21"/>
        <v>0</v>
      </c>
      <c r="Z111" s="10">
        <f t="shared" si="22"/>
        <v>0</v>
      </c>
      <c r="AA111" s="10">
        <f t="shared" si="23"/>
        <v>0</v>
      </c>
      <c r="AB111" s="10">
        <f t="shared" si="24"/>
        <v>0</v>
      </c>
      <c r="AC111" s="10">
        <f t="shared" si="25"/>
        <v>0</v>
      </c>
      <c r="AD111" s="9">
        <f t="shared" si="26"/>
        <v>45449</v>
      </c>
      <c r="AE111" s="9">
        <f t="array" ref="AE111">IFS(O111&lt;&gt;"", O111, M111&lt;&gt;"", M111, R111&lt;&gt;"", MIN(R111, K111), R111=0, K111)</f>
        <v>45443</v>
      </c>
      <c r="AF111" s="94">
        <f t="shared" si="27"/>
        <v>45443</v>
      </c>
      <c r="AG111" s="94" t="str">
        <f t="shared" si="28"/>
        <v>Start Before/End Before (current period)</v>
      </c>
      <c r="AH111" s="98">
        <f t="shared" si="29"/>
        <v>45443</v>
      </c>
      <c r="AI111" s="98">
        <f t="shared" si="30"/>
        <v>45443</v>
      </c>
      <c r="AJ111" s="99">
        <f t="shared" si="31"/>
        <v>1030</v>
      </c>
      <c r="AK111" s="99">
        <f t="shared" si="32"/>
        <v>0</v>
      </c>
      <c r="AL111" s="99">
        <f t="shared" si="33"/>
        <v>0</v>
      </c>
      <c r="AM111" s="99">
        <f t="shared" si="34"/>
        <v>0</v>
      </c>
      <c r="AN111" s="8">
        <f t="shared" si="35"/>
        <v>3.883495146</v>
      </c>
      <c r="AO111" s="8">
        <f t="shared" si="36"/>
        <v>0</v>
      </c>
      <c r="AP111" s="8">
        <f t="shared" si="37"/>
        <v>0</v>
      </c>
      <c r="AQ111" s="8">
        <f t="shared" si="38"/>
        <v>0</v>
      </c>
      <c r="AR111" s="8">
        <f t="shared" si="39"/>
        <v>0</v>
      </c>
      <c r="AS111" s="8">
        <f t="shared" si="40"/>
        <v>0</v>
      </c>
      <c r="AT111" s="8">
        <f t="shared" si="41"/>
        <v>0</v>
      </c>
      <c r="AU111" s="100">
        <f t="shared" si="42"/>
        <v>0</v>
      </c>
      <c r="AV111" s="8">
        <f>if(AO111&gt;0, iferror(averageifs(Prices!$B:$B, Prices!$A:$A, "&gt;="&amp;AD111, Prices!$A:$A, "&lt;"&amp;MIN($B$2, AE111)), 0), 0)</f>
        <v>0</v>
      </c>
      <c r="AW111" s="8">
        <f>if(AP111&gt;0, IFERROR(averageifs(Prices!$B:$B, Prices!$A:$A, "&gt;="&amp;MAX(AD111, $B$2), Prices!$A:$A, "&lt;"&amp;MIN($B$3, AE111)), 0), 0)</f>
        <v>0</v>
      </c>
      <c r="AX111" s="8">
        <f>if(AT111&gt;0, iferror(averageifs(Prices!$B:$B, Prices!$A:$A, "&gt;="&amp;AD111, Prices!$A:$A, "&lt;"&amp;min($B$3, $AE111)), 0), 0)</f>
        <v>0</v>
      </c>
      <c r="AY111" s="8">
        <f>VLOOKUP(maxifs(Prices!A:A, Prices!A:A, "&lt;="&amp;$B$2-1), Prices!A:B, 2, 0)*AO111</f>
        <v>0</v>
      </c>
      <c r="AZ111" s="8">
        <f t="shared" si="43"/>
        <v>0</v>
      </c>
      <c r="BA111" s="8">
        <f t="shared" si="44"/>
        <v>0</v>
      </c>
      <c r="BB111" s="8">
        <f t="shared" si="45"/>
        <v>0</v>
      </c>
      <c r="BC111" s="8">
        <f t="shared" si="46"/>
        <v>0</v>
      </c>
      <c r="BD111" s="8">
        <f t="shared" si="47"/>
        <v>0</v>
      </c>
      <c r="BE111" s="8">
        <f t="shared" si="48"/>
        <v>0</v>
      </c>
      <c r="BF111" s="8">
        <f>-(if(R111&gt;0, VLOOKUP(maxifs(Prices!A:A, Prices!A:A, "&lt;="&amp;R111), Prices!A:B, 2, 0)*AA111, 0)+if(M111&lt;&gt;"", VLOOKUP(maxifs(Prices!A:A, Prices!A:A, "&lt;="&amp;M111), Prices!A:B, 2, 0)*Y111, 0)+if(O111&lt;&gt;"", VLOOKUP(maxifs(Prices!A:A, Prices!A:A, "&lt;="&amp;O111), Prices!A:B, 2, 0)*Z111, 0))</f>
        <v>0</v>
      </c>
      <c r="BG111" s="8">
        <f t="shared" si="49"/>
        <v>0</v>
      </c>
      <c r="BH111" s="8">
        <f t="shared" si="50"/>
        <v>0</v>
      </c>
      <c r="BI111" s="8">
        <f>VLOOKUP(maxifs(Prices!A:A, Prices!A:A, "&lt;="&amp;$B$3), Prices!A:B, 2, 0)*AT111</f>
        <v>0</v>
      </c>
      <c r="BJ111" s="8">
        <f t="shared" si="51"/>
        <v>0</v>
      </c>
      <c r="BK111" s="8">
        <f t="shared" si="52"/>
        <v>0</v>
      </c>
      <c r="BL111" s="8">
        <f t="shared" si="53"/>
        <v>0</v>
      </c>
      <c r="BM111" s="8">
        <f t="shared" si="54"/>
        <v>0</v>
      </c>
    </row>
    <row r="112" ht="12.75" customHeight="1">
      <c r="A112" s="88" t="s">
        <v>104</v>
      </c>
      <c r="B112" s="88" t="s">
        <v>105</v>
      </c>
      <c r="C112" s="7"/>
      <c r="D112" s="7" t="str">
        <f t="shared" si="8"/>
        <v>N</v>
      </c>
      <c r="E112" s="89"/>
      <c r="F112" s="90">
        <f>iferror(VLOOKUP(A112, Terminations!C:D, 2, 0), "")</f>
        <v>45443</v>
      </c>
      <c r="G112" s="88" t="s">
        <v>109</v>
      </c>
      <c r="H112" s="8" t="str">
        <f t="shared" si="9"/>
        <v>E1-T03-46508</v>
      </c>
      <c r="I112" s="91">
        <v>45449.0</v>
      </c>
      <c r="J112" s="92">
        <v>4000.0</v>
      </c>
      <c r="K112" s="91">
        <v>46508.0</v>
      </c>
      <c r="L112" s="10">
        <f t="shared" si="10"/>
        <v>0</v>
      </c>
      <c r="M112" s="93">
        <f t="shared" si="11"/>
        <v>45443</v>
      </c>
      <c r="N112" s="8">
        <f t="shared" si="12"/>
        <v>4000</v>
      </c>
      <c r="O112" s="94" t="str">
        <f t="shared" si="13"/>
        <v/>
      </c>
      <c r="P112" s="8">
        <f t="shared" si="14"/>
        <v>0</v>
      </c>
      <c r="Q112" s="95"/>
      <c r="R112" s="91"/>
      <c r="S112" s="97"/>
      <c r="T112" s="94">
        <f t="shared" si="16"/>
        <v>45443</v>
      </c>
      <c r="U112" s="10">
        <f t="shared" si="17"/>
        <v>0</v>
      </c>
      <c r="V112" s="10">
        <f t="shared" si="18"/>
        <v>0</v>
      </c>
      <c r="W112" s="10">
        <f t="shared" si="19"/>
        <v>0</v>
      </c>
      <c r="X112" s="10">
        <f t="shared" si="20"/>
        <v>0</v>
      </c>
      <c r="Y112" s="10">
        <f t="shared" si="21"/>
        <v>0</v>
      </c>
      <c r="Z112" s="10">
        <f t="shared" si="22"/>
        <v>0</v>
      </c>
      <c r="AA112" s="10">
        <f t="shared" si="23"/>
        <v>0</v>
      </c>
      <c r="AB112" s="10">
        <f t="shared" si="24"/>
        <v>0</v>
      </c>
      <c r="AC112" s="10">
        <f t="shared" si="25"/>
        <v>0</v>
      </c>
      <c r="AD112" s="9">
        <f t="shared" si="26"/>
        <v>45449</v>
      </c>
      <c r="AE112" s="9">
        <f t="array" ref="AE112">IFS(O112&lt;&gt;"", O112, M112&lt;&gt;"", M112, R112&lt;&gt;"", MIN(R112, K112), R112=0, K112)</f>
        <v>45443</v>
      </c>
      <c r="AF112" s="94">
        <f t="shared" si="27"/>
        <v>45443</v>
      </c>
      <c r="AG112" s="94" t="str">
        <f t="shared" si="28"/>
        <v>Start Before/End Before (current period)</v>
      </c>
      <c r="AH112" s="98">
        <f t="shared" si="29"/>
        <v>45443</v>
      </c>
      <c r="AI112" s="98">
        <f t="shared" si="30"/>
        <v>45443</v>
      </c>
      <c r="AJ112" s="99">
        <f t="shared" si="31"/>
        <v>1060</v>
      </c>
      <c r="AK112" s="99">
        <f t="shared" si="32"/>
        <v>0</v>
      </c>
      <c r="AL112" s="99">
        <f t="shared" si="33"/>
        <v>0</v>
      </c>
      <c r="AM112" s="99">
        <f t="shared" si="34"/>
        <v>0</v>
      </c>
      <c r="AN112" s="8">
        <f t="shared" si="35"/>
        <v>3.773584906</v>
      </c>
      <c r="AO112" s="8">
        <f t="shared" si="36"/>
        <v>0</v>
      </c>
      <c r="AP112" s="8">
        <f t="shared" si="37"/>
        <v>0</v>
      </c>
      <c r="AQ112" s="8">
        <f t="shared" si="38"/>
        <v>0</v>
      </c>
      <c r="AR112" s="8">
        <f t="shared" si="39"/>
        <v>0</v>
      </c>
      <c r="AS112" s="8">
        <f t="shared" si="40"/>
        <v>0</v>
      </c>
      <c r="AT112" s="8">
        <f t="shared" si="41"/>
        <v>0</v>
      </c>
      <c r="AU112" s="100">
        <f t="shared" si="42"/>
        <v>0</v>
      </c>
      <c r="AV112" s="8">
        <f>if(AO112&gt;0, iferror(averageifs(Prices!$B:$B, Prices!$A:$A, "&gt;="&amp;AD112, Prices!$A:$A, "&lt;"&amp;MIN($B$2, AE112)), 0), 0)</f>
        <v>0</v>
      </c>
      <c r="AW112" s="8">
        <f>if(AP112&gt;0, IFERROR(averageifs(Prices!$B:$B, Prices!$A:$A, "&gt;="&amp;MAX(AD112, $B$2), Prices!$A:$A, "&lt;"&amp;MIN($B$3, AE112)), 0), 0)</f>
        <v>0</v>
      </c>
      <c r="AX112" s="8">
        <f>if(AT112&gt;0, iferror(averageifs(Prices!$B:$B, Prices!$A:$A, "&gt;="&amp;AD112, Prices!$A:$A, "&lt;"&amp;min($B$3, $AE112)), 0), 0)</f>
        <v>0</v>
      </c>
      <c r="AY112" s="8">
        <f>VLOOKUP(maxifs(Prices!A:A, Prices!A:A, "&lt;="&amp;$B$2-1), Prices!A:B, 2, 0)*AO112</f>
        <v>0</v>
      </c>
      <c r="AZ112" s="8">
        <f t="shared" si="43"/>
        <v>0</v>
      </c>
      <c r="BA112" s="8">
        <f t="shared" si="44"/>
        <v>0</v>
      </c>
      <c r="BB112" s="8">
        <f t="shared" si="45"/>
        <v>0</v>
      </c>
      <c r="BC112" s="8">
        <f t="shared" si="46"/>
        <v>0</v>
      </c>
      <c r="BD112" s="8">
        <f t="shared" si="47"/>
        <v>0</v>
      </c>
      <c r="BE112" s="8">
        <f t="shared" si="48"/>
        <v>0</v>
      </c>
      <c r="BF112" s="8">
        <f>-(if(R112&gt;0, VLOOKUP(maxifs(Prices!A:A, Prices!A:A, "&lt;="&amp;R112), Prices!A:B, 2, 0)*AA112, 0)+if(M112&lt;&gt;"", VLOOKUP(maxifs(Prices!A:A, Prices!A:A, "&lt;="&amp;M112), Prices!A:B, 2, 0)*Y112, 0)+if(O112&lt;&gt;"", VLOOKUP(maxifs(Prices!A:A, Prices!A:A, "&lt;="&amp;O112), Prices!A:B, 2, 0)*Z112, 0))</f>
        <v>0</v>
      </c>
      <c r="BG112" s="8">
        <f t="shared" si="49"/>
        <v>0</v>
      </c>
      <c r="BH112" s="8">
        <f t="shared" si="50"/>
        <v>0</v>
      </c>
      <c r="BI112" s="8">
        <f>VLOOKUP(maxifs(Prices!A:A, Prices!A:A, "&lt;="&amp;$B$3), Prices!A:B, 2, 0)*AT112</f>
        <v>0</v>
      </c>
      <c r="BJ112" s="8">
        <f t="shared" si="51"/>
        <v>0</v>
      </c>
      <c r="BK112" s="8">
        <f t="shared" si="52"/>
        <v>0</v>
      </c>
      <c r="BL112" s="8">
        <f t="shared" si="53"/>
        <v>0</v>
      </c>
      <c r="BM112" s="8">
        <f t="shared" si="54"/>
        <v>0</v>
      </c>
    </row>
    <row r="113" ht="12.75" customHeight="1">
      <c r="A113" s="88" t="s">
        <v>104</v>
      </c>
      <c r="B113" s="88" t="s">
        <v>105</v>
      </c>
      <c r="C113" s="7"/>
      <c r="D113" s="7" t="str">
        <f t="shared" si="8"/>
        <v>N</v>
      </c>
      <c r="E113" s="89"/>
      <c r="F113" s="90">
        <f>iferror(VLOOKUP(A113, Terminations!C:D, 2, 0), "")</f>
        <v>45443</v>
      </c>
      <c r="G113" s="88" t="s">
        <v>109</v>
      </c>
      <c r="H113" s="8" t="str">
        <f t="shared" si="9"/>
        <v>E1-T03-46539</v>
      </c>
      <c r="I113" s="91">
        <v>45449.0</v>
      </c>
      <c r="J113" s="92">
        <v>4000.0</v>
      </c>
      <c r="K113" s="91">
        <v>46539.0</v>
      </c>
      <c r="L113" s="10">
        <f t="shared" si="10"/>
        <v>0</v>
      </c>
      <c r="M113" s="93">
        <f t="shared" si="11"/>
        <v>45443</v>
      </c>
      <c r="N113" s="8">
        <f t="shared" si="12"/>
        <v>4000</v>
      </c>
      <c r="O113" s="94" t="str">
        <f t="shared" si="13"/>
        <v/>
      </c>
      <c r="P113" s="8">
        <f t="shared" si="14"/>
        <v>0</v>
      </c>
      <c r="Q113" s="95"/>
      <c r="R113" s="91"/>
      <c r="S113" s="97"/>
      <c r="T113" s="94">
        <f t="shared" si="16"/>
        <v>45443</v>
      </c>
      <c r="U113" s="10">
        <f t="shared" si="17"/>
        <v>0</v>
      </c>
      <c r="V113" s="10">
        <f t="shared" si="18"/>
        <v>0</v>
      </c>
      <c r="W113" s="10">
        <f t="shared" si="19"/>
        <v>0</v>
      </c>
      <c r="X113" s="10">
        <f t="shared" si="20"/>
        <v>0</v>
      </c>
      <c r="Y113" s="10">
        <f t="shared" si="21"/>
        <v>0</v>
      </c>
      <c r="Z113" s="10">
        <f t="shared" si="22"/>
        <v>0</v>
      </c>
      <c r="AA113" s="10">
        <f t="shared" si="23"/>
        <v>0</v>
      </c>
      <c r="AB113" s="10">
        <f t="shared" si="24"/>
        <v>0</v>
      </c>
      <c r="AC113" s="10">
        <f t="shared" si="25"/>
        <v>0</v>
      </c>
      <c r="AD113" s="9">
        <f t="shared" si="26"/>
        <v>45449</v>
      </c>
      <c r="AE113" s="9">
        <f t="array" ref="AE113">IFS(O113&lt;&gt;"", O113, M113&lt;&gt;"", M113, R113&lt;&gt;"", MIN(R113, K113), R113=0, K113)</f>
        <v>45443</v>
      </c>
      <c r="AF113" s="94">
        <f t="shared" si="27"/>
        <v>45443</v>
      </c>
      <c r="AG113" s="94" t="str">
        <f t="shared" si="28"/>
        <v>Start Before/End Before (current period)</v>
      </c>
      <c r="AH113" s="98">
        <f t="shared" si="29"/>
        <v>45443</v>
      </c>
      <c r="AI113" s="98">
        <f t="shared" si="30"/>
        <v>45443</v>
      </c>
      <c r="AJ113" s="99">
        <f t="shared" si="31"/>
        <v>1091</v>
      </c>
      <c r="AK113" s="99">
        <f t="shared" si="32"/>
        <v>0</v>
      </c>
      <c r="AL113" s="99">
        <f t="shared" si="33"/>
        <v>0</v>
      </c>
      <c r="AM113" s="99">
        <f t="shared" si="34"/>
        <v>0</v>
      </c>
      <c r="AN113" s="8">
        <f t="shared" si="35"/>
        <v>3.666361137</v>
      </c>
      <c r="AO113" s="8">
        <f t="shared" si="36"/>
        <v>0</v>
      </c>
      <c r="AP113" s="8">
        <f t="shared" si="37"/>
        <v>0</v>
      </c>
      <c r="AQ113" s="8">
        <f t="shared" si="38"/>
        <v>0</v>
      </c>
      <c r="AR113" s="8">
        <f t="shared" si="39"/>
        <v>0</v>
      </c>
      <c r="AS113" s="8">
        <f t="shared" si="40"/>
        <v>0</v>
      </c>
      <c r="AT113" s="8">
        <f t="shared" si="41"/>
        <v>0</v>
      </c>
      <c r="AU113" s="100">
        <f t="shared" si="42"/>
        <v>0</v>
      </c>
      <c r="AV113" s="8">
        <f>if(AO113&gt;0, iferror(averageifs(Prices!$B:$B, Prices!$A:$A, "&gt;="&amp;AD113, Prices!$A:$A, "&lt;"&amp;MIN($B$2, AE113)), 0), 0)</f>
        <v>0</v>
      </c>
      <c r="AW113" s="8">
        <f>if(AP113&gt;0, IFERROR(averageifs(Prices!$B:$B, Prices!$A:$A, "&gt;="&amp;MAX(AD113, $B$2), Prices!$A:$A, "&lt;"&amp;MIN($B$3, AE113)), 0), 0)</f>
        <v>0</v>
      </c>
      <c r="AX113" s="8">
        <f>if(AT113&gt;0, iferror(averageifs(Prices!$B:$B, Prices!$A:$A, "&gt;="&amp;AD113, Prices!$A:$A, "&lt;"&amp;min($B$3, $AE113)), 0), 0)</f>
        <v>0</v>
      </c>
      <c r="AY113" s="8">
        <f>VLOOKUP(maxifs(Prices!A:A, Prices!A:A, "&lt;="&amp;$B$2-1), Prices!A:B, 2, 0)*AO113</f>
        <v>0</v>
      </c>
      <c r="AZ113" s="8">
        <f t="shared" si="43"/>
        <v>0</v>
      </c>
      <c r="BA113" s="8">
        <f t="shared" si="44"/>
        <v>0</v>
      </c>
      <c r="BB113" s="8">
        <f t="shared" si="45"/>
        <v>0</v>
      </c>
      <c r="BC113" s="8">
        <f t="shared" si="46"/>
        <v>0</v>
      </c>
      <c r="BD113" s="8">
        <f t="shared" si="47"/>
        <v>0</v>
      </c>
      <c r="BE113" s="8">
        <f t="shared" si="48"/>
        <v>0</v>
      </c>
      <c r="BF113" s="8">
        <f>-(if(R113&gt;0, VLOOKUP(maxifs(Prices!A:A, Prices!A:A, "&lt;="&amp;R113), Prices!A:B, 2, 0)*AA113, 0)+if(M113&lt;&gt;"", VLOOKUP(maxifs(Prices!A:A, Prices!A:A, "&lt;="&amp;M113), Prices!A:B, 2, 0)*Y113, 0)+if(O113&lt;&gt;"", VLOOKUP(maxifs(Prices!A:A, Prices!A:A, "&lt;="&amp;O113), Prices!A:B, 2, 0)*Z113, 0))</f>
        <v>0</v>
      </c>
      <c r="BG113" s="8">
        <f t="shared" si="49"/>
        <v>0</v>
      </c>
      <c r="BH113" s="8">
        <f t="shared" si="50"/>
        <v>0</v>
      </c>
      <c r="BI113" s="8">
        <f>VLOOKUP(maxifs(Prices!A:A, Prices!A:A, "&lt;="&amp;$B$3), Prices!A:B, 2, 0)*AT113</f>
        <v>0</v>
      </c>
      <c r="BJ113" s="8">
        <f t="shared" si="51"/>
        <v>0</v>
      </c>
      <c r="BK113" s="8">
        <f t="shared" si="52"/>
        <v>0</v>
      </c>
      <c r="BL113" s="8">
        <f t="shared" si="53"/>
        <v>0</v>
      </c>
      <c r="BM113" s="8">
        <f t="shared" si="54"/>
        <v>0</v>
      </c>
    </row>
    <row r="114" ht="12.75" customHeight="1">
      <c r="A114" s="88" t="s">
        <v>104</v>
      </c>
      <c r="B114" s="88" t="s">
        <v>105</v>
      </c>
      <c r="C114" s="7"/>
      <c r="D114" s="7" t="str">
        <f t="shared" si="8"/>
        <v>N</v>
      </c>
      <c r="E114" s="89"/>
      <c r="F114" s="90">
        <f>iferror(VLOOKUP(A114, Terminations!C:D, 2, 0), "")</f>
        <v>45443</v>
      </c>
      <c r="G114" s="88" t="s">
        <v>110</v>
      </c>
      <c r="H114" s="8" t="str">
        <f t="shared" si="9"/>
        <v>E1-T04-46569</v>
      </c>
      <c r="I114" s="91">
        <v>45449.0</v>
      </c>
      <c r="J114" s="92">
        <v>4000.0</v>
      </c>
      <c r="K114" s="91">
        <v>46569.0</v>
      </c>
      <c r="L114" s="10">
        <f t="shared" si="10"/>
        <v>0</v>
      </c>
      <c r="M114" s="93">
        <f t="shared" si="11"/>
        <v>45443</v>
      </c>
      <c r="N114" s="8">
        <f t="shared" si="12"/>
        <v>4000</v>
      </c>
      <c r="O114" s="94" t="str">
        <f t="shared" si="13"/>
        <v/>
      </c>
      <c r="P114" s="8">
        <f t="shared" si="14"/>
        <v>0</v>
      </c>
      <c r="Q114" s="95"/>
      <c r="R114" s="91"/>
      <c r="S114" s="97"/>
      <c r="T114" s="94">
        <f t="shared" si="16"/>
        <v>45443</v>
      </c>
      <c r="U114" s="10">
        <f t="shared" si="17"/>
        <v>0</v>
      </c>
      <c r="V114" s="10">
        <f t="shared" si="18"/>
        <v>0</v>
      </c>
      <c r="W114" s="10">
        <f t="shared" si="19"/>
        <v>0</v>
      </c>
      <c r="X114" s="10">
        <f t="shared" si="20"/>
        <v>0</v>
      </c>
      <c r="Y114" s="10">
        <f t="shared" si="21"/>
        <v>0</v>
      </c>
      <c r="Z114" s="10">
        <f t="shared" si="22"/>
        <v>0</v>
      </c>
      <c r="AA114" s="10">
        <f t="shared" si="23"/>
        <v>0</v>
      </c>
      <c r="AB114" s="10">
        <f t="shared" si="24"/>
        <v>0</v>
      </c>
      <c r="AC114" s="10">
        <f t="shared" si="25"/>
        <v>0</v>
      </c>
      <c r="AD114" s="9">
        <f t="shared" si="26"/>
        <v>45449</v>
      </c>
      <c r="AE114" s="9">
        <f t="array" ref="AE114">IFS(O114&lt;&gt;"", O114, M114&lt;&gt;"", M114, R114&lt;&gt;"", MIN(R114, K114), R114=0, K114)</f>
        <v>45443</v>
      </c>
      <c r="AF114" s="94">
        <f t="shared" si="27"/>
        <v>45443</v>
      </c>
      <c r="AG114" s="94" t="str">
        <f t="shared" si="28"/>
        <v>Start Before/End Before (current period)</v>
      </c>
      <c r="AH114" s="98">
        <f t="shared" si="29"/>
        <v>45443</v>
      </c>
      <c r="AI114" s="98">
        <f t="shared" si="30"/>
        <v>45443</v>
      </c>
      <c r="AJ114" s="99">
        <f t="shared" si="31"/>
        <v>1121</v>
      </c>
      <c r="AK114" s="99">
        <f t="shared" si="32"/>
        <v>0</v>
      </c>
      <c r="AL114" s="99">
        <f t="shared" si="33"/>
        <v>0</v>
      </c>
      <c r="AM114" s="99">
        <f t="shared" si="34"/>
        <v>0</v>
      </c>
      <c r="AN114" s="8">
        <f t="shared" si="35"/>
        <v>3.56824264</v>
      </c>
      <c r="AO114" s="8">
        <f t="shared" si="36"/>
        <v>0</v>
      </c>
      <c r="AP114" s="8">
        <f t="shared" si="37"/>
        <v>0</v>
      </c>
      <c r="AQ114" s="8">
        <f t="shared" si="38"/>
        <v>0</v>
      </c>
      <c r="AR114" s="8">
        <f t="shared" si="39"/>
        <v>0</v>
      </c>
      <c r="AS114" s="8">
        <f t="shared" si="40"/>
        <v>0</v>
      </c>
      <c r="AT114" s="8">
        <f t="shared" si="41"/>
        <v>0</v>
      </c>
      <c r="AU114" s="100">
        <f t="shared" si="42"/>
        <v>0</v>
      </c>
      <c r="AV114" s="8">
        <f>if(AO114&gt;0, iferror(averageifs(Prices!$B:$B, Prices!$A:$A, "&gt;="&amp;AD114, Prices!$A:$A, "&lt;"&amp;MIN($B$2, AE114)), 0), 0)</f>
        <v>0</v>
      </c>
      <c r="AW114" s="8">
        <f>if(AP114&gt;0, IFERROR(averageifs(Prices!$B:$B, Prices!$A:$A, "&gt;="&amp;MAX(AD114, $B$2), Prices!$A:$A, "&lt;"&amp;MIN($B$3, AE114)), 0), 0)</f>
        <v>0</v>
      </c>
      <c r="AX114" s="8">
        <f>if(AT114&gt;0, iferror(averageifs(Prices!$B:$B, Prices!$A:$A, "&gt;="&amp;AD114, Prices!$A:$A, "&lt;"&amp;min($B$3, $AE114)), 0), 0)</f>
        <v>0</v>
      </c>
      <c r="AY114" s="8">
        <f>VLOOKUP(maxifs(Prices!A:A, Prices!A:A, "&lt;="&amp;$B$2-1), Prices!A:B, 2, 0)*AO114</f>
        <v>0</v>
      </c>
      <c r="AZ114" s="8">
        <f t="shared" si="43"/>
        <v>0</v>
      </c>
      <c r="BA114" s="8">
        <f t="shared" si="44"/>
        <v>0</v>
      </c>
      <c r="BB114" s="8">
        <f t="shared" si="45"/>
        <v>0</v>
      </c>
      <c r="BC114" s="8">
        <f t="shared" si="46"/>
        <v>0</v>
      </c>
      <c r="BD114" s="8">
        <f t="shared" si="47"/>
        <v>0</v>
      </c>
      <c r="BE114" s="8">
        <f t="shared" si="48"/>
        <v>0</v>
      </c>
      <c r="BF114" s="8">
        <f>-(if(R114&gt;0, VLOOKUP(maxifs(Prices!A:A, Prices!A:A, "&lt;="&amp;R114), Prices!A:B, 2, 0)*AA114, 0)+if(M114&lt;&gt;"", VLOOKUP(maxifs(Prices!A:A, Prices!A:A, "&lt;="&amp;M114), Prices!A:B, 2, 0)*Y114, 0)+if(O114&lt;&gt;"", VLOOKUP(maxifs(Prices!A:A, Prices!A:A, "&lt;="&amp;O114), Prices!A:B, 2, 0)*Z114, 0))</f>
        <v>0</v>
      </c>
      <c r="BG114" s="8">
        <f t="shared" si="49"/>
        <v>0</v>
      </c>
      <c r="BH114" s="8">
        <f t="shared" si="50"/>
        <v>0</v>
      </c>
      <c r="BI114" s="8">
        <f>VLOOKUP(maxifs(Prices!A:A, Prices!A:A, "&lt;="&amp;$B$3), Prices!A:B, 2, 0)*AT114</f>
        <v>0</v>
      </c>
      <c r="BJ114" s="8">
        <f t="shared" si="51"/>
        <v>0</v>
      </c>
      <c r="BK114" s="8">
        <f t="shared" si="52"/>
        <v>0</v>
      </c>
      <c r="BL114" s="8">
        <f t="shared" si="53"/>
        <v>0</v>
      </c>
      <c r="BM114" s="8">
        <f t="shared" si="54"/>
        <v>0</v>
      </c>
    </row>
    <row r="115" ht="12.75" customHeight="1">
      <c r="A115" s="88" t="s">
        <v>104</v>
      </c>
      <c r="B115" s="88" t="s">
        <v>105</v>
      </c>
      <c r="C115" s="7"/>
      <c r="D115" s="7" t="str">
        <f t="shared" si="8"/>
        <v>N</v>
      </c>
      <c r="E115" s="89"/>
      <c r="F115" s="90">
        <f>iferror(VLOOKUP(A115, Terminations!C:D, 2, 0), "")</f>
        <v>45443</v>
      </c>
      <c r="G115" s="88" t="s">
        <v>110</v>
      </c>
      <c r="H115" s="8" t="str">
        <f t="shared" si="9"/>
        <v>E1-T04-46600</v>
      </c>
      <c r="I115" s="91">
        <v>45449.0</v>
      </c>
      <c r="J115" s="92">
        <v>4000.0</v>
      </c>
      <c r="K115" s="91">
        <v>46600.0</v>
      </c>
      <c r="L115" s="10">
        <f t="shared" si="10"/>
        <v>0</v>
      </c>
      <c r="M115" s="93">
        <f t="shared" si="11"/>
        <v>45443</v>
      </c>
      <c r="N115" s="8">
        <f t="shared" si="12"/>
        <v>4000</v>
      </c>
      <c r="O115" s="94" t="str">
        <f t="shared" si="13"/>
        <v/>
      </c>
      <c r="P115" s="8">
        <f t="shared" si="14"/>
        <v>0</v>
      </c>
      <c r="Q115" s="95"/>
      <c r="R115" s="91"/>
      <c r="S115" s="97"/>
      <c r="T115" s="94">
        <f t="shared" si="16"/>
        <v>45443</v>
      </c>
      <c r="U115" s="10">
        <f t="shared" si="17"/>
        <v>0</v>
      </c>
      <c r="V115" s="10">
        <f t="shared" si="18"/>
        <v>0</v>
      </c>
      <c r="W115" s="10">
        <f t="shared" si="19"/>
        <v>0</v>
      </c>
      <c r="X115" s="10">
        <f t="shared" si="20"/>
        <v>0</v>
      </c>
      <c r="Y115" s="10">
        <f t="shared" si="21"/>
        <v>0</v>
      </c>
      <c r="Z115" s="10">
        <f t="shared" si="22"/>
        <v>0</v>
      </c>
      <c r="AA115" s="10">
        <f t="shared" si="23"/>
        <v>0</v>
      </c>
      <c r="AB115" s="10">
        <f t="shared" si="24"/>
        <v>0</v>
      </c>
      <c r="AC115" s="10">
        <f t="shared" si="25"/>
        <v>0</v>
      </c>
      <c r="AD115" s="9">
        <f t="shared" si="26"/>
        <v>45449</v>
      </c>
      <c r="AE115" s="9">
        <f t="array" ref="AE115">IFS(O115&lt;&gt;"", O115, M115&lt;&gt;"", M115, R115&lt;&gt;"", MIN(R115, K115), R115=0, K115)</f>
        <v>45443</v>
      </c>
      <c r="AF115" s="94">
        <f t="shared" si="27"/>
        <v>45443</v>
      </c>
      <c r="AG115" s="94" t="str">
        <f t="shared" si="28"/>
        <v>Start Before/End Before (current period)</v>
      </c>
      <c r="AH115" s="98">
        <f t="shared" si="29"/>
        <v>45443</v>
      </c>
      <c r="AI115" s="98">
        <f t="shared" si="30"/>
        <v>45443</v>
      </c>
      <c r="AJ115" s="99">
        <f t="shared" si="31"/>
        <v>1152</v>
      </c>
      <c r="AK115" s="99">
        <f t="shared" si="32"/>
        <v>0</v>
      </c>
      <c r="AL115" s="99">
        <f t="shared" si="33"/>
        <v>0</v>
      </c>
      <c r="AM115" s="99">
        <f t="shared" si="34"/>
        <v>0</v>
      </c>
      <c r="AN115" s="8">
        <f t="shared" si="35"/>
        <v>3.472222222</v>
      </c>
      <c r="AO115" s="8">
        <f t="shared" si="36"/>
        <v>0</v>
      </c>
      <c r="AP115" s="8">
        <f t="shared" si="37"/>
        <v>0</v>
      </c>
      <c r="AQ115" s="8">
        <f t="shared" si="38"/>
        <v>0</v>
      </c>
      <c r="AR115" s="8">
        <f t="shared" si="39"/>
        <v>0</v>
      </c>
      <c r="AS115" s="8">
        <f t="shared" si="40"/>
        <v>0</v>
      </c>
      <c r="AT115" s="8">
        <f t="shared" si="41"/>
        <v>0</v>
      </c>
      <c r="AU115" s="100">
        <f t="shared" si="42"/>
        <v>0</v>
      </c>
      <c r="AV115" s="8">
        <f>if(AO115&gt;0, iferror(averageifs(Prices!$B:$B, Prices!$A:$A, "&gt;="&amp;AD115, Prices!$A:$A, "&lt;"&amp;MIN($B$2, AE115)), 0), 0)</f>
        <v>0</v>
      </c>
      <c r="AW115" s="8">
        <f>if(AP115&gt;0, IFERROR(averageifs(Prices!$B:$B, Prices!$A:$A, "&gt;="&amp;MAX(AD115, $B$2), Prices!$A:$A, "&lt;"&amp;MIN($B$3, AE115)), 0), 0)</f>
        <v>0</v>
      </c>
      <c r="AX115" s="8">
        <f>if(AT115&gt;0, iferror(averageifs(Prices!$B:$B, Prices!$A:$A, "&gt;="&amp;AD115, Prices!$A:$A, "&lt;"&amp;min($B$3, $AE115)), 0), 0)</f>
        <v>0</v>
      </c>
      <c r="AY115" s="8">
        <f>VLOOKUP(maxifs(Prices!A:A, Prices!A:A, "&lt;="&amp;$B$2-1), Prices!A:B, 2, 0)*AO115</f>
        <v>0</v>
      </c>
      <c r="AZ115" s="8">
        <f t="shared" si="43"/>
        <v>0</v>
      </c>
      <c r="BA115" s="8">
        <f t="shared" si="44"/>
        <v>0</v>
      </c>
      <c r="BB115" s="8">
        <f t="shared" si="45"/>
        <v>0</v>
      </c>
      <c r="BC115" s="8">
        <f t="shared" si="46"/>
        <v>0</v>
      </c>
      <c r="BD115" s="8">
        <f t="shared" si="47"/>
        <v>0</v>
      </c>
      <c r="BE115" s="8">
        <f t="shared" si="48"/>
        <v>0</v>
      </c>
      <c r="BF115" s="8">
        <f>-(if(R115&gt;0, VLOOKUP(maxifs(Prices!A:A, Prices!A:A, "&lt;="&amp;R115), Prices!A:B, 2, 0)*AA115, 0)+if(M115&lt;&gt;"", VLOOKUP(maxifs(Prices!A:A, Prices!A:A, "&lt;="&amp;M115), Prices!A:B, 2, 0)*Y115, 0)+if(O115&lt;&gt;"", VLOOKUP(maxifs(Prices!A:A, Prices!A:A, "&lt;="&amp;O115), Prices!A:B, 2, 0)*Z115, 0))</f>
        <v>0</v>
      </c>
      <c r="BG115" s="8">
        <f t="shared" si="49"/>
        <v>0</v>
      </c>
      <c r="BH115" s="8">
        <f t="shared" si="50"/>
        <v>0</v>
      </c>
      <c r="BI115" s="8">
        <f>VLOOKUP(maxifs(Prices!A:A, Prices!A:A, "&lt;="&amp;$B$3), Prices!A:B, 2, 0)*AT115</f>
        <v>0</v>
      </c>
      <c r="BJ115" s="8">
        <f t="shared" si="51"/>
        <v>0</v>
      </c>
      <c r="BK115" s="8">
        <f t="shared" si="52"/>
        <v>0</v>
      </c>
      <c r="BL115" s="8">
        <f t="shared" si="53"/>
        <v>0</v>
      </c>
      <c r="BM115" s="8">
        <f t="shared" si="54"/>
        <v>0</v>
      </c>
    </row>
    <row r="116" ht="12.75" customHeight="1">
      <c r="A116" s="88" t="s">
        <v>104</v>
      </c>
      <c r="B116" s="88" t="s">
        <v>105</v>
      </c>
      <c r="C116" s="7"/>
      <c r="D116" s="7" t="str">
        <f t="shared" si="8"/>
        <v>N</v>
      </c>
      <c r="E116" s="89"/>
      <c r="F116" s="90">
        <f>iferror(VLOOKUP(A116, Terminations!C:D, 2, 0), "")</f>
        <v>45443</v>
      </c>
      <c r="G116" s="88" t="s">
        <v>110</v>
      </c>
      <c r="H116" s="8" t="str">
        <f t="shared" si="9"/>
        <v>E1-T04-46631</v>
      </c>
      <c r="I116" s="91">
        <v>45449.0</v>
      </c>
      <c r="J116" s="92">
        <v>4000.0</v>
      </c>
      <c r="K116" s="91">
        <v>46631.0</v>
      </c>
      <c r="L116" s="10">
        <f t="shared" si="10"/>
        <v>0</v>
      </c>
      <c r="M116" s="93">
        <f t="shared" si="11"/>
        <v>45443</v>
      </c>
      <c r="N116" s="8">
        <f t="shared" si="12"/>
        <v>4000</v>
      </c>
      <c r="O116" s="94" t="str">
        <f t="shared" si="13"/>
        <v/>
      </c>
      <c r="P116" s="8">
        <f t="shared" si="14"/>
        <v>0</v>
      </c>
      <c r="Q116" s="95"/>
      <c r="R116" s="91"/>
      <c r="S116" s="97"/>
      <c r="T116" s="94">
        <f t="shared" si="16"/>
        <v>45443</v>
      </c>
      <c r="U116" s="10">
        <f t="shared" si="17"/>
        <v>0</v>
      </c>
      <c r="V116" s="10">
        <f t="shared" si="18"/>
        <v>0</v>
      </c>
      <c r="W116" s="10">
        <f t="shared" si="19"/>
        <v>0</v>
      </c>
      <c r="X116" s="10">
        <f t="shared" si="20"/>
        <v>0</v>
      </c>
      <c r="Y116" s="10">
        <f t="shared" si="21"/>
        <v>0</v>
      </c>
      <c r="Z116" s="10">
        <f t="shared" si="22"/>
        <v>0</v>
      </c>
      <c r="AA116" s="10">
        <f t="shared" si="23"/>
        <v>0</v>
      </c>
      <c r="AB116" s="10">
        <f t="shared" si="24"/>
        <v>0</v>
      </c>
      <c r="AC116" s="10">
        <f t="shared" si="25"/>
        <v>0</v>
      </c>
      <c r="AD116" s="9">
        <f t="shared" si="26"/>
        <v>45449</v>
      </c>
      <c r="AE116" s="9">
        <f t="array" ref="AE116">IFS(O116&lt;&gt;"", O116, M116&lt;&gt;"", M116, R116&lt;&gt;"", MIN(R116, K116), R116=0, K116)</f>
        <v>45443</v>
      </c>
      <c r="AF116" s="94">
        <f t="shared" si="27"/>
        <v>45443</v>
      </c>
      <c r="AG116" s="94" t="str">
        <f t="shared" si="28"/>
        <v>Start Before/End Before (current period)</v>
      </c>
      <c r="AH116" s="98">
        <f t="shared" si="29"/>
        <v>45443</v>
      </c>
      <c r="AI116" s="98">
        <f t="shared" si="30"/>
        <v>45443</v>
      </c>
      <c r="AJ116" s="99">
        <f t="shared" si="31"/>
        <v>1183</v>
      </c>
      <c r="AK116" s="99">
        <f t="shared" si="32"/>
        <v>0</v>
      </c>
      <c r="AL116" s="99">
        <f t="shared" si="33"/>
        <v>0</v>
      </c>
      <c r="AM116" s="99">
        <f t="shared" si="34"/>
        <v>0</v>
      </c>
      <c r="AN116" s="8">
        <f t="shared" si="35"/>
        <v>3.38123415</v>
      </c>
      <c r="AO116" s="8">
        <f t="shared" si="36"/>
        <v>0</v>
      </c>
      <c r="AP116" s="8">
        <f t="shared" si="37"/>
        <v>0</v>
      </c>
      <c r="AQ116" s="8">
        <f t="shared" si="38"/>
        <v>0</v>
      </c>
      <c r="AR116" s="8">
        <f t="shared" si="39"/>
        <v>0</v>
      </c>
      <c r="AS116" s="8">
        <f t="shared" si="40"/>
        <v>0</v>
      </c>
      <c r="AT116" s="8">
        <f t="shared" si="41"/>
        <v>0</v>
      </c>
      <c r="AU116" s="100">
        <f t="shared" si="42"/>
        <v>0</v>
      </c>
      <c r="AV116" s="8">
        <f>if(AO116&gt;0, iferror(averageifs(Prices!$B:$B, Prices!$A:$A, "&gt;="&amp;AD116, Prices!$A:$A, "&lt;"&amp;MIN($B$2, AE116)), 0), 0)</f>
        <v>0</v>
      </c>
      <c r="AW116" s="8">
        <f>if(AP116&gt;0, IFERROR(averageifs(Prices!$B:$B, Prices!$A:$A, "&gt;="&amp;MAX(AD116, $B$2), Prices!$A:$A, "&lt;"&amp;MIN($B$3, AE116)), 0), 0)</f>
        <v>0</v>
      </c>
      <c r="AX116" s="8">
        <f>if(AT116&gt;0, iferror(averageifs(Prices!$B:$B, Prices!$A:$A, "&gt;="&amp;AD116, Prices!$A:$A, "&lt;"&amp;min($B$3, $AE116)), 0), 0)</f>
        <v>0</v>
      </c>
      <c r="AY116" s="8">
        <f>VLOOKUP(maxifs(Prices!A:A, Prices!A:A, "&lt;="&amp;$B$2-1), Prices!A:B, 2, 0)*AO116</f>
        <v>0</v>
      </c>
      <c r="AZ116" s="8">
        <f t="shared" si="43"/>
        <v>0</v>
      </c>
      <c r="BA116" s="8">
        <f t="shared" si="44"/>
        <v>0</v>
      </c>
      <c r="BB116" s="8">
        <f t="shared" si="45"/>
        <v>0</v>
      </c>
      <c r="BC116" s="8">
        <f t="shared" si="46"/>
        <v>0</v>
      </c>
      <c r="BD116" s="8">
        <f t="shared" si="47"/>
        <v>0</v>
      </c>
      <c r="BE116" s="8">
        <f t="shared" si="48"/>
        <v>0</v>
      </c>
      <c r="BF116" s="8">
        <f>-(if(R116&gt;0, VLOOKUP(maxifs(Prices!A:A, Prices!A:A, "&lt;="&amp;R116), Prices!A:B, 2, 0)*AA116, 0)+if(M116&lt;&gt;"", VLOOKUP(maxifs(Prices!A:A, Prices!A:A, "&lt;="&amp;M116), Prices!A:B, 2, 0)*Y116, 0)+if(O116&lt;&gt;"", VLOOKUP(maxifs(Prices!A:A, Prices!A:A, "&lt;="&amp;O116), Prices!A:B, 2, 0)*Z116, 0))</f>
        <v>0</v>
      </c>
      <c r="BG116" s="8">
        <f t="shared" si="49"/>
        <v>0</v>
      </c>
      <c r="BH116" s="8">
        <f t="shared" si="50"/>
        <v>0</v>
      </c>
      <c r="BI116" s="8">
        <f>VLOOKUP(maxifs(Prices!A:A, Prices!A:A, "&lt;="&amp;$B$3), Prices!A:B, 2, 0)*AT116</f>
        <v>0</v>
      </c>
      <c r="BJ116" s="8">
        <f t="shared" si="51"/>
        <v>0</v>
      </c>
      <c r="BK116" s="8">
        <f t="shared" si="52"/>
        <v>0</v>
      </c>
      <c r="BL116" s="8">
        <f t="shared" si="53"/>
        <v>0</v>
      </c>
      <c r="BM116" s="8">
        <f t="shared" si="54"/>
        <v>0</v>
      </c>
    </row>
    <row r="117" ht="12.75" customHeight="1">
      <c r="A117" s="88" t="s">
        <v>104</v>
      </c>
      <c r="B117" s="88" t="s">
        <v>105</v>
      </c>
      <c r="C117" s="7"/>
      <c r="D117" s="7" t="str">
        <f t="shared" si="8"/>
        <v>N</v>
      </c>
      <c r="E117" s="89"/>
      <c r="F117" s="90">
        <f>iferror(VLOOKUP(A117, Terminations!C:D, 2, 0), "")</f>
        <v>45443</v>
      </c>
      <c r="G117" s="88" t="s">
        <v>110</v>
      </c>
      <c r="H117" s="8" t="str">
        <f t="shared" si="9"/>
        <v>E1-T04-46661</v>
      </c>
      <c r="I117" s="91">
        <v>45449.0</v>
      </c>
      <c r="J117" s="92">
        <v>4000.0</v>
      </c>
      <c r="K117" s="91">
        <v>46661.0</v>
      </c>
      <c r="L117" s="10">
        <f t="shared" si="10"/>
        <v>0</v>
      </c>
      <c r="M117" s="93">
        <f t="shared" si="11"/>
        <v>45443</v>
      </c>
      <c r="N117" s="8">
        <f t="shared" si="12"/>
        <v>4000</v>
      </c>
      <c r="O117" s="94" t="str">
        <f t="shared" si="13"/>
        <v/>
      </c>
      <c r="P117" s="8">
        <f t="shared" si="14"/>
        <v>0</v>
      </c>
      <c r="Q117" s="95"/>
      <c r="R117" s="91"/>
      <c r="S117" s="97"/>
      <c r="T117" s="94">
        <f t="shared" si="16"/>
        <v>45443</v>
      </c>
      <c r="U117" s="10">
        <f t="shared" si="17"/>
        <v>0</v>
      </c>
      <c r="V117" s="10">
        <f t="shared" si="18"/>
        <v>0</v>
      </c>
      <c r="W117" s="10">
        <f t="shared" si="19"/>
        <v>0</v>
      </c>
      <c r="X117" s="10">
        <f t="shared" si="20"/>
        <v>0</v>
      </c>
      <c r="Y117" s="10">
        <f t="shared" si="21"/>
        <v>0</v>
      </c>
      <c r="Z117" s="10">
        <f t="shared" si="22"/>
        <v>0</v>
      </c>
      <c r="AA117" s="10">
        <f t="shared" si="23"/>
        <v>0</v>
      </c>
      <c r="AB117" s="10">
        <f t="shared" si="24"/>
        <v>0</v>
      </c>
      <c r="AC117" s="10">
        <f t="shared" si="25"/>
        <v>0</v>
      </c>
      <c r="AD117" s="9">
        <f t="shared" si="26"/>
        <v>45449</v>
      </c>
      <c r="AE117" s="9">
        <f t="array" ref="AE117">IFS(O117&lt;&gt;"", O117, M117&lt;&gt;"", M117, R117&lt;&gt;"", MIN(R117, K117), R117=0, K117)</f>
        <v>45443</v>
      </c>
      <c r="AF117" s="94">
        <f t="shared" si="27"/>
        <v>45443</v>
      </c>
      <c r="AG117" s="94" t="str">
        <f t="shared" si="28"/>
        <v>Start Before/End Before (current period)</v>
      </c>
      <c r="AH117" s="98">
        <f t="shared" si="29"/>
        <v>45443</v>
      </c>
      <c r="AI117" s="98">
        <f t="shared" si="30"/>
        <v>45443</v>
      </c>
      <c r="AJ117" s="99">
        <f t="shared" si="31"/>
        <v>1213</v>
      </c>
      <c r="AK117" s="99">
        <f t="shared" si="32"/>
        <v>0</v>
      </c>
      <c r="AL117" s="99">
        <f t="shared" si="33"/>
        <v>0</v>
      </c>
      <c r="AM117" s="99">
        <f t="shared" si="34"/>
        <v>0</v>
      </c>
      <c r="AN117" s="8">
        <f t="shared" si="35"/>
        <v>3.297609233</v>
      </c>
      <c r="AO117" s="8">
        <f t="shared" si="36"/>
        <v>0</v>
      </c>
      <c r="AP117" s="8">
        <f t="shared" si="37"/>
        <v>0</v>
      </c>
      <c r="AQ117" s="8">
        <f t="shared" si="38"/>
        <v>0</v>
      </c>
      <c r="AR117" s="8">
        <f t="shared" si="39"/>
        <v>0</v>
      </c>
      <c r="AS117" s="8">
        <f t="shared" si="40"/>
        <v>0</v>
      </c>
      <c r="AT117" s="8">
        <f t="shared" si="41"/>
        <v>0</v>
      </c>
      <c r="AU117" s="100">
        <f t="shared" si="42"/>
        <v>0</v>
      </c>
      <c r="AV117" s="8">
        <f>if(AO117&gt;0, iferror(averageifs(Prices!$B:$B, Prices!$A:$A, "&gt;="&amp;AD117, Prices!$A:$A, "&lt;"&amp;MIN($B$2, AE117)), 0), 0)</f>
        <v>0</v>
      </c>
      <c r="AW117" s="8">
        <f>if(AP117&gt;0, IFERROR(averageifs(Prices!$B:$B, Prices!$A:$A, "&gt;="&amp;MAX(AD117, $B$2), Prices!$A:$A, "&lt;"&amp;MIN($B$3, AE117)), 0), 0)</f>
        <v>0</v>
      </c>
      <c r="AX117" s="8">
        <f>if(AT117&gt;0, iferror(averageifs(Prices!$B:$B, Prices!$A:$A, "&gt;="&amp;AD117, Prices!$A:$A, "&lt;"&amp;min($B$3, $AE117)), 0), 0)</f>
        <v>0</v>
      </c>
      <c r="AY117" s="8">
        <f>VLOOKUP(maxifs(Prices!A:A, Prices!A:A, "&lt;="&amp;$B$2-1), Prices!A:B, 2, 0)*AO117</f>
        <v>0</v>
      </c>
      <c r="AZ117" s="8">
        <f t="shared" si="43"/>
        <v>0</v>
      </c>
      <c r="BA117" s="8">
        <f t="shared" si="44"/>
        <v>0</v>
      </c>
      <c r="BB117" s="8">
        <f t="shared" si="45"/>
        <v>0</v>
      </c>
      <c r="BC117" s="8">
        <f t="shared" si="46"/>
        <v>0</v>
      </c>
      <c r="BD117" s="8">
        <f t="shared" si="47"/>
        <v>0</v>
      </c>
      <c r="BE117" s="8">
        <f t="shared" si="48"/>
        <v>0</v>
      </c>
      <c r="BF117" s="8">
        <f>-(if(R117&gt;0, VLOOKUP(maxifs(Prices!A:A, Prices!A:A, "&lt;="&amp;R117), Prices!A:B, 2, 0)*AA117, 0)+if(M117&lt;&gt;"", VLOOKUP(maxifs(Prices!A:A, Prices!A:A, "&lt;="&amp;M117), Prices!A:B, 2, 0)*Y117, 0)+if(O117&lt;&gt;"", VLOOKUP(maxifs(Prices!A:A, Prices!A:A, "&lt;="&amp;O117), Prices!A:B, 2, 0)*Z117, 0))</f>
        <v>0</v>
      </c>
      <c r="BG117" s="8">
        <f t="shared" si="49"/>
        <v>0</v>
      </c>
      <c r="BH117" s="8">
        <f t="shared" si="50"/>
        <v>0</v>
      </c>
      <c r="BI117" s="8">
        <f>VLOOKUP(maxifs(Prices!A:A, Prices!A:A, "&lt;="&amp;$B$3), Prices!A:B, 2, 0)*AT117</f>
        <v>0</v>
      </c>
      <c r="BJ117" s="8">
        <f t="shared" si="51"/>
        <v>0</v>
      </c>
      <c r="BK117" s="8">
        <f t="shared" si="52"/>
        <v>0</v>
      </c>
      <c r="BL117" s="8">
        <f t="shared" si="53"/>
        <v>0</v>
      </c>
      <c r="BM117" s="8">
        <f t="shared" si="54"/>
        <v>0</v>
      </c>
    </row>
    <row r="118" ht="12.75" customHeight="1">
      <c r="A118" s="88" t="s">
        <v>104</v>
      </c>
      <c r="B118" s="88" t="s">
        <v>105</v>
      </c>
      <c r="C118" s="7"/>
      <c r="D118" s="7" t="str">
        <f t="shared" si="8"/>
        <v>N</v>
      </c>
      <c r="E118" s="89"/>
      <c r="F118" s="90">
        <f>iferror(VLOOKUP(A118, Terminations!C:D, 2, 0), "")</f>
        <v>45443</v>
      </c>
      <c r="G118" s="88" t="s">
        <v>110</v>
      </c>
      <c r="H118" s="8" t="str">
        <f t="shared" si="9"/>
        <v>E1-T04-46692</v>
      </c>
      <c r="I118" s="91">
        <v>45449.0</v>
      </c>
      <c r="J118" s="92">
        <v>4000.0</v>
      </c>
      <c r="K118" s="91">
        <v>46692.0</v>
      </c>
      <c r="L118" s="10">
        <f t="shared" si="10"/>
        <v>0</v>
      </c>
      <c r="M118" s="93">
        <f t="shared" si="11"/>
        <v>45443</v>
      </c>
      <c r="N118" s="8">
        <f t="shared" si="12"/>
        <v>4000</v>
      </c>
      <c r="O118" s="94" t="str">
        <f t="shared" si="13"/>
        <v/>
      </c>
      <c r="P118" s="8">
        <f t="shared" si="14"/>
        <v>0</v>
      </c>
      <c r="Q118" s="95"/>
      <c r="R118" s="91"/>
      <c r="S118" s="97"/>
      <c r="T118" s="94">
        <f t="shared" si="16"/>
        <v>45443</v>
      </c>
      <c r="U118" s="10">
        <f t="shared" si="17"/>
        <v>0</v>
      </c>
      <c r="V118" s="10">
        <f t="shared" si="18"/>
        <v>0</v>
      </c>
      <c r="W118" s="10">
        <f t="shared" si="19"/>
        <v>0</v>
      </c>
      <c r="X118" s="10">
        <f t="shared" si="20"/>
        <v>0</v>
      </c>
      <c r="Y118" s="10">
        <f t="shared" si="21"/>
        <v>0</v>
      </c>
      <c r="Z118" s="10">
        <f t="shared" si="22"/>
        <v>0</v>
      </c>
      <c r="AA118" s="10">
        <f t="shared" si="23"/>
        <v>0</v>
      </c>
      <c r="AB118" s="10">
        <f t="shared" si="24"/>
        <v>0</v>
      </c>
      <c r="AC118" s="10">
        <f t="shared" si="25"/>
        <v>0</v>
      </c>
      <c r="AD118" s="9">
        <f t="shared" si="26"/>
        <v>45449</v>
      </c>
      <c r="AE118" s="9">
        <f t="array" ref="AE118">IFS(O118&lt;&gt;"", O118, M118&lt;&gt;"", M118, R118&lt;&gt;"", MIN(R118, K118), R118=0, K118)</f>
        <v>45443</v>
      </c>
      <c r="AF118" s="94">
        <f t="shared" si="27"/>
        <v>45443</v>
      </c>
      <c r="AG118" s="94" t="str">
        <f t="shared" si="28"/>
        <v>Start Before/End Before (current period)</v>
      </c>
      <c r="AH118" s="98">
        <f t="shared" si="29"/>
        <v>45443</v>
      </c>
      <c r="AI118" s="98">
        <f t="shared" si="30"/>
        <v>45443</v>
      </c>
      <c r="AJ118" s="99">
        <f t="shared" si="31"/>
        <v>1244</v>
      </c>
      <c r="AK118" s="99">
        <f t="shared" si="32"/>
        <v>0</v>
      </c>
      <c r="AL118" s="99">
        <f t="shared" si="33"/>
        <v>0</v>
      </c>
      <c r="AM118" s="99">
        <f t="shared" si="34"/>
        <v>0</v>
      </c>
      <c r="AN118" s="8">
        <f t="shared" si="35"/>
        <v>3.215434084</v>
      </c>
      <c r="AO118" s="8">
        <f t="shared" si="36"/>
        <v>0</v>
      </c>
      <c r="AP118" s="8">
        <f t="shared" si="37"/>
        <v>0</v>
      </c>
      <c r="AQ118" s="8">
        <f t="shared" si="38"/>
        <v>0</v>
      </c>
      <c r="AR118" s="8">
        <f t="shared" si="39"/>
        <v>0</v>
      </c>
      <c r="AS118" s="8">
        <f t="shared" si="40"/>
        <v>0</v>
      </c>
      <c r="AT118" s="8">
        <f t="shared" si="41"/>
        <v>0</v>
      </c>
      <c r="AU118" s="100">
        <f t="shared" si="42"/>
        <v>0</v>
      </c>
      <c r="AV118" s="8">
        <f>if(AO118&gt;0, iferror(averageifs(Prices!$B:$B, Prices!$A:$A, "&gt;="&amp;AD118, Prices!$A:$A, "&lt;"&amp;MIN($B$2, AE118)), 0), 0)</f>
        <v>0</v>
      </c>
      <c r="AW118" s="8">
        <f>if(AP118&gt;0, IFERROR(averageifs(Prices!$B:$B, Prices!$A:$A, "&gt;="&amp;MAX(AD118, $B$2), Prices!$A:$A, "&lt;"&amp;MIN($B$3, AE118)), 0), 0)</f>
        <v>0</v>
      </c>
      <c r="AX118" s="8">
        <f>if(AT118&gt;0, iferror(averageifs(Prices!$B:$B, Prices!$A:$A, "&gt;="&amp;AD118, Prices!$A:$A, "&lt;"&amp;min($B$3, $AE118)), 0), 0)</f>
        <v>0</v>
      </c>
      <c r="AY118" s="8">
        <f>VLOOKUP(maxifs(Prices!A:A, Prices!A:A, "&lt;="&amp;$B$2-1), Prices!A:B, 2, 0)*AO118</f>
        <v>0</v>
      </c>
      <c r="AZ118" s="8">
        <f t="shared" si="43"/>
        <v>0</v>
      </c>
      <c r="BA118" s="8">
        <f t="shared" si="44"/>
        <v>0</v>
      </c>
      <c r="BB118" s="8">
        <f t="shared" si="45"/>
        <v>0</v>
      </c>
      <c r="BC118" s="8">
        <f t="shared" si="46"/>
        <v>0</v>
      </c>
      <c r="BD118" s="8">
        <f t="shared" si="47"/>
        <v>0</v>
      </c>
      <c r="BE118" s="8">
        <f t="shared" si="48"/>
        <v>0</v>
      </c>
      <c r="BF118" s="8">
        <f>-(if(R118&gt;0, VLOOKUP(maxifs(Prices!A:A, Prices!A:A, "&lt;="&amp;R118), Prices!A:B, 2, 0)*AA118, 0)+if(M118&lt;&gt;"", VLOOKUP(maxifs(Prices!A:A, Prices!A:A, "&lt;="&amp;M118), Prices!A:B, 2, 0)*Y118, 0)+if(O118&lt;&gt;"", VLOOKUP(maxifs(Prices!A:A, Prices!A:A, "&lt;="&amp;O118), Prices!A:B, 2, 0)*Z118, 0))</f>
        <v>0</v>
      </c>
      <c r="BG118" s="8">
        <f t="shared" si="49"/>
        <v>0</v>
      </c>
      <c r="BH118" s="8">
        <f t="shared" si="50"/>
        <v>0</v>
      </c>
      <c r="BI118" s="8">
        <f>VLOOKUP(maxifs(Prices!A:A, Prices!A:A, "&lt;="&amp;$B$3), Prices!A:B, 2, 0)*AT118</f>
        <v>0</v>
      </c>
      <c r="BJ118" s="8">
        <f t="shared" si="51"/>
        <v>0</v>
      </c>
      <c r="BK118" s="8">
        <f t="shared" si="52"/>
        <v>0</v>
      </c>
      <c r="BL118" s="8">
        <f t="shared" si="53"/>
        <v>0</v>
      </c>
      <c r="BM118" s="8">
        <f t="shared" si="54"/>
        <v>0</v>
      </c>
    </row>
    <row r="119" ht="12.75" customHeight="1">
      <c r="A119" s="88" t="s">
        <v>104</v>
      </c>
      <c r="B119" s="88" t="s">
        <v>105</v>
      </c>
      <c r="C119" s="7"/>
      <c r="D119" s="7" t="str">
        <f t="shared" si="8"/>
        <v>N</v>
      </c>
      <c r="E119" s="89"/>
      <c r="F119" s="90">
        <f>iferror(VLOOKUP(A119, Terminations!C:D, 2, 0), "")</f>
        <v>45443</v>
      </c>
      <c r="G119" s="88" t="s">
        <v>110</v>
      </c>
      <c r="H119" s="8" t="str">
        <f t="shared" si="9"/>
        <v>E1-T04-46722</v>
      </c>
      <c r="I119" s="91">
        <v>45449.0</v>
      </c>
      <c r="J119" s="92">
        <v>4000.0</v>
      </c>
      <c r="K119" s="91">
        <v>46722.0</v>
      </c>
      <c r="L119" s="10">
        <f t="shared" si="10"/>
        <v>0</v>
      </c>
      <c r="M119" s="93">
        <f t="shared" si="11"/>
        <v>45443</v>
      </c>
      <c r="N119" s="8">
        <f t="shared" si="12"/>
        <v>4000</v>
      </c>
      <c r="O119" s="94" t="str">
        <f t="shared" si="13"/>
        <v/>
      </c>
      <c r="P119" s="8">
        <f t="shared" si="14"/>
        <v>0</v>
      </c>
      <c r="Q119" s="95"/>
      <c r="R119" s="91"/>
      <c r="S119" s="97"/>
      <c r="T119" s="94">
        <f t="shared" si="16"/>
        <v>45443</v>
      </c>
      <c r="U119" s="10">
        <f t="shared" si="17"/>
        <v>0</v>
      </c>
      <c r="V119" s="10">
        <f t="shared" si="18"/>
        <v>0</v>
      </c>
      <c r="W119" s="10">
        <f t="shared" si="19"/>
        <v>0</v>
      </c>
      <c r="X119" s="10">
        <f t="shared" si="20"/>
        <v>0</v>
      </c>
      <c r="Y119" s="10">
        <f t="shared" si="21"/>
        <v>0</v>
      </c>
      <c r="Z119" s="10">
        <f t="shared" si="22"/>
        <v>0</v>
      </c>
      <c r="AA119" s="10">
        <f t="shared" si="23"/>
        <v>0</v>
      </c>
      <c r="AB119" s="10">
        <f t="shared" si="24"/>
        <v>0</v>
      </c>
      <c r="AC119" s="10">
        <f t="shared" si="25"/>
        <v>0</v>
      </c>
      <c r="AD119" s="9">
        <f t="shared" si="26"/>
        <v>45449</v>
      </c>
      <c r="AE119" s="9">
        <f t="array" ref="AE119">IFS(O119&lt;&gt;"", O119, M119&lt;&gt;"", M119, R119&lt;&gt;"", MIN(R119, K119), R119=0, K119)</f>
        <v>45443</v>
      </c>
      <c r="AF119" s="94">
        <f t="shared" si="27"/>
        <v>45443</v>
      </c>
      <c r="AG119" s="94" t="str">
        <f t="shared" si="28"/>
        <v>Start Before/End Before (current period)</v>
      </c>
      <c r="AH119" s="98">
        <f t="shared" si="29"/>
        <v>45443</v>
      </c>
      <c r="AI119" s="98">
        <f t="shared" si="30"/>
        <v>45443</v>
      </c>
      <c r="AJ119" s="99">
        <f t="shared" si="31"/>
        <v>1274</v>
      </c>
      <c r="AK119" s="99">
        <f t="shared" si="32"/>
        <v>0</v>
      </c>
      <c r="AL119" s="99">
        <f t="shared" si="33"/>
        <v>0</v>
      </c>
      <c r="AM119" s="99">
        <f t="shared" si="34"/>
        <v>0</v>
      </c>
      <c r="AN119" s="8">
        <f t="shared" si="35"/>
        <v>3.139717425</v>
      </c>
      <c r="AO119" s="8">
        <f t="shared" si="36"/>
        <v>0</v>
      </c>
      <c r="AP119" s="8">
        <f t="shared" si="37"/>
        <v>0</v>
      </c>
      <c r="AQ119" s="8">
        <f t="shared" si="38"/>
        <v>0</v>
      </c>
      <c r="AR119" s="8">
        <f t="shared" si="39"/>
        <v>0</v>
      </c>
      <c r="AS119" s="8">
        <f t="shared" si="40"/>
        <v>0</v>
      </c>
      <c r="AT119" s="8">
        <f t="shared" si="41"/>
        <v>0</v>
      </c>
      <c r="AU119" s="100">
        <f t="shared" si="42"/>
        <v>0</v>
      </c>
      <c r="AV119" s="8">
        <f>if(AO119&gt;0, iferror(averageifs(Prices!$B:$B, Prices!$A:$A, "&gt;="&amp;AD119, Prices!$A:$A, "&lt;"&amp;MIN($B$2, AE119)), 0), 0)</f>
        <v>0</v>
      </c>
      <c r="AW119" s="8">
        <f>if(AP119&gt;0, IFERROR(averageifs(Prices!$B:$B, Prices!$A:$A, "&gt;="&amp;MAX(AD119, $B$2), Prices!$A:$A, "&lt;"&amp;MIN($B$3, AE119)), 0), 0)</f>
        <v>0</v>
      </c>
      <c r="AX119" s="8">
        <f>if(AT119&gt;0, iferror(averageifs(Prices!$B:$B, Prices!$A:$A, "&gt;="&amp;AD119, Prices!$A:$A, "&lt;"&amp;min($B$3, $AE119)), 0), 0)</f>
        <v>0</v>
      </c>
      <c r="AY119" s="8">
        <f>VLOOKUP(maxifs(Prices!A:A, Prices!A:A, "&lt;="&amp;$B$2-1), Prices!A:B, 2, 0)*AO119</f>
        <v>0</v>
      </c>
      <c r="AZ119" s="8">
        <f t="shared" si="43"/>
        <v>0</v>
      </c>
      <c r="BA119" s="8">
        <f t="shared" si="44"/>
        <v>0</v>
      </c>
      <c r="BB119" s="8">
        <f t="shared" si="45"/>
        <v>0</v>
      </c>
      <c r="BC119" s="8">
        <f t="shared" si="46"/>
        <v>0</v>
      </c>
      <c r="BD119" s="8">
        <f t="shared" si="47"/>
        <v>0</v>
      </c>
      <c r="BE119" s="8">
        <f t="shared" si="48"/>
        <v>0</v>
      </c>
      <c r="BF119" s="8">
        <f>-(if(R119&gt;0, VLOOKUP(maxifs(Prices!A:A, Prices!A:A, "&lt;="&amp;R119), Prices!A:B, 2, 0)*AA119, 0)+if(M119&lt;&gt;"", VLOOKUP(maxifs(Prices!A:A, Prices!A:A, "&lt;="&amp;M119), Prices!A:B, 2, 0)*Y119, 0)+if(O119&lt;&gt;"", VLOOKUP(maxifs(Prices!A:A, Prices!A:A, "&lt;="&amp;O119), Prices!A:B, 2, 0)*Z119, 0))</f>
        <v>0</v>
      </c>
      <c r="BG119" s="8">
        <f t="shared" si="49"/>
        <v>0</v>
      </c>
      <c r="BH119" s="8">
        <f t="shared" si="50"/>
        <v>0</v>
      </c>
      <c r="BI119" s="8">
        <f>VLOOKUP(maxifs(Prices!A:A, Prices!A:A, "&lt;="&amp;$B$3), Prices!A:B, 2, 0)*AT119</f>
        <v>0</v>
      </c>
      <c r="BJ119" s="8">
        <f t="shared" si="51"/>
        <v>0</v>
      </c>
      <c r="BK119" s="8">
        <f t="shared" si="52"/>
        <v>0</v>
      </c>
      <c r="BL119" s="8">
        <f t="shared" si="53"/>
        <v>0</v>
      </c>
      <c r="BM119" s="8">
        <f t="shared" si="54"/>
        <v>0</v>
      </c>
    </row>
    <row r="120" ht="12.75" customHeight="1">
      <c r="A120" s="88" t="s">
        <v>104</v>
      </c>
      <c r="B120" s="88" t="s">
        <v>105</v>
      </c>
      <c r="C120" s="7"/>
      <c r="D120" s="7" t="str">
        <f t="shared" si="8"/>
        <v>N</v>
      </c>
      <c r="E120" s="89"/>
      <c r="F120" s="90">
        <f>iferror(VLOOKUP(A120, Terminations!C:D, 2, 0), "")</f>
        <v>45443</v>
      </c>
      <c r="G120" s="88" t="s">
        <v>110</v>
      </c>
      <c r="H120" s="8" t="str">
        <f t="shared" si="9"/>
        <v>E1-T04-46753</v>
      </c>
      <c r="I120" s="91">
        <v>45449.0</v>
      </c>
      <c r="J120" s="92">
        <v>4000.0</v>
      </c>
      <c r="K120" s="91">
        <v>46753.0</v>
      </c>
      <c r="L120" s="10">
        <f t="shared" si="10"/>
        <v>0</v>
      </c>
      <c r="M120" s="93">
        <f t="shared" si="11"/>
        <v>45443</v>
      </c>
      <c r="N120" s="8">
        <f t="shared" si="12"/>
        <v>4000</v>
      </c>
      <c r="O120" s="94" t="str">
        <f t="shared" si="13"/>
        <v/>
      </c>
      <c r="P120" s="8">
        <f t="shared" si="14"/>
        <v>0</v>
      </c>
      <c r="Q120" s="95"/>
      <c r="R120" s="91"/>
      <c r="S120" s="97"/>
      <c r="T120" s="94">
        <f t="shared" si="16"/>
        <v>45443</v>
      </c>
      <c r="U120" s="10">
        <f t="shared" si="17"/>
        <v>0</v>
      </c>
      <c r="V120" s="10">
        <f t="shared" si="18"/>
        <v>0</v>
      </c>
      <c r="W120" s="10">
        <f t="shared" si="19"/>
        <v>0</v>
      </c>
      <c r="X120" s="10">
        <f t="shared" si="20"/>
        <v>0</v>
      </c>
      <c r="Y120" s="10">
        <f t="shared" si="21"/>
        <v>0</v>
      </c>
      <c r="Z120" s="10">
        <f t="shared" si="22"/>
        <v>0</v>
      </c>
      <c r="AA120" s="10">
        <f t="shared" si="23"/>
        <v>0</v>
      </c>
      <c r="AB120" s="10">
        <f t="shared" si="24"/>
        <v>0</v>
      </c>
      <c r="AC120" s="10">
        <f t="shared" si="25"/>
        <v>0</v>
      </c>
      <c r="AD120" s="9">
        <f t="shared" si="26"/>
        <v>45449</v>
      </c>
      <c r="AE120" s="9">
        <f t="array" ref="AE120">IFS(O120&lt;&gt;"", O120, M120&lt;&gt;"", M120, R120&lt;&gt;"", MIN(R120, K120), R120=0, K120)</f>
        <v>45443</v>
      </c>
      <c r="AF120" s="94">
        <f t="shared" si="27"/>
        <v>45443</v>
      </c>
      <c r="AG120" s="94" t="str">
        <f t="shared" si="28"/>
        <v>Start Before/End Before (current period)</v>
      </c>
      <c r="AH120" s="98">
        <f t="shared" si="29"/>
        <v>45443</v>
      </c>
      <c r="AI120" s="98">
        <f t="shared" si="30"/>
        <v>45443</v>
      </c>
      <c r="AJ120" s="99">
        <f t="shared" si="31"/>
        <v>1305</v>
      </c>
      <c r="AK120" s="99">
        <f t="shared" si="32"/>
        <v>0</v>
      </c>
      <c r="AL120" s="99">
        <f t="shared" si="33"/>
        <v>0</v>
      </c>
      <c r="AM120" s="99">
        <f t="shared" si="34"/>
        <v>0</v>
      </c>
      <c r="AN120" s="8">
        <f t="shared" si="35"/>
        <v>3.0651341</v>
      </c>
      <c r="AO120" s="8">
        <f t="shared" si="36"/>
        <v>0</v>
      </c>
      <c r="AP120" s="8">
        <f t="shared" si="37"/>
        <v>0</v>
      </c>
      <c r="AQ120" s="8">
        <f t="shared" si="38"/>
        <v>0</v>
      </c>
      <c r="AR120" s="8">
        <f t="shared" si="39"/>
        <v>0</v>
      </c>
      <c r="AS120" s="8">
        <f t="shared" si="40"/>
        <v>0</v>
      </c>
      <c r="AT120" s="8">
        <f t="shared" si="41"/>
        <v>0</v>
      </c>
      <c r="AU120" s="100">
        <f t="shared" si="42"/>
        <v>0</v>
      </c>
      <c r="AV120" s="8">
        <f>if(AO120&gt;0, iferror(averageifs(Prices!$B:$B, Prices!$A:$A, "&gt;="&amp;AD120, Prices!$A:$A, "&lt;"&amp;MIN($B$2, AE120)), 0), 0)</f>
        <v>0</v>
      </c>
      <c r="AW120" s="8">
        <f>if(AP120&gt;0, IFERROR(averageifs(Prices!$B:$B, Prices!$A:$A, "&gt;="&amp;MAX(AD120, $B$2), Prices!$A:$A, "&lt;"&amp;MIN($B$3, AE120)), 0), 0)</f>
        <v>0</v>
      </c>
      <c r="AX120" s="8">
        <f>if(AT120&gt;0, iferror(averageifs(Prices!$B:$B, Prices!$A:$A, "&gt;="&amp;AD120, Prices!$A:$A, "&lt;"&amp;min($B$3, $AE120)), 0), 0)</f>
        <v>0</v>
      </c>
      <c r="AY120" s="8">
        <f>VLOOKUP(maxifs(Prices!A:A, Prices!A:A, "&lt;="&amp;$B$2-1), Prices!A:B, 2, 0)*AO120</f>
        <v>0</v>
      </c>
      <c r="AZ120" s="8">
        <f t="shared" si="43"/>
        <v>0</v>
      </c>
      <c r="BA120" s="8">
        <f t="shared" si="44"/>
        <v>0</v>
      </c>
      <c r="BB120" s="8">
        <f t="shared" si="45"/>
        <v>0</v>
      </c>
      <c r="BC120" s="8">
        <f t="shared" si="46"/>
        <v>0</v>
      </c>
      <c r="BD120" s="8">
        <f t="shared" si="47"/>
        <v>0</v>
      </c>
      <c r="BE120" s="8">
        <f t="shared" si="48"/>
        <v>0</v>
      </c>
      <c r="BF120" s="8">
        <f>-(if(R120&gt;0, VLOOKUP(maxifs(Prices!A:A, Prices!A:A, "&lt;="&amp;R120), Prices!A:B, 2, 0)*AA120, 0)+if(M120&lt;&gt;"", VLOOKUP(maxifs(Prices!A:A, Prices!A:A, "&lt;="&amp;M120), Prices!A:B, 2, 0)*Y120, 0)+if(O120&lt;&gt;"", VLOOKUP(maxifs(Prices!A:A, Prices!A:A, "&lt;="&amp;O120), Prices!A:B, 2, 0)*Z120, 0))</f>
        <v>0</v>
      </c>
      <c r="BG120" s="8">
        <f t="shared" si="49"/>
        <v>0</v>
      </c>
      <c r="BH120" s="8">
        <f t="shared" si="50"/>
        <v>0</v>
      </c>
      <c r="BI120" s="8">
        <f>VLOOKUP(maxifs(Prices!A:A, Prices!A:A, "&lt;="&amp;$B$3), Prices!A:B, 2, 0)*AT120</f>
        <v>0</v>
      </c>
      <c r="BJ120" s="8">
        <f t="shared" si="51"/>
        <v>0</v>
      </c>
      <c r="BK120" s="8">
        <f t="shared" si="52"/>
        <v>0</v>
      </c>
      <c r="BL120" s="8">
        <f t="shared" si="53"/>
        <v>0</v>
      </c>
      <c r="BM120" s="8">
        <f t="shared" si="54"/>
        <v>0</v>
      </c>
    </row>
    <row r="121" ht="12.75" customHeight="1">
      <c r="A121" s="88" t="s">
        <v>104</v>
      </c>
      <c r="B121" s="88" t="s">
        <v>105</v>
      </c>
      <c r="C121" s="7"/>
      <c r="D121" s="7" t="str">
        <f t="shared" si="8"/>
        <v>N</v>
      </c>
      <c r="E121" s="89"/>
      <c r="F121" s="90">
        <f>iferror(VLOOKUP(A121, Terminations!C:D, 2, 0), "")</f>
        <v>45443</v>
      </c>
      <c r="G121" s="88" t="s">
        <v>110</v>
      </c>
      <c r="H121" s="8" t="str">
        <f t="shared" si="9"/>
        <v>E1-T04-46784</v>
      </c>
      <c r="I121" s="91">
        <v>45449.0</v>
      </c>
      <c r="J121" s="92">
        <v>4000.0</v>
      </c>
      <c r="K121" s="91">
        <v>46784.0</v>
      </c>
      <c r="L121" s="10">
        <f t="shared" si="10"/>
        <v>0</v>
      </c>
      <c r="M121" s="93">
        <f t="shared" si="11"/>
        <v>45443</v>
      </c>
      <c r="N121" s="8">
        <f t="shared" si="12"/>
        <v>4000</v>
      </c>
      <c r="O121" s="94" t="str">
        <f t="shared" si="13"/>
        <v/>
      </c>
      <c r="P121" s="8">
        <f t="shared" si="14"/>
        <v>0</v>
      </c>
      <c r="Q121" s="95"/>
      <c r="R121" s="91"/>
      <c r="S121" s="97"/>
      <c r="T121" s="94">
        <f t="shared" si="16"/>
        <v>45443</v>
      </c>
      <c r="U121" s="10">
        <f t="shared" si="17"/>
        <v>0</v>
      </c>
      <c r="V121" s="10">
        <f t="shared" si="18"/>
        <v>0</v>
      </c>
      <c r="W121" s="10">
        <f t="shared" si="19"/>
        <v>0</v>
      </c>
      <c r="X121" s="10">
        <f t="shared" si="20"/>
        <v>0</v>
      </c>
      <c r="Y121" s="10">
        <f t="shared" si="21"/>
        <v>0</v>
      </c>
      <c r="Z121" s="10">
        <f t="shared" si="22"/>
        <v>0</v>
      </c>
      <c r="AA121" s="10">
        <f t="shared" si="23"/>
        <v>0</v>
      </c>
      <c r="AB121" s="10">
        <f t="shared" si="24"/>
        <v>0</v>
      </c>
      <c r="AC121" s="10">
        <f t="shared" si="25"/>
        <v>0</v>
      </c>
      <c r="AD121" s="9">
        <f t="shared" si="26"/>
        <v>45449</v>
      </c>
      <c r="AE121" s="9">
        <f t="array" ref="AE121">IFS(O121&lt;&gt;"", O121, M121&lt;&gt;"", M121, R121&lt;&gt;"", MIN(R121, K121), R121=0, K121)</f>
        <v>45443</v>
      </c>
      <c r="AF121" s="94">
        <f t="shared" si="27"/>
        <v>45443</v>
      </c>
      <c r="AG121" s="94" t="str">
        <f t="shared" si="28"/>
        <v>Start Before/End Before (current period)</v>
      </c>
      <c r="AH121" s="98">
        <f t="shared" si="29"/>
        <v>45443</v>
      </c>
      <c r="AI121" s="98">
        <f t="shared" si="30"/>
        <v>45443</v>
      </c>
      <c r="AJ121" s="99">
        <f t="shared" si="31"/>
        <v>1336</v>
      </c>
      <c r="AK121" s="99">
        <f t="shared" si="32"/>
        <v>0</v>
      </c>
      <c r="AL121" s="99">
        <f t="shared" si="33"/>
        <v>0</v>
      </c>
      <c r="AM121" s="99">
        <f t="shared" si="34"/>
        <v>0</v>
      </c>
      <c r="AN121" s="8">
        <f t="shared" si="35"/>
        <v>2.994011976</v>
      </c>
      <c r="AO121" s="8">
        <f t="shared" si="36"/>
        <v>0</v>
      </c>
      <c r="AP121" s="8">
        <f t="shared" si="37"/>
        <v>0</v>
      </c>
      <c r="AQ121" s="8">
        <f t="shared" si="38"/>
        <v>0</v>
      </c>
      <c r="AR121" s="8">
        <f t="shared" si="39"/>
        <v>0</v>
      </c>
      <c r="AS121" s="8">
        <f t="shared" si="40"/>
        <v>0</v>
      </c>
      <c r="AT121" s="8">
        <f t="shared" si="41"/>
        <v>0</v>
      </c>
      <c r="AU121" s="100">
        <f t="shared" si="42"/>
        <v>0</v>
      </c>
      <c r="AV121" s="8">
        <f>if(AO121&gt;0, iferror(averageifs(Prices!$B:$B, Prices!$A:$A, "&gt;="&amp;AD121, Prices!$A:$A, "&lt;"&amp;MIN($B$2, AE121)), 0), 0)</f>
        <v>0</v>
      </c>
      <c r="AW121" s="8">
        <f>if(AP121&gt;0, IFERROR(averageifs(Prices!$B:$B, Prices!$A:$A, "&gt;="&amp;MAX(AD121, $B$2), Prices!$A:$A, "&lt;"&amp;MIN($B$3, AE121)), 0), 0)</f>
        <v>0</v>
      </c>
      <c r="AX121" s="8">
        <f>if(AT121&gt;0, iferror(averageifs(Prices!$B:$B, Prices!$A:$A, "&gt;="&amp;AD121, Prices!$A:$A, "&lt;"&amp;min($B$3, $AE121)), 0), 0)</f>
        <v>0</v>
      </c>
      <c r="AY121" s="8">
        <f>VLOOKUP(maxifs(Prices!A:A, Prices!A:A, "&lt;="&amp;$B$2-1), Prices!A:B, 2, 0)*AO121</f>
        <v>0</v>
      </c>
      <c r="AZ121" s="8">
        <f t="shared" si="43"/>
        <v>0</v>
      </c>
      <c r="BA121" s="8">
        <f t="shared" si="44"/>
        <v>0</v>
      </c>
      <c r="BB121" s="8">
        <f t="shared" si="45"/>
        <v>0</v>
      </c>
      <c r="BC121" s="8">
        <f t="shared" si="46"/>
        <v>0</v>
      </c>
      <c r="BD121" s="8">
        <f t="shared" si="47"/>
        <v>0</v>
      </c>
      <c r="BE121" s="8">
        <f t="shared" si="48"/>
        <v>0</v>
      </c>
      <c r="BF121" s="8">
        <f>-(if(R121&gt;0, VLOOKUP(maxifs(Prices!A:A, Prices!A:A, "&lt;="&amp;R121), Prices!A:B, 2, 0)*AA121, 0)+if(M121&lt;&gt;"", VLOOKUP(maxifs(Prices!A:A, Prices!A:A, "&lt;="&amp;M121), Prices!A:B, 2, 0)*Y121, 0)+if(O121&lt;&gt;"", VLOOKUP(maxifs(Prices!A:A, Prices!A:A, "&lt;="&amp;O121), Prices!A:B, 2, 0)*Z121, 0))</f>
        <v>0</v>
      </c>
      <c r="BG121" s="8">
        <f t="shared" si="49"/>
        <v>0</v>
      </c>
      <c r="BH121" s="8">
        <f t="shared" si="50"/>
        <v>0</v>
      </c>
      <c r="BI121" s="8">
        <f>VLOOKUP(maxifs(Prices!A:A, Prices!A:A, "&lt;="&amp;$B$3), Prices!A:B, 2, 0)*AT121</f>
        <v>0</v>
      </c>
      <c r="BJ121" s="8">
        <f t="shared" si="51"/>
        <v>0</v>
      </c>
      <c r="BK121" s="8">
        <f t="shared" si="52"/>
        <v>0</v>
      </c>
      <c r="BL121" s="8">
        <f t="shared" si="53"/>
        <v>0</v>
      </c>
      <c r="BM121" s="8">
        <f t="shared" si="54"/>
        <v>0</v>
      </c>
    </row>
    <row r="122" ht="12.75" customHeight="1">
      <c r="A122" s="88" t="s">
        <v>104</v>
      </c>
      <c r="B122" s="88" t="s">
        <v>105</v>
      </c>
      <c r="C122" s="7"/>
      <c r="D122" s="7" t="str">
        <f t="shared" si="8"/>
        <v>N</v>
      </c>
      <c r="E122" s="89"/>
      <c r="F122" s="90">
        <f>iferror(VLOOKUP(A122, Terminations!C:D, 2, 0), "")</f>
        <v>45443</v>
      </c>
      <c r="G122" s="88" t="s">
        <v>110</v>
      </c>
      <c r="H122" s="8" t="str">
        <f t="shared" si="9"/>
        <v>E1-T04-46812</v>
      </c>
      <c r="I122" s="91">
        <v>45449.0</v>
      </c>
      <c r="J122" s="92">
        <v>4000.0</v>
      </c>
      <c r="K122" s="91">
        <v>46812.0</v>
      </c>
      <c r="L122" s="10">
        <f t="shared" si="10"/>
        <v>0</v>
      </c>
      <c r="M122" s="93">
        <f t="shared" si="11"/>
        <v>45443</v>
      </c>
      <c r="N122" s="8">
        <f t="shared" si="12"/>
        <v>4000</v>
      </c>
      <c r="O122" s="94" t="str">
        <f t="shared" si="13"/>
        <v/>
      </c>
      <c r="P122" s="8">
        <f t="shared" si="14"/>
        <v>0</v>
      </c>
      <c r="Q122" s="95"/>
      <c r="R122" s="91"/>
      <c r="S122" s="97"/>
      <c r="T122" s="94">
        <f t="shared" si="16"/>
        <v>45443</v>
      </c>
      <c r="U122" s="10">
        <f t="shared" si="17"/>
        <v>0</v>
      </c>
      <c r="V122" s="10">
        <f t="shared" si="18"/>
        <v>0</v>
      </c>
      <c r="W122" s="10">
        <f t="shared" si="19"/>
        <v>0</v>
      </c>
      <c r="X122" s="10">
        <f t="shared" si="20"/>
        <v>0</v>
      </c>
      <c r="Y122" s="10">
        <f t="shared" si="21"/>
        <v>0</v>
      </c>
      <c r="Z122" s="10">
        <f t="shared" si="22"/>
        <v>0</v>
      </c>
      <c r="AA122" s="10">
        <f t="shared" si="23"/>
        <v>0</v>
      </c>
      <c r="AB122" s="10">
        <f t="shared" si="24"/>
        <v>0</v>
      </c>
      <c r="AC122" s="10">
        <f t="shared" si="25"/>
        <v>0</v>
      </c>
      <c r="AD122" s="9">
        <f t="shared" si="26"/>
        <v>45449</v>
      </c>
      <c r="AE122" s="9">
        <f t="array" ref="AE122">IFS(O122&lt;&gt;"", O122, M122&lt;&gt;"", M122, R122&lt;&gt;"", MIN(R122, K122), R122=0, K122)</f>
        <v>45443</v>
      </c>
      <c r="AF122" s="94">
        <f t="shared" si="27"/>
        <v>45443</v>
      </c>
      <c r="AG122" s="94" t="str">
        <f t="shared" si="28"/>
        <v>Start Before/End Before (current period)</v>
      </c>
      <c r="AH122" s="98">
        <f t="shared" si="29"/>
        <v>45443</v>
      </c>
      <c r="AI122" s="98">
        <f t="shared" si="30"/>
        <v>45443</v>
      </c>
      <c r="AJ122" s="99">
        <f t="shared" si="31"/>
        <v>1364</v>
      </c>
      <c r="AK122" s="99">
        <f t="shared" si="32"/>
        <v>0</v>
      </c>
      <c r="AL122" s="99">
        <f t="shared" si="33"/>
        <v>0</v>
      </c>
      <c r="AM122" s="99">
        <f t="shared" si="34"/>
        <v>0</v>
      </c>
      <c r="AN122" s="8">
        <f t="shared" si="35"/>
        <v>2.93255132</v>
      </c>
      <c r="AO122" s="8">
        <f t="shared" si="36"/>
        <v>0</v>
      </c>
      <c r="AP122" s="8">
        <f t="shared" si="37"/>
        <v>0</v>
      </c>
      <c r="AQ122" s="8">
        <f t="shared" si="38"/>
        <v>0</v>
      </c>
      <c r="AR122" s="8">
        <f t="shared" si="39"/>
        <v>0</v>
      </c>
      <c r="AS122" s="8">
        <f t="shared" si="40"/>
        <v>0</v>
      </c>
      <c r="AT122" s="8">
        <f t="shared" si="41"/>
        <v>0</v>
      </c>
      <c r="AU122" s="100">
        <f t="shared" si="42"/>
        <v>0</v>
      </c>
      <c r="AV122" s="8">
        <f>if(AO122&gt;0, iferror(averageifs(Prices!$B:$B, Prices!$A:$A, "&gt;="&amp;AD122, Prices!$A:$A, "&lt;"&amp;MIN($B$2, AE122)), 0), 0)</f>
        <v>0</v>
      </c>
      <c r="AW122" s="8">
        <f>if(AP122&gt;0, IFERROR(averageifs(Prices!$B:$B, Prices!$A:$A, "&gt;="&amp;MAX(AD122, $B$2), Prices!$A:$A, "&lt;"&amp;MIN($B$3, AE122)), 0), 0)</f>
        <v>0</v>
      </c>
      <c r="AX122" s="8">
        <f>if(AT122&gt;0, iferror(averageifs(Prices!$B:$B, Prices!$A:$A, "&gt;="&amp;AD122, Prices!$A:$A, "&lt;"&amp;min($B$3, $AE122)), 0), 0)</f>
        <v>0</v>
      </c>
      <c r="AY122" s="8">
        <f>VLOOKUP(maxifs(Prices!A:A, Prices!A:A, "&lt;="&amp;$B$2-1), Prices!A:B, 2, 0)*AO122</f>
        <v>0</v>
      </c>
      <c r="AZ122" s="8">
        <f t="shared" si="43"/>
        <v>0</v>
      </c>
      <c r="BA122" s="8">
        <f t="shared" si="44"/>
        <v>0</v>
      </c>
      <c r="BB122" s="8">
        <f t="shared" si="45"/>
        <v>0</v>
      </c>
      <c r="BC122" s="8">
        <f t="shared" si="46"/>
        <v>0</v>
      </c>
      <c r="BD122" s="8">
        <f t="shared" si="47"/>
        <v>0</v>
      </c>
      <c r="BE122" s="8">
        <f t="shared" si="48"/>
        <v>0</v>
      </c>
      <c r="BF122" s="8">
        <f>-(if(R122&gt;0, VLOOKUP(maxifs(Prices!A:A, Prices!A:A, "&lt;="&amp;R122), Prices!A:B, 2, 0)*AA122, 0)+if(M122&lt;&gt;"", VLOOKUP(maxifs(Prices!A:A, Prices!A:A, "&lt;="&amp;M122), Prices!A:B, 2, 0)*Y122, 0)+if(O122&lt;&gt;"", VLOOKUP(maxifs(Prices!A:A, Prices!A:A, "&lt;="&amp;O122), Prices!A:B, 2, 0)*Z122, 0))</f>
        <v>0</v>
      </c>
      <c r="BG122" s="8">
        <f t="shared" si="49"/>
        <v>0</v>
      </c>
      <c r="BH122" s="8">
        <f t="shared" si="50"/>
        <v>0</v>
      </c>
      <c r="BI122" s="8">
        <f>VLOOKUP(maxifs(Prices!A:A, Prices!A:A, "&lt;="&amp;$B$3), Prices!A:B, 2, 0)*AT122</f>
        <v>0</v>
      </c>
      <c r="BJ122" s="8">
        <f t="shared" si="51"/>
        <v>0</v>
      </c>
      <c r="BK122" s="8">
        <f t="shared" si="52"/>
        <v>0</v>
      </c>
      <c r="BL122" s="8">
        <f t="shared" si="53"/>
        <v>0</v>
      </c>
      <c r="BM122" s="8">
        <f t="shared" si="54"/>
        <v>0</v>
      </c>
    </row>
    <row r="123" ht="12.75" customHeight="1">
      <c r="A123" s="88" t="s">
        <v>104</v>
      </c>
      <c r="B123" s="88" t="s">
        <v>105</v>
      </c>
      <c r="C123" s="7"/>
      <c r="D123" s="7" t="str">
        <f t="shared" si="8"/>
        <v>N</v>
      </c>
      <c r="E123" s="89"/>
      <c r="F123" s="90">
        <f>iferror(VLOOKUP(A123, Terminations!C:D, 2, 0), "")</f>
        <v>45443</v>
      </c>
      <c r="G123" s="88" t="s">
        <v>110</v>
      </c>
      <c r="H123" s="8" t="str">
        <f t="shared" si="9"/>
        <v>E1-T04-46843</v>
      </c>
      <c r="I123" s="91">
        <v>45449.0</v>
      </c>
      <c r="J123" s="92">
        <v>4000.0</v>
      </c>
      <c r="K123" s="91">
        <v>46843.0</v>
      </c>
      <c r="L123" s="10">
        <f t="shared" si="10"/>
        <v>0</v>
      </c>
      <c r="M123" s="93">
        <f t="shared" si="11"/>
        <v>45443</v>
      </c>
      <c r="N123" s="8">
        <f t="shared" si="12"/>
        <v>4000</v>
      </c>
      <c r="O123" s="94" t="str">
        <f t="shared" si="13"/>
        <v/>
      </c>
      <c r="P123" s="8">
        <f t="shared" si="14"/>
        <v>0</v>
      </c>
      <c r="Q123" s="95"/>
      <c r="R123" s="91"/>
      <c r="S123" s="97"/>
      <c r="T123" s="94">
        <f t="shared" si="16"/>
        <v>45443</v>
      </c>
      <c r="U123" s="10">
        <f t="shared" si="17"/>
        <v>0</v>
      </c>
      <c r="V123" s="10">
        <f t="shared" si="18"/>
        <v>0</v>
      </c>
      <c r="W123" s="10">
        <f t="shared" si="19"/>
        <v>0</v>
      </c>
      <c r="X123" s="10">
        <f t="shared" si="20"/>
        <v>0</v>
      </c>
      <c r="Y123" s="10">
        <f t="shared" si="21"/>
        <v>0</v>
      </c>
      <c r="Z123" s="10">
        <f t="shared" si="22"/>
        <v>0</v>
      </c>
      <c r="AA123" s="10">
        <f t="shared" si="23"/>
        <v>0</v>
      </c>
      <c r="AB123" s="10">
        <f t="shared" si="24"/>
        <v>0</v>
      </c>
      <c r="AC123" s="10">
        <f t="shared" si="25"/>
        <v>0</v>
      </c>
      <c r="AD123" s="9">
        <f t="shared" si="26"/>
        <v>45449</v>
      </c>
      <c r="AE123" s="9">
        <f t="array" ref="AE123">IFS(O123&lt;&gt;"", O123, M123&lt;&gt;"", M123, R123&lt;&gt;"", MIN(R123, K123), R123=0, K123)</f>
        <v>45443</v>
      </c>
      <c r="AF123" s="94">
        <f t="shared" si="27"/>
        <v>45443</v>
      </c>
      <c r="AG123" s="94" t="str">
        <f t="shared" si="28"/>
        <v>Start Before/End Before (current period)</v>
      </c>
      <c r="AH123" s="98">
        <f t="shared" si="29"/>
        <v>45443</v>
      </c>
      <c r="AI123" s="98">
        <f t="shared" si="30"/>
        <v>45443</v>
      </c>
      <c r="AJ123" s="99">
        <f t="shared" si="31"/>
        <v>1395</v>
      </c>
      <c r="AK123" s="99">
        <f t="shared" si="32"/>
        <v>0</v>
      </c>
      <c r="AL123" s="99">
        <f t="shared" si="33"/>
        <v>0</v>
      </c>
      <c r="AM123" s="99">
        <f t="shared" si="34"/>
        <v>0</v>
      </c>
      <c r="AN123" s="8">
        <f t="shared" si="35"/>
        <v>2.867383513</v>
      </c>
      <c r="AO123" s="8">
        <f t="shared" si="36"/>
        <v>0</v>
      </c>
      <c r="AP123" s="8">
        <f t="shared" si="37"/>
        <v>0</v>
      </c>
      <c r="AQ123" s="8">
        <f t="shared" si="38"/>
        <v>0</v>
      </c>
      <c r="AR123" s="8">
        <f t="shared" si="39"/>
        <v>0</v>
      </c>
      <c r="AS123" s="8">
        <f t="shared" si="40"/>
        <v>0</v>
      </c>
      <c r="AT123" s="8">
        <f t="shared" si="41"/>
        <v>0</v>
      </c>
      <c r="AU123" s="100">
        <f t="shared" si="42"/>
        <v>0</v>
      </c>
      <c r="AV123" s="8">
        <f>if(AO123&gt;0, iferror(averageifs(Prices!$B:$B, Prices!$A:$A, "&gt;="&amp;AD123, Prices!$A:$A, "&lt;"&amp;MIN($B$2, AE123)), 0), 0)</f>
        <v>0</v>
      </c>
      <c r="AW123" s="8">
        <f>if(AP123&gt;0, IFERROR(averageifs(Prices!$B:$B, Prices!$A:$A, "&gt;="&amp;MAX(AD123, $B$2), Prices!$A:$A, "&lt;"&amp;MIN($B$3, AE123)), 0), 0)</f>
        <v>0</v>
      </c>
      <c r="AX123" s="8">
        <f>if(AT123&gt;0, iferror(averageifs(Prices!$B:$B, Prices!$A:$A, "&gt;="&amp;AD123, Prices!$A:$A, "&lt;"&amp;min($B$3, $AE123)), 0), 0)</f>
        <v>0</v>
      </c>
      <c r="AY123" s="8">
        <f>VLOOKUP(maxifs(Prices!A:A, Prices!A:A, "&lt;="&amp;$B$2-1), Prices!A:B, 2, 0)*AO123</f>
        <v>0</v>
      </c>
      <c r="AZ123" s="8">
        <f t="shared" si="43"/>
        <v>0</v>
      </c>
      <c r="BA123" s="8">
        <f t="shared" si="44"/>
        <v>0</v>
      </c>
      <c r="BB123" s="8">
        <f t="shared" si="45"/>
        <v>0</v>
      </c>
      <c r="BC123" s="8">
        <f t="shared" si="46"/>
        <v>0</v>
      </c>
      <c r="BD123" s="8">
        <f t="shared" si="47"/>
        <v>0</v>
      </c>
      <c r="BE123" s="8">
        <f t="shared" si="48"/>
        <v>0</v>
      </c>
      <c r="BF123" s="8">
        <f>-(if(R123&gt;0, VLOOKUP(maxifs(Prices!A:A, Prices!A:A, "&lt;="&amp;R123), Prices!A:B, 2, 0)*AA123, 0)+if(M123&lt;&gt;"", VLOOKUP(maxifs(Prices!A:A, Prices!A:A, "&lt;="&amp;M123), Prices!A:B, 2, 0)*Y123, 0)+if(O123&lt;&gt;"", VLOOKUP(maxifs(Prices!A:A, Prices!A:A, "&lt;="&amp;O123), Prices!A:B, 2, 0)*Z123, 0))</f>
        <v>0</v>
      </c>
      <c r="BG123" s="8">
        <f t="shared" si="49"/>
        <v>0</v>
      </c>
      <c r="BH123" s="8">
        <f t="shared" si="50"/>
        <v>0</v>
      </c>
      <c r="BI123" s="8">
        <f>VLOOKUP(maxifs(Prices!A:A, Prices!A:A, "&lt;="&amp;$B$3), Prices!A:B, 2, 0)*AT123</f>
        <v>0</v>
      </c>
      <c r="BJ123" s="8">
        <f t="shared" si="51"/>
        <v>0</v>
      </c>
      <c r="BK123" s="8">
        <f t="shared" si="52"/>
        <v>0</v>
      </c>
      <c r="BL123" s="8">
        <f t="shared" si="53"/>
        <v>0</v>
      </c>
      <c r="BM123" s="8">
        <f t="shared" si="54"/>
        <v>0</v>
      </c>
    </row>
    <row r="124" ht="12.75" customHeight="1">
      <c r="A124" s="88" t="s">
        <v>104</v>
      </c>
      <c r="B124" s="88" t="s">
        <v>105</v>
      </c>
      <c r="C124" s="7"/>
      <c r="D124" s="7" t="str">
        <f t="shared" si="8"/>
        <v>N</v>
      </c>
      <c r="E124" s="89"/>
      <c r="F124" s="90">
        <f>iferror(VLOOKUP(A124, Terminations!C:D, 2, 0), "")</f>
        <v>45443</v>
      </c>
      <c r="G124" s="88" t="s">
        <v>110</v>
      </c>
      <c r="H124" s="8" t="str">
        <f t="shared" si="9"/>
        <v>E1-T04-46873</v>
      </c>
      <c r="I124" s="91">
        <v>45449.0</v>
      </c>
      <c r="J124" s="92">
        <v>4000.0</v>
      </c>
      <c r="K124" s="91">
        <v>46873.0</v>
      </c>
      <c r="L124" s="10">
        <f t="shared" si="10"/>
        <v>0</v>
      </c>
      <c r="M124" s="93">
        <f t="shared" si="11"/>
        <v>45443</v>
      </c>
      <c r="N124" s="8">
        <f t="shared" si="12"/>
        <v>4000</v>
      </c>
      <c r="O124" s="94" t="str">
        <f t="shared" si="13"/>
        <v/>
      </c>
      <c r="P124" s="8">
        <f t="shared" si="14"/>
        <v>0</v>
      </c>
      <c r="Q124" s="95"/>
      <c r="R124" s="91"/>
      <c r="S124" s="97"/>
      <c r="T124" s="94">
        <f t="shared" si="16"/>
        <v>45443</v>
      </c>
      <c r="U124" s="10">
        <f t="shared" si="17"/>
        <v>0</v>
      </c>
      <c r="V124" s="10">
        <f t="shared" si="18"/>
        <v>0</v>
      </c>
      <c r="W124" s="10">
        <f t="shared" si="19"/>
        <v>0</v>
      </c>
      <c r="X124" s="10">
        <f t="shared" si="20"/>
        <v>0</v>
      </c>
      <c r="Y124" s="10">
        <f t="shared" si="21"/>
        <v>0</v>
      </c>
      <c r="Z124" s="10">
        <f t="shared" si="22"/>
        <v>0</v>
      </c>
      <c r="AA124" s="10">
        <f t="shared" si="23"/>
        <v>0</v>
      </c>
      <c r="AB124" s="10">
        <f t="shared" si="24"/>
        <v>0</v>
      </c>
      <c r="AC124" s="10">
        <f t="shared" si="25"/>
        <v>0</v>
      </c>
      <c r="AD124" s="9">
        <f t="shared" si="26"/>
        <v>45449</v>
      </c>
      <c r="AE124" s="9">
        <f t="array" ref="AE124">IFS(O124&lt;&gt;"", O124, M124&lt;&gt;"", M124, R124&lt;&gt;"", MIN(R124, K124), R124=0, K124)</f>
        <v>45443</v>
      </c>
      <c r="AF124" s="94">
        <f t="shared" si="27"/>
        <v>45443</v>
      </c>
      <c r="AG124" s="94" t="str">
        <f t="shared" si="28"/>
        <v>Start Before/End Before (current period)</v>
      </c>
      <c r="AH124" s="98">
        <f t="shared" si="29"/>
        <v>45443</v>
      </c>
      <c r="AI124" s="98">
        <f t="shared" si="30"/>
        <v>45443</v>
      </c>
      <c r="AJ124" s="99">
        <f t="shared" si="31"/>
        <v>1425</v>
      </c>
      <c r="AK124" s="99">
        <f t="shared" si="32"/>
        <v>0</v>
      </c>
      <c r="AL124" s="99">
        <f t="shared" si="33"/>
        <v>0</v>
      </c>
      <c r="AM124" s="99">
        <f t="shared" si="34"/>
        <v>0</v>
      </c>
      <c r="AN124" s="8">
        <f t="shared" si="35"/>
        <v>2.807017544</v>
      </c>
      <c r="AO124" s="8">
        <f t="shared" si="36"/>
        <v>0</v>
      </c>
      <c r="AP124" s="8">
        <f t="shared" si="37"/>
        <v>0</v>
      </c>
      <c r="AQ124" s="8">
        <f t="shared" si="38"/>
        <v>0</v>
      </c>
      <c r="AR124" s="8">
        <f t="shared" si="39"/>
        <v>0</v>
      </c>
      <c r="AS124" s="8">
        <f t="shared" si="40"/>
        <v>0</v>
      </c>
      <c r="AT124" s="8">
        <f t="shared" si="41"/>
        <v>0</v>
      </c>
      <c r="AU124" s="100">
        <f t="shared" si="42"/>
        <v>0</v>
      </c>
      <c r="AV124" s="8">
        <f>if(AO124&gt;0, iferror(averageifs(Prices!$B:$B, Prices!$A:$A, "&gt;="&amp;AD124, Prices!$A:$A, "&lt;"&amp;MIN($B$2, AE124)), 0), 0)</f>
        <v>0</v>
      </c>
      <c r="AW124" s="8">
        <f>if(AP124&gt;0, IFERROR(averageifs(Prices!$B:$B, Prices!$A:$A, "&gt;="&amp;MAX(AD124, $B$2), Prices!$A:$A, "&lt;"&amp;MIN($B$3, AE124)), 0), 0)</f>
        <v>0</v>
      </c>
      <c r="AX124" s="8">
        <f>if(AT124&gt;0, iferror(averageifs(Prices!$B:$B, Prices!$A:$A, "&gt;="&amp;AD124, Prices!$A:$A, "&lt;"&amp;min($B$3, $AE124)), 0), 0)</f>
        <v>0</v>
      </c>
      <c r="AY124" s="8">
        <f>VLOOKUP(maxifs(Prices!A:A, Prices!A:A, "&lt;="&amp;$B$2-1), Prices!A:B, 2, 0)*AO124</f>
        <v>0</v>
      </c>
      <c r="AZ124" s="8">
        <f t="shared" si="43"/>
        <v>0</v>
      </c>
      <c r="BA124" s="8">
        <f t="shared" si="44"/>
        <v>0</v>
      </c>
      <c r="BB124" s="8">
        <f t="shared" si="45"/>
        <v>0</v>
      </c>
      <c r="BC124" s="8">
        <f t="shared" si="46"/>
        <v>0</v>
      </c>
      <c r="BD124" s="8">
        <f t="shared" si="47"/>
        <v>0</v>
      </c>
      <c r="BE124" s="8">
        <f t="shared" si="48"/>
        <v>0</v>
      </c>
      <c r="BF124" s="8">
        <f>-(if(R124&gt;0, VLOOKUP(maxifs(Prices!A:A, Prices!A:A, "&lt;="&amp;R124), Prices!A:B, 2, 0)*AA124, 0)+if(M124&lt;&gt;"", VLOOKUP(maxifs(Prices!A:A, Prices!A:A, "&lt;="&amp;M124), Prices!A:B, 2, 0)*Y124, 0)+if(O124&lt;&gt;"", VLOOKUP(maxifs(Prices!A:A, Prices!A:A, "&lt;="&amp;O124), Prices!A:B, 2, 0)*Z124, 0))</f>
        <v>0</v>
      </c>
      <c r="BG124" s="8">
        <f t="shared" si="49"/>
        <v>0</v>
      </c>
      <c r="BH124" s="8">
        <f t="shared" si="50"/>
        <v>0</v>
      </c>
      <c r="BI124" s="8">
        <f>VLOOKUP(maxifs(Prices!A:A, Prices!A:A, "&lt;="&amp;$B$3), Prices!A:B, 2, 0)*AT124</f>
        <v>0</v>
      </c>
      <c r="BJ124" s="8">
        <f t="shared" si="51"/>
        <v>0</v>
      </c>
      <c r="BK124" s="8">
        <f t="shared" si="52"/>
        <v>0</v>
      </c>
      <c r="BL124" s="8">
        <f t="shared" si="53"/>
        <v>0</v>
      </c>
      <c r="BM124" s="8">
        <f t="shared" si="54"/>
        <v>0</v>
      </c>
    </row>
    <row r="125" ht="12.75" customHeight="1">
      <c r="A125" s="88" t="s">
        <v>104</v>
      </c>
      <c r="B125" s="88" t="s">
        <v>105</v>
      </c>
      <c r="C125" s="7"/>
      <c r="D125" s="7" t="str">
        <f t="shared" si="8"/>
        <v>N</v>
      </c>
      <c r="E125" s="89"/>
      <c r="F125" s="90">
        <f>iferror(VLOOKUP(A125, Terminations!C:D, 2, 0), "")</f>
        <v>45443</v>
      </c>
      <c r="G125" s="88" t="s">
        <v>110</v>
      </c>
      <c r="H125" s="8" t="str">
        <f t="shared" si="9"/>
        <v>E1-T04-46904</v>
      </c>
      <c r="I125" s="91">
        <v>45449.0</v>
      </c>
      <c r="J125" s="92">
        <v>4000.0</v>
      </c>
      <c r="K125" s="91">
        <v>46904.0</v>
      </c>
      <c r="L125" s="10">
        <f t="shared" si="10"/>
        <v>0</v>
      </c>
      <c r="M125" s="93">
        <f t="shared" si="11"/>
        <v>45443</v>
      </c>
      <c r="N125" s="8">
        <f t="shared" si="12"/>
        <v>4000</v>
      </c>
      <c r="O125" s="94" t="str">
        <f t="shared" si="13"/>
        <v/>
      </c>
      <c r="P125" s="8">
        <f t="shared" si="14"/>
        <v>0</v>
      </c>
      <c r="Q125" s="95"/>
      <c r="R125" s="91"/>
      <c r="S125" s="97"/>
      <c r="T125" s="94">
        <f t="shared" si="16"/>
        <v>45443</v>
      </c>
      <c r="U125" s="10">
        <f t="shared" si="17"/>
        <v>0</v>
      </c>
      <c r="V125" s="10">
        <f t="shared" si="18"/>
        <v>0</v>
      </c>
      <c r="W125" s="10">
        <f t="shared" si="19"/>
        <v>0</v>
      </c>
      <c r="X125" s="10">
        <f t="shared" si="20"/>
        <v>0</v>
      </c>
      <c r="Y125" s="10">
        <f t="shared" si="21"/>
        <v>0</v>
      </c>
      <c r="Z125" s="10">
        <f t="shared" si="22"/>
        <v>0</v>
      </c>
      <c r="AA125" s="10">
        <f t="shared" si="23"/>
        <v>0</v>
      </c>
      <c r="AB125" s="10">
        <f t="shared" si="24"/>
        <v>0</v>
      </c>
      <c r="AC125" s="10">
        <f t="shared" si="25"/>
        <v>0</v>
      </c>
      <c r="AD125" s="9">
        <f t="shared" si="26"/>
        <v>45449</v>
      </c>
      <c r="AE125" s="9">
        <f t="array" ref="AE125">IFS(O125&lt;&gt;"", O125, M125&lt;&gt;"", M125, R125&lt;&gt;"", MIN(R125, K125), R125=0, K125)</f>
        <v>45443</v>
      </c>
      <c r="AF125" s="94">
        <f t="shared" si="27"/>
        <v>45443</v>
      </c>
      <c r="AG125" s="94" t="str">
        <f t="shared" si="28"/>
        <v>Start Before/End Before (current period)</v>
      </c>
      <c r="AH125" s="98">
        <f t="shared" si="29"/>
        <v>45443</v>
      </c>
      <c r="AI125" s="98">
        <f t="shared" si="30"/>
        <v>45443</v>
      </c>
      <c r="AJ125" s="99">
        <f t="shared" si="31"/>
        <v>1456</v>
      </c>
      <c r="AK125" s="99">
        <f t="shared" si="32"/>
        <v>0</v>
      </c>
      <c r="AL125" s="99">
        <f t="shared" si="33"/>
        <v>0</v>
      </c>
      <c r="AM125" s="99">
        <f t="shared" si="34"/>
        <v>0</v>
      </c>
      <c r="AN125" s="8">
        <f t="shared" si="35"/>
        <v>2.747252747</v>
      </c>
      <c r="AO125" s="8">
        <f t="shared" si="36"/>
        <v>0</v>
      </c>
      <c r="AP125" s="8">
        <f t="shared" si="37"/>
        <v>0</v>
      </c>
      <c r="AQ125" s="8">
        <f t="shared" si="38"/>
        <v>0</v>
      </c>
      <c r="AR125" s="8">
        <f t="shared" si="39"/>
        <v>0</v>
      </c>
      <c r="AS125" s="8">
        <f t="shared" si="40"/>
        <v>0</v>
      </c>
      <c r="AT125" s="8">
        <f t="shared" si="41"/>
        <v>0</v>
      </c>
      <c r="AU125" s="100">
        <f t="shared" si="42"/>
        <v>0</v>
      </c>
      <c r="AV125" s="8">
        <f>if(AO125&gt;0, iferror(averageifs(Prices!$B:$B, Prices!$A:$A, "&gt;="&amp;AD125, Prices!$A:$A, "&lt;"&amp;MIN($B$2, AE125)), 0), 0)</f>
        <v>0</v>
      </c>
      <c r="AW125" s="8">
        <f>if(AP125&gt;0, IFERROR(averageifs(Prices!$B:$B, Prices!$A:$A, "&gt;="&amp;MAX(AD125, $B$2), Prices!$A:$A, "&lt;"&amp;MIN($B$3, AE125)), 0), 0)</f>
        <v>0</v>
      </c>
      <c r="AX125" s="8">
        <f>if(AT125&gt;0, iferror(averageifs(Prices!$B:$B, Prices!$A:$A, "&gt;="&amp;AD125, Prices!$A:$A, "&lt;"&amp;min($B$3, $AE125)), 0), 0)</f>
        <v>0</v>
      </c>
      <c r="AY125" s="8">
        <f>VLOOKUP(maxifs(Prices!A:A, Prices!A:A, "&lt;="&amp;$B$2-1), Prices!A:B, 2, 0)*AO125</f>
        <v>0</v>
      </c>
      <c r="AZ125" s="8">
        <f t="shared" si="43"/>
        <v>0</v>
      </c>
      <c r="BA125" s="8">
        <f t="shared" si="44"/>
        <v>0</v>
      </c>
      <c r="BB125" s="8">
        <f t="shared" si="45"/>
        <v>0</v>
      </c>
      <c r="BC125" s="8">
        <f t="shared" si="46"/>
        <v>0</v>
      </c>
      <c r="BD125" s="8">
        <f t="shared" si="47"/>
        <v>0</v>
      </c>
      <c r="BE125" s="8">
        <f t="shared" si="48"/>
        <v>0</v>
      </c>
      <c r="BF125" s="8">
        <f>-(if(R125&gt;0, VLOOKUP(maxifs(Prices!A:A, Prices!A:A, "&lt;="&amp;R125), Prices!A:B, 2, 0)*AA125, 0)+if(M125&lt;&gt;"", VLOOKUP(maxifs(Prices!A:A, Prices!A:A, "&lt;="&amp;M125), Prices!A:B, 2, 0)*Y125, 0)+if(O125&lt;&gt;"", VLOOKUP(maxifs(Prices!A:A, Prices!A:A, "&lt;="&amp;O125), Prices!A:B, 2, 0)*Z125, 0))</f>
        <v>0</v>
      </c>
      <c r="BG125" s="8">
        <f t="shared" si="49"/>
        <v>0</v>
      </c>
      <c r="BH125" s="8">
        <f t="shared" si="50"/>
        <v>0</v>
      </c>
      <c r="BI125" s="8">
        <f>VLOOKUP(maxifs(Prices!A:A, Prices!A:A, "&lt;="&amp;$B$3), Prices!A:B, 2, 0)*AT125</f>
        <v>0</v>
      </c>
      <c r="BJ125" s="8">
        <f t="shared" si="51"/>
        <v>0</v>
      </c>
      <c r="BK125" s="8">
        <f t="shared" si="52"/>
        <v>0</v>
      </c>
      <c r="BL125" s="8">
        <f t="shared" si="53"/>
        <v>0</v>
      </c>
      <c r="BM125" s="8">
        <f t="shared" si="54"/>
        <v>0</v>
      </c>
    </row>
    <row r="126" ht="12.75" customHeight="1">
      <c r="A126" s="88" t="s">
        <v>104</v>
      </c>
      <c r="B126" s="88" t="s">
        <v>105</v>
      </c>
      <c r="C126" s="7"/>
      <c r="D126" s="7" t="str">
        <f t="shared" si="8"/>
        <v>N</v>
      </c>
      <c r="E126" s="89"/>
      <c r="F126" s="90">
        <f>iferror(VLOOKUP(A126, Terminations!C:D, 2, 0), "")</f>
        <v>45443</v>
      </c>
      <c r="G126" s="88" t="s">
        <v>111</v>
      </c>
      <c r="H126" s="8" t="str">
        <f t="shared" si="9"/>
        <v>E1-T05-46934</v>
      </c>
      <c r="I126" s="91">
        <v>45449.0</v>
      </c>
      <c r="J126" s="92">
        <v>4000.0</v>
      </c>
      <c r="K126" s="91">
        <v>46934.0</v>
      </c>
      <c r="L126" s="10">
        <f t="shared" si="10"/>
        <v>0</v>
      </c>
      <c r="M126" s="93">
        <f t="shared" si="11"/>
        <v>45443</v>
      </c>
      <c r="N126" s="8">
        <f t="shared" si="12"/>
        <v>4000</v>
      </c>
      <c r="O126" s="94" t="str">
        <f t="shared" si="13"/>
        <v/>
      </c>
      <c r="P126" s="8">
        <f t="shared" si="14"/>
        <v>0</v>
      </c>
      <c r="Q126" s="95"/>
      <c r="R126" s="91"/>
      <c r="S126" s="97"/>
      <c r="T126" s="94">
        <f t="shared" si="16"/>
        <v>45443</v>
      </c>
      <c r="U126" s="10">
        <f t="shared" si="17"/>
        <v>0</v>
      </c>
      <c r="V126" s="10">
        <f t="shared" si="18"/>
        <v>0</v>
      </c>
      <c r="W126" s="10">
        <f t="shared" si="19"/>
        <v>0</v>
      </c>
      <c r="X126" s="10">
        <f t="shared" si="20"/>
        <v>0</v>
      </c>
      <c r="Y126" s="10">
        <f t="shared" si="21"/>
        <v>0</v>
      </c>
      <c r="Z126" s="10">
        <f t="shared" si="22"/>
        <v>0</v>
      </c>
      <c r="AA126" s="10">
        <f t="shared" si="23"/>
        <v>0</v>
      </c>
      <c r="AB126" s="10">
        <f t="shared" si="24"/>
        <v>0</v>
      </c>
      <c r="AC126" s="10">
        <f t="shared" si="25"/>
        <v>0</v>
      </c>
      <c r="AD126" s="9">
        <f t="shared" si="26"/>
        <v>45449</v>
      </c>
      <c r="AE126" s="9">
        <f t="array" ref="AE126">IFS(O126&lt;&gt;"", O126, M126&lt;&gt;"", M126, R126&lt;&gt;"", MIN(R126, K126), R126=0, K126)</f>
        <v>45443</v>
      </c>
      <c r="AF126" s="94">
        <f t="shared" si="27"/>
        <v>45443</v>
      </c>
      <c r="AG126" s="94" t="str">
        <f t="shared" si="28"/>
        <v>Start Before/End Before (current period)</v>
      </c>
      <c r="AH126" s="98">
        <f t="shared" si="29"/>
        <v>45443</v>
      </c>
      <c r="AI126" s="98">
        <f t="shared" si="30"/>
        <v>45443</v>
      </c>
      <c r="AJ126" s="99">
        <f t="shared" si="31"/>
        <v>1486</v>
      </c>
      <c r="AK126" s="99">
        <f t="shared" si="32"/>
        <v>0</v>
      </c>
      <c r="AL126" s="99">
        <f t="shared" si="33"/>
        <v>0</v>
      </c>
      <c r="AM126" s="99">
        <f t="shared" si="34"/>
        <v>0</v>
      </c>
      <c r="AN126" s="8">
        <f t="shared" si="35"/>
        <v>2.69179004</v>
      </c>
      <c r="AO126" s="8">
        <f t="shared" si="36"/>
        <v>0</v>
      </c>
      <c r="AP126" s="8">
        <f t="shared" si="37"/>
        <v>0</v>
      </c>
      <c r="AQ126" s="8">
        <f t="shared" si="38"/>
        <v>0</v>
      </c>
      <c r="AR126" s="8">
        <f t="shared" si="39"/>
        <v>0</v>
      </c>
      <c r="AS126" s="8">
        <f t="shared" si="40"/>
        <v>0</v>
      </c>
      <c r="AT126" s="8">
        <f t="shared" si="41"/>
        <v>0</v>
      </c>
      <c r="AU126" s="100">
        <f t="shared" si="42"/>
        <v>0</v>
      </c>
      <c r="AV126" s="8">
        <f>if(AO126&gt;0, iferror(averageifs(Prices!$B:$B, Prices!$A:$A, "&gt;="&amp;AD126, Prices!$A:$A, "&lt;"&amp;MIN($B$2, AE126)), 0), 0)</f>
        <v>0</v>
      </c>
      <c r="AW126" s="8">
        <f>if(AP126&gt;0, IFERROR(averageifs(Prices!$B:$B, Prices!$A:$A, "&gt;="&amp;MAX(AD126, $B$2), Prices!$A:$A, "&lt;"&amp;MIN($B$3, AE126)), 0), 0)</f>
        <v>0</v>
      </c>
      <c r="AX126" s="8">
        <f>if(AT126&gt;0, iferror(averageifs(Prices!$B:$B, Prices!$A:$A, "&gt;="&amp;AD126, Prices!$A:$A, "&lt;"&amp;min($B$3, $AE126)), 0), 0)</f>
        <v>0</v>
      </c>
      <c r="AY126" s="8">
        <f>VLOOKUP(maxifs(Prices!A:A, Prices!A:A, "&lt;="&amp;$B$2-1), Prices!A:B, 2, 0)*AO126</f>
        <v>0</v>
      </c>
      <c r="AZ126" s="8">
        <f t="shared" si="43"/>
        <v>0</v>
      </c>
      <c r="BA126" s="8">
        <f t="shared" si="44"/>
        <v>0</v>
      </c>
      <c r="BB126" s="8">
        <f t="shared" si="45"/>
        <v>0</v>
      </c>
      <c r="BC126" s="8">
        <f t="shared" si="46"/>
        <v>0</v>
      </c>
      <c r="BD126" s="8">
        <f t="shared" si="47"/>
        <v>0</v>
      </c>
      <c r="BE126" s="8">
        <f t="shared" si="48"/>
        <v>0</v>
      </c>
      <c r="BF126" s="8">
        <f>-(if(R126&gt;0, VLOOKUP(maxifs(Prices!A:A, Prices!A:A, "&lt;="&amp;R126), Prices!A:B, 2, 0)*AA126, 0)+if(M126&lt;&gt;"", VLOOKUP(maxifs(Prices!A:A, Prices!A:A, "&lt;="&amp;M126), Prices!A:B, 2, 0)*Y126, 0)+if(O126&lt;&gt;"", VLOOKUP(maxifs(Prices!A:A, Prices!A:A, "&lt;="&amp;O126), Prices!A:B, 2, 0)*Z126, 0))</f>
        <v>0</v>
      </c>
      <c r="BG126" s="8">
        <f t="shared" si="49"/>
        <v>0</v>
      </c>
      <c r="BH126" s="8">
        <f t="shared" si="50"/>
        <v>0</v>
      </c>
      <c r="BI126" s="8">
        <f>VLOOKUP(maxifs(Prices!A:A, Prices!A:A, "&lt;="&amp;$B$3), Prices!A:B, 2, 0)*AT126</f>
        <v>0</v>
      </c>
      <c r="BJ126" s="8">
        <f t="shared" si="51"/>
        <v>0</v>
      </c>
      <c r="BK126" s="8">
        <f t="shared" si="52"/>
        <v>0</v>
      </c>
      <c r="BL126" s="8">
        <f t="shared" si="53"/>
        <v>0</v>
      </c>
      <c r="BM126" s="8">
        <f t="shared" si="54"/>
        <v>0</v>
      </c>
    </row>
    <row r="127" ht="12.75" customHeight="1">
      <c r="A127" s="88" t="s">
        <v>104</v>
      </c>
      <c r="B127" s="88" t="s">
        <v>105</v>
      </c>
      <c r="C127" s="7"/>
      <c r="D127" s="7" t="str">
        <f t="shared" si="8"/>
        <v>N</v>
      </c>
      <c r="E127" s="89"/>
      <c r="F127" s="90">
        <f>iferror(VLOOKUP(A127, Terminations!C:D, 2, 0), "")</f>
        <v>45443</v>
      </c>
      <c r="G127" s="88" t="s">
        <v>111</v>
      </c>
      <c r="H127" s="8" t="str">
        <f t="shared" si="9"/>
        <v>E1-T05-46965</v>
      </c>
      <c r="I127" s="91">
        <v>45449.0</v>
      </c>
      <c r="J127" s="92">
        <v>4000.0</v>
      </c>
      <c r="K127" s="91">
        <v>46965.0</v>
      </c>
      <c r="L127" s="10">
        <f t="shared" si="10"/>
        <v>0</v>
      </c>
      <c r="M127" s="93">
        <f t="shared" si="11"/>
        <v>45443</v>
      </c>
      <c r="N127" s="8">
        <f t="shared" si="12"/>
        <v>4000</v>
      </c>
      <c r="O127" s="94" t="str">
        <f t="shared" si="13"/>
        <v/>
      </c>
      <c r="P127" s="8">
        <f t="shared" si="14"/>
        <v>0</v>
      </c>
      <c r="Q127" s="95"/>
      <c r="R127" s="91"/>
      <c r="S127" s="97"/>
      <c r="T127" s="94">
        <f t="shared" si="16"/>
        <v>45443</v>
      </c>
      <c r="U127" s="10">
        <f t="shared" si="17"/>
        <v>0</v>
      </c>
      <c r="V127" s="10">
        <f t="shared" si="18"/>
        <v>0</v>
      </c>
      <c r="W127" s="10">
        <f t="shared" si="19"/>
        <v>0</v>
      </c>
      <c r="X127" s="10">
        <f t="shared" si="20"/>
        <v>0</v>
      </c>
      <c r="Y127" s="10">
        <f t="shared" si="21"/>
        <v>0</v>
      </c>
      <c r="Z127" s="10">
        <f t="shared" si="22"/>
        <v>0</v>
      </c>
      <c r="AA127" s="10">
        <f t="shared" si="23"/>
        <v>0</v>
      </c>
      <c r="AB127" s="10">
        <f t="shared" si="24"/>
        <v>0</v>
      </c>
      <c r="AC127" s="10">
        <f t="shared" si="25"/>
        <v>0</v>
      </c>
      <c r="AD127" s="9">
        <f t="shared" si="26"/>
        <v>45449</v>
      </c>
      <c r="AE127" s="9">
        <f t="array" ref="AE127">IFS(O127&lt;&gt;"", O127, M127&lt;&gt;"", M127, R127&lt;&gt;"", MIN(R127, K127), R127=0, K127)</f>
        <v>45443</v>
      </c>
      <c r="AF127" s="94">
        <f t="shared" si="27"/>
        <v>45443</v>
      </c>
      <c r="AG127" s="94" t="str">
        <f t="shared" si="28"/>
        <v>Start Before/End Before (current period)</v>
      </c>
      <c r="AH127" s="98">
        <f t="shared" si="29"/>
        <v>45443</v>
      </c>
      <c r="AI127" s="98">
        <f t="shared" si="30"/>
        <v>45443</v>
      </c>
      <c r="AJ127" s="99">
        <f t="shared" si="31"/>
        <v>1517</v>
      </c>
      <c r="AK127" s="99">
        <f t="shared" si="32"/>
        <v>0</v>
      </c>
      <c r="AL127" s="99">
        <f t="shared" si="33"/>
        <v>0</v>
      </c>
      <c r="AM127" s="99">
        <f t="shared" si="34"/>
        <v>0</v>
      </c>
      <c r="AN127" s="8">
        <f t="shared" si="35"/>
        <v>2.636783125</v>
      </c>
      <c r="AO127" s="8">
        <f t="shared" si="36"/>
        <v>0</v>
      </c>
      <c r="AP127" s="8">
        <f t="shared" si="37"/>
        <v>0</v>
      </c>
      <c r="AQ127" s="8">
        <f t="shared" si="38"/>
        <v>0</v>
      </c>
      <c r="AR127" s="8">
        <f t="shared" si="39"/>
        <v>0</v>
      </c>
      <c r="AS127" s="8">
        <f t="shared" si="40"/>
        <v>0</v>
      </c>
      <c r="AT127" s="8">
        <f t="shared" si="41"/>
        <v>0</v>
      </c>
      <c r="AU127" s="100">
        <f t="shared" si="42"/>
        <v>0</v>
      </c>
      <c r="AV127" s="8">
        <f>if(AO127&gt;0, iferror(averageifs(Prices!$B:$B, Prices!$A:$A, "&gt;="&amp;AD127, Prices!$A:$A, "&lt;"&amp;MIN($B$2, AE127)), 0), 0)</f>
        <v>0</v>
      </c>
      <c r="AW127" s="8">
        <f>if(AP127&gt;0, IFERROR(averageifs(Prices!$B:$B, Prices!$A:$A, "&gt;="&amp;MAX(AD127, $B$2), Prices!$A:$A, "&lt;"&amp;MIN($B$3, AE127)), 0), 0)</f>
        <v>0</v>
      </c>
      <c r="AX127" s="8">
        <f>if(AT127&gt;0, iferror(averageifs(Prices!$B:$B, Prices!$A:$A, "&gt;="&amp;AD127, Prices!$A:$A, "&lt;"&amp;min($B$3, $AE127)), 0), 0)</f>
        <v>0</v>
      </c>
      <c r="AY127" s="8">
        <f>VLOOKUP(maxifs(Prices!A:A, Prices!A:A, "&lt;="&amp;$B$2-1), Prices!A:B, 2, 0)*AO127</f>
        <v>0</v>
      </c>
      <c r="AZ127" s="8">
        <f t="shared" si="43"/>
        <v>0</v>
      </c>
      <c r="BA127" s="8">
        <f t="shared" si="44"/>
        <v>0</v>
      </c>
      <c r="BB127" s="8">
        <f t="shared" si="45"/>
        <v>0</v>
      </c>
      <c r="BC127" s="8">
        <f t="shared" si="46"/>
        <v>0</v>
      </c>
      <c r="BD127" s="8">
        <f t="shared" si="47"/>
        <v>0</v>
      </c>
      <c r="BE127" s="8">
        <f t="shared" si="48"/>
        <v>0</v>
      </c>
      <c r="BF127" s="8">
        <f>-(if(R127&gt;0, VLOOKUP(maxifs(Prices!A:A, Prices!A:A, "&lt;="&amp;R127), Prices!A:B, 2, 0)*AA127, 0)+if(M127&lt;&gt;"", VLOOKUP(maxifs(Prices!A:A, Prices!A:A, "&lt;="&amp;M127), Prices!A:B, 2, 0)*Y127, 0)+if(O127&lt;&gt;"", VLOOKUP(maxifs(Prices!A:A, Prices!A:A, "&lt;="&amp;O127), Prices!A:B, 2, 0)*Z127, 0))</f>
        <v>0</v>
      </c>
      <c r="BG127" s="8">
        <f t="shared" si="49"/>
        <v>0</v>
      </c>
      <c r="BH127" s="8">
        <f t="shared" si="50"/>
        <v>0</v>
      </c>
      <c r="BI127" s="8">
        <f>VLOOKUP(maxifs(Prices!A:A, Prices!A:A, "&lt;="&amp;$B$3), Prices!A:B, 2, 0)*AT127</f>
        <v>0</v>
      </c>
      <c r="BJ127" s="8">
        <f t="shared" si="51"/>
        <v>0</v>
      </c>
      <c r="BK127" s="8">
        <f t="shared" si="52"/>
        <v>0</v>
      </c>
      <c r="BL127" s="8">
        <f t="shared" si="53"/>
        <v>0</v>
      </c>
      <c r="BM127" s="8">
        <f t="shared" si="54"/>
        <v>0</v>
      </c>
    </row>
    <row r="128" ht="12.75" customHeight="1">
      <c r="A128" s="88" t="s">
        <v>104</v>
      </c>
      <c r="B128" s="88" t="s">
        <v>105</v>
      </c>
      <c r="C128" s="7"/>
      <c r="D128" s="7" t="str">
        <f t="shared" si="8"/>
        <v>N</v>
      </c>
      <c r="E128" s="89"/>
      <c r="F128" s="90">
        <f>iferror(VLOOKUP(A128, Terminations!C:D, 2, 0), "")</f>
        <v>45443</v>
      </c>
      <c r="G128" s="88" t="s">
        <v>111</v>
      </c>
      <c r="H128" s="8" t="str">
        <f t="shared" si="9"/>
        <v>E1-T05-46996</v>
      </c>
      <c r="I128" s="91">
        <v>45449.0</v>
      </c>
      <c r="J128" s="92">
        <v>4000.0</v>
      </c>
      <c r="K128" s="91">
        <v>46996.0</v>
      </c>
      <c r="L128" s="10">
        <f t="shared" si="10"/>
        <v>0</v>
      </c>
      <c r="M128" s="93">
        <f t="shared" si="11"/>
        <v>45443</v>
      </c>
      <c r="N128" s="8">
        <f t="shared" si="12"/>
        <v>4000</v>
      </c>
      <c r="O128" s="94" t="str">
        <f t="shared" si="13"/>
        <v/>
      </c>
      <c r="P128" s="8">
        <f t="shared" si="14"/>
        <v>0</v>
      </c>
      <c r="Q128" s="95"/>
      <c r="R128" s="91"/>
      <c r="S128" s="97"/>
      <c r="T128" s="94">
        <f t="shared" si="16"/>
        <v>45443</v>
      </c>
      <c r="U128" s="10">
        <f t="shared" si="17"/>
        <v>0</v>
      </c>
      <c r="V128" s="10">
        <f t="shared" si="18"/>
        <v>0</v>
      </c>
      <c r="W128" s="10">
        <f t="shared" si="19"/>
        <v>0</v>
      </c>
      <c r="X128" s="10">
        <f t="shared" si="20"/>
        <v>0</v>
      </c>
      <c r="Y128" s="10">
        <f t="shared" si="21"/>
        <v>0</v>
      </c>
      <c r="Z128" s="10">
        <f t="shared" si="22"/>
        <v>0</v>
      </c>
      <c r="AA128" s="10">
        <f t="shared" si="23"/>
        <v>0</v>
      </c>
      <c r="AB128" s="10">
        <f t="shared" si="24"/>
        <v>0</v>
      </c>
      <c r="AC128" s="10">
        <f t="shared" si="25"/>
        <v>0</v>
      </c>
      <c r="AD128" s="9">
        <f t="shared" si="26"/>
        <v>45449</v>
      </c>
      <c r="AE128" s="9">
        <f t="array" ref="AE128">IFS(O128&lt;&gt;"", O128, M128&lt;&gt;"", M128, R128&lt;&gt;"", MIN(R128, K128), R128=0, K128)</f>
        <v>45443</v>
      </c>
      <c r="AF128" s="94">
        <f t="shared" si="27"/>
        <v>45443</v>
      </c>
      <c r="AG128" s="94" t="str">
        <f t="shared" si="28"/>
        <v>Start Before/End Before (current period)</v>
      </c>
      <c r="AH128" s="98">
        <f t="shared" si="29"/>
        <v>45443</v>
      </c>
      <c r="AI128" s="98">
        <f t="shared" si="30"/>
        <v>45443</v>
      </c>
      <c r="AJ128" s="99">
        <f t="shared" si="31"/>
        <v>1548</v>
      </c>
      <c r="AK128" s="99">
        <f t="shared" si="32"/>
        <v>0</v>
      </c>
      <c r="AL128" s="99">
        <f t="shared" si="33"/>
        <v>0</v>
      </c>
      <c r="AM128" s="99">
        <f t="shared" si="34"/>
        <v>0</v>
      </c>
      <c r="AN128" s="8">
        <f t="shared" si="35"/>
        <v>2.583979328</v>
      </c>
      <c r="AO128" s="8">
        <f t="shared" si="36"/>
        <v>0</v>
      </c>
      <c r="AP128" s="8">
        <f t="shared" si="37"/>
        <v>0</v>
      </c>
      <c r="AQ128" s="8">
        <f t="shared" si="38"/>
        <v>0</v>
      </c>
      <c r="AR128" s="8">
        <f t="shared" si="39"/>
        <v>0</v>
      </c>
      <c r="AS128" s="8">
        <f t="shared" si="40"/>
        <v>0</v>
      </c>
      <c r="AT128" s="8">
        <f t="shared" si="41"/>
        <v>0</v>
      </c>
      <c r="AU128" s="100">
        <f t="shared" si="42"/>
        <v>0</v>
      </c>
      <c r="AV128" s="8">
        <f>if(AO128&gt;0, iferror(averageifs(Prices!$B:$B, Prices!$A:$A, "&gt;="&amp;AD128, Prices!$A:$A, "&lt;"&amp;MIN($B$2, AE128)), 0), 0)</f>
        <v>0</v>
      </c>
      <c r="AW128" s="8">
        <f>if(AP128&gt;0, IFERROR(averageifs(Prices!$B:$B, Prices!$A:$A, "&gt;="&amp;MAX(AD128, $B$2), Prices!$A:$A, "&lt;"&amp;MIN($B$3, AE128)), 0), 0)</f>
        <v>0</v>
      </c>
      <c r="AX128" s="8">
        <f>if(AT128&gt;0, iferror(averageifs(Prices!$B:$B, Prices!$A:$A, "&gt;="&amp;AD128, Prices!$A:$A, "&lt;"&amp;min($B$3, $AE128)), 0), 0)</f>
        <v>0</v>
      </c>
      <c r="AY128" s="8">
        <f>VLOOKUP(maxifs(Prices!A:A, Prices!A:A, "&lt;="&amp;$B$2-1), Prices!A:B, 2, 0)*AO128</f>
        <v>0</v>
      </c>
      <c r="AZ128" s="8">
        <f t="shared" si="43"/>
        <v>0</v>
      </c>
      <c r="BA128" s="8">
        <f t="shared" si="44"/>
        <v>0</v>
      </c>
      <c r="BB128" s="8">
        <f t="shared" si="45"/>
        <v>0</v>
      </c>
      <c r="BC128" s="8">
        <f t="shared" si="46"/>
        <v>0</v>
      </c>
      <c r="BD128" s="8">
        <f t="shared" si="47"/>
        <v>0</v>
      </c>
      <c r="BE128" s="8">
        <f t="shared" si="48"/>
        <v>0</v>
      </c>
      <c r="BF128" s="8">
        <f>-(if(R128&gt;0, VLOOKUP(maxifs(Prices!A:A, Prices!A:A, "&lt;="&amp;R128), Prices!A:B, 2, 0)*AA128, 0)+if(M128&lt;&gt;"", VLOOKUP(maxifs(Prices!A:A, Prices!A:A, "&lt;="&amp;M128), Prices!A:B, 2, 0)*Y128, 0)+if(O128&lt;&gt;"", VLOOKUP(maxifs(Prices!A:A, Prices!A:A, "&lt;="&amp;O128), Prices!A:B, 2, 0)*Z128, 0))</f>
        <v>0</v>
      </c>
      <c r="BG128" s="8">
        <f t="shared" si="49"/>
        <v>0</v>
      </c>
      <c r="BH128" s="8">
        <f t="shared" si="50"/>
        <v>0</v>
      </c>
      <c r="BI128" s="8">
        <f>VLOOKUP(maxifs(Prices!A:A, Prices!A:A, "&lt;="&amp;$B$3), Prices!A:B, 2, 0)*AT128</f>
        <v>0</v>
      </c>
      <c r="BJ128" s="8">
        <f t="shared" si="51"/>
        <v>0</v>
      </c>
      <c r="BK128" s="8">
        <f t="shared" si="52"/>
        <v>0</v>
      </c>
      <c r="BL128" s="8">
        <f t="shared" si="53"/>
        <v>0</v>
      </c>
      <c r="BM128" s="8">
        <f t="shared" si="54"/>
        <v>0</v>
      </c>
    </row>
    <row r="129" ht="12.75" customHeight="1">
      <c r="A129" s="88" t="s">
        <v>104</v>
      </c>
      <c r="B129" s="88" t="s">
        <v>105</v>
      </c>
      <c r="C129" s="7"/>
      <c r="D129" s="7" t="str">
        <f t="shared" si="8"/>
        <v>N</v>
      </c>
      <c r="E129" s="89"/>
      <c r="F129" s="90">
        <f>iferror(VLOOKUP(A129, Terminations!C:D, 2, 0), "")</f>
        <v>45443</v>
      </c>
      <c r="G129" s="88" t="s">
        <v>111</v>
      </c>
      <c r="H129" s="8" t="str">
        <f t="shared" si="9"/>
        <v>E1-T05-47026</v>
      </c>
      <c r="I129" s="91">
        <v>45449.0</v>
      </c>
      <c r="J129" s="92">
        <v>4000.0</v>
      </c>
      <c r="K129" s="91">
        <v>47026.0</v>
      </c>
      <c r="L129" s="10">
        <f t="shared" si="10"/>
        <v>0</v>
      </c>
      <c r="M129" s="93">
        <f t="shared" si="11"/>
        <v>45443</v>
      </c>
      <c r="N129" s="8">
        <f t="shared" si="12"/>
        <v>4000</v>
      </c>
      <c r="O129" s="94" t="str">
        <f t="shared" si="13"/>
        <v/>
      </c>
      <c r="P129" s="8">
        <f t="shared" si="14"/>
        <v>0</v>
      </c>
      <c r="Q129" s="95"/>
      <c r="R129" s="91"/>
      <c r="S129" s="97"/>
      <c r="T129" s="94">
        <f t="shared" si="16"/>
        <v>45443</v>
      </c>
      <c r="U129" s="10">
        <f t="shared" si="17"/>
        <v>0</v>
      </c>
      <c r="V129" s="10">
        <f t="shared" si="18"/>
        <v>0</v>
      </c>
      <c r="W129" s="10">
        <f t="shared" si="19"/>
        <v>0</v>
      </c>
      <c r="X129" s="10">
        <f t="shared" si="20"/>
        <v>0</v>
      </c>
      <c r="Y129" s="10">
        <f t="shared" si="21"/>
        <v>0</v>
      </c>
      <c r="Z129" s="10">
        <f t="shared" si="22"/>
        <v>0</v>
      </c>
      <c r="AA129" s="10">
        <f t="shared" si="23"/>
        <v>0</v>
      </c>
      <c r="AB129" s="10">
        <f t="shared" si="24"/>
        <v>0</v>
      </c>
      <c r="AC129" s="10">
        <f t="shared" si="25"/>
        <v>0</v>
      </c>
      <c r="AD129" s="9">
        <f t="shared" si="26"/>
        <v>45449</v>
      </c>
      <c r="AE129" s="9">
        <f t="array" ref="AE129">IFS(O129&lt;&gt;"", O129, M129&lt;&gt;"", M129, R129&lt;&gt;"", MIN(R129, K129), R129=0, K129)</f>
        <v>45443</v>
      </c>
      <c r="AF129" s="94">
        <f t="shared" si="27"/>
        <v>45443</v>
      </c>
      <c r="AG129" s="94" t="str">
        <f t="shared" si="28"/>
        <v>Start Before/End Before (current period)</v>
      </c>
      <c r="AH129" s="98">
        <f t="shared" si="29"/>
        <v>45443</v>
      </c>
      <c r="AI129" s="98">
        <f t="shared" si="30"/>
        <v>45443</v>
      </c>
      <c r="AJ129" s="99">
        <f t="shared" si="31"/>
        <v>1578</v>
      </c>
      <c r="AK129" s="99">
        <f t="shared" si="32"/>
        <v>0</v>
      </c>
      <c r="AL129" s="99">
        <f t="shared" si="33"/>
        <v>0</v>
      </c>
      <c r="AM129" s="99">
        <f t="shared" si="34"/>
        <v>0</v>
      </c>
      <c r="AN129" s="8">
        <f t="shared" si="35"/>
        <v>2.534854246</v>
      </c>
      <c r="AO129" s="8">
        <f t="shared" si="36"/>
        <v>0</v>
      </c>
      <c r="AP129" s="8">
        <f t="shared" si="37"/>
        <v>0</v>
      </c>
      <c r="AQ129" s="8">
        <f t="shared" si="38"/>
        <v>0</v>
      </c>
      <c r="AR129" s="8">
        <f t="shared" si="39"/>
        <v>0</v>
      </c>
      <c r="AS129" s="8">
        <f t="shared" si="40"/>
        <v>0</v>
      </c>
      <c r="AT129" s="8">
        <f t="shared" si="41"/>
        <v>0</v>
      </c>
      <c r="AU129" s="100">
        <f t="shared" si="42"/>
        <v>0</v>
      </c>
      <c r="AV129" s="8">
        <f>if(AO129&gt;0, iferror(averageifs(Prices!$B:$B, Prices!$A:$A, "&gt;="&amp;AD129, Prices!$A:$A, "&lt;"&amp;MIN($B$2, AE129)), 0), 0)</f>
        <v>0</v>
      </c>
      <c r="AW129" s="8">
        <f>if(AP129&gt;0, IFERROR(averageifs(Prices!$B:$B, Prices!$A:$A, "&gt;="&amp;MAX(AD129, $B$2), Prices!$A:$A, "&lt;"&amp;MIN($B$3, AE129)), 0), 0)</f>
        <v>0</v>
      </c>
      <c r="AX129" s="8">
        <f>if(AT129&gt;0, iferror(averageifs(Prices!$B:$B, Prices!$A:$A, "&gt;="&amp;AD129, Prices!$A:$A, "&lt;"&amp;min($B$3, $AE129)), 0), 0)</f>
        <v>0</v>
      </c>
      <c r="AY129" s="8">
        <f>VLOOKUP(maxifs(Prices!A:A, Prices!A:A, "&lt;="&amp;$B$2-1), Prices!A:B, 2, 0)*AO129</f>
        <v>0</v>
      </c>
      <c r="AZ129" s="8">
        <f t="shared" si="43"/>
        <v>0</v>
      </c>
      <c r="BA129" s="8">
        <f t="shared" si="44"/>
        <v>0</v>
      </c>
      <c r="BB129" s="8">
        <f t="shared" si="45"/>
        <v>0</v>
      </c>
      <c r="BC129" s="8">
        <f t="shared" si="46"/>
        <v>0</v>
      </c>
      <c r="BD129" s="8">
        <f t="shared" si="47"/>
        <v>0</v>
      </c>
      <c r="BE129" s="8">
        <f t="shared" si="48"/>
        <v>0</v>
      </c>
      <c r="BF129" s="8">
        <f>-(if(R129&gt;0, VLOOKUP(maxifs(Prices!A:A, Prices!A:A, "&lt;="&amp;R129), Prices!A:B, 2, 0)*AA129, 0)+if(M129&lt;&gt;"", VLOOKUP(maxifs(Prices!A:A, Prices!A:A, "&lt;="&amp;M129), Prices!A:B, 2, 0)*Y129, 0)+if(O129&lt;&gt;"", VLOOKUP(maxifs(Prices!A:A, Prices!A:A, "&lt;="&amp;O129), Prices!A:B, 2, 0)*Z129, 0))</f>
        <v>0</v>
      </c>
      <c r="BG129" s="8">
        <f t="shared" si="49"/>
        <v>0</v>
      </c>
      <c r="BH129" s="8">
        <f t="shared" si="50"/>
        <v>0</v>
      </c>
      <c r="BI129" s="8">
        <f>VLOOKUP(maxifs(Prices!A:A, Prices!A:A, "&lt;="&amp;$B$3), Prices!A:B, 2, 0)*AT129</f>
        <v>0</v>
      </c>
      <c r="BJ129" s="8">
        <f t="shared" si="51"/>
        <v>0</v>
      </c>
      <c r="BK129" s="8">
        <f t="shared" si="52"/>
        <v>0</v>
      </c>
      <c r="BL129" s="8">
        <f t="shared" si="53"/>
        <v>0</v>
      </c>
      <c r="BM129" s="8">
        <f t="shared" si="54"/>
        <v>0</v>
      </c>
    </row>
    <row r="130" ht="12.75" customHeight="1">
      <c r="A130" s="88" t="s">
        <v>104</v>
      </c>
      <c r="B130" s="88" t="s">
        <v>105</v>
      </c>
      <c r="C130" s="7"/>
      <c r="D130" s="7" t="str">
        <f t="shared" si="8"/>
        <v>N</v>
      </c>
      <c r="E130" s="89"/>
      <c r="F130" s="90">
        <f>iferror(VLOOKUP(A130, Terminations!C:D, 2, 0), "")</f>
        <v>45443</v>
      </c>
      <c r="G130" s="88" t="s">
        <v>111</v>
      </c>
      <c r="H130" s="8" t="str">
        <f t="shared" si="9"/>
        <v>E1-T05-47057</v>
      </c>
      <c r="I130" s="91">
        <v>45449.0</v>
      </c>
      <c r="J130" s="92">
        <v>4000.0</v>
      </c>
      <c r="K130" s="91">
        <v>47057.0</v>
      </c>
      <c r="L130" s="10">
        <f t="shared" si="10"/>
        <v>0</v>
      </c>
      <c r="M130" s="93">
        <f t="shared" si="11"/>
        <v>45443</v>
      </c>
      <c r="N130" s="8">
        <f t="shared" si="12"/>
        <v>4000</v>
      </c>
      <c r="O130" s="94" t="str">
        <f t="shared" si="13"/>
        <v/>
      </c>
      <c r="P130" s="8">
        <f t="shared" si="14"/>
        <v>0</v>
      </c>
      <c r="Q130" s="95"/>
      <c r="R130" s="91"/>
      <c r="S130" s="97"/>
      <c r="T130" s="94">
        <f t="shared" si="16"/>
        <v>45443</v>
      </c>
      <c r="U130" s="10">
        <f t="shared" si="17"/>
        <v>0</v>
      </c>
      <c r="V130" s="10">
        <f t="shared" si="18"/>
        <v>0</v>
      </c>
      <c r="W130" s="10">
        <f t="shared" si="19"/>
        <v>0</v>
      </c>
      <c r="X130" s="10">
        <f t="shared" si="20"/>
        <v>0</v>
      </c>
      <c r="Y130" s="10">
        <f t="shared" si="21"/>
        <v>0</v>
      </c>
      <c r="Z130" s="10">
        <f t="shared" si="22"/>
        <v>0</v>
      </c>
      <c r="AA130" s="10">
        <f t="shared" si="23"/>
        <v>0</v>
      </c>
      <c r="AB130" s="10">
        <f t="shared" si="24"/>
        <v>0</v>
      </c>
      <c r="AC130" s="10">
        <f t="shared" si="25"/>
        <v>0</v>
      </c>
      <c r="AD130" s="9">
        <f t="shared" si="26"/>
        <v>45449</v>
      </c>
      <c r="AE130" s="9">
        <f t="array" ref="AE130">IFS(O130&lt;&gt;"", O130, M130&lt;&gt;"", M130, R130&lt;&gt;"", MIN(R130, K130), R130=0, K130)</f>
        <v>45443</v>
      </c>
      <c r="AF130" s="94">
        <f t="shared" si="27"/>
        <v>45443</v>
      </c>
      <c r="AG130" s="94" t="str">
        <f t="shared" si="28"/>
        <v>Start Before/End Before (current period)</v>
      </c>
      <c r="AH130" s="98">
        <f t="shared" si="29"/>
        <v>45443</v>
      </c>
      <c r="AI130" s="98">
        <f t="shared" si="30"/>
        <v>45443</v>
      </c>
      <c r="AJ130" s="99">
        <f t="shared" si="31"/>
        <v>1609</v>
      </c>
      <c r="AK130" s="99">
        <f t="shared" si="32"/>
        <v>0</v>
      </c>
      <c r="AL130" s="99">
        <f t="shared" si="33"/>
        <v>0</v>
      </c>
      <c r="AM130" s="99">
        <f t="shared" si="34"/>
        <v>0</v>
      </c>
      <c r="AN130" s="8">
        <f t="shared" si="35"/>
        <v>2.486016159</v>
      </c>
      <c r="AO130" s="8">
        <f t="shared" si="36"/>
        <v>0</v>
      </c>
      <c r="AP130" s="8">
        <f t="shared" si="37"/>
        <v>0</v>
      </c>
      <c r="AQ130" s="8">
        <f t="shared" si="38"/>
        <v>0</v>
      </c>
      <c r="AR130" s="8">
        <f t="shared" si="39"/>
        <v>0</v>
      </c>
      <c r="AS130" s="8">
        <f t="shared" si="40"/>
        <v>0</v>
      </c>
      <c r="AT130" s="8">
        <f t="shared" si="41"/>
        <v>0</v>
      </c>
      <c r="AU130" s="100">
        <f t="shared" si="42"/>
        <v>0</v>
      </c>
      <c r="AV130" s="8">
        <f>if(AO130&gt;0, iferror(averageifs(Prices!$B:$B, Prices!$A:$A, "&gt;="&amp;AD130, Prices!$A:$A, "&lt;"&amp;MIN($B$2, AE130)), 0), 0)</f>
        <v>0</v>
      </c>
      <c r="AW130" s="8">
        <f>if(AP130&gt;0, IFERROR(averageifs(Prices!$B:$B, Prices!$A:$A, "&gt;="&amp;MAX(AD130, $B$2), Prices!$A:$A, "&lt;"&amp;MIN($B$3, AE130)), 0), 0)</f>
        <v>0</v>
      </c>
      <c r="AX130" s="8">
        <f>if(AT130&gt;0, iferror(averageifs(Prices!$B:$B, Prices!$A:$A, "&gt;="&amp;AD130, Prices!$A:$A, "&lt;"&amp;min($B$3, $AE130)), 0), 0)</f>
        <v>0</v>
      </c>
      <c r="AY130" s="8">
        <f>VLOOKUP(maxifs(Prices!A:A, Prices!A:A, "&lt;="&amp;$B$2-1), Prices!A:B, 2, 0)*AO130</f>
        <v>0</v>
      </c>
      <c r="AZ130" s="8">
        <f t="shared" si="43"/>
        <v>0</v>
      </c>
      <c r="BA130" s="8">
        <f t="shared" si="44"/>
        <v>0</v>
      </c>
      <c r="BB130" s="8">
        <f t="shared" si="45"/>
        <v>0</v>
      </c>
      <c r="BC130" s="8">
        <f t="shared" si="46"/>
        <v>0</v>
      </c>
      <c r="BD130" s="8">
        <f t="shared" si="47"/>
        <v>0</v>
      </c>
      <c r="BE130" s="8">
        <f t="shared" si="48"/>
        <v>0</v>
      </c>
      <c r="BF130" s="8">
        <f>-(if(R130&gt;0, VLOOKUP(maxifs(Prices!A:A, Prices!A:A, "&lt;="&amp;R130), Prices!A:B, 2, 0)*AA130, 0)+if(M130&lt;&gt;"", VLOOKUP(maxifs(Prices!A:A, Prices!A:A, "&lt;="&amp;M130), Prices!A:B, 2, 0)*Y130, 0)+if(O130&lt;&gt;"", VLOOKUP(maxifs(Prices!A:A, Prices!A:A, "&lt;="&amp;O130), Prices!A:B, 2, 0)*Z130, 0))</f>
        <v>0</v>
      </c>
      <c r="BG130" s="8">
        <f t="shared" si="49"/>
        <v>0</v>
      </c>
      <c r="BH130" s="8">
        <f t="shared" si="50"/>
        <v>0</v>
      </c>
      <c r="BI130" s="8">
        <f>VLOOKUP(maxifs(Prices!A:A, Prices!A:A, "&lt;="&amp;$B$3), Prices!A:B, 2, 0)*AT130</f>
        <v>0</v>
      </c>
      <c r="BJ130" s="8">
        <f t="shared" si="51"/>
        <v>0</v>
      </c>
      <c r="BK130" s="8">
        <f t="shared" si="52"/>
        <v>0</v>
      </c>
      <c r="BL130" s="8">
        <f t="shared" si="53"/>
        <v>0</v>
      </c>
      <c r="BM130" s="8">
        <f t="shared" si="54"/>
        <v>0</v>
      </c>
    </row>
    <row r="131" ht="12.75" customHeight="1">
      <c r="A131" s="88" t="s">
        <v>104</v>
      </c>
      <c r="B131" s="88" t="s">
        <v>105</v>
      </c>
      <c r="C131" s="7"/>
      <c r="D131" s="7" t="str">
        <f t="shared" si="8"/>
        <v>N</v>
      </c>
      <c r="E131" s="89"/>
      <c r="F131" s="90">
        <f>iferror(VLOOKUP(A131, Terminations!C:D, 2, 0), "")</f>
        <v>45443</v>
      </c>
      <c r="G131" s="88" t="s">
        <v>111</v>
      </c>
      <c r="H131" s="8" t="str">
        <f t="shared" si="9"/>
        <v>E1-T05-47087</v>
      </c>
      <c r="I131" s="91">
        <v>45449.0</v>
      </c>
      <c r="J131" s="92">
        <v>4000.0</v>
      </c>
      <c r="K131" s="91">
        <v>47087.0</v>
      </c>
      <c r="L131" s="10">
        <f t="shared" si="10"/>
        <v>0</v>
      </c>
      <c r="M131" s="93">
        <f t="shared" si="11"/>
        <v>45443</v>
      </c>
      <c r="N131" s="8">
        <f t="shared" si="12"/>
        <v>4000</v>
      </c>
      <c r="O131" s="94" t="str">
        <f t="shared" si="13"/>
        <v/>
      </c>
      <c r="P131" s="8">
        <f t="shared" si="14"/>
        <v>0</v>
      </c>
      <c r="Q131" s="95"/>
      <c r="R131" s="91"/>
      <c r="S131" s="97"/>
      <c r="T131" s="94">
        <f t="shared" si="16"/>
        <v>45443</v>
      </c>
      <c r="U131" s="10">
        <f t="shared" si="17"/>
        <v>0</v>
      </c>
      <c r="V131" s="10">
        <f t="shared" si="18"/>
        <v>0</v>
      </c>
      <c r="W131" s="10">
        <f t="shared" si="19"/>
        <v>0</v>
      </c>
      <c r="X131" s="10">
        <f t="shared" si="20"/>
        <v>0</v>
      </c>
      <c r="Y131" s="10">
        <f t="shared" si="21"/>
        <v>0</v>
      </c>
      <c r="Z131" s="10">
        <f t="shared" si="22"/>
        <v>0</v>
      </c>
      <c r="AA131" s="10">
        <f t="shared" si="23"/>
        <v>0</v>
      </c>
      <c r="AB131" s="10">
        <f t="shared" si="24"/>
        <v>0</v>
      </c>
      <c r="AC131" s="10">
        <f t="shared" si="25"/>
        <v>0</v>
      </c>
      <c r="AD131" s="9">
        <f t="shared" si="26"/>
        <v>45449</v>
      </c>
      <c r="AE131" s="9">
        <f t="array" ref="AE131">IFS(O131&lt;&gt;"", O131, M131&lt;&gt;"", M131, R131&lt;&gt;"", MIN(R131, K131), R131=0, K131)</f>
        <v>45443</v>
      </c>
      <c r="AF131" s="94">
        <f t="shared" si="27"/>
        <v>45443</v>
      </c>
      <c r="AG131" s="94" t="str">
        <f t="shared" si="28"/>
        <v>Start Before/End Before (current period)</v>
      </c>
      <c r="AH131" s="98">
        <f t="shared" si="29"/>
        <v>45443</v>
      </c>
      <c r="AI131" s="98">
        <f t="shared" si="30"/>
        <v>45443</v>
      </c>
      <c r="AJ131" s="99">
        <f t="shared" si="31"/>
        <v>1639</v>
      </c>
      <c r="AK131" s="99">
        <f t="shared" si="32"/>
        <v>0</v>
      </c>
      <c r="AL131" s="99">
        <f t="shared" si="33"/>
        <v>0</v>
      </c>
      <c r="AM131" s="99">
        <f t="shared" si="34"/>
        <v>0</v>
      </c>
      <c r="AN131" s="8">
        <f t="shared" si="35"/>
        <v>2.440512508</v>
      </c>
      <c r="AO131" s="8">
        <f t="shared" si="36"/>
        <v>0</v>
      </c>
      <c r="AP131" s="8">
        <f t="shared" si="37"/>
        <v>0</v>
      </c>
      <c r="AQ131" s="8">
        <f t="shared" si="38"/>
        <v>0</v>
      </c>
      <c r="AR131" s="8">
        <f t="shared" si="39"/>
        <v>0</v>
      </c>
      <c r="AS131" s="8">
        <f t="shared" si="40"/>
        <v>0</v>
      </c>
      <c r="AT131" s="8">
        <f t="shared" si="41"/>
        <v>0</v>
      </c>
      <c r="AU131" s="100">
        <f t="shared" si="42"/>
        <v>0</v>
      </c>
      <c r="AV131" s="8">
        <f>if(AO131&gt;0, iferror(averageifs(Prices!$B:$B, Prices!$A:$A, "&gt;="&amp;AD131, Prices!$A:$A, "&lt;"&amp;MIN($B$2, AE131)), 0), 0)</f>
        <v>0</v>
      </c>
      <c r="AW131" s="8">
        <f>if(AP131&gt;0, IFERROR(averageifs(Prices!$B:$B, Prices!$A:$A, "&gt;="&amp;MAX(AD131, $B$2), Prices!$A:$A, "&lt;"&amp;MIN($B$3, AE131)), 0), 0)</f>
        <v>0</v>
      </c>
      <c r="AX131" s="8">
        <f>if(AT131&gt;0, iferror(averageifs(Prices!$B:$B, Prices!$A:$A, "&gt;="&amp;AD131, Prices!$A:$A, "&lt;"&amp;min($B$3, $AE131)), 0), 0)</f>
        <v>0</v>
      </c>
      <c r="AY131" s="8">
        <f>VLOOKUP(maxifs(Prices!A:A, Prices!A:A, "&lt;="&amp;$B$2-1), Prices!A:B, 2, 0)*AO131</f>
        <v>0</v>
      </c>
      <c r="AZ131" s="8">
        <f t="shared" si="43"/>
        <v>0</v>
      </c>
      <c r="BA131" s="8">
        <f t="shared" si="44"/>
        <v>0</v>
      </c>
      <c r="BB131" s="8">
        <f t="shared" si="45"/>
        <v>0</v>
      </c>
      <c r="BC131" s="8">
        <f t="shared" si="46"/>
        <v>0</v>
      </c>
      <c r="BD131" s="8">
        <f t="shared" si="47"/>
        <v>0</v>
      </c>
      <c r="BE131" s="8">
        <f t="shared" si="48"/>
        <v>0</v>
      </c>
      <c r="BF131" s="8">
        <f>-(if(R131&gt;0, VLOOKUP(maxifs(Prices!A:A, Prices!A:A, "&lt;="&amp;R131), Prices!A:B, 2, 0)*AA131, 0)+if(M131&lt;&gt;"", VLOOKUP(maxifs(Prices!A:A, Prices!A:A, "&lt;="&amp;M131), Prices!A:B, 2, 0)*Y131, 0)+if(O131&lt;&gt;"", VLOOKUP(maxifs(Prices!A:A, Prices!A:A, "&lt;="&amp;O131), Prices!A:B, 2, 0)*Z131, 0))</f>
        <v>0</v>
      </c>
      <c r="BG131" s="8">
        <f t="shared" si="49"/>
        <v>0</v>
      </c>
      <c r="BH131" s="8">
        <f t="shared" si="50"/>
        <v>0</v>
      </c>
      <c r="BI131" s="8">
        <f>VLOOKUP(maxifs(Prices!A:A, Prices!A:A, "&lt;="&amp;$B$3), Prices!A:B, 2, 0)*AT131</f>
        <v>0</v>
      </c>
      <c r="BJ131" s="8">
        <f t="shared" si="51"/>
        <v>0</v>
      </c>
      <c r="BK131" s="8">
        <f t="shared" si="52"/>
        <v>0</v>
      </c>
      <c r="BL131" s="8">
        <f t="shared" si="53"/>
        <v>0</v>
      </c>
      <c r="BM131" s="8">
        <f t="shared" si="54"/>
        <v>0</v>
      </c>
    </row>
    <row r="132" ht="12.75" customHeight="1">
      <c r="A132" s="88" t="s">
        <v>104</v>
      </c>
      <c r="B132" s="88" t="s">
        <v>105</v>
      </c>
      <c r="C132" s="7"/>
      <c r="D132" s="7" t="str">
        <f t="shared" si="8"/>
        <v>N</v>
      </c>
      <c r="E132" s="89"/>
      <c r="F132" s="90">
        <f>iferror(VLOOKUP(A132, Terminations!C:D, 2, 0), "")</f>
        <v>45443</v>
      </c>
      <c r="G132" s="88" t="s">
        <v>111</v>
      </c>
      <c r="H132" s="8" t="str">
        <f t="shared" si="9"/>
        <v>E1-T05-47118</v>
      </c>
      <c r="I132" s="91">
        <v>45449.0</v>
      </c>
      <c r="J132" s="92">
        <v>4000.0</v>
      </c>
      <c r="K132" s="91">
        <v>47118.0</v>
      </c>
      <c r="L132" s="10">
        <f t="shared" si="10"/>
        <v>0</v>
      </c>
      <c r="M132" s="93">
        <f t="shared" si="11"/>
        <v>45443</v>
      </c>
      <c r="N132" s="8">
        <f t="shared" si="12"/>
        <v>4000</v>
      </c>
      <c r="O132" s="94" t="str">
        <f t="shared" si="13"/>
        <v/>
      </c>
      <c r="P132" s="8">
        <f t="shared" si="14"/>
        <v>0</v>
      </c>
      <c r="Q132" s="95"/>
      <c r="R132" s="91"/>
      <c r="S132" s="97"/>
      <c r="T132" s="94">
        <f t="shared" si="16"/>
        <v>45443</v>
      </c>
      <c r="U132" s="10">
        <f t="shared" si="17"/>
        <v>0</v>
      </c>
      <c r="V132" s="10">
        <f t="shared" si="18"/>
        <v>0</v>
      </c>
      <c r="W132" s="10">
        <f t="shared" si="19"/>
        <v>0</v>
      </c>
      <c r="X132" s="10">
        <f t="shared" si="20"/>
        <v>0</v>
      </c>
      <c r="Y132" s="10">
        <f t="shared" si="21"/>
        <v>0</v>
      </c>
      <c r="Z132" s="10">
        <f t="shared" si="22"/>
        <v>0</v>
      </c>
      <c r="AA132" s="10">
        <f t="shared" si="23"/>
        <v>0</v>
      </c>
      <c r="AB132" s="10">
        <f t="shared" si="24"/>
        <v>0</v>
      </c>
      <c r="AC132" s="10">
        <f t="shared" si="25"/>
        <v>0</v>
      </c>
      <c r="AD132" s="9">
        <f t="shared" si="26"/>
        <v>45449</v>
      </c>
      <c r="AE132" s="9">
        <f t="array" ref="AE132">IFS(O132&lt;&gt;"", O132, M132&lt;&gt;"", M132, R132&lt;&gt;"", MIN(R132, K132), R132=0, K132)</f>
        <v>45443</v>
      </c>
      <c r="AF132" s="94">
        <f t="shared" si="27"/>
        <v>45443</v>
      </c>
      <c r="AG132" s="94" t="str">
        <f t="shared" si="28"/>
        <v>Start Before/End Before (current period)</v>
      </c>
      <c r="AH132" s="98">
        <f t="shared" si="29"/>
        <v>45443</v>
      </c>
      <c r="AI132" s="98">
        <f t="shared" si="30"/>
        <v>45443</v>
      </c>
      <c r="AJ132" s="99">
        <f t="shared" si="31"/>
        <v>1670</v>
      </c>
      <c r="AK132" s="99">
        <f t="shared" si="32"/>
        <v>0</v>
      </c>
      <c r="AL132" s="99">
        <f t="shared" si="33"/>
        <v>0</v>
      </c>
      <c r="AM132" s="99">
        <f t="shared" si="34"/>
        <v>0</v>
      </c>
      <c r="AN132" s="8">
        <f t="shared" si="35"/>
        <v>2.395209581</v>
      </c>
      <c r="AO132" s="8">
        <f t="shared" si="36"/>
        <v>0</v>
      </c>
      <c r="AP132" s="8">
        <f t="shared" si="37"/>
        <v>0</v>
      </c>
      <c r="AQ132" s="8">
        <f t="shared" si="38"/>
        <v>0</v>
      </c>
      <c r="AR132" s="8">
        <f t="shared" si="39"/>
        <v>0</v>
      </c>
      <c r="AS132" s="8">
        <f t="shared" si="40"/>
        <v>0</v>
      </c>
      <c r="AT132" s="8">
        <f t="shared" si="41"/>
        <v>0</v>
      </c>
      <c r="AU132" s="100">
        <f t="shared" si="42"/>
        <v>0</v>
      </c>
      <c r="AV132" s="8">
        <f>if(AO132&gt;0, iferror(averageifs(Prices!$B:$B, Prices!$A:$A, "&gt;="&amp;AD132, Prices!$A:$A, "&lt;"&amp;MIN($B$2, AE132)), 0), 0)</f>
        <v>0</v>
      </c>
      <c r="AW132" s="8">
        <f>if(AP132&gt;0, IFERROR(averageifs(Prices!$B:$B, Prices!$A:$A, "&gt;="&amp;MAX(AD132, $B$2), Prices!$A:$A, "&lt;"&amp;MIN($B$3, AE132)), 0), 0)</f>
        <v>0</v>
      </c>
      <c r="AX132" s="8">
        <f>if(AT132&gt;0, iferror(averageifs(Prices!$B:$B, Prices!$A:$A, "&gt;="&amp;AD132, Prices!$A:$A, "&lt;"&amp;min($B$3, $AE132)), 0), 0)</f>
        <v>0</v>
      </c>
      <c r="AY132" s="8">
        <f>VLOOKUP(maxifs(Prices!A:A, Prices!A:A, "&lt;="&amp;$B$2-1), Prices!A:B, 2, 0)*AO132</f>
        <v>0</v>
      </c>
      <c r="AZ132" s="8">
        <f t="shared" si="43"/>
        <v>0</v>
      </c>
      <c r="BA132" s="8">
        <f t="shared" si="44"/>
        <v>0</v>
      </c>
      <c r="BB132" s="8">
        <f t="shared" si="45"/>
        <v>0</v>
      </c>
      <c r="BC132" s="8">
        <f t="shared" si="46"/>
        <v>0</v>
      </c>
      <c r="BD132" s="8">
        <f t="shared" si="47"/>
        <v>0</v>
      </c>
      <c r="BE132" s="8">
        <f t="shared" si="48"/>
        <v>0</v>
      </c>
      <c r="BF132" s="8">
        <f>-(if(R132&gt;0, VLOOKUP(maxifs(Prices!A:A, Prices!A:A, "&lt;="&amp;R132), Prices!A:B, 2, 0)*AA132, 0)+if(M132&lt;&gt;"", VLOOKUP(maxifs(Prices!A:A, Prices!A:A, "&lt;="&amp;M132), Prices!A:B, 2, 0)*Y132, 0)+if(O132&lt;&gt;"", VLOOKUP(maxifs(Prices!A:A, Prices!A:A, "&lt;="&amp;O132), Prices!A:B, 2, 0)*Z132, 0))</f>
        <v>0</v>
      </c>
      <c r="BG132" s="8">
        <f t="shared" si="49"/>
        <v>0</v>
      </c>
      <c r="BH132" s="8">
        <f t="shared" si="50"/>
        <v>0</v>
      </c>
      <c r="BI132" s="8">
        <f>VLOOKUP(maxifs(Prices!A:A, Prices!A:A, "&lt;="&amp;$B$3), Prices!A:B, 2, 0)*AT132</f>
        <v>0</v>
      </c>
      <c r="BJ132" s="8">
        <f t="shared" si="51"/>
        <v>0</v>
      </c>
      <c r="BK132" s="8">
        <f t="shared" si="52"/>
        <v>0</v>
      </c>
      <c r="BL132" s="8">
        <f t="shared" si="53"/>
        <v>0</v>
      </c>
      <c r="BM132" s="8">
        <f t="shared" si="54"/>
        <v>0</v>
      </c>
    </row>
    <row r="133" ht="12.75" customHeight="1">
      <c r="A133" s="88" t="s">
        <v>104</v>
      </c>
      <c r="B133" s="88" t="s">
        <v>105</v>
      </c>
      <c r="C133" s="7"/>
      <c r="D133" s="7" t="str">
        <f t="shared" si="8"/>
        <v>N</v>
      </c>
      <c r="E133" s="89"/>
      <c r="F133" s="90">
        <f>iferror(VLOOKUP(A133, Terminations!C:D, 2, 0), "")</f>
        <v>45443</v>
      </c>
      <c r="G133" s="88" t="s">
        <v>111</v>
      </c>
      <c r="H133" s="8" t="str">
        <f t="shared" si="9"/>
        <v>E1-T05-47149</v>
      </c>
      <c r="I133" s="91">
        <v>45449.0</v>
      </c>
      <c r="J133" s="92">
        <v>4000.0</v>
      </c>
      <c r="K133" s="91">
        <v>47149.0</v>
      </c>
      <c r="L133" s="10">
        <f t="shared" si="10"/>
        <v>0</v>
      </c>
      <c r="M133" s="93">
        <f t="shared" si="11"/>
        <v>45443</v>
      </c>
      <c r="N133" s="8">
        <f t="shared" si="12"/>
        <v>4000</v>
      </c>
      <c r="O133" s="94" t="str">
        <f t="shared" si="13"/>
        <v/>
      </c>
      <c r="P133" s="8">
        <f t="shared" si="14"/>
        <v>0</v>
      </c>
      <c r="Q133" s="95"/>
      <c r="R133" s="91"/>
      <c r="S133" s="97"/>
      <c r="T133" s="94">
        <f t="shared" si="16"/>
        <v>45443</v>
      </c>
      <c r="U133" s="10">
        <f t="shared" si="17"/>
        <v>0</v>
      </c>
      <c r="V133" s="10">
        <f t="shared" si="18"/>
        <v>0</v>
      </c>
      <c r="W133" s="10">
        <f t="shared" si="19"/>
        <v>0</v>
      </c>
      <c r="X133" s="10">
        <f t="shared" si="20"/>
        <v>0</v>
      </c>
      <c r="Y133" s="10">
        <f t="shared" si="21"/>
        <v>0</v>
      </c>
      <c r="Z133" s="10">
        <f t="shared" si="22"/>
        <v>0</v>
      </c>
      <c r="AA133" s="10">
        <f t="shared" si="23"/>
        <v>0</v>
      </c>
      <c r="AB133" s="10">
        <f t="shared" si="24"/>
        <v>0</v>
      </c>
      <c r="AC133" s="10">
        <f t="shared" si="25"/>
        <v>0</v>
      </c>
      <c r="AD133" s="9">
        <f t="shared" si="26"/>
        <v>45449</v>
      </c>
      <c r="AE133" s="9">
        <f t="array" ref="AE133">IFS(O133&lt;&gt;"", O133, M133&lt;&gt;"", M133, R133&lt;&gt;"", MIN(R133, K133), R133=0, K133)</f>
        <v>45443</v>
      </c>
      <c r="AF133" s="94">
        <f t="shared" si="27"/>
        <v>45443</v>
      </c>
      <c r="AG133" s="94" t="str">
        <f t="shared" si="28"/>
        <v>Start Before/End Before (current period)</v>
      </c>
      <c r="AH133" s="98">
        <f t="shared" si="29"/>
        <v>45443</v>
      </c>
      <c r="AI133" s="98">
        <f t="shared" si="30"/>
        <v>45443</v>
      </c>
      <c r="AJ133" s="99">
        <f t="shared" si="31"/>
        <v>1701</v>
      </c>
      <c r="AK133" s="99">
        <f t="shared" si="32"/>
        <v>0</v>
      </c>
      <c r="AL133" s="99">
        <f t="shared" si="33"/>
        <v>0</v>
      </c>
      <c r="AM133" s="99">
        <f t="shared" si="34"/>
        <v>0</v>
      </c>
      <c r="AN133" s="8">
        <f t="shared" si="35"/>
        <v>2.351557907</v>
      </c>
      <c r="AO133" s="8">
        <f t="shared" si="36"/>
        <v>0</v>
      </c>
      <c r="AP133" s="8">
        <f t="shared" si="37"/>
        <v>0</v>
      </c>
      <c r="AQ133" s="8">
        <f t="shared" si="38"/>
        <v>0</v>
      </c>
      <c r="AR133" s="8">
        <f t="shared" si="39"/>
        <v>0</v>
      </c>
      <c r="AS133" s="8">
        <f t="shared" si="40"/>
        <v>0</v>
      </c>
      <c r="AT133" s="8">
        <f t="shared" si="41"/>
        <v>0</v>
      </c>
      <c r="AU133" s="100">
        <f t="shared" si="42"/>
        <v>0</v>
      </c>
      <c r="AV133" s="8">
        <f>if(AO133&gt;0, iferror(averageifs(Prices!$B:$B, Prices!$A:$A, "&gt;="&amp;AD133, Prices!$A:$A, "&lt;"&amp;MIN($B$2, AE133)), 0), 0)</f>
        <v>0</v>
      </c>
      <c r="AW133" s="8">
        <f>if(AP133&gt;0, IFERROR(averageifs(Prices!$B:$B, Prices!$A:$A, "&gt;="&amp;MAX(AD133, $B$2), Prices!$A:$A, "&lt;"&amp;MIN($B$3, AE133)), 0), 0)</f>
        <v>0</v>
      </c>
      <c r="AX133" s="8">
        <f>if(AT133&gt;0, iferror(averageifs(Prices!$B:$B, Prices!$A:$A, "&gt;="&amp;AD133, Prices!$A:$A, "&lt;"&amp;min($B$3, $AE133)), 0), 0)</f>
        <v>0</v>
      </c>
      <c r="AY133" s="8">
        <f>VLOOKUP(maxifs(Prices!A:A, Prices!A:A, "&lt;="&amp;$B$2-1), Prices!A:B, 2, 0)*AO133</f>
        <v>0</v>
      </c>
      <c r="AZ133" s="8">
        <f t="shared" si="43"/>
        <v>0</v>
      </c>
      <c r="BA133" s="8">
        <f t="shared" si="44"/>
        <v>0</v>
      </c>
      <c r="BB133" s="8">
        <f t="shared" si="45"/>
        <v>0</v>
      </c>
      <c r="BC133" s="8">
        <f t="shared" si="46"/>
        <v>0</v>
      </c>
      <c r="BD133" s="8">
        <f t="shared" si="47"/>
        <v>0</v>
      </c>
      <c r="BE133" s="8">
        <f t="shared" si="48"/>
        <v>0</v>
      </c>
      <c r="BF133" s="8">
        <f>-(if(R133&gt;0, VLOOKUP(maxifs(Prices!A:A, Prices!A:A, "&lt;="&amp;R133), Prices!A:B, 2, 0)*AA133, 0)+if(M133&lt;&gt;"", VLOOKUP(maxifs(Prices!A:A, Prices!A:A, "&lt;="&amp;M133), Prices!A:B, 2, 0)*Y133, 0)+if(O133&lt;&gt;"", VLOOKUP(maxifs(Prices!A:A, Prices!A:A, "&lt;="&amp;O133), Prices!A:B, 2, 0)*Z133, 0))</f>
        <v>0</v>
      </c>
      <c r="BG133" s="8">
        <f t="shared" si="49"/>
        <v>0</v>
      </c>
      <c r="BH133" s="8">
        <f t="shared" si="50"/>
        <v>0</v>
      </c>
      <c r="BI133" s="8">
        <f>VLOOKUP(maxifs(Prices!A:A, Prices!A:A, "&lt;="&amp;$B$3), Prices!A:B, 2, 0)*AT133</f>
        <v>0</v>
      </c>
      <c r="BJ133" s="8">
        <f t="shared" si="51"/>
        <v>0</v>
      </c>
      <c r="BK133" s="8">
        <f t="shared" si="52"/>
        <v>0</v>
      </c>
      <c r="BL133" s="8">
        <f t="shared" si="53"/>
        <v>0</v>
      </c>
      <c r="BM133" s="8">
        <f t="shared" si="54"/>
        <v>0</v>
      </c>
    </row>
    <row r="134" ht="12.75" customHeight="1">
      <c r="A134" s="88" t="s">
        <v>104</v>
      </c>
      <c r="B134" s="88" t="s">
        <v>105</v>
      </c>
      <c r="C134" s="7"/>
      <c r="D134" s="7" t="str">
        <f t="shared" si="8"/>
        <v>N</v>
      </c>
      <c r="E134" s="89"/>
      <c r="F134" s="90">
        <f>iferror(VLOOKUP(A134, Terminations!C:D, 2, 0), "")</f>
        <v>45443</v>
      </c>
      <c r="G134" s="88" t="s">
        <v>111</v>
      </c>
      <c r="H134" s="8" t="str">
        <f t="shared" si="9"/>
        <v>E1-T05-47177</v>
      </c>
      <c r="I134" s="91">
        <v>45449.0</v>
      </c>
      <c r="J134" s="92">
        <v>4000.0</v>
      </c>
      <c r="K134" s="91">
        <v>47177.0</v>
      </c>
      <c r="L134" s="10">
        <f t="shared" si="10"/>
        <v>0</v>
      </c>
      <c r="M134" s="93">
        <f t="shared" si="11"/>
        <v>45443</v>
      </c>
      <c r="N134" s="8">
        <f t="shared" si="12"/>
        <v>4000</v>
      </c>
      <c r="O134" s="94" t="str">
        <f t="shared" si="13"/>
        <v/>
      </c>
      <c r="P134" s="8">
        <f t="shared" si="14"/>
        <v>0</v>
      </c>
      <c r="Q134" s="95"/>
      <c r="R134" s="91"/>
      <c r="S134" s="97"/>
      <c r="T134" s="94">
        <f t="shared" si="16"/>
        <v>45443</v>
      </c>
      <c r="U134" s="10">
        <f t="shared" si="17"/>
        <v>0</v>
      </c>
      <c r="V134" s="10">
        <f t="shared" si="18"/>
        <v>0</v>
      </c>
      <c r="W134" s="10">
        <f t="shared" si="19"/>
        <v>0</v>
      </c>
      <c r="X134" s="10">
        <f t="shared" si="20"/>
        <v>0</v>
      </c>
      <c r="Y134" s="10">
        <f t="shared" si="21"/>
        <v>0</v>
      </c>
      <c r="Z134" s="10">
        <f t="shared" si="22"/>
        <v>0</v>
      </c>
      <c r="AA134" s="10">
        <f t="shared" si="23"/>
        <v>0</v>
      </c>
      <c r="AB134" s="10">
        <f t="shared" si="24"/>
        <v>0</v>
      </c>
      <c r="AC134" s="10">
        <f t="shared" si="25"/>
        <v>0</v>
      </c>
      <c r="AD134" s="9">
        <f t="shared" si="26"/>
        <v>45449</v>
      </c>
      <c r="AE134" s="9">
        <f t="array" ref="AE134">IFS(O134&lt;&gt;"", O134, M134&lt;&gt;"", M134, R134&lt;&gt;"", MIN(R134, K134), R134=0, K134)</f>
        <v>45443</v>
      </c>
      <c r="AF134" s="94">
        <f t="shared" si="27"/>
        <v>45443</v>
      </c>
      <c r="AG134" s="94" t="str">
        <f t="shared" si="28"/>
        <v>Start Before/End Before (current period)</v>
      </c>
      <c r="AH134" s="98">
        <f t="shared" si="29"/>
        <v>45443</v>
      </c>
      <c r="AI134" s="98">
        <f t="shared" si="30"/>
        <v>45443</v>
      </c>
      <c r="AJ134" s="99">
        <f t="shared" si="31"/>
        <v>1729</v>
      </c>
      <c r="AK134" s="99">
        <f t="shared" si="32"/>
        <v>0</v>
      </c>
      <c r="AL134" s="99">
        <f t="shared" si="33"/>
        <v>0</v>
      </c>
      <c r="AM134" s="99">
        <f t="shared" si="34"/>
        <v>0</v>
      </c>
      <c r="AN134" s="8">
        <f t="shared" si="35"/>
        <v>2.313475998</v>
      </c>
      <c r="AO134" s="8">
        <f t="shared" si="36"/>
        <v>0</v>
      </c>
      <c r="AP134" s="8">
        <f t="shared" si="37"/>
        <v>0</v>
      </c>
      <c r="AQ134" s="8">
        <f t="shared" si="38"/>
        <v>0</v>
      </c>
      <c r="AR134" s="8">
        <f t="shared" si="39"/>
        <v>0</v>
      </c>
      <c r="AS134" s="8">
        <f t="shared" si="40"/>
        <v>0</v>
      </c>
      <c r="AT134" s="8">
        <f t="shared" si="41"/>
        <v>0</v>
      </c>
      <c r="AU134" s="100">
        <f t="shared" si="42"/>
        <v>0</v>
      </c>
      <c r="AV134" s="8">
        <f>if(AO134&gt;0, iferror(averageifs(Prices!$B:$B, Prices!$A:$A, "&gt;="&amp;AD134, Prices!$A:$A, "&lt;"&amp;MIN($B$2, AE134)), 0), 0)</f>
        <v>0</v>
      </c>
      <c r="AW134" s="8">
        <f>if(AP134&gt;0, IFERROR(averageifs(Prices!$B:$B, Prices!$A:$A, "&gt;="&amp;MAX(AD134, $B$2), Prices!$A:$A, "&lt;"&amp;MIN($B$3, AE134)), 0), 0)</f>
        <v>0</v>
      </c>
      <c r="AX134" s="8">
        <f>if(AT134&gt;0, iferror(averageifs(Prices!$B:$B, Prices!$A:$A, "&gt;="&amp;AD134, Prices!$A:$A, "&lt;"&amp;min($B$3, $AE134)), 0), 0)</f>
        <v>0</v>
      </c>
      <c r="AY134" s="8">
        <f>VLOOKUP(maxifs(Prices!A:A, Prices!A:A, "&lt;="&amp;$B$2-1), Prices!A:B, 2, 0)*AO134</f>
        <v>0</v>
      </c>
      <c r="AZ134" s="8">
        <f t="shared" si="43"/>
        <v>0</v>
      </c>
      <c r="BA134" s="8">
        <f t="shared" si="44"/>
        <v>0</v>
      </c>
      <c r="BB134" s="8">
        <f t="shared" si="45"/>
        <v>0</v>
      </c>
      <c r="BC134" s="8">
        <f t="shared" si="46"/>
        <v>0</v>
      </c>
      <c r="BD134" s="8">
        <f t="shared" si="47"/>
        <v>0</v>
      </c>
      <c r="BE134" s="8">
        <f t="shared" si="48"/>
        <v>0</v>
      </c>
      <c r="BF134" s="8">
        <f>-(if(R134&gt;0, VLOOKUP(maxifs(Prices!A:A, Prices!A:A, "&lt;="&amp;R134), Prices!A:B, 2, 0)*AA134, 0)+if(M134&lt;&gt;"", VLOOKUP(maxifs(Prices!A:A, Prices!A:A, "&lt;="&amp;M134), Prices!A:B, 2, 0)*Y134, 0)+if(O134&lt;&gt;"", VLOOKUP(maxifs(Prices!A:A, Prices!A:A, "&lt;="&amp;O134), Prices!A:B, 2, 0)*Z134, 0))</f>
        <v>0</v>
      </c>
      <c r="BG134" s="8">
        <f t="shared" si="49"/>
        <v>0</v>
      </c>
      <c r="BH134" s="8">
        <f t="shared" si="50"/>
        <v>0</v>
      </c>
      <c r="BI134" s="8">
        <f>VLOOKUP(maxifs(Prices!A:A, Prices!A:A, "&lt;="&amp;$B$3), Prices!A:B, 2, 0)*AT134</f>
        <v>0</v>
      </c>
      <c r="BJ134" s="8">
        <f t="shared" si="51"/>
        <v>0</v>
      </c>
      <c r="BK134" s="8">
        <f t="shared" si="52"/>
        <v>0</v>
      </c>
      <c r="BL134" s="8">
        <f t="shared" si="53"/>
        <v>0</v>
      </c>
      <c r="BM134" s="8">
        <f t="shared" si="54"/>
        <v>0</v>
      </c>
    </row>
    <row r="135" ht="12.75" customHeight="1">
      <c r="A135" s="88" t="s">
        <v>104</v>
      </c>
      <c r="B135" s="88" t="s">
        <v>105</v>
      </c>
      <c r="C135" s="7"/>
      <c r="D135" s="7" t="str">
        <f t="shared" si="8"/>
        <v>N</v>
      </c>
      <c r="E135" s="89"/>
      <c r="F135" s="90">
        <f>iferror(VLOOKUP(A135, Terminations!C:D, 2, 0), "")</f>
        <v>45443</v>
      </c>
      <c r="G135" s="88" t="s">
        <v>111</v>
      </c>
      <c r="H135" s="8" t="str">
        <f t="shared" si="9"/>
        <v>E1-T05-47208</v>
      </c>
      <c r="I135" s="91">
        <v>45449.0</v>
      </c>
      <c r="J135" s="92">
        <v>4000.0</v>
      </c>
      <c r="K135" s="91">
        <v>47208.0</v>
      </c>
      <c r="L135" s="10">
        <f t="shared" si="10"/>
        <v>0</v>
      </c>
      <c r="M135" s="93">
        <f t="shared" si="11"/>
        <v>45443</v>
      </c>
      <c r="N135" s="8">
        <f t="shared" si="12"/>
        <v>4000</v>
      </c>
      <c r="O135" s="94" t="str">
        <f t="shared" si="13"/>
        <v/>
      </c>
      <c r="P135" s="8">
        <f t="shared" si="14"/>
        <v>0</v>
      </c>
      <c r="Q135" s="95"/>
      <c r="R135" s="91"/>
      <c r="S135" s="97"/>
      <c r="T135" s="94">
        <f t="shared" si="16"/>
        <v>45443</v>
      </c>
      <c r="U135" s="10">
        <f t="shared" si="17"/>
        <v>0</v>
      </c>
      <c r="V135" s="10">
        <f t="shared" si="18"/>
        <v>0</v>
      </c>
      <c r="W135" s="10">
        <f t="shared" si="19"/>
        <v>0</v>
      </c>
      <c r="X135" s="10">
        <f t="shared" si="20"/>
        <v>0</v>
      </c>
      <c r="Y135" s="10">
        <f t="shared" si="21"/>
        <v>0</v>
      </c>
      <c r="Z135" s="10">
        <f t="shared" si="22"/>
        <v>0</v>
      </c>
      <c r="AA135" s="10">
        <f t="shared" si="23"/>
        <v>0</v>
      </c>
      <c r="AB135" s="10">
        <f t="shared" si="24"/>
        <v>0</v>
      </c>
      <c r="AC135" s="10">
        <f t="shared" si="25"/>
        <v>0</v>
      </c>
      <c r="AD135" s="9">
        <f t="shared" si="26"/>
        <v>45449</v>
      </c>
      <c r="AE135" s="9">
        <f t="array" ref="AE135">IFS(O135&lt;&gt;"", O135, M135&lt;&gt;"", M135, R135&lt;&gt;"", MIN(R135, K135), R135=0, K135)</f>
        <v>45443</v>
      </c>
      <c r="AF135" s="94">
        <f t="shared" si="27"/>
        <v>45443</v>
      </c>
      <c r="AG135" s="94" t="str">
        <f t="shared" si="28"/>
        <v>Start Before/End Before (current period)</v>
      </c>
      <c r="AH135" s="98">
        <f t="shared" si="29"/>
        <v>45443</v>
      </c>
      <c r="AI135" s="98">
        <f t="shared" si="30"/>
        <v>45443</v>
      </c>
      <c r="AJ135" s="99">
        <f t="shared" si="31"/>
        <v>1760</v>
      </c>
      <c r="AK135" s="99">
        <f t="shared" si="32"/>
        <v>0</v>
      </c>
      <c r="AL135" s="99">
        <f t="shared" si="33"/>
        <v>0</v>
      </c>
      <c r="AM135" s="99">
        <f t="shared" si="34"/>
        <v>0</v>
      </c>
      <c r="AN135" s="8">
        <f t="shared" si="35"/>
        <v>2.272727273</v>
      </c>
      <c r="AO135" s="8">
        <f t="shared" si="36"/>
        <v>0</v>
      </c>
      <c r="AP135" s="8">
        <f t="shared" si="37"/>
        <v>0</v>
      </c>
      <c r="AQ135" s="8">
        <f t="shared" si="38"/>
        <v>0</v>
      </c>
      <c r="AR135" s="8">
        <f t="shared" si="39"/>
        <v>0</v>
      </c>
      <c r="AS135" s="8">
        <f t="shared" si="40"/>
        <v>0</v>
      </c>
      <c r="AT135" s="8">
        <f t="shared" si="41"/>
        <v>0</v>
      </c>
      <c r="AU135" s="100">
        <f t="shared" si="42"/>
        <v>0</v>
      </c>
      <c r="AV135" s="8">
        <f>if(AO135&gt;0, iferror(averageifs(Prices!$B:$B, Prices!$A:$A, "&gt;="&amp;AD135, Prices!$A:$A, "&lt;"&amp;MIN($B$2, AE135)), 0), 0)</f>
        <v>0</v>
      </c>
      <c r="AW135" s="8">
        <f>if(AP135&gt;0, IFERROR(averageifs(Prices!$B:$B, Prices!$A:$A, "&gt;="&amp;MAX(AD135, $B$2), Prices!$A:$A, "&lt;"&amp;MIN($B$3, AE135)), 0), 0)</f>
        <v>0</v>
      </c>
      <c r="AX135" s="8">
        <f>if(AT135&gt;0, iferror(averageifs(Prices!$B:$B, Prices!$A:$A, "&gt;="&amp;AD135, Prices!$A:$A, "&lt;"&amp;min($B$3, $AE135)), 0), 0)</f>
        <v>0</v>
      </c>
      <c r="AY135" s="8">
        <f>VLOOKUP(maxifs(Prices!A:A, Prices!A:A, "&lt;="&amp;$B$2-1), Prices!A:B, 2, 0)*AO135</f>
        <v>0</v>
      </c>
      <c r="AZ135" s="8">
        <f t="shared" si="43"/>
        <v>0</v>
      </c>
      <c r="BA135" s="8">
        <f t="shared" si="44"/>
        <v>0</v>
      </c>
      <c r="BB135" s="8">
        <f t="shared" si="45"/>
        <v>0</v>
      </c>
      <c r="BC135" s="8">
        <f t="shared" si="46"/>
        <v>0</v>
      </c>
      <c r="BD135" s="8">
        <f t="shared" si="47"/>
        <v>0</v>
      </c>
      <c r="BE135" s="8">
        <f t="shared" si="48"/>
        <v>0</v>
      </c>
      <c r="BF135" s="8">
        <f>-(if(R135&gt;0, VLOOKUP(maxifs(Prices!A:A, Prices!A:A, "&lt;="&amp;R135), Prices!A:B, 2, 0)*AA135, 0)+if(M135&lt;&gt;"", VLOOKUP(maxifs(Prices!A:A, Prices!A:A, "&lt;="&amp;M135), Prices!A:B, 2, 0)*Y135, 0)+if(O135&lt;&gt;"", VLOOKUP(maxifs(Prices!A:A, Prices!A:A, "&lt;="&amp;O135), Prices!A:B, 2, 0)*Z135, 0))</f>
        <v>0</v>
      </c>
      <c r="BG135" s="8">
        <f t="shared" si="49"/>
        <v>0</v>
      </c>
      <c r="BH135" s="8">
        <f t="shared" si="50"/>
        <v>0</v>
      </c>
      <c r="BI135" s="8">
        <f>VLOOKUP(maxifs(Prices!A:A, Prices!A:A, "&lt;="&amp;$B$3), Prices!A:B, 2, 0)*AT135</f>
        <v>0</v>
      </c>
      <c r="BJ135" s="8">
        <f t="shared" si="51"/>
        <v>0</v>
      </c>
      <c r="BK135" s="8">
        <f t="shared" si="52"/>
        <v>0</v>
      </c>
      <c r="BL135" s="8">
        <f t="shared" si="53"/>
        <v>0</v>
      </c>
      <c r="BM135" s="8">
        <f t="shared" si="54"/>
        <v>0</v>
      </c>
    </row>
    <row r="136" ht="12.75" customHeight="1">
      <c r="A136" s="88" t="s">
        <v>104</v>
      </c>
      <c r="B136" s="88" t="s">
        <v>105</v>
      </c>
      <c r="C136" s="7"/>
      <c r="D136" s="7" t="str">
        <f t="shared" si="8"/>
        <v>N</v>
      </c>
      <c r="E136" s="89"/>
      <c r="F136" s="90">
        <f>iferror(VLOOKUP(A136, Terminations!C:D, 2, 0), "")</f>
        <v>45443</v>
      </c>
      <c r="G136" s="88" t="s">
        <v>111</v>
      </c>
      <c r="H136" s="8" t="str">
        <f t="shared" si="9"/>
        <v>E1-T05-47238</v>
      </c>
      <c r="I136" s="91">
        <v>45449.0</v>
      </c>
      <c r="J136" s="92">
        <v>4000.0</v>
      </c>
      <c r="K136" s="91">
        <v>47238.0</v>
      </c>
      <c r="L136" s="10">
        <f t="shared" si="10"/>
        <v>0</v>
      </c>
      <c r="M136" s="93">
        <f t="shared" si="11"/>
        <v>45443</v>
      </c>
      <c r="N136" s="8">
        <f t="shared" si="12"/>
        <v>4000</v>
      </c>
      <c r="O136" s="94" t="str">
        <f t="shared" si="13"/>
        <v/>
      </c>
      <c r="P136" s="8">
        <f t="shared" si="14"/>
        <v>0</v>
      </c>
      <c r="Q136" s="95"/>
      <c r="R136" s="91"/>
      <c r="S136" s="97"/>
      <c r="T136" s="94">
        <f t="shared" si="16"/>
        <v>45443</v>
      </c>
      <c r="U136" s="10">
        <f t="shared" si="17"/>
        <v>0</v>
      </c>
      <c r="V136" s="10">
        <f t="shared" si="18"/>
        <v>0</v>
      </c>
      <c r="W136" s="10">
        <f t="shared" si="19"/>
        <v>0</v>
      </c>
      <c r="X136" s="10">
        <f t="shared" si="20"/>
        <v>0</v>
      </c>
      <c r="Y136" s="10">
        <f t="shared" si="21"/>
        <v>0</v>
      </c>
      <c r="Z136" s="10">
        <f t="shared" si="22"/>
        <v>0</v>
      </c>
      <c r="AA136" s="10">
        <f t="shared" si="23"/>
        <v>0</v>
      </c>
      <c r="AB136" s="10">
        <f t="shared" si="24"/>
        <v>0</v>
      </c>
      <c r="AC136" s="10">
        <f t="shared" si="25"/>
        <v>0</v>
      </c>
      <c r="AD136" s="9">
        <f t="shared" si="26"/>
        <v>45449</v>
      </c>
      <c r="AE136" s="9">
        <f t="array" ref="AE136">IFS(O136&lt;&gt;"", O136, M136&lt;&gt;"", M136, R136&lt;&gt;"", MIN(R136, K136), R136=0, K136)</f>
        <v>45443</v>
      </c>
      <c r="AF136" s="94">
        <f t="shared" si="27"/>
        <v>45443</v>
      </c>
      <c r="AG136" s="94" t="str">
        <f t="shared" si="28"/>
        <v>Start Before/End Before (current period)</v>
      </c>
      <c r="AH136" s="98">
        <f t="shared" si="29"/>
        <v>45443</v>
      </c>
      <c r="AI136" s="98">
        <f t="shared" si="30"/>
        <v>45443</v>
      </c>
      <c r="AJ136" s="99">
        <f t="shared" si="31"/>
        <v>1790</v>
      </c>
      <c r="AK136" s="99">
        <f t="shared" si="32"/>
        <v>0</v>
      </c>
      <c r="AL136" s="99">
        <f t="shared" si="33"/>
        <v>0</v>
      </c>
      <c r="AM136" s="99">
        <f t="shared" si="34"/>
        <v>0</v>
      </c>
      <c r="AN136" s="8">
        <f t="shared" si="35"/>
        <v>2.234636872</v>
      </c>
      <c r="AO136" s="8">
        <f t="shared" si="36"/>
        <v>0</v>
      </c>
      <c r="AP136" s="8">
        <f t="shared" si="37"/>
        <v>0</v>
      </c>
      <c r="AQ136" s="8">
        <f t="shared" si="38"/>
        <v>0</v>
      </c>
      <c r="AR136" s="8">
        <f t="shared" si="39"/>
        <v>0</v>
      </c>
      <c r="AS136" s="8">
        <f t="shared" si="40"/>
        <v>0</v>
      </c>
      <c r="AT136" s="8">
        <f t="shared" si="41"/>
        <v>0</v>
      </c>
      <c r="AU136" s="100">
        <f t="shared" si="42"/>
        <v>0</v>
      </c>
      <c r="AV136" s="8">
        <f>if(AO136&gt;0, iferror(averageifs(Prices!$B:$B, Prices!$A:$A, "&gt;="&amp;AD136, Prices!$A:$A, "&lt;"&amp;MIN($B$2, AE136)), 0), 0)</f>
        <v>0</v>
      </c>
      <c r="AW136" s="8">
        <f>if(AP136&gt;0, IFERROR(averageifs(Prices!$B:$B, Prices!$A:$A, "&gt;="&amp;MAX(AD136, $B$2), Prices!$A:$A, "&lt;"&amp;MIN($B$3, AE136)), 0), 0)</f>
        <v>0</v>
      </c>
      <c r="AX136" s="8">
        <f>if(AT136&gt;0, iferror(averageifs(Prices!$B:$B, Prices!$A:$A, "&gt;="&amp;AD136, Prices!$A:$A, "&lt;"&amp;min($B$3, $AE136)), 0), 0)</f>
        <v>0</v>
      </c>
      <c r="AY136" s="8">
        <f>VLOOKUP(maxifs(Prices!A:A, Prices!A:A, "&lt;="&amp;$B$2-1), Prices!A:B, 2, 0)*AO136</f>
        <v>0</v>
      </c>
      <c r="AZ136" s="8">
        <f t="shared" si="43"/>
        <v>0</v>
      </c>
      <c r="BA136" s="8">
        <f t="shared" si="44"/>
        <v>0</v>
      </c>
      <c r="BB136" s="8">
        <f t="shared" si="45"/>
        <v>0</v>
      </c>
      <c r="BC136" s="8">
        <f t="shared" si="46"/>
        <v>0</v>
      </c>
      <c r="BD136" s="8">
        <f t="shared" si="47"/>
        <v>0</v>
      </c>
      <c r="BE136" s="8">
        <f t="shared" si="48"/>
        <v>0</v>
      </c>
      <c r="BF136" s="8">
        <f>-(if(R136&gt;0, VLOOKUP(maxifs(Prices!A:A, Prices!A:A, "&lt;="&amp;R136), Prices!A:B, 2, 0)*AA136, 0)+if(M136&lt;&gt;"", VLOOKUP(maxifs(Prices!A:A, Prices!A:A, "&lt;="&amp;M136), Prices!A:B, 2, 0)*Y136, 0)+if(O136&lt;&gt;"", VLOOKUP(maxifs(Prices!A:A, Prices!A:A, "&lt;="&amp;O136), Prices!A:B, 2, 0)*Z136, 0))</f>
        <v>0</v>
      </c>
      <c r="BG136" s="8">
        <f t="shared" si="49"/>
        <v>0</v>
      </c>
      <c r="BH136" s="8">
        <f t="shared" si="50"/>
        <v>0</v>
      </c>
      <c r="BI136" s="8">
        <f>VLOOKUP(maxifs(Prices!A:A, Prices!A:A, "&lt;="&amp;$B$3), Prices!A:B, 2, 0)*AT136</f>
        <v>0</v>
      </c>
      <c r="BJ136" s="8">
        <f t="shared" si="51"/>
        <v>0</v>
      </c>
      <c r="BK136" s="8">
        <f t="shared" si="52"/>
        <v>0</v>
      </c>
      <c r="BL136" s="8">
        <f t="shared" si="53"/>
        <v>0</v>
      </c>
      <c r="BM136" s="8">
        <f t="shared" si="54"/>
        <v>0</v>
      </c>
    </row>
    <row r="137" ht="12.75" customHeight="1">
      <c r="A137" s="88" t="s">
        <v>104</v>
      </c>
      <c r="B137" s="88" t="s">
        <v>105</v>
      </c>
      <c r="C137" s="7"/>
      <c r="D137" s="7" t="str">
        <f t="shared" si="8"/>
        <v>N</v>
      </c>
      <c r="E137" s="89"/>
      <c r="F137" s="90">
        <f>iferror(VLOOKUP(A137, Terminations!C:D, 2, 0), "")</f>
        <v>45443</v>
      </c>
      <c r="G137" s="88" t="s">
        <v>111</v>
      </c>
      <c r="H137" s="8" t="str">
        <f t="shared" si="9"/>
        <v>E1-T05-47269</v>
      </c>
      <c r="I137" s="91">
        <v>45449.0</v>
      </c>
      <c r="J137" s="92">
        <v>4000.0</v>
      </c>
      <c r="K137" s="91">
        <v>47269.0</v>
      </c>
      <c r="L137" s="10">
        <f t="shared" si="10"/>
        <v>0</v>
      </c>
      <c r="M137" s="93">
        <f t="shared" si="11"/>
        <v>45443</v>
      </c>
      <c r="N137" s="8">
        <f t="shared" si="12"/>
        <v>4000</v>
      </c>
      <c r="O137" s="94" t="str">
        <f t="shared" si="13"/>
        <v/>
      </c>
      <c r="P137" s="8">
        <f t="shared" si="14"/>
        <v>0</v>
      </c>
      <c r="Q137" s="95"/>
      <c r="R137" s="91"/>
      <c r="S137" s="97"/>
      <c r="T137" s="94">
        <f t="shared" si="16"/>
        <v>45443</v>
      </c>
      <c r="U137" s="10">
        <f t="shared" si="17"/>
        <v>0</v>
      </c>
      <c r="V137" s="10">
        <f t="shared" si="18"/>
        <v>0</v>
      </c>
      <c r="W137" s="10">
        <f t="shared" si="19"/>
        <v>0</v>
      </c>
      <c r="X137" s="10">
        <f t="shared" si="20"/>
        <v>0</v>
      </c>
      <c r="Y137" s="10">
        <f t="shared" si="21"/>
        <v>0</v>
      </c>
      <c r="Z137" s="10">
        <f t="shared" si="22"/>
        <v>0</v>
      </c>
      <c r="AA137" s="10">
        <f t="shared" si="23"/>
        <v>0</v>
      </c>
      <c r="AB137" s="10">
        <f t="shared" si="24"/>
        <v>0</v>
      </c>
      <c r="AC137" s="10">
        <f t="shared" si="25"/>
        <v>0</v>
      </c>
      <c r="AD137" s="9">
        <f t="shared" si="26"/>
        <v>45449</v>
      </c>
      <c r="AE137" s="9">
        <f t="array" ref="AE137">IFS(O137&lt;&gt;"", O137, M137&lt;&gt;"", M137, R137&lt;&gt;"", MIN(R137, K137), R137=0, K137)</f>
        <v>45443</v>
      </c>
      <c r="AF137" s="94">
        <f t="shared" si="27"/>
        <v>45443</v>
      </c>
      <c r="AG137" s="94" t="str">
        <f t="shared" si="28"/>
        <v>Start Before/End Before (current period)</v>
      </c>
      <c r="AH137" s="98">
        <f t="shared" si="29"/>
        <v>45443</v>
      </c>
      <c r="AI137" s="98">
        <f t="shared" si="30"/>
        <v>45443</v>
      </c>
      <c r="AJ137" s="99">
        <f t="shared" si="31"/>
        <v>1821</v>
      </c>
      <c r="AK137" s="99">
        <f t="shared" si="32"/>
        <v>0</v>
      </c>
      <c r="AL137" s="99">
        <f t="shared" si="33"/>
        <v>0</v>
      </c>
      <c r="AM137" s="99">
        <f t="shared" si="34"/>
        <v>0</v>
      </c>
      <c r="AN137" s="8">
        <f t="shared" si="35"/>
        <v>2.196595277</v>
      </c>
      <c r="AO137" s="8">
        <f t="shared" si="36"/>
        <v>0</v>
      </c>
      <c r="AP137" s="8">
        <f t="shared" si="37"/>
        <v>0</v>
      </c>
      <c r="AQ137" s="8">
        <f t="shared" si="38"/>
        <v>0</v>
      </c>
      <c r="AR137" s="8">
        <f t="shared" si="39"/>
        <v>0</v>
      </c>
      <c r="AS137" s="8">
        <f t="shared" si="40"/>
        <v>0</v>
      </c>
      <c r="AT137" s="8">
        <f t="shared" si="41"/>
        <v>0</v>
      </c>
      <c r="AU137" s="100">
        <f t="shared" si="42"/>
        <v>0</v>
      </c>
      <c r="AV137" s="8">
        <f>if(AO137&gt;0, iferror(averageifs(Prices!$B:$B, Prices!$A:$A, "&gt;="&amp;AD137, Prices!$A:$A, "&lt;"&amp;MIN($B$2, AE137)), 0), 0)</f>
        <v>0</v>
      </c>
      <c r="AW137" s="8">
        <f>if(AP137&gt;0, IFERROR(averageifs(Prices!$B:$B, Prices!$A:$A, "&gt;="&amp;MAX(AD137, $B$2), Prices!$A:$A, "&lt;"&amp;MIN($B$3, AE137)), 0), 0)</f>
        <v>0</v>
      </c>
      <c r="AX137" s="8">
        <f>if(AT137&gt;0, iferror(averageifs(Prices!$B:$B, Prices!$A:$A, "&gt;="&amp;AD137, Prices!$A:$A, "&lt;"&amp;min($B$3, $AE137)), 0), 0)</f>
        <v>0</v>
      </c>
      <c r="AY137" s="8">
        <f>VLOOKUP(maxifs(Prices!A:A, Prices!A:A, "&lt;="&amp;$B$2-1), Prices!A:B, 2, 0)*AO137</f>
        <v>0</v>
      </c>
      <c r="AZ137" s="8">
        <f t="shared" si="43"/>
        <v>0</v>
      </c>
      <c r="BA137" s="8">
        <f t="shared" si="44"/>
        <v>0</v>
      </c>
      <c r="BB137" s="8">
        <f t="shared" si="45"/>
        <v>0</v>
      </c>
      <c r="BC137" s="8">
        <f t="shared" si="46"/>
        <v>0</v>
      </c>
      <c r="BD137" s="8">
        <f t="shared" si="47"/>
        <v>0</v>
      </c>
      <c r="BE137" s="8">
        <f t="shared" si="48"/>
        <v>0</v>
      </c>
      <c r="BF137" s="8">
        <f>-(if(R137&gt;0, VLOOKUP(maxifs(Prices!A:A, Prices!A:A, "&lt;="&amp;R137), Prices!A:B, 2, 0)*AA137, 0)+if(M137&lt;&gt;"", VLOOKUP(maxifs(Prices!A:A, Prices!A:A, "&lt;="&amp;M137), Prices!A:B, 2, 0)*Y137, 0)+if(O137&lt;&gt;"", VLOOKUP(maxifs(Prices!A:A, Prices!A:A, "&lt;="&amp;O137), Prices!A:B, 2, 0)*Z137, 0))</f>
        <v>0</v>
      </c>
      <c r="BG137" s="8">
        <f t="shared" si="49"/>
        <v>0</v>
      </c>
      <c r="BH137" s="8">
        <f t="shared" si="50"/>
        <v>0</v>
      </c>
      <c r="BI137" s="8">
        <f>VLOOKUP(maxifs(Prices!A:A, Prices!A:A, "&lt;="&amp;$B$3), Prices!A:B, 2, 0)*AT137</f>
        <v>0</v>
      </c>
      <c r="BJ137" s="8">
        <f t="shared" si="51"/>
        <v>0</v>
      </c>
      <c r="BK137" s="8">
        <f t="shared" si="52"/>
        <v>0</v>
      </c>
      <c r="BL137" s="8">
        <f t="shared" si="53"/>
        <v>0</v>
      </c>
      <c r="BM137" s="8">
        <f t="shared" si="54"/>
        <v>0</v>
      </c>
    </row>
    <row r="138" ht="12.75" customHeight="1">
      <c r="A138" s="88" t="s">
        <v>113</v>
      </c>
      <c r="B138" s="88" t="s">
        <v>105</v>
      </c>
      <c r="C138" s="7"/>
      <c r="D138" s="7" t="str">
        <f t="shared" si="8"/>
        <v>N</v>
      </c>
      <c r="E138" s="89"/>
      <c r="F138" s="90" t="str">
        <f>iferror(VLOOKUP(A138, Terminations!C:D, 2, 0), "")</f>
        <v/>
      </c>
      <c r="G138" s="88" t="s">
        <v>114</v>
      </c>
      <c r="H138" s="8" t="str">
        <f t="shared" si="9"/>
        <v>E2-T01-45240</v>
      </c>
      <c r="I138" s="91">
        <v>44875.0</v>
      </c>
      <c r="J138" s="92">
        <v>229000.0</v>
      </c>
      <c r="K138" s="91">
        <v>45240.0</v>
      </c>
      <c r="L138" s="10">
        <f t="shared" si="10"/>
        <v>229000</v>
      </c>
      <c r="M138" s="93" t="str">
        <f t="shared" si="11"/>
        <v/>
      </c>
      <c r="N138" s="8">
        <f t="shared" si="12"/>
        <v>0</v>
      </c>
      <c r="O138" s="94" t="str">
        <f t="shared" si="13"/>
        <v/>
      </c>
      <c r="P138" s="8">
        <f t="shared" si="14"/>
        <v>0</v>
      </c>
      <c r="Q138" s="95"/>
      <c r="R138" s="91">
        <f t="shared" ref="R138:S138" si="55">K138</f>
        <v>45240</v>
      </c>
      <c r="S138" s="97">
        <f t="shared" si="55"/>
        <v>229000</v>
      </c>
      <c r="T138" s="94">
        <f t="shared" si="16"/>
        <v>45240</v>
      </c>
      <c r="U138" s="10">
        <f t="shared" si="17"/>
        <v>0</v>
      </c>
      <c r="V138" s="10">
        <f t="shared" si="18"/>
        <v>0</v>
      </c>
      <c r="W138" s="10">
        <f t="shared" si="19"/>
        <v>0</v>
      </c>
      <c r="X138" s="10">
        <f t="shared" si="20"/>
        <v>0</v>
      </c>
      <c r="Y138" s="10">
        <f t="shared" si="21"/>
        <v>0</v>
      </c>
      <c r="Z138" s="10">
        <f t="shared" si="22"/>
        <v>0</v>
      </c>
      <c r="AA138" s="10">
        <f t="shared" si="23"/>
        <v>0</v>
      </c>
      <c r="AB138" s="10">
        <f t="shared" si="24"/>
        <v>0</v>
      </c>
      <c r="AC138" s="10">
        <f t="shared" si="25"/>
        <v>0</v>
      </c>
      <c r="AD138" s="9">
        <f t="shared" si="26"/>
        <v>44875</v>
      </c>
      <c r="AE138" s="9">
        <f t="array" ref="AE138">IFS(O138&lt;&gt;"", O138, M138&lt;&gt;"", M138, R138&lt;&gt;"", MIN(R138, K138), R138=0, K138)</f>
        <v>45240</v>
      </c>
      <c r="AF138" s="94">
        <f t="shared" si="27"/>
        <v>45240</v>
      </c>
      <c r="AG138" s="94" t="str">
        <f t="shared" si="28"/>
        <v>Start Before/End Before (current period)</v>
      </c>
      <c r="AH138" s="98">
        <f t="shared" si="29"/>
        <v>45240</v>
      </c>
      <c r="AI138" s="98">
        <f t="shared" si="30"/>
        <v>45240</v>
      </c>
      <c r="AJ138" s="99">
        <f t="shared" si="31"/>
        <v>366</v>
      </c>
      <c r="AK138" s="99">
        <f t="shared" si="32"/>
        <v>366</v>
      </c>
      <c r="AL138" s="99">
        <f t="shared" si="33"/>
        <v>0</v>
      </c>
      <c r="AM138" s="99">
        <f t="shared" si="34"/>
        <v>366</v>
      </c>
      <c r="AN138" s="8">
        <f t="shared" si="35"/>
        <v>625.6830601</v>
      </c>
      <c r="AO138" s="8">
        <f t="shared" si="36"/>
        <v>0</v>
      </c>
      <c r="AP138" s="8">
        <f t="shared" si="37"/>
        <v>0</v>
      </c>
      <c r="AQ138" s="8">
        <f t="shared" si="38"/>
        <v>0</v>
      </c>
      <c r="AR138" s="8">
        <f t="shared" si="39"/>
        <v>0</v>
      </c>
      <c r="AS138" s="8">
        <f t="shared" si="40"/>
        <v>0</v>
      </c>
      <c r="AT138" s="8">
        <f t="shared" si="41"/>
        <v>0</v>
      </c>
      <c r="AU138" s="100">
        <f t="shared" si="42"/>
        <v>0</v>
      </c>
      <c r="AV138" s="8">
        <f>if(AO138&gt;0, iferror(averageifs(Prices!$B:$B, Prices!$A:$A, "&gt;="&amp;AD138, Prices!$A:$A, "&lt;"&amp;MIN($B$2, AE138)), 0), 0)</f>
        <v>0</v>
      </c>
      <c r="AW138" s="8">
        <f>if(AP138&gt;0, IFERROR(averageifs(Prices!$B:$B, Prices!$A:$A, "&gt;="&amp;MAX(AD138, $B$2), Prices!$A:$A, "&lt;"&amp;MIN($B$3, AE138)), 0), 0)</f>
        <v>0</v>
      </c>
      <c r="AX138" s="8">
        <f>if(AT138&gt;0, iferror(averageifs(Prices!$B:$B, Prices!$A:$A, "&gt;="&amp;AD138, Prices!$A:$A, "&lt;"&amp;min($B$3, $AE138)), 0), 0)</f>
        <v>0</v>
      </c>
      <c r="AY138" s="8">
        <f>VLOOKUP(maxifs(Prices!A:A, Prices!A:A, "&lt;="&amp;$B$2-1), Prices!A:B, 2, 0)*AO138</f>
        <v>0</v>
      </c>
      <c r="AZ138" s="8">
        <f t="shared" si="43"/>
        <v>0</v>
      </c>
      <c r="BA138" s="8">
        <f t="shared" si="44"/>
        <v>0</v>
      </c>
      <c r="BB138" s="8">
        <f t="shared" si="45"/>
        <v>0</v>
      </c>
      <c r="BC138" s="8">
        <f t="shared" si="46"/>
        <v>0</v>
      </c>
      <c r="BD138" s="8">
        <f t="shared" si="47"/>
        <v>0</v>
      </c>
      <c r="BE138" s="8">
        <f t="shared" si="48"/>
        <v>0</v>
      </c>
      <c r="BF138" s="8">
        <f>-(if(R138&gt;0, VLOOKUP(maxifs(Prices!A:A, Prices!A:A, "&lt;="&amp;R138), Prices!A:B, 2, 0)*AA138, 0)+if(M138&lt;&gt;"", VLOOKUP(maxifs(Prices!A:A, Prices!A:A, "&lt;="&amp;M138), Prices!A:B, 2, 0)*Y138, 0)+if(O138&lt;&gt;"", VLOOKUP(maxifs(Prices!A:A, Prices!A:A, "&lt;="&amp;O138), Prices!A:B, 2, 0)*Z138, 0))</f>
        <v>0</v>
      </c>
      <c r="BG138" s="8">
        <f t="shared" si="49"/>
        <v>0</v>
      </c>
      <c r="BH138" s="8">
        <f t="shared" si="50"/>
        <v>0</v>
      </c>
      <c r="BI138" s="8">
        <f>VLOOKUP(maxifs(Prices!A:A, Prices!A:A, "&lt;="&amp;$B$3), Prices!A:B, 2, 0)*AT138</f>
        <v>0</v>
      </c>
      <c r="BJ138" s="8">
        <f t="shared" si="51"/>
        <v>0</v>
      </c>
      <c r="BK138" s="8">
        <f t="shared" si="52"/>
        <v>0</v>
      </c>
      <c r="BL138" s="8">
        <f t="shared" si="53"/>
        <v>0</v>
      </c>
      <c r="BM138" s="8">
        <f t="shared" si="54"/>
        <v>0</v>
      </c>
    </row>
    <row r="139" ht="12.75" customHeight="1">
      <c r="A139" s="88" t="s">
        <v>113</v>
      </c>
      <c r="B139" s="88" t="s">
        <v>105</v>
      </c>
      <c r="C139" s="7"/>
      <c r="D139" s="7" t="str">
        <f t="shared" si="8"/>
        <v>N</v>
      </c>
      <c r="E139" s="89"/>
      <c r="F139" s="90" t="str">
        <f>iferror(VLOOKUP(A139, Terminations!C:D, 2, 0), "")</f>
        <v/>
      </c>
      <c r="G139" s="88" t="s">
        <v>115</v>
      </c>
      <c r="H139" s="8" t="str">
        <f t="shared" si="9"/>
        <v>E2-T02-45605</v>
      </c>
      <c r="I139" s="91">
        <v>44875.0</v>
      </c>
      <c r="J139" s="92">
        <v>115000.0</v>
      </c>
      <c r="K139" s="91">
        <v>45605.0</v>
      </c>
      <c r="L139" s="10">
        <f t="shared" si="10"/>
        <v>115000</v>
      </c>
      <c r="M139" s="93" t="str">
        <f t="shared" si="11"/>
        <v/>
      </c>
      <c r="N139" s="8">
        <f t="shared" si="12"/>
        <v>0</v>
      </c>
      <c r="O139" s="94" t="str">
        <f t="shared" si="13"/>
        <v/>
      </c>
      <c r="P139" s="8">
        <f t="shared" si="14"/>
        <v>0</v>
      </c>
      <c r="Q139" s="95"/>
      <c r="R139" s="91">
        <f t="shared" ref="R139:S139" si="56">K139</f>
        <v>45605</v>
      </c>
      <c r="S139" s="97">
        <f t="shared" si="56"/>
        <v>115000</v>
      </c>
      <c r="T139" s="94">
        <f t="shared" si="16"/>
        <v>45605</v>
      </c>
      <c r="U139" s="10">
        <f t="shared" si="17"/>
        <v>0</v>
      </c>
      <c r="V139" s="10">
        <f t="shared" si="18"/>
        <v>0</v>
      </c>
      <c r="W139" s="10">
        <f t="shared" si="19"/>
        <v>0</v>
      </c>
      <c r="X139" s="10">
        <f t="shared" si="20"/>
        <v>0</v>
      </c>
      <c r="Y139" s="10">
        <f t="shared" si="21"/>
        <v>0</v>
      </c>
      <c r="Z139" s="10">
        <f t="shared" si="22"/>
        <v>0</v>
      </c>
      <c r="AA139" s="10">
        <f t="shared" si="23"/>
        <v>0</v>
      </c>
      <c r="AB139" s="10">
        <f t="shared" si="24"/>
        <v>0</v>
      </c>
      <c r="AC139" s="10">
        <f t="shared" si="25"/>
        <v>0</v>
      </c>
      <c r="AD139" s="9">
        <f t="shared" si="26"/>
        <v>44875</v>
      </c>
      <c r="AE139" s="9">
        <f t="array" ref="AE139">IFS(O139&lt;&gt;"", O139, M139&lt;&gt;"", M139, R139&lt;&gt;"", MIN(R139, K139), R139=0, K139)</f>
        <v>45605</v>
      </c>
      <c r="AF139" s="94">
        <f t="shared" si="27"/>
        <v>45605</v>
      </c>
      <c r="AG139" s="94" t="str">
        <f t="shared" si="28"/>
        <v>Start Before/End Before (current period)</v>
      </c>
      <c r="AH139" s="98">
        <f t="shared" si="29"/>
        <v>45605</v>
      </c>
      <c r="AI139" s="98">
        <f t="shared" si="30"/>
        <v>45605</v>
      </c>
      <c r="AJ139" s="99">
        <f t="shared" si="31"/>
        <v>731</v>
      </c>
      <c r="AK139" s="99">
        <f t="shared" si="32"/>
        <v>731</v>
      </c>
      <c r="AL139" s="99">
        <f t="shared" si="33"/>
        <v>0</v>
      </c>
      <c r="AM139" s="99">
        <f t="shared" si="34"/>
        <v>731</v>
      </c>
      <c r="AN139" s="8">
        <f t="shared" si="35"/>
        <v>157.3187415</v>
      </c>
      <c r="AO139" s="8">
        <f t="shared" si="36"/>
        <v>0</v>
      </c>
      <c r="AP139" s="8">
        <f t="shared" si="37"/>
        <v>0</v>
      </c>
      <c r="AQ139" s="8">
        <f t="shared" si="38"/>
        <v>0</v>
      </c>
      <c r="AR139" s="8">
        <f t="shared" si="39"/>
        <v>0</v>
      </c>
      <c r="AS139" s="8">
        <f t="shared" si="40"/>
        <v>0</v>
      </c>
      <c r="AT139" s="8">
        <f t="shared" si="41"/>
        <v>0</v>
      </c>
      <c r="AU139" s="100">
        <f t="shared" si="42"/>
        <v>0</v>
      </c>
      <c r="AV139" s="8">
        <f>if(AO139&gt;0, iferror(averageifs(Prices!$B:$B, Prices!$A:$A, "&gt;="&amp;AD139, Prices!$A:$A, "&lt;"&amp;MIN($B$2, AE139)), 0), 0)</f>
        <v>0</v>
      </c>
      <c r="AW139" s="8">
        <f>if(AP139&gt;0, IFERROR(averageifs(Prices!$B:$B, Prices!$A:$A, "&gt;="&amp;MAX(AD139, $B$2), Prices!$A:$A, "&lt;"&amp;MIN($B$3, AE139)), 0), 0)</f>
        <v>0</v>
      </c>
      <c r="AX139" s="8">
        <f>if(AT139&gt;0, iferror(averageifs(Prices!$B:$B, Prices!$A:$A, "&gt;="&amp;AD139, Prices!$A:$A, "&lt;"&amp;min($B$3, $AE139)), 0), 0)</f>
        <v>0</v>
      </c>
      <c r="AY139" s="8">
        <f>VLOOKUP(maxifs(Prices!A:A, Prices!A:A, "&lt;="&amp;$B$2-1), Prices!A:B, 2, 0)*AO139</f>
        <v>0</v>
      </c>
      <c r="AZ139" s="8">
        <f t="shared" si="43"/>
        <v>0</v>
      </c>
      <c r="BA139" s="8">
        <f t="shared" si="44"/>
        <v>0</v>
      </c>
      <c r="BB139" s="8">
        <f t="shared" si="45"/>
        <v>0</v>
      </c>
      <c r="BC139" s="8">
        <f t="shared" si="46"/>
        <v>0</v>
      </c>
      <c r="BD139" s="8">
        <f t="shared" si="47"/>
        <v>0</v>
      </c>
      <c r="BE139" s="8">
        <f t="shared" si="48"/>
        <v>0</v>
      </c>
      <c r="BF139" s="8">
        <f>-(if(R139&gt;0, VLOOKUP(maxifs(Prices!A:A, Prices!A:A, "&lt;="&amp;R139), Prices!A:B, 2, 0)*AA139, 0)+if(M139&lt;&gt;"", VLOOKUP(maxifs(Prices!A:A, Prices!A:A, "&lt;="&amp;M139), Prices!A:B, 2, 0)*Y139, 0)+if(O139&lt;&gt;"", VLOOKUP(maxifs(Prices!A:A, Prices!A:A, "&lt;="&amp;O139), Prices!A:B, 2, 0)*Z139, 0))</f>
        <v>0</v>
      </c>
      <c r="BG139" s="8">
        <f t="shared" si="49"/>
        <v>0</v>
      </c>
      <c r="BH139" s="8">
        <f t="shared" si="50"/>
        <v>0</v>
      </c>
      <c r="BI139" s="8">
        <f>VLOOKUP(maxifs(Prices!A:A, Prices!A:A, "&lt;="&amp;$B$3), Prices!A:B, 2, 0)*AT139</f>
        <v>0</v>
      </c>
      <c r="BJ139" s="8">
        <f t="shared" si="51"/>
        <v>0</v>
      </c>
      <c r="BK139" s="8">
        <f t="shared" si="52"/>
        <v>0</v>
      </c>
      <c r="BL139" s="8">
        <f t="shared" si="53"/>
        <v>0</v>
      </c>
      <c r="BM139" s="8">
        <f t="shared" si="54"/>
        <v>0</v>
      </c>
    </row>
    <row r="140" ht="12.75" customHeight="1">
      <c r="A140" s="88" t="s">
        <v>113</v>
      </c>
      <c r="B140" s="88" t="s">
        <v>105</v>
      </c>
      <c r="C140" s="7"/>
      <c r="D140" s="7" t="str">
        <f t="shared" si="8"/>
        <v>N</v>
      </c>
      <c r="E140" s="89"/>
      <c r="F140" s="90" t="str">
        <f>iferror(VLOOKUP(A140, Terminations!C:D, 2, 0), "")</f>
        <v/>
      </c>
      <c r="G140" s="88" t="s">
        <v>116</v>
      </c>
      <c r="H140" s="8" t="str">
        <f t="shared" si="9"/>
        <v>E2-T03-45657</v>
      </c>
      <c r="I140" s="91">
        <v>44875.0</v>
      </c>
      <c r="J140" s="92">
        <v>115000.0</v>
      </c>
      <c r="K140" s="91">
        <v>45657.0</v>
      </c>
      <c r="L140" s="10">
        <f t="shared" si="10"/>
        <v>115000</v>
      </c>
      <c r="M140" s="93" t="str">
        <f t="shared" si="11"/>
        <v/>
      </c>
      <c r="N140" s="8">
        <f t="shared" si="12"/>
        <v>0</v>
      </c>
      <c r="O140" s="94" t="str">
        <f t="shared" si="13"/>
        <v/>
      </c>
      <c r="P140" s="8">
        <f t="shared" si="14"/>
        <v>0</v>
      </c>
      <c r="Q140" s="95"/>
      <c r="R140" s="91">
        <f t="shared" ref="R140:S140" si="57">K140</f>
        <v>45657</v>
      </c>
      <c r="S140" s="97">
        <f t="shared" si="57"/>
        <v>115000</v>
      </c>
      <c r="T140" s="94">
        <f t="shared" si="16"/>
        <v>45657</v>
      </c>
      <c r="U140" s="10">
        <f t="shared" si="17"/>
        <v>0</v>
      </c>
      <c r="V140" s="10">
        <f t="shared" si="18"/>
        <v>0</v>
      </c>
      <c r="W140" s="10">
        <f t="shared" si="19"/>
        <v>0</v>
      </c>
      <c r="X140" s="10">
        <f t="shared" si="20"/>
        <v>0</v>
      </c>
      <c r="Y140" s="10">
        <f t="shared" si="21"/>
        <v>0</v>
      </c>
      <c r="Z140" s="10">
        <f t="shared" si="22"/>
        <v>0</v>
      </c>
      <c r="AA140" s="10">
        <f t="shared" si="23"/>
        <v>0</v>
      </c>
      <c r="AB140" s="10">
        <f t="shared" si="24"/>
        <v>0</v>
      </c>
      <c r="AC140" s="10">
        <f t="shared" si="25"/>
        <v>0</v>
      </c>
      <c r="AD140" s="9">
        <f t="shared" si="26"/>
        <v>44875</v>
      </c>
      <c r="AE140" s="9">
        <f t="array" ref="AE140">IFS(O140&lt;&gt;"", O140, M140&lt;&gt;"", M140, R140&lt;&gt;"", MIN(R140, K140), R140=0, K140)</f>
        <v>45657</v>
      </c>
      <c r="AF140" s="94">
        <f t="shared" si="27"/>
        <v>45657</v>
      </c>
      <c r="AG140" s="94" t="str">
        <f t="shared" si="28"/>
        <v>Start Before/End Before (current period)</v>
      </c>
      <c r="AH140" s="98">
        <f t="shared" si="29"/>
        <v>45657</v>
      </c>
      <c r="AI140" s="98">
        <f t="shared" si="30"/>
        <v>45657</v>
      </c>
      <c r="AJ140" s="99">
        <f t="shared" si="31"/>
        <v>783</v>
      </c>
      <c r="AK140" s="99">
        <f t="shared" si="32"/>
        <v>783</v>
      </c>
      <c r="AL140" s="99">
        <f t="shared" si="33"/>
        <v>0</v>
      </c>
      <c r="AM140" s="99">
        <f t="shared" si="34"/>
        <v>783</v>
      </c>
      <c r="AN140" s="8">
        <f t="shared" si="35"/>
        <v>146.8710089</v>
      </c>
      <c r="AO140" s="8">
        <f t="shared" si="36"/>
        <v>0</v>
      </c>
      <c r="AP140" s="8">
        <f t="shared" si="37"/>
        <v>0</v>
      </c>
      <c r="AQ140" s="8">
        <f t="shared" si="38"/>
        <v>0</v>
      </c>
      <c r="AR140" s="8">
        <f t="shared" si="39"/>
        <v>0</v>
      </c>
      <c r="AS140" s="8">
        <f t="shared" si="40"/>
        <v>0</v>
      </c>
      <c r="AT140" s="8">
        <f t="shared" si="41"/>
        <v>0</v>
      </c>
      <c r="AU140" s="100">
        <f t="shared" si="42"/>
        <v>0</v>
      </c>
      <c r="AV140" s="8">
        <f>if(AO140&gt;0, iferror(averageifs(Prices!$B:$B, Prices!$A:$A, "&gt;="&amp;AD140, Prices!$A:$A, "&lt;"&amp;MIN($B$2, AE140)), 0), 0)</f>
        <v>0</v>
      </c>
      <c r="AW140" s="8">
        <f>if(AP140&gt;0, IFERROR(averageifs(Prices!$B:$B, Prices!$A:$A, "&gt;="&amp;MAX(AD140, $B$2), Prices!$A:$A, "&lt;"&amp;MIN($B$3, AE140)), 0), 0)</f>
        <v>0</v>
      </c>
      <c r="AX140" s="8">
        <f>if(AT140&gt;0, iferror(averageifs(Prices!$B:$B, Prices!$A:$A, "&gt;="&amp;AD140, Prices!$A:$A, "&lt;"&amp;min($B$3, $AE140)), 0), 0)</f>
        <v>0</v>
      </c>
      <c r="AY140" s="8">
        <f>VLOOKUP(maxifs(Prices!A:A, Prices!A:A, "&lt;="&amp;$B$2-1), Prices!A:B, 2, 0)*AO140</f>
        <v>0</v>
      </c>
      <c r="AZ140" s="8">
        <f t="shared" si="43"/>
        <v>0</v>
      </c>
      <c r="BA140" s="8">
        <f t="shared" si="44"/>
        <v>0</v>
      </c>
      <c r="BB140" s="8">
        <f t="shared" si="45"/>
        <v>0</v>
      </c>
      <c r="BC140" s="8">
        <f t="shared" si="46"/>
        <v>0</v>
      </c>
      <c r="BD140" s="8">
        <f t="shared" si="47"/>
        <v>0</v>
      </c>
      <c r="BE140" s="8">
        <f t="shared" si="48"/>
        <v>0</v>
      </c>
      <c r="BF140" s="8">
        <f>-(if(R140&gt;0, VLOOKUP(maxifs(Prices!A:A, Prices!A:A, "&lt;="&amp;R140), Prices!A:B, 2, 0)*AA140, 0)+if(M140&lt;&gt;"", VLOOKUP(maxifs(Prices!A:A, Prices!A:A, "&lt;="&amp;M140), Prices!A:B, 2, 0)*Y140, 0)+if(O140&lt;&gt;"", VLOOKUP(maxifs(Prices!A:A, Prices!A:A, "&lt;="&amp;O140), Prices!A:B, 2, 0)*Z140, 0))</f>
        <v>0</v>
      </c>
      <c r="BG140" s="8">
        <f t="shared" si="49"/>
        <v>0</v>
      </c>
      <c r="BH140" s="8">
        <f t="shared" si="50"/>
        <v>0</v>
      </c>
      <c r="BI140" s="8">
        <f>VLOOKUP(maxifs(Prices!A:A, Prices!A:A, "&lt;="&amp;$B$3), Prices!A:B, 2, 0)*AT140</f>
        <v>0</v>
      </c>
      <c r="BJ140" s="8">
        <f t="shared" si="51"/>
        <v>0</v>
      </c>
      <c r="BK140" s="8">
        <f t="shared" si="52"/>
        <v>0</v>
      </c>
      <c r="BL140" s="8">
        <f t="shared" si="53"/>
        <v>0</v>
      </c>
      <c r="BM140" s="8">
        <f t="shared" si="54"/>
        <v>0</v>
      </c>
    </row>
    <row r="141" ht="12.75" customHeight="1">
      <c r="A141" s="88" t="s">
        <v>113</v>
      </c>
      <c r="B141" s="88" t="s">
        <v>105</v>
      </c>
      <c r="C141" s="7"/>
      <c r="D141" s="7" t="str">
        <f t="shared" si="8"/>
        <v>Y</v>
      </c>
      <c r="E141" s="89"/>
      <c r="F141" s="90" t="str">
        <f>iferror(VLOOKUP(A141, Terminations!C:D, 2, 0), "")</f>
        <v/>
      </c>
      <c r="G141" s="88" t="s">
        <v>116</v>
      </c>
      <c r="H141" s="8" t="str">
        <f t="shared" si="9"/>
        <v>E2-T03-45688</v>
      </c>
      <c r="I141" s="91">
        <v>44875.0</v>
      </c>
      <c r="J141" s="92">
        <v>19000.0</v>
      </c>
      <c r="K141" s="91">
        <v>45688.0</v>
      </c>
      <c r="L141" s="10">
        <f t="shared" si="10"/>
        <v>19000</v>
      </c>
      <c r="M141" s="93" t="str">
        <f t="shared" si="11"/>
        <v/>
      </c>
      <c r="N141" s="8">
        <f t="shared" si="12"/>
        <v>0</v>
      </c>
      <c r="O141" s="94" t="str">
        <f t="shared" si="13"/>
        <v/>
      </c>
      <c r="P141" s="8">
        <f t="shared" si="14"/>
        <v>0</v>
      </c>
      <c r="Q141" s="95"/>
      <c r="R141" s="91">
        <f t="shared" ref="R141:S141" si="58">K141</f>
        <v>45688</v>
      </c>
      <c r="S141" s="97">
        <f t="shared" si="58"/>
        <v>19000</v>
      </c>
      <c r="T141" s="94">
        <f t="shared" si="16"/>
        <v>45688</v>
      </c>
      <c r="U141" s="10">
        <f t="shared" si="17"/>
        <v>0</v>
      </c>
      <c r="V141" s="10">
        <f t="shared" si="18"/>
        <v>19000</v>
      </c>
      <c r="W141" s="10">
        <f t="shared" si="19"/>
        <v>0</v>
      </c>
      <c r="X141" s="10">
        <f t="shared" si="20"/>
        <v>19000</v>
      </c>
      <c r="Y141" s="10">
        <f t="shared" si="21"/>
        <v>0</v>
      </c>
      <c r="Z141" s="10">
        <f t="shared" si="22"/>
        <v>0</v>
      </c>
      <c r="AA141" s="10">
        <f t="shared" si="23"/>
        <v>19000</v>
      </c>
      <c r="AB141" s="10">
        <f t="shared" si="24"/>
        <v>0</v>
      </c>
      <c r="AC141" s="10">
        <f t="shared" si="25"/>
        <v>0</v>
      </c>
      <c r="AD141" s="9">
        <f t="shared" si="26"/>
        <v>44875</v>
      </c>
      <c r="AE141" s="9">
        <f t="array" ref="AE141">IFS(O141&lt;&gt;"", O141, M141&lt;&gt;"", M141, R141&lt;&gt;"", MIN(R141, K141), R141=0, K141)</f>
        <v>45688</v>
      </c>
      <c r="AF141" s="94">
        <f t="shared" si="27"/>
        <v>45688</v>
      </c>
      <c r="AG141" s="94" t="str">
        <f t="shared" si="28"/>
        <v>Start Before/End During (current period)</v>
      </c>
      <c r="AH141" s="98">
        <f t="shared" si="29"/>
        <v>45657</v>
      </c>
      <c r="AI141" s="98">
        <f t="shared" si="30"/>
        <v>45688</v>
      </c>
      <c r="AJ141" s="99">
        <f t="shared" si="31"/>
        <v>814</v>
      </c>
      <c r="AK141" s="99">
        <f t="shared" si="32"/>
        <v>783</v>
      </c>
      <c r="AL141" s="99">
        <f t="shared" si="33"/>
        <v>31</v>
      </c>
      <c r="AM141" s="99">
        <f t="shared" si="34"/>
        <v>814</v>
      </c>
      <c r="AN141" s="8">
        <f t="shared" si="35"/>
        <v>23.34152334</v>
      </c>
      <c r="AO141" s="8">
        <f t="shared" si="36"/>
        <v>18276.41278</v>
      </c>
      <c r="AP141" s="8">
        <f t="shared" si="37"/>
        <v>723.5872236</v>
      </c>
      <c r="AQ141" s="8">
        <f t="shared" si="38"/>
        <v>0</v>
      </c>
      <c r="AR141" s="8">
        <f t="shared" si="39"/>
        <v>0</v>
      </c>
      <c r="AS141" s="8">
        <f t="shared" si="40"/>
        <v>-19000</v>
      </c>
      <c r="AT141" s="8">
        <f t="shared" si="41"/>
        <v>0</v>
      </c>
      <c r="AU141" s="100">
        <f t="shared" si="42"/>
        <v>0</v>
      </c>
      <c r="AV141" s="8">
        <f>if(AO141&gt;0, iferror(averageifs(Prices!$B:$B, Prices!$A:$A, "&gt;="&amp;AD141, Prices!$A:$A, "&lt;"&amp;MIN($B$2, AE141)), 0), 0)</f>
        <v>4.653830837</v>
      </c>
      <c r="AW141" s="8">
        <f>if(AP141&gt;0, IFERROR(averageifs(Prices!$B:$B, Prices!$A:$A, "&gt;="&amp;MAX(AD141, $B$2), Prices!$A:$A, "&lt;"&amp;MIN($B$3, AE141)), 0), 0)</f>
        <v>4.210483079</v>
      </c>
      <c r="AX141" s="8">
        <f>if(AT141&gt;0, iferror(averageifs(Prices!$B:$B, Prices!$A:$A, "&gt;="&amp;AD141, Prices!$A:$A, "&lt;"&amp;min($B$3, $AE141)), 0), 0)</f>
        <v>0</v>
      </c>
      <c r="AY141" s="8">
        <f>VLOOKUP(maxifs(Prices!A:A, Prices!A:A, "&lt;="&amp;$B$2-1), Prices!A:B, 2, 0)*AO141</f>
        <v>76392.86318</v>
      </c>
      <c r="AZ141" s="8">
        <f t="shared" si="43"/>
        <v>85055.33336</v>
      </c>
      <c r="BA141" s="8">
        <f t="shared" si="44"/>
        <v>0</v>
      </c>
      <c r="BB141" s="8">
        <f t="shared" si="45"/>
        <v>85055.33336</v>
      </c>
      <c r="BC141" s="8">
        <f t="shared" si="46"/>
        <v>-8662.470184</v>
      </c>
      <c r="BD141" s="8">
        <f t="shared" si="47"/>
        <v>3046.651761</v>
      </c>
      <c r="BE141" s="8">
        <f t="shared" si="48"/>
        <v>-88101.98512</v>
      </c>
      <c r="BF141" s="8">
        <f>-(if(R141&gt;0, VLOOKUP(maxifs(Prices!A:A, Prices!A:A, "&lt;="&amp;R141), Prices!A:B, 2, 0)*AA141, 0)+if(M141&lt;&gt;"", VLOOKUP(maxifs(Prices!A:A, Prices!A:A, "&lt;="&amp;M141), Prices!A:B, 2, 0)*Y141, 0)+if(O141&lt;&gt;"", VLOOKUP(maxifs(Prices!A:A, Prices!A:A, "&lt;="&amp;O141), Prices!A:B, 2, 0)*Z141, 0))</f>
        <v>-80574.56541</v>
      </c>
      <c r="BG141" s="8">
        <f t="shared" si="49"/>
        <v>7527.419712</v>
      </c>
      <c r="BH141" s="8">
        <f t="shared" si="50"/>
        <v>8662.470184</v>
      </c>
      <c r="BI141" s="8">
        <f>VLOOKUP(maxifs(Prices!A:A, Prices!A:A, "&lt;="&amp;$B$3), Prices!A:B, 2, 0)*AT141</f>
        <v>0</v>
      </c>
      <c r="BJ141" s="8">
        <f t="shared" si="51"/>
        <v>0</v>
      </c>
      <c r="BK141" s="8">
        <f t="shared" si="52"/>
        <v>0</v>
      </c>
      <c r="BL141" s="8">
        <f t="shared" si="53"/>
        <v>0</v>
      </c>
      <c r="BM141" s="8">
        <f t="shared" si="54"/>
        <v>0</v>
      </c>
    </row>
    <row r="142" ht="12.75" customHeight="1">
      <c r="A142" s="88" t="s">
        <v>113</v>
      </c>
      <c r="B142" s="88" t="s">
        <v>105</v>
      </c>
      <c r="C142" s="7"/>
      <c r="D142" s="7" t="str">
        <f t="shared" si="8"/>
        <v>Y</v>
      </c>
      <c r="E142" s="89"/>
      <c r="F142" s="90" t="str">
        <f>iferror(VLOOKUP(A142, Terminations!C:D, 2, 0), "")</f>
        <v/>
      </c>
      <c r="G142" s="88" t="s">
        <v>116</v>
      </c>
      <c r="H142" s="8" t="str">
        <f t="shared" si="9"/>
        <v>E2-T03-45716</v>
      </c>
      <c r="I142" s="91">
        <v>44875.0</v>
      </c>
      <c r="J142" s="92">
        <v>19000.0</v>
      </c>
      <c r="K142" s="91">
        <v>45716.0</v>
      </c>
      <c r="L142" s="10">
        <f t="shared" si="10"/>
        <v>19000</v>
      </c>
      <c r="M142" s="93" t="str">
        <f t="shared" si="11"/>
        <v/>
      </c>
      <c r="N142" s="8">
        <f t="shared" si="12"/>
        <v>0</v>
      </c>
      <c r="O142" s="94" t="str">
        <f t="shared" si="13"/>
        <v/>
      </c>
      <c r="P142" s="8">
        <f t="shared" si="14"/>
        <v>0</v>
      </c>
      <c r="Q142" s="95"/>
      <c r="R142" s="91">
        <f t="shared" ref="R142:S142" si="59">K142</f>
        <v>45716</v>
      </c>
      <c r="S142" s="97">
        <f t="shared" si="59"/>
        <v>19000</v>
      </c>
      <c r="T142" s="94">
        <f t="shared" si="16"/>
        <v>45716</v>
      </c>
      <c r="U142" s="10">
        <f t="shared" si="17"/>
        <v>0</v>
      </c>
      <c r="V142" s="10">
        <f t="shared" si="18"/>
        <v>19000</v>
      </c>
      <c r="W142" s="10">
        <f t="shared" si="19"/>
        <v>0</v>
      </c>
      <c r="X142" s="10">
        <f t="shared" si="20"/>
        <v>19000</v>
      </c>
      <c r="Y142" s="10">
        <f t="shared" si="21"/>
        <v>0</v>
      </c>
      <c r="Z142" s="10">
        <f t="shared" si="22"/>
        <v>0</v>
      </c>
      <c r="AA142" s="10">
        <f t="shared" si="23"/>
        <v>19000</v>
      </c>
      <c r="AB142" s="10">
        <f t="shared" si="24"/>
        <v>0</v>
      </c>
      <c r="AC142" s="10">
        <f t="shared" si="25"/>
        <v>0</v>
      </c>
      <c r="AD142" s="9">
        <f t="shared" si="26"/>
        <v>44875</v>
      </c>
      <c r="AE142" s="9">
        <f t="array" ref="AE142">IFS(O142&lt;&gt;"", O142, M142&lt;&gt;"", M142, R142&lt;&gt;"", MIN(R142, K142), R142=0, K142)</f>
        <v>45716</v>
      </c>
      <c r="AF142" s="94">
        <f t="shared" si="27"/>
        <v>45716</v>
      </c>
      <c r="AG142" s="94" t="str">
        <f t="shared" si="28"/>
        <v>Start Before/End During (current period)</v>
      </c>
      <c r="AH142" s="98">
        <f t="shared" si="29"/>
        <v>45657</v>
      </c>
      <c r="AI142" s="98">
        <f t="shared" si="30"/>
        <v>45716</v>
      </c>
      <c r="AJ142" s="99">
        <f t="shared" si="31"/>
        <v>842</v>
      </c>
      <c r="AK142" s="99">
        <f t="shared" si="32"/>
        <v>783</v>
      </c>
      <c r="AL142" s="99">
        <f t="shared" si="33"/>
        <v>59</v>
      </c>
      <c r="AM142" s="99">
        <f t="shared" si="34"/>
        <v>842</v>
      </c>
      <c r="AN142" s="8">
        <f t="shared" si="35"/>
        <v>22.56532067</v>
      </c>
      <c r="AO142" s="8">
        <f t="shared" si="36"/>
        <v>17668.64608</v>
      </c>
      <c r="AP142" s="8">
        <f t="shared" si="37"/>
        <v>1331.353919</v>
      </c>
      <c r="AQ142" s="8">
        <f t="shared" si="38"/>
        <v>0</v>
      </c>
      <c r="AR142" s="8">
        <f t="shared" si="39"/>
        <v>0</v>
      </c>
      <c r="AS142" s="8">
        <f t="shared" si="40"/>
        <v>-19000</v>
      </c>
      <c r="AT142" s="8">
        <f t="shared" si="41"/>
        <v>0</v>
      </c>
      <c r="AU142" s="100">
        <f t="shared" si="42"/>
        <v>0</v>
      </c>
      <c r="AV142" s="8">
        <f>if(AO142&gt;0, iferror(averageifs(Prices!$B:$B, Prices!$A:$A, "&gt;="&amp;AD142, Prices!$A:$A, "&lt;"&amp;MIN($B$2, AE142)), 0), 0)</f>
        <v>4.653830837</v>
      </c>
      <c r="AW142" s="8">
        <f>if(AP142&gt;0, IFERROR(averageifs(Prices!$B:$B, Prices!$A:$A, "&gt;="&amp;MAX(AD142, $B$2), Prices!$A:$A, "&lt;"&amp;MIN($B$3, AE142)), 0), 0)</f>
        <v>4.196407799</v>
      </c>
      <c r="AX142" s="8">
        <f>if(AT142&gt;0, iferror(averageifs(Prices!$B:$B, Prices!$A:$A, "&gt;="&amp;AD142, Prices!$A:$A, "&lt;"&amp;min($B$3, $AE142)), 0), 0)</f>
        <v>0</v>
      </c>
      <c r="AY142" s="8">
        <f>VLOOKUP(maxifs(Prices!A:A, Prices!A:A, "&lt;="&amp;$B$2-1), Prices!A:B, 2, 0)*AO142</f>
        <v>73852.48293</v>
      </c>
      <c r="AZ142" s="8">
        <f t="shared" si="43"/>
        <v>82226.88997</v>
      </c>
      <c r="BA142" s="8">
        <f t="shared" si="44"/>
        <v>0</v>
      </c>
      <c r="BB142" s="8">
        <f t="shared" si="45"/>
        <v>82226.88997</v>
      </c>
      <c r="BC142" s="8">
        <f t="shared" si="46"/>
        <v>-8374.407042</v>
      </c>
      <c r="BD142" s="8">
        <f t="shared" si="47"/>
        <v>5586.90397</v>
      </c>
      <c r="BE142" s="8">
        <f t="shared" si="48"/>
        <v>-87813.79394</v>
      </c>
      <c r="BF142" s="8">
        <f>-(if(R142&gt;0, VLOOKUP(maxifs(Prices!A:A, Prices!A:A, "&lt;="&amp;R142), Prices!A:B, 2, 0)*AA142, 0)+if(M142&lt;&gt;"", VLOOKUP(maxifs(Prices!A:A, Prices!A:A, "&lt;="&amp;M142), Prices!A:B, 2, 0)*Y142, 0)+if(O142&lt;&gt;"", VLOOKUP(maxifs(Prices!A:A, Prices!A:A, "&lt;="&amp;O142), Prices!A:B, 2, 0)*Z142, 0))</f>
        <v>-80035.64102</v>
      </c>
      <c r="BG142" s="8">
        <f t="shared" si="49"/>
        <v>7778.152923</v>
      </c>
      <c r="BH142" s="8">
        <f t="shared" si="50"/>
        <v>8374.407042</v>
      </c>
      <c r="BI142" s="8">
        <f>VLOOKUP(maxifs(Prices!A:A, Prices!A:A, "&lt;="&amp;$B$3), Prices!A:B, 2, 0)*AT142</f>
        <v>0</v>
      </c>
      <c r="BJ142" s="8">
        <f t="shared" si="51"/>
        <v>0</v>
      </c>
      <c r="BK142" s="8">
        <f t="shared" si="52"/>
        <v>0</v>
      </c>
      <c r="BL142" s="8">
        <f t="shared" si="53"/>
        <v>0</v>
      </c>
      <c r="BM142" s="8">
        <f t="shared" si="54"/>
        <v>0</v>
      </c>
    </row>
    <row r="143" ht="12.75" customHeight="1">
      <c r="A143" s="88" t="s">
        <v>113</v>
      </c>
      <c r="B143" s="88" t="s">
        <v>105</v>
      </c>
      <c r="C143" s="7"/>
      <c r="D143" s="7" t="str">
        <f t="shared" si="8"/>
        <v>Y</v>
      </c>
      <c r="E143" s="89"/>
      <c r="F143" s="90" t="str">
        <f>iferror(VLOOKUP(A143, Terminations!C:D, 2, 0), "")</f>
        <v/>
      </c>
      <c r="G143" s="88" t="s">
        <v>116</v>
      </c>
      <c r="H143" s="8" t="str">
        <f t="shared" si="9"/>
        <v>E2-T03-45747</v>
      </c>
      <c r="I143" s="91">
        <v>44875.0</v>
      </c>
      <c r="J143" s="92">
        <v>19000.0</v>
      </c>
      <c r="K143" s="91">
        <v>45747.0</v>
      </c>
      <c r="L143" s="10">
        <f t="shared" si="10"/>
        <v>19000</v>
      </c>
      <c r="M143" s="93" t="str">
        <f t="shared" si="11"/>
        <v/>
      </c>
      <c r="N143" s="8">
        <f t="shared" si="12"/>
        <v>0</v>
      </c>
      <c r="O143" s="94" t="str">
        <f t="shared" si="13"/>
        <v/>
      </c>
      <c r="P143" s="8">
        <f t="shared" si="14"/>
        <v>0</v>
      </c>
      <c r="Q143" s="95"/>
      <c r="R143" s="91"/>
      <c r="S143" s="97"/>
      <c r="T143" s="94">
        <f t="shared" si="16"/>
        <v>45748</v>
      </c>
      <c r="U143" s="10">
        <f t="shared" si="17"/>
        <v>0</v>
      </c>
      <c r="V143" s="10">
        <f t="shared" si="18"/>
        <v>19000</v>
      </c>
      <c r="W143" s="10">
        <f t="shared" si="19"/>
        <v>0</v>
      </c>
      <c r="X143" s="10">
        <f t="shared" si="20"/>
        <v>19000</v>
      </c>
      <c r="Y143" s="10">
        <f t="shared" si="21"/>
        <v>0</v>
      </c>
      <c r="Z143" s="10">
        <f t="shared" si="22"/>
        <v>0</v>
      </c>
      <c r="AA143" s="10">
        <f t="shared" si="23"/>
        <v>0</v>
      </c>
      <c r="AB143" s="10">
        <f t="shared" si="24"/>
        <v>19000</v>
      </c>
      <c r="AC143" s="10">
        <f t="shared" si="25"/>
        <v>0</v>
      </c>
      <c r="AD143" s="9">
        <f t="shared" si="26"/>
        <v>44875</v>
      </c>
      <c r="AE143" s="9">
        <f t="array" ref="AE143">IFS(O143&lt;&gt;"", O143, M143&lt;&gt;"", M143, R143&lt;&gt;"", MIN(R143, K143), R143=0, K143)</f>
        <v>45747</v>
      </c>
      <c r="AF143" s="94">
        <f t="shared" si="27"/>
        <v>45747</v>
      </c>
      <c r="AG143" s="94" t="str">
        <f t="shared" si="28"/>
        <v>Start Before/End After (current period)</v>
      </c>
      <c r="AH143" s="98">
        <f t="shared" si="29"/>
        <v>45657</v>
      </c>
      <c r="AI143" s="98">
        <f t="shared" si="30"/>
        <v>45747</v>
      </c>
      <c r="AJ143" s="99">
        <f t="shared" si="31"/>
        <v>873</v>
      </c>
      <c r="AK143" s="99">
        <f t="shared" si="32"/>
        <v>783</v>
      </c>
      <c r="AL143" s="99">
        <f t="shared" si="33"/>
        <v>90</v>
      </c>
      <c r="AM143" s="99">
        <f t="shared" si="34"/>
        <v>873</v>
      </c>
      <c r="AN143" s="8">
        <f t="shared" si="35"/>
        <v>21.76403207</v>
      </c>
      <c r="AO143" s="8">
        <f t="shared" si="36"/>
        <v>17041.23711</v>
      </c>
      <c r="AP143" s="8">
        <f t="shared" si="37"/>
        <v>1958.762887</v>
      </c>
      <c r="AQ143" s="8">
        <f t="shared" si="38"/>
        <v>0</v>
      </c>
      <c r="AR143" s="8">
        <f t="shared" si="39"/>
        <v>0</v>
      </c>
      <c r="AS143" s="8">
        <f t="shared" si="40"/>
        <v>0</v>
      </c>
      <c r="AT143" s="8">
        <f t="shared" si="41"/>
        <v>19000</v>
      </c>
      <c r="AU143" s="100">
        <f t="shared" si="42"/>
        <v>0</v>
      </c>
      <c r="AV143" s="8">
        <f>if(AO143&gt;0, iferror(averageifs(Prices!$B:$B, Prices!$A:$A, "&gt;="&amp;AD143, Prices!$A:$A, "&lt;"&amp;MIN($B$2, AE143)), 0), 0)</f>
        <v>4.653830837</v>
      </c>
      <c r="AW143" s="8">
        <f>if(AP143&gt;0, IFERROR(averageifs(Prices!$B:$B, Prices!$A:$A, "&gt;="&amp;MAX(AD143, $B$2), Prices!$A:$A, "&lt;"&amp;MIN($B$3, AE143)), 0), 0)</f>
        <v>4.181418936</v>
      </c>
      <c r="AX143" s="8">
        <f>if(AT143&gt;0, iferror(averageifs(Prices!$B:$B, Prices!$A:$A, "&gt;="&amp;AD143, Prices!$A:$A, "&lt;"&amp;min($B$3, $AE143)), 0), 0)</f>
        <v>4.605614484</v>
      </c>
      <c r="AY143" s="8">
        <f>VLOOKUP(maxifs(Prices!A:A, Prices!A:A, "&lt;="&amp;$B$2-1), Prices!A:B, 2, 0)*AO143</f>
        <v>71230.00072</v>
      </c>
      <c r="AZ143" s="8">
        <f t="shared" si="43"/>
        <v>79307.03477</v>
      </c>
      <c r="BA143" s="8">
        <f t="shared" si="44"/>
        <v>0</v>
      </c>
      <c r="BB143" s="8">
        <f t="shared" si="45"/>
        <v>79307.03477</v>
      </c>
      <c r="BC143" s="8">
        <f t="shared" si="46"/>
        <v>-8077.034054</v>
      </c>
      <c r="BD143" s="8">
        <f t="shared" si="47"/>
        <v>8199.640431</v>
      </c>
      <c r="BE143" s="8">
        <f t="shared" si="48"/>
        <v>0</v>
      </c>
      <c r="BF143" s="8">
        <f>-(if(R143&gt;0, VLOOKUP(maxifs(Prices!A:A, Prices!A:A, "&lt;="&amp;R143), Prices!A:B, 2, 0)*AA143, 0)+if(M143&lt;&gt;"", VLOOKUP(maxifs(Prices!A:A, Prices!A:A, "&lt;="&amp;M143), Prices!A:B, 2, 0)*Y143, 0)+if(O143&lt;&gt;"", VLOOKUP(maxifs(Prices!A:A, Prices!A:A, "&lt;="&amp;O143), Prices!A:B, 2, 0)*Z143, 0))</f>
        <v>0</v>
      </c>
      <c r="BG143" s="8">
        <f t="shared" si="49"/>
        <v>0</v>
      </c>
      <c r="BH143" s="8">
        <f t="shared" si="50"/>
        <v>-1703.704068</v>
      </c>
      <c r="BI143" s="8">
        <f>VLOOKUP(maxifs(Prices!A:A, Prices!A:A, "&lt;="&amp;$B$3), Prices!A:B, 2, 0)*AT143</f>
        <v>77725.93708</v>
      </c>
      <c r="BJ143" s="8">
        <f t="shared" si="51"/>
        <v>87506.6752</v>
      </c>
      <c r="BK143" s="8">
        <f t="shared" si="52"/>
        <v>79307.03477</v>
      </c>
      <c r="BL143" s="8">
        <f t="shared" si="53"/>
        <v>8199.640431</v>
      </c>
      <c r="BM143" s="8">
        <f t="shared" si="54"/>
        <v>-9780.738122</v>
      </c>
    </row>
    <row r="144" ht="12.75" customHeight="1">
      <c r="A144" s="88" t="s">
        <v>113</v>
      </c>
      <c r="B144" s="88" t="s">
        <v>105</v>
      </c>
      <c r="C144" s="7"/>
      <c r="D144" s="7" t="str">
        <f t="shared" si="8"/>
        <v>Y</v>
      </c>
      <c r="E144" s="89"/>
      <c r="F144" s="90" t="str">
        <f>iferror(VLOOKUP(A144, Terminations!C:D, 2, 0), "")</f>
        <v/>
      </c>
      <c r="G144" s="88" t="s">
        <v>116</v>
      </c>
      <c r="H144" s="8" t="str">
        <f t="shared" si="9"/>
        <v>E2-T03-45777</v>
      </c>
      <c r="I144" s="91">
        <v>44875.0</v>
      </c>
      <c r="J144" s="92">
        <v>19000.0</v>
      </c>
      <c r="K144" s="91">
        <v>45777.0</v>
      </c>
      <c r="L144" s="10">
        <f t="shared" si="10"/>
        <v>0</v>
      </c>
      <c r="M144" s="93" t="str">
        <f t="shared" si="11"/>
        <v/>
      </c>
      <c r="N144" s="8">
        <f t="shared" si="12"/>
        <v>0</v>
      </c>
      <c r="O144" s="94" t="str">
        <f t="shared" si="13"/>
        <v/>
      </c>
      <c r="P144" s="8">
        <f t="shared" si="14"/>
        <v>0</v>
      </c>
      <c r="Q144" s="95"/>
      <c r="R144" s="91"/>
      <c r="S144" s="97"/>
      <c r="T144" s="94">
        <f t="shared" si="16"/>
        <v>45777</v>
      </c>
      <c r="U144" s="10">
        <f t="shared" si="17"/>
        <v>0</v>
      </c>
      <c r="V144" s="10">
        <f t="shared" si="18"/>
        <v>19000</v>
      </c>
      <c r="W144" s="10">
        <f t="shared" si="19"/>
        <v>0</v>
      </c>
      <c r="X144" s="10">
        <f t="shared" si="20"/>
        <v>0</v>
      </c>
      <c r="Y144" s="10">
        <f t="shared" si="21"/>
        <v>0</v>
      </c>
      <c r="Z144" s="10">
        <f t="shared" si="22"/>
        <v>0</v>
      </c>
      <c r="AA144" s="10">
        <f t="shared" si="23"/>
        <v>0</v>
      </c>
      <c r="AB144" s="10">
        <f t="shared" si="24"/>
        <v>0</v>
      </c>
      <c r="AC144" s="10">
        <f t="shared" si="25"/>
        <v>19000</v>
      </c>
      <c r="AD144" s="9">
        <f t="shared" si="26"/>
        <v>44875</v>
      </c>
      <c r="AE144" s="9">
        <f t="array" ref="AE144">IFS(O144&lt;&gt;"", O144, M144&lt;&gt;"", M144, R144&lt;&gt;"", MIN(R144, K144), R144=0, K144)</f>
        <v>45777</v>
      </c>
      <c r="AF144" s="94">
        <f t="shared" si="27"/>
        <v>45777</v>
      </c>
      <c r="AG144" s="94" t="str">
        <f t="shared" si="28"/>
        <v>Start Before/End After (current period)</v>
      </c>
      <c r="AH144" s="98">
        <f t="shared" si="29"/>
        <v>45657</v>
      </c>
      <c r="AI144" s="98">
        <f t="shared" si="30"/>
        <v>45747</v>
      </c>
      <c r="AJ144" s="99">
        <f t="shared" si="31"/>
        <v>903</v>
      </c>
      <c r="AK144" s="99">
        <f t="shared" si="32"/>
        <v>783</v>
      </c>
      <c r="AL144" s="99">
        <f t="shared" si="33"/>
        <v>90</v>
      </c>
      <c r="AM144" s="99">
        <f t="shared" si="34"/>
        <v>873</v>
      </c>
      <c r="AN144" s="8">
        <f t="shared" si="35"/>
        <v>21.04097453</v>
      </c>
      <c r="AO144" s="8">
        <f t="shared" si="36"/>
        <v>16475.08306</v>
      </c>
      <c r="AP144" s="8">
        <f t="shared" si="37"/>
        <v>1893.687708</v>
      </c>
      <c r="AQ144" s="8">
        <f t="shared" si="38"/>
        <v>0</v>
      </c>
      <c r="AR144" s="8">
        <f t="shared" si="39"/>
        <v>0</v>
      </c>
      <c r="AS144" s="8">
        <f t="shared" si="40"/>
        <v>0</v>
      </c>
      <c r="AT144" s="8">
        <f t="shared" si="41"/>
        <v>18368.77076</v>
      </c>
      <c r="AU144" s="100">
        <f t="shared" si="42"/>
        <v>0</v>
      </c>
      <c r="AV144" s="8">
        <f>if(AO144&gt;0, iferror(averageifs(Prices!$B:$B, Prices!$A:$A, "&gt;="&amp;AD144, Prices!$A:$A, "&lt;"&amp;MIN($B$2, AE144)), 0), 0)</f>
        <v>4.653830837</v>
      </c>
      <c r="AW144" s="8">
        <f>if(AP144&gt;0, IFERROR(averageifs(Prices!$B:$B, Prices!$A:$A, "&gt;="&amp;MAX(AD144, $B$2), Prices!$A:$A, "&lt;"&amp;MIN($B$3, AE144)), 0), 0)</f>
        <v>4.181418936</v>
      </c>
      <c r="AX144" s="8">
        <f>if(AT144&gt;0, iferror(averageifs(Prices!$B:$B, Prices!$A:$A, "&gt;="&amp;AD144, Prices!$A:$A, "&lt;"&amp;min($B$3, $AE144)), 0), 0)</f>
        <v>4.605614484</v>
      </c>
      <c r="AY144" s="8">
        <f>VLOOKUP(maxifs(Prices!A:A, Prices!A:A, "&lt;="&amp;$B$2-1), Prices!A:B, 2, 0)*AO144</f>
        <v>68863.55551</v>
      </c>
      <c r="AZ144" s="8">
        <f t="shared" si="43"/>
        <v>76672.24956</v>
      </c>
      <c r="BA144" s="8">
        <f t="shared" si="44"/>
        <v>0</v>
      </c>
      <c r="BB144" s="8">
        <f t="shared" si="45"/>
        <v>76672.24956</v>
      </c>
      <c r="BC144" s="8">
        <f t="shared" si="46"/>
        <v>-7808.694053</v>
      </c>
      <c r="BD144" s="8">
        <f t="shared" si="47"/>
        <v>7927.227127</v>
      </c>
      <c r="BE144" s="8">
        <f t="shared" si="48"/>
        <v>0</v>
      </c>
      <c r="BF144" s="8">
        <f>-(if(R144&gt;0, VLOOKUP(maxifs(Prices!A:A, Prices!A:A, "&lt;="&amp;R144), Prices!A:B, 2, 0)*AA144, 0)+if(M144&lt;&gt;"", VLOOKUP(maxifs(Prices!A:A, Prices!A:A, "&lt;="&amp;M144), Prices!A:B, 2, 0)*Y144, 0)+if(O144&lt;&gt;"", VLOOKUP(maxifs(Prices!A:A, Prices!A:A, "&lt;="&amp;O144), Prices!A:B, 2, 0)*Z144, 0))</f>
        <v>0</v>
      </c>
      <c r="BG144" s="8">
        <f t="shared" si="49"/>
        <v>0</v>
      </c>
      <c r="BH144" s="8">
        <f t="shared" si="50"/>
        <v>-1647.102604</v>
      </c>
      <c r="BI144" s="8">
        <f>VLOOKUP(maxifs(Prices!A:A, Prices!A:A, "&lt;="&amp;$B$3), Prices!A:B, 2, 0)*AT144</f>
        <v>75143.68003</v>
      </c>
      <c r="BJ144" s="8">
        <f t="shared" si="51"/>
        <v>84599.47669</v>
      </c>
      <c r="BK144" s="8">
        <f t="shared" si="52"/>
        <v>0</v>
      </c>
      <c r="BL144" s="8">
        <f t="shared" si="53"/>
        <v>84599.47669</v>
      </c>
      <c r="BM144" s="8">
        <f t="shared" si="54"/>
        <v>-9455.796656</v>
      </c>
    </row>
    <row r="145" ht="12.75" customHeight="1">
      <c r="A145" s="88" t="s">
        <v>113</v>
      </c>
      <c r="B145" s="88" t="s">
        <v>105</v>
      </c>
      <c r="C145" s="7"/>
      <c r="D145" s="7" t="str">
        <f t="shared" si="8"/>
        <v>Y</v>
      </c>
      <c r="E145" s="89"/>
      <c r="F145" s="90" t="str">
        <f>iferror(VLOOKUP(A145, Terminations!C:D, 2, 0), "")</f>
        <v/>
      </c>
      <c r="G145" s="88" t="s">
        <v>116</v>
      </c>
      <c r="H145" s="8" t="str">
        <f t="shared" si="9"/>
        <v>E2-T03-45808</v>
      </c>
      <c r="I145" s="91">
        <v>44875.0</v>
      </c>
      <c r="J145" s="92">
        <v>19000.0</v>
      </c>
      <c r="K145" s="91">
        <v>45808.0</v>
      </c>
      <c r="L145" s="10">
        <f t="shared" si="10"/>
        <v>0</v>
      </c>
      <c r="M145" s="93" t="str">
        <f t="shared" si="11"/>
        <v/>
      </c>
      <c r="N145" s="8">
        <f t="shared" si="12"/>
        <v>0</v>
      </c>
      <c r="O145" s="94" t="str">
        <f t="shared" si="13"/>
        <v/>
      </c>
      <c r="P145" s="8">
        <f t="shared" si="14"/>
        <v>0</v>
      </c>
      <c r="Q145" s="95"/>
      <c r="R145" s="91"/>
      <c r="S145" s="97"/>
      <c r="T145" s="94">
        <f t="shared" si="16"/>
        <v>45808</v>
      </c>
      <c r="U145" s="10">
        <f t="shared" si="17"/>
        <v>0</v>
      </c>
      <c r="V145" s="10">
        <f t="shared" si="18"/>
        <v>19000</v>
      </c>
      <c r="W145" s="10">
        <f t="shared" si="19"/>
        <v>0</v>
      </c>
      <c r="X145" s="10">
        <f t="shared" si="20"/>
        <v>0</v>
      </c>
      <c r="Y145" s="10">
        <f t="shared" si="21"/>
        <v>0</v>
      </c>
      <c r="Z145" s="10">
        <f t="shared" si="22"/>
        <v>0</v>
      </c>
      <c r="AA145" s="10">
        <f t="shared" si="23"/>
        <v>0</v>
      </c>
      <c r="AB145" s="10">
        <f t="shared" si="24"/>
        <v>0</v>
      </c>
      <c r="AC145" s="10">
        <f t="shared" si="25"/>
        <v>19000</v>
      </c>
      <c r="AD145" s="9">
        <f t="shared" si="26"/>
        <v>44875</v>
      </c>
      <c r="AE145" s="9">
        <f t="array" ref="AE145">IFS(O145&lt;&gt;"", O145, M145&lt;&gt;"", M145, R145&lt;&gt;"", MIN(R145, K145), R145=0, K145)</f>
        <v>45808</v>
      </c>
      <c r="AF145" s="94">
        <f t="shared" si="27"/>
        <v>45808</v>
      </c>
      <c r="AG145" s="94" t="str">
        <f t="shared" si="28"/>
        <v>Start Before/End After (current period)</v>
      </c>
      <c r="AH145" s="98">
        <f t="shared" si="29"/>
        <v>45657</v>
      </c>
      <c r="AI145" s="98">
        <f t="shared" si="30"/>
        <v>45747</v>
      </c>
      <c r="AJ145" s="99">
        <f t="shared" si="31"/>
        <v>934</v>
      </c>
      <c r="AK145" s="99">
        <f t="shared" si="32"/>
        <v>783</v>
      </c>
      <c r="AL145" s="99">
        <f t="shared" si="33"/>
        <v>90</v>
      </c>
      <c r="AM145" s="99">
        <f t="shared" si="34"/>
        <v>873</v>
      </c>
      <c r="AN145" s="8">
        <f t="shared" si="35"/>
        <v>20.34261242</v>
      </c>
      <c r="AO145" s="8">
        <f t="shared" si="36"/>
        <v>15928.26552</v>
      </c>
      <c r="AP145" s="8">
        <f t="shared" si="37"/>
        <v>1830.835118</v>
      </c>
      <c r="AQ145" s="8">
        <f t="shared" si="38"/>
        <v>0</v>
      </c>
      <c r="AR145" s="8">
        <f t="shared" si="39"/>
        <v>0</v>
      </c>
      <c r="AS145" s="8">
        <f t="shared" si="40"/>
        <v>0</v>
      </c>
      <c r="AT145" s="8">
        <f t="shared" si="41"/>
        <v>17759.10064</v>
      </c>
      <c r="AU145" s="100">
        <f t="shared" si="42"/>
        <v>0</v>
      </c>
      <c r="AV145" s="8">
        <f>if(AO145&gt;0, iferror(averageifs(Prices!$B:$B, Prices!$A:$A, "&gt;="&amp;AD145, Prices!$A:$A, "&lt;"&amp;MIN($B$2, AE145)), 0), 0)</f>
        <v>4.653830837</v>
      </c>
      <c r="AW145" s="8">
        <f>if(AP145&gt;0, IFERROR(averageifs(Prices!$B:$B, Prices!$A:$A, "&gt;="&amp;MAX(AD145, $B$2), Prices!$A:$A, "&lt;"&amp;MIN($B$3, AE145)), 0), 0)</f>
        <v>4.181418936</v>
      </c>
      <c r="AX145" s="8">
        <f>if(AT145&gt;0, iferror(averageifs(Prices!$B:$B, Prices!$A:$A, "&gt;="&amp;AD145, Prices!$A:$A, "&lt;"&amp;min($B$3, $AE145)), 0), 0)</f>
        <v>4.605614484</v>
      </c>
      <c r="AY145" s="8">
        <f>VLOOKUP(maxifs(Prices!A:A, Prices!A:A, "&lt;="&amp;$B$2-1), Prices!A:B, 2, 0)*AO145</f>
        <v>66577.93429</v>
      </c>
      <c r="AZ145" s="8">
        <f t="shared" si="43"/>
        <v>74127.45327</v>
      </c>
      <c r="BA145" s="8">
        <f t="shared" si="44"/>
        <v>0</v>
      </c>
      <c r="BB145" s="8">
        <f t="shared" si="45"/>
        <v>74127.45327</v>
      </c>
      <c r="BC145" s="8">
        <f t="shared" si="46"/>
        <v>-7549.518982</v>
      </c>
      <c r="BD145" s="8">
        <f t="shared" si="47"/>
        <v>7664.117876</v>
      </c>
      <c r="BE145" s="8">
        <f t="shared" si="48"/>
        <v>0</v>
      </c>
      <c r="BF145" s="8">
        <f>-(if(R145&gt;0, VLOOKUP(maxifs(Prices!A:A, Prices!A:A, "&lt;="&amp;R145), Prices!A:B, 2, 0)*AA145, 0)+if(M145&lt;&gt;"", VLOOKUP(maxifs(Prices!A:A, Prices!A:A, "&lt;="&amp;M145), Prices!A:B, 2, 0)*Y145, 0)+if(O145&lt;&gt;"", VLOOKUP(maxifs(Prices!A:A, Prices!A:A, "&lt;="&amp;O145), Prices!A:B, 2, 0)*Z145, 0))</f>
        <v>0</v>
      </c>
      <c r="BG145" s="8">
        <f t="shared" si="49"/>
        <v>0</v>
      </c>
      <c r="BH145" s="8">
        <f t="shared" si="50"/>
        <v>-1592.434316</v>
      </c>
      <c r="BI145" s="8">
        <f>VLOOKUP(maxifs(Prices!A:A, Prices!A:A, "&lt;="&amp;$B$3), Prices!A:B, 2, 0)*AT145</f>
        <v>72649.61785</v>
      </c>
      <c r="BJ145" s="8">
        <f t="shared" si="51"/>
        <v>81791.57115</v>
      </c>
      <c r="BK145" s="8">
        <f t="shared" si="52"/>
        <v>0</v>
      </c>
      <c r="BL145" s="8">
        <f t="shared" si="53"/>
        <v>81791.57115</v>
      </c>
      <c r="BM145" s="8">
        <f t="shared" si="54"/>
        <v>-9141.953298</v>
      </c>
    </row>
    <row r="146" ht="12.75" customHeight="1">
      <c r="A146" s="88" t="s">
        <v>113</v>
      </c>
      <c r="B146" s="88" t="s">
        <v>105</v>
      </c>
      <c r="C146" s="7"/>
      <c r="D146" s="7" t="str">
        <f t="shared" si="8"/>
        <v>Y</v>
      </c>
      <c r="E146" s="89"/>
      <c r="F146" s="90" t="str">
        <f>iferror(VLOOKUP(A146, Terminations!C:D, 2, 0), "")</f>
        <v/>
      </c>
      <c r="G146" s="88" t="s">
        <v>116</v>
      </c>
      <c r="H146" s="8" t="str">
        <f t="shared" si="9"/>
        <v>E2-T03-45838</v>
      </c>
      <c r="I146" s="91">
        <v>44875.0</v>
      </c>
      <c r="J146" s="92">
        <v>19000.0</v>
      </c>
      <c r="K146" s="91">
        <v>45838.0</v>
      </c>
      <c r="L146" s="10">
        <f t="shared" si="10"/>
        <v>0</v>
      </c>
      <c r="M146" s="93" t="str">
        <f t="shared" si="11"/>
        <v/>
      </c>
      <c r="N146" s="8">
        <f t="shared" si="12"/>
        <v>0</v>
      </c>
      <c r="O146" s="94" t="str">
        <f t="shared" si="13"/>
        <v/>
      </c>
      <c r="P146" s="8">
        <f t="shared" si="14"/>
        <v>0</v>
      </c>
      <c r="Q146" s="95"/>
      <c r="R146" s="91"/>
      <c r="S146" s="97"/>
      <c r="T146" s="94">
        <f t="shared" si="16"/>
        <v>45838</v>
      </c>
      <c r="U146" s="10">
        <f t="shared" si="17"/>
        <v>0</v>
      </c>
      <c r="V146" s="10">
        <f t="shared" si="18"/>
        <v>19000</v>
      </c>
      <c r="W146" s="10">
        <f t="shared" si="19"/>
        <v>0</v>
      </c>
      <c r="X146" s="10">
        <f t="shared" si="20"/>
        <v>0</v>
      </c>
      <c r="Y146" s="10">
        <f t="shared" si="21"/>
        <v>0</v>
      </c>
      <c r="Z146" s="10">
        <f t="shared" si="22"/>
        <v>0</v>
      </c>
      <c r="AA146" s="10">
        <f t="shared" si="23"/>
        <v>0</v>
      </c>
      <c r="AB146" s="10">
        <f t="shared" si="24"/>
        <v>0</v>
      </c>
      <c r="AC146" s="10">
        <f t="shared" si="25"/>
        <v>19000</v>
      </c>
      <c r="AD146" s="9">
        <f t="shared" si="26"/>
        <v>44875</v>
      </c>
      <c r="AE146" s="9">
        <f t="array" ref="AE146">IFS(O146&lt;&gt;"", O146, M146&lt;&gt;"", M146, R146&lt;&gt;"", MIN(R146, K146), R146=0, K146)</f>
        <v>45838</v>
      </c>
      <c r="AF146" s="94">
        <f t="shared" si="27"/>
        <v>45838</v>
      </c>
      <c r="AG146" s="94" t="str">
        <f t="shared" si="28"/>
        <v>Start Before/End After (current period)</v>
      </c>
      <c r="AH146" s="98">
        <f t="shared" si="29"/>
        <v>45657</v>
      </c>
      <c r="AI146" s="98">
        <f t="shared" si="30"/>
        <v>45747</v>
      </c>
      <c r="AJ146" s="99">
        <f t="shared" si="31"/>
        <v>964</v>
      </c>
      <c r="AK146" s="99">
        <f t="shared" si="32"/>
        <v>783</v>
      </c>
      <c r="AL146" s="99">
        <f t="shared" si="33"/>
        <v>90</v>
      </c>
      <c r="AM146" s="99">
        <f t="shared" si="34"/>
        <v>873</v>
      </c>
      <c r="AN146" s="8">
        <f t="shared" si="35"/>
        <v>19.70954357</v>
      </c>
      <c r="AO146" s="8">
        <f t="shared" si="36"/>
        <v>15432.57261</v>
      </c>
      <c r="AP146" s="8">
        <f t="shared" si="37"/>
        <v>1773.858921</v>
      </c>
      <c r="AQ146" s="8">
        <f t="shared" si="38"/>
        <v>0</v>
      </c>
      <c r="AR146" s="8">
        <f t="shared" si="39"/>
        <v>0</v>
      </c>
      <c r="AS146" s="8">
        <f t="shared" si="40"/>
        <v>0</v>
      </c>
      <c r="AT146" s="8">
        <f t="shared" si="41"/>
        <v>17206.43154</v>
      </c>
      <c r="AU146" s="100">
        <f t="shared" si="42"/>
        <v>0</v>
      </c>
      <c r="AV146" s="8">
        <f>if(AO146&gt;0, iferror(averageifs(Prices!$B:$B, Prices!$A:$A, "&gt;="&amp;AD146, Prices!$A:$A, "&lt;"&amp;MIN($B$2, AE146)), 0), 0)</f>
        <v>4.653830837</v>
      </c>
      <c r="AW146" s="8">
        <f>if(AP146&gt;0, IFERROR(averageifs(Prices!$B:$B, Prices!$A:$A, "&gt;="&amp;MAX(AD146, $B$2), Prices!$A:$A, "&lt;"&amp;MIN($B$3, AE146)), 0), 0)</f>
        <v>4.181418936</v>
      </c>
      <c r="AX146" s="8">
        <f>if(AT146&gt;0, iferror(averageifs(Prices!$B:$B, Prices!$A:$A, "&gt;="&amp;AD146, Prices!$A:$A, "&lt;"&amp;min($B$3, $AE146)), 0), 0)</f>
        <v>4.605614484</v>
      </c>
      <c r="AY146" s="8">
        <f>VLOOKUP(maxifs(Prices!A:A, Prices!A:A, "&lt;="&amp;$B$2-1), Prices!A:B, 2, 0)*AO146</f>
        <v>64506.00687</v>
      </c>
      <c r="AZ146" s="8">
        <f t="shared" si="43"/>
        <v>71820.58232</v>
      </c>
      <c r="BA146" s="8">
        <f t="shared" si="44"/>
        <v>0</v>
      </c>
      <c r="BB146" s="8">
        <f t="shared" si="45"/>
        <v>71820.58232</v>
      </c>
      <c r="BC146" s="8">
        <f t="shared" si="46"/>
        <v>-7314.575445</v>
      </c>
      <c r="BD146" s="8">
        <f t="shared" si="47"/>
        <v>7425.607984</v>
      </c>
      <c r="BE146" s="8">
        <f t="shared" si="48"/>
        <v>0</v>
      </c>
      <c r="BF146" s="8">
        <f>-(if(R146&gt;0, VLOOKUP(maxifs(Prices!A:A, Prices!A:A, "&lt;="&amp;R146), Prices!A:B, 2, 0)*AA146, 0)+if(M146&lt;&gt;"", VLOOKUP(maxifs(Prices!A:A, Prices!A:A, "&lt;="&amp;M146), Prices!A:B, 2, 0)*Y146, 0)+if(O146&lt;&gt;"", VLOOKUP(maxifs(Prices!A:A, Prices!A:A, "&lt;="&amp;O146), Prices!A:B, 2, 0)*Z146, 0))</f>
        <v>0</v>
      </c>
      <c r="BG146" s="8">
        <f t="shared" si="49"/>
        <v>0</v>
      </c>
      <c r="BH146" s="8">
        <f t="shared" si="50"/>
        <v>-1542.877231</v>
      </c>
      <c r="BI146" s="8">
        <f>VLOOKUP(maxifs(Prices!A:A, Prices!A:A, "&lt;="&amp;$B$3), Prices!A:B, 2, 0)*AT146</f>
        <v>70388.73763</v>
      </c>
      <c r="BJ146" s="8">
        <f t="shared" si="51"/>
        <v>79246.1903</v>
      </c>
      <c r="BK146" s="8">
        <f t="shared" si="52"/>
        <v>0</v>
      </c>
      <c r="BL146" s="8">
        <f t="shared" si="53"/>
        <v>79246.1903</v>
      </c>
      <c r="BM146" s="8">
        <f t="shared" si="54"/>
        <v>-8857.452677</v>
      </c>
    </row>
    <row r="147" ht="12.75" customHeight="1">
      <c r="A147" s="88" t="s">
        <v>113</v>
      </c>
      <c r="B147" s="88" t="s">
        <v>105</v>
      </c>
      <c r="C147" s="7"/>
      <c r="D147" s="7" t="str">
        <f t="shared" si="8"/>
        <v>Y</v>
      </c>
      <c r="E147" s="89"/>
      <c r="F147" s="90" t="str">
        <f>iferror(VLOOKUP(A147, Terminations!C:D, 2, 0), "")</f>
        <v/>
      </c>
      <c r="G147" s="88" t="s">
        <v>116</v>
      </c>
      <c r="H147" s="8" t="str">
        <f t="shared" si="9"/>
        <v>E2-T03-45869</v>
      </c>
      <c r="I147" s="91">
        <v>44875.0</v>
      </c>
      <c r="J147" s="92">
        <v>19000.0</v>
      </c>
      <c r="K147" s="91">
        <v>45869.0</v>
      </c>
      <c r="L147" s="10">
        <f t="shared" si="10"/>
        <v>0</v>
      </c>
      <c r="M147" s="93" t="str">
        <f t="shared" si="11"/>
        <v/>
      </c>
      <c r="N147" s="8">
        <f t="shared" si="12"/>
        <v>0</v>
      </c>
      <c r="O147" s="94" t="str">
        <f t="shared" si="13"/>
        <v/>
      </c>
      <c r="P147" s="8">
        <f t="shared" si="14"/>
        <v>0</v>
      </c>
      <c r="Q147" s="95"/>
      <c r="R147" s="91"/>
      <c r="S147" s="97"/>
      <c r="T147" s="94">
        <f t="shared" si="16"/>
        <v>45869</v>
      </c>
      <c r="U147" s="10">
        <f t="shared" si="17"/>
        <v>0</v>
      </c>
      <c r="V147" s="10">
        <f t="shared" si="18"/>
        <v>19000</v>
      </c>
      <c r="W147" s="10">
        <f t="shared" si="19"/>
        <v>0</v>
      </c>
      <c r="X147" s="10">
        <f t="shared" si="20"/>
        <v>0</v>
      </c>
      <c r="Y147" s="10">
        <f t="shared" si="21"/>
        <v>0</v>
      </c>
      <c r="Z147" s="10">
        <f t="shared" si="22"/>
        <v>0</v>
      </c>
      <c r="AA147" s="10">
        <f t="shared" si="23"/>
        <v>0</v>
      </c>
      <c r="AB147" s="10">
        <f t="shared" si="24"/>
        <v>0</v>
      </c>
      <c r="AC147" s="10">
        <f t="shared" si="25"/>
        <v>19000</v>
      </c>
      <c r="AD147" s="9">
        <f t="shared" si="26"/>
        <v>44875</v>
      </c>
      <c r="AE147" s="9">
        <f t="array" ref="AE147">IFS(O147&lt;&gt;"", O147, M147&lt;&gt;"", M147, R147&lt;&gt;"", MIN(R147, K147), R147=0, K147)</f>
        <v>45869</v>
      </c>
      <c r="AF147" s="94">
        <f t="shared" si="27"/>
        <v>45869</v>
      </c>
      <c r="AG147" s="94" t="str">
        <f t="shared" si="28"/>
        <v>Start Before/End After (current period)</v>
      </c>
      <c r="AH147" s="98">
        <f t="shared" si="29"/>
        <v>45657</v>
      </c>
      <c r="AI147" s="98">
        <f t="shared" si="30"/>
        <v>45747</v>
      </c>
      <c r="AJ147" s="99">
        <f t="shared" si="31"/>
        <v>995</v>
      </c>
      <c r="AK147" s="99">
        <f t="shared" si="32"/>
        <v>783</v>
      </c>
      <c r="AL147" s="99">
        <f t="shared" si="33"/>
        <v>90</v>
      </c>
      <c r="AM147" s="99">
        <f t="shared" si="34"/>
        <v>873</v>
      </c>
      <c r="AN147" s="8">
        <f t="shared" si="35"/>
        <v>19.09547739</v>
      </c>
      <c r="AO147" s="8">
        <f t="shared" si="36"/>
        <v>14951.75879</v>
      </c>
      <c r="AP147" s="8">
        <f t="shared" si="37"/>
        <v>1718.592965</v>
      </c>
      <c r="AQ147" s="8">
        <f t="shared" si="38"/>
        <v>0</v>
      </c>
      <c r="AR147" s="8">
        <f t="shared" si="39"/>
        <v>0</v>
      </c>
      <c r="AS147" s="8">
        <f t="shared" si="40"/>
        <v>0</v>
      </c>
      <c r="AT147" s="8">
        <f t="shared" si="41"/>
        <v>16670.35176</v>
      </c>
      <c r="AU147" s="100">
        <f t="shared" si="42"/>
        <v>0</v>
      </c>
      <c r="AV147" s="8">
        <f>if(AO147&gt;0, iferror(averageifs(Prices!$B:$B, Prices!$A:$A, "&gt;="&amp;AD147, Prices!$A:$A, "&lt;"&amp;MIN($B$2, AE147)), 0), 0)</f>
        <v>4.653830837</v>
      </c>
      <c r="AW147" s="8">
        <f>if(AP147&gt;0, IFERROR(averageifs(Prices!$B:$B, Prices!$A:$A, "&gt;="&amp;MAX(AD147, $B$2), Prices!$A:$A, "&lt;"&amp;MIN($B$3, AE147)), 0), 0)</f>
        <v>4.181418936</v>
      </c>
      <c r="AX147" s="8">
        <f>if(AT147&gt;0, iferror(averageifs(Prices!$B:$B, Prices!$A:$A, "&gt;="&amp;AD147, Prices!$A:$A, "&lt;"&amp;min($B$3, $AE147)), 0), 0)</f>
        <v>4.605614484</v>
      </c>
      <c r="AY147" s="8">
        <f>VLOOKUP(maxifs(Prices!A:A, Prices!A:A, "&lt;="&amp;$B$2-1), Prices!A:B, 2, 0)*AO147</f>
        <v>62496.27199</v>
      </c>
      <c r="AZ147" s="8">
        <f t="shared" si="43"/>
        <v>69582.95614</v>
      </c>
      <c r="BA147" s="8">
        <f t="shared" si="44"/>
        <v>0</v>
      </c>
      <c r="BB147" s="8">
        <f t="shared" si="45"/>
        <v>69582.95614</v>
      </c>
      <c r="BC147" s="8">
        <f t="shared" si="46"/>
        <v>-7086.68415</v>
      </c>
      <c r="BD147" s="8">
        <f t="shared" si="47"/>
        <v>7194.257383</v>
      </c>
      <c r="BE147" s="8">
        <f t="shared" si="48"/>
        <v>0</v>
      </c>
      <c r="BF147" s="8">
        <f>-(if(R147&gt;0, VLOOKUP(maxifs(Prices!A:A, Prices!A:A, "&lt;="&amp;R147), Prices!A:B, 2, 0)*AA147, 0)+if(M147&lt;&gt;"", VLOOKUP(maxifs(Prices!A:A, Prices!A:A, "&lt;="&amp;M147), Prices!A:B, 2, 0)*Y147, 0)+if(O147&lt;&gt;"", VLOOKUP(maxifs(Prices!A:A, Prices!A:A, "&lt;="&amp;O147), Prices!A:B, 2, 0)*Z147, 0))</f>
        <v>0</v>
      </c>
      <c r="BG147" s="8">
        <f t="shared" si="49"/>
        <v>0</v>
      </c>
      <c r="BH147" s="8">
        <f t="shared" si="50"/>
        <v>-1494.80769</v>
      </c>
      <c r="BI147" s="8">
        <f>VLOOKUP(maxifs(Prices!A:A, Prices!A:A, "&lt;="&amp;$B$3), Prices!A:B, 2, 0)*AT147</f>
        <v>68195.72168</v>
      </c>
      <c r="BJ147" s="8">
        <f t="shared" si="51"/>
        <v>76777.21352</v>
      </c>
      <c r="BK147" s="8">
        <f t="shared" si="52"/>
        <v>0</v>
      </c>
      <c r="BL147" s="8">
        <f t="shared" si="53"/>
        <v>76777.21352</v>
      </c>
      <c r="BM147" s="8">
        <f t="shared" si="54"/>
        <v>-8581.49184</v>
      </c>
    </row>
    <row r="148" ht="12.75" customHeight="1">
      <c r="A148" s="88" t="s">
        <v>113</v>
      </c>
      <c r="B148" s="88" t="s">
        <v>105</v>
      </c>
      <c r="C148" s="7"/>
      <c r="D148" s="7" t="str">
        <f t="shared" si="8"/>
        <v>Y</v>
      </c>
      <c r="E148" s="89"/>
      <c r="F148" s="90" t="str">
        <f>iferror(VLOOKUP(A148, Terminations!C:D, 2, 0), "")</f>
        <v/>
      </c>
      <c r="G148" s="88" t="s">
        <v>116</v>
      </c>
      <c r="H148" s="8" t="str">
        <f t="shared" si="9"/>
        <v>E2-T03-45900</v>
      </c>
      <c r="I148" s="91">
        <v>44875.0</v>
      </c>
      <c r="J148" s="92">
        <v>19000.0</v>
      </c>
      <c r="K148" s="91">
        <v>45900.0</v>
      </c>
      <c r="L148" s="10">
        <f t="shared" si="10"/>
        <v>0</v>
      </c>
      <c r="M148" s="93" t="str">
        <f t="shared" si="11"/>
        <v/>
      </c>
      <c r="N148" s="8">
        <f t="shared" si="12"/>
        <v>0</v>
      </c>
      <c r="O148" s="94" t="str">
        <f t="shared" si="13"/>
        <v/>
      </c>
      <c r="P148" s="8">
        <f t="shared" si="14"/>
        <v>0</v>
      </c>
      <c r="Q148" s="95"/>
      <c r="R148" s="91"/>
      <c r="S148" s="97"/>
      <c r="T148" s="94">
        <f t="shared" si="16"/>
        <v>45900</v>
      </c>
      <c r="U148" s="10">
        <f t="shared" si="17"/>
        <v>0</v>
      </c>
      <c r="V148" s="10">
        <f t="shared" si="18"/>
        <v>19000</v>
      </c>
      <c r="W148" s="10">
        <f t="shared" si="19"/>
        <v>0</v>
      </c>
      <c r="X148" s="10">
        <f t="shared" si="20"/>
        <v>0</v>
      </c>
      <c r="Y148" s="10">
        <f t="shared" si="21"/>
        <v>0</v>
      </c>
      <c r="Z148" s="10">
        <f t="shared" si="22"/>
        <v>0</v>
      </c>
      <c r="AA148" s="10">
        <f t="shared" si="23"/>
        <v>0</v>
      </c>
      <c r="AB148" s="10">
        <f t="shared" si="24"/>
        <v>0</v>
      </c>
      <c r="AC148" s="10">
        <f t="shared" si="25"/>
        <v>19000</v>
      </c>
      <c r="AD148" s="9">
        <f t="shared" si="26"/>
        <v>44875</v>
      </c>
      <c r="AE148" s="9">
        <f t="array" ref="AE148">IFS(O148&lt;&gt;"", O148, M148&lt;&gt;"", M148, R148&lt;&gt;"", MIN(R148, K148), R148=0, K148)</f>
        <v>45900</v>
      </c>
      <c r="AF148" s="94">
        <f t="shared" si="27"/>
        <v>45900</v>
      </c>
      <c r="AG148" s="94" t="str">
        <f t="shared" si="28"/>
        <v>Start Before/End After (current period)</v>
      </c>
      <c r="AH148" s="98">
        <f t="shared" si="29"/>
        <v>45657</v>
      </c>
      <c r="AI148" s="98">
        <f t="shared" si="30"/>
        <v>45747</v>
      </c>
      <c r="AJ148" s="99">
        <f t="shared" si="31"/>
        <v>1026</v>
      </c>
      <c r="AK148" s="99">
        <f t="shared" si="32"/>
        <v>783</v>
      </c>
      <c r="AL148" s="99">
        <f t="shared" si="33"/>
        <v>90</v>
      </c>
      <c r="AM148" s="99">
        <f t="shared" si="34"/>
        <v>873</v>
      </c>
      <c r="AN148" s="8">
        <f t="shared" si="35"/>
        <v>18.51851852</v>
      </c>
      <c r="AO148" s="8">
        <f t="shared" si="36"/>
        <v>14500</v>
      </c>
      <c r="AP148" s="8">
        <f t="shared" si="37"/>
        <v>1666.666667</v>
      </c>
      <c r="AQ148" s="8">
        <f t="shared" si="38"/>
        <v>0</v>
      </c>
      <c r="AR148" s="8">
        <f t="shared" si="39"/>
        <v>0</v>
      </c>
      <c r="AS148" s="8">
        <f t="shared" si="40"/>
        <v>0</v>
      </c>
      <c r="AT148" s="8">
        <f t="shared" si="41"/>
        <v>16166.66667</v>
      </c>
      <c r="AU148" s="100">
        <f t="shared" si="42"/>
        <v>0</v>
      </c>
      <c r="AV148" s="8">
        <f>if(AO148&gt;0, iferror(averageifs(Prices!$B:$B, Prices!$A:$A, "&gt;="&amp;AD148, Prices!$A:$A, "&lt;"&amp;MIN($B$2, AE148)), 0), 0)</f>
        <v>4.653830837</v>
      </c>
      <c r="AW148" s="8">
        <f>if(AP148&gt;0, IFERROR(averageifs(Prices!$B:$B, Prices!$A:$A, "&gt;="&amp;MAX(AD148, $B$2), Prices!$A:$A, "&lt;"&amp;MIN($B$3, AE148)), 0), 0)</f>
        <v>4.181418936</v>
      </c>
      <c r="AX148" s="8">
        <f>if(AT148&gt;0, iferror(averageifs(Prices!$B:$B, Prices!$A:$A, "&gt;="&amp;AD148, Prices!$A:$A, "&lt;"&amp;min($B$3, $AE148)), 0), 0)</f>
        <v>4.605614484</v>
      </c>
      <c r="AY148" s="8">
        <f>VLOOKUP(maxifs(Prices!A:A, Prices!A:A, "&lt;="&amp;$B$2-1), Prices!A:B, 2, 0)*AO148</f>
        <v>60607.98307</v>
      </c>
      <c r="AZ148" s="8">
        <f t="shared" si="43"/>
        <v>67480.54713</v>
      </c>
      <c r="BA148" s="8">
        <f t="shared" si="44"/>
        <v>0</v>
      </c>
      <c r="BB148" s="8">
        <f t="shared" si="45"/>
        <v>67480.54713</v>
      </c>
      <c r="BC148" s="8">
        <f t="shared" si="46"/>
        <v>-6872.564064</v>
      </c>
      <c r="BD148" s="8">
        <f t="shared" si="47"/>
        <v>6976.887033</v>
      </c>
      <c r="BE148" s="8">
        <f t="shared" si="48"/>
        <v>0</v>
      </c>
      <c r="BF148" s="8">
        <f>-(if(R148&gt;0, VLOOKUP(maxifs(Prices!A:A, Prices!A:A, "&lt;="&amp;R148), Prices!A:B, 2, 0)*AA148, 0)+if(M148&lt;&gt;"", VLOOKUP(maxifs(Prices!A:A, Prices!A:A, "&lt;="&amp;M148), Prices!A:B, 2, 0)*Y148, 0)+if(O148&lt;&gt;"", VLOOKUP(maxifs(Prices!A:A, Prices!A:A, "&lt;="&amp;O148), Prices!A:B, 2, 0)*Z148, 0))</f>
        <v>0</v>
      </c>
      <c r="BG148" s="8">
        <f t="shared" si="49"/>
        <v>0</v>
      </c>
      <c r="BH148" s="8">
        <f t="shared" si="50"/>
        <v>-1449.642935</v>
      </c>
      <c r="BI148" s="8">
        <f>VLOOKUP(maxifs(Prices!A:A, Prices!A:A, "&lt;="&amp;$B$3), Prices!A:B, 2, 0)*AT148</f>
        <v>66135.22716</v>
      </c>
      <c r="BJ148" s="8">
        <f t="shared" si="51"/>
        <v>74457.43416</v>
      </c>
      <c r="BK148" s="8">
        <f t="shared" si="52"/>
        <v>0</v>
      </c>
      <c r="BL148" s="8">
        <f t="shared" si="53"/>
        <v>74457.43416</v>
      </c>
      <c r="BM148" s="8">
        <f t="shared" si="54"/>
        <v>-8322.206999</v>
      </c>
    </row>
    <row r="149" ht="12.75" customHeight="1">
      <c r="A149" s="88" t="s">
        <v>113</v>
      </c>
      <c r="B149" s="88" t="s">
        <v>105</v>
      </c>
      <c r="C149" s="7"/>
      <c r="D149" s="7" t="str">
        <f t="shared" si="8"/>
        <v>Y</v>
      </c>
      <c r="E149" s="89"/>
      <c r="F149" s="90" t="str">
        <f>iferror(VLOOKUP(A149, Terminations!C:D, 2, 0), "")</f>
        <v/>
      </c>
      <c r="G149" s="88" t="s">
        <v>116</v>
      </c>
      <c r="H149" s="8" t="str">
        <f t="shared" si="9"/>
        <v>E2-T03-45930</v>
      </c>
      <c r="I149" s="91">
        <v>44875.0</v>
      </c>
      <c r="J149" s="92">
        <v>19000.0</v>
      </c>
      <c r="K149" s="91">
        <v>45930.0</v>
      </c>
      <c r="L149" s="10">
        <f t="shared" si="10"/>
        <v>0</v>
      </c>
      <c r="M149" s="93" t="str">
        <f t="shared" si="11"/>
        <v/>
      </c>
      <c r="N149" s="8">
        <f t="shared" si="12"/>
        <v>0</v>
      </c>
      <c r="O149" s="94" t="str">
        <f t="shared" si="13"/>
        <v/>
      </c>
      <c r="P149" s="8">
        <f t="shared" si="14"/>
        <v>0</v>
      </c>
      <c r="Q149" s="95"/>
      <c r="R149" s="91"/>
      <c r="S149" s="97"/>
      <c r="T149" s="94">
        <f t="shared" si="16"/>
        <v>45930</v>
      </c>
      <c r="U149" s="10">
        <f t="shared" si="17"/>
        <v>0</v>
      </c>
      <c r="V149" s="10">
        <f t="shared" si="18"/>
        <v>19000</v>
      </c>
      <c r="W149" s="10">
        <f t="shared" si="19"/>
        <v>0</v>
      </c>
      <c r="X149" s="10">
        <f t="shared" si="20"/>
        <v>0</v>
      </c>
      <c r="Y149" s="10">
        <f t="shared" si="21"/>
        <v>0</v>
      </c>
      <c r="Z149" s="10">
        <f t="shared" si="22"/>
        <v>0</v>
      </c>
      <c r="AA149" s="10">
        <f t="shared" si="23"/>
        <v>0</v>
      </c>
      <c r="AB149" s="10">
        <f t="shared" si="24"/>
        <v>0</v>
      </c>
      <c r="AC149" s="10">
        <f t="shared" si="25"/>
        <v>19000</v>
      </c>
      <c r="AD149" s="9">
        <f t="shared" si="26"/>
        <v>44875</v>
      </c>
      <c r="AE149" s="9">
        <f t="array" ref="AE149">IFS(O149&lt;&gt;"", O149, M149&lt;&gt;"", M149, R149&lt;&gt;"", MIN(R149, K149), R149=0, K149)</f>
        <v>45930</v>
      </c>
      <c r="AF149" s="94">
        <f t="shared" si="27"/>
        <v>45930</v>
      </c>
      <c r="AG149" s="94" t="str">
        <f t="shared" si="28"/>
        <v>Start Before/End After (current period)</v>
      </c>
      <c r="AH149" s="98">
        <f t="shared" si="29"/>
        <v>45657</v>
      </c>
      <c r="AI149" s="98">
        <f t="shared" si="30"/>
        <v>45747</v>
      </c>
      <c r="AJ149" s="99">
        <f t="shared" si="31"/>
        <v>1056</v>
      </c>
      <c r="AK149" s="99">
        <f t="shared" si="32"/>
        <v>783</v>
      </c>
      <c r="AL149" s="99">
        <f t="shared" si="33"/>
        <v>90</v>
      </c>
      <c r="AM149" s="99">
        <f t="shared" si="34"/>
        <v>873</v>
      </c>
      <c r="AN149" s="8">
        <f t="shared" si="35"/>
        <v>17.99242424</v>
      </c>
      <c r="AO149" s="8">
        <f t="shared" si="36"/>
        <v>14088.06818</v>
      </c>
      <c r="AP149" s="8">
        <f t="shared" si="37"/>
        <v>1619.318182</v>
      </c>
      <c r="AQ149" s="8">
        <f t="shared" si="38"/>
        <v>0</v>
      </c>
      <c r="AR149" s="8">
        <f t="shared" si="39"/>
        <v>0</v>
      </c>
      <c r="AS149" s="8">
        <f t="shared" si="40"/>
        <v>0</v>
      </c>
      <c r="AT149" s="8">
        <f t="shared" si="41"/>
        <v>15707.38636</v>
      </c>
      <c r="AU149" s="100">
        <f t="shared" si="42"/>
        <v>0</v>
      </c>
      <c r="AV149" s="8">
        <f>if(AO149&gt;0, iferror(averageifs(Prices!$B:$B, Prices!$A:$A, "&gt;="&amp;AD149, Prices!$A:$A, "&lt;"&amp;MIN($B$2, AE149)), 0), 0)</f>
        <v>4.653830837</v>
      </c>
      <c r="AW149" s="8">
        <f>if(AP149&gt;0, IFERROR(averageifs(Prices!$B:$B, Prices!$A:$A, "&gt;="&amp;MAX(AD149, $B$2), Prices!$A:$A, "&lt;"&amp;MIN($B$3, AE149)), 0), 0)</f>
        <v>4.181418936</v>
      </c>
      <c r="AX149" s="8">
        <f>if(AT149&gt;0, iferror(averageifs(Prices!$B:$B, Prices!$A:$A, "&gt;="&amp;AD149, Prices!$A:$A, "&lt;"&amp;min($B$3, $AE149)), 0), 0)</f>
        <v>4.605614484</v>
      </c>
      <c r="AY149" s="8">
        <f>VLOOKUP(maxifs(Prices!A:A, Prices!A:A, "&lt;="&amp;$B$2-1), Prices!A:B, 2, 0)*AO149</f>
        <v>58886.16537</v>
      </c>
      <c r="AZ149" s="8">
        <f t="shared" si="43"/>
        <v>65563.48613</v>
      </c>
      <c r="BA149" s="8">
        <f t="shared" si="44"/>
        <v>0</v>
      </c>
      <c r="BB149" s="8">
        <f t="shared" si="45"/>
        <v>65563.48613</v>
      </c>
      <c r="BC149" s="8">
        <f t="shared" si="46"/>
        <v>-6677.320766</v>
      </c>
      <c r="BD149" s="8">
        <f t="shared" si="47"/>
        <v>6778.680015</v>
      </c>
      <c r="BE149" s="8">
        <f t="shared" si="48"/>
        <v>0</v>
      </c>
      <c r="BF149" s="8">
        <f>-(if(R149&gt;0, VLOOKUP(maxifs(Prices!A:A, Prices!A:A, "&lt;="&amp;R149), Prices!A:B, 2, 0)*AA149, 0)+if(M149&lt;&gt;"", VLOOKUP(maxifs(Prices!A:A, Prices!A:A, "&lt;="&amp;M149), Prices!A:B, 2, 0)*Y149, 0)+if(O149&lt;&gt;"", VLOOKUP(maxifs(Prices!A:A, Prices!A:A, "&lt;="&amp;O149), Prices!A:B, 2, 0)*Z149, 0))</f>
        <v>0</v>
      </c>
      <c r="BG149" s="8">
        <f t="shared" si="49"/>
        <v>0</v>
      </c>
      <c r="BH149" s="8">
        <f t="shared" si="50"/>
        <v>-1408.459897</v>
      </c>
      <c r="BI149" s="8">
        <f>VLOOKUP(maxifs(Prices!A:A, Prices!A:A, "&lt;="&amp;$B$3), Prices!A:B, 2, 0)*AT149</f>
        <v>64256.38548</v>
      </c>
      <c r="BJ149" s="8">
        <f t="shared" si="51"/>
        <v>72342.16615</v>
      </c>
      <c r="BK149" s="8">
        <f t="shared" si="52"/>
        <v>0</v>
      </c>
      <c r="BL149" s="8">
        <f t="shared" si="53"/>
        <v>72342.16615</v>
      </c>
      <c r="BM149" s="8">
        <f t="shared" si="54"/>
        <v>-8085.780663</v>
      </c>
    </row>
    <row r="150" ht="12.75" customHeight="1">
      <c r="A150" s="88" t="s">
        <v>113</v>
      </c>
      <c r="B150" s="88" t="s">
        <v>105</v>
      </c>
      <c r="C150" s="7"/>
      <c r="D150" s="7" t="str">
        <f t="shared" si="8"/>
        <v>Y</v>
      </c>
      <c r="E150" s="89"/>
      <c r="F150" s="90" t="str">
        <f>iferror(VLOOKUP(A150, Terminations!C:D, 2, 0), "")</f>
        <v/>
      </c>
      <c r="G150" s="88" t="s">
        <v>116</v>
      </c>
      <c r="H150" s="8" t="str">
        <f t="shared" si="9"/>
        <v>E2-T03-45961</v>
      </c>
      <c r="I150" s="91">
        <v>44875.0</v>
      </c>
      <c r="J150" s="92">
        <v>19000.0</v>
      </c>
      <c r="K150" s="91">
        <v>45961.0</v>
      </c>
      <c r="L150" s="10">
        <f t="shared" si="10"/>
        <v>0</v>
      </c>
      <c r="M150" s="93" t="str">
        <f t="shared" si="11"/>
        <v/>
      </c>
      <c r="N150" s="8">
        <f t="shared" si="12"/>
        <v>0</v>
      </c>
      <c r="O150" s="94" t="str">
        <f t="shared" si="13"/>
        <v/>
      </c>
      <c r="P150" s="8">
        <f t="shared" si="14"/>
        <v>0</v>
      </c>
      <c r="Q150" s="95"/>
      <c r="R150" s="91"/>
      <c r="S150" s="97"/>
      <c r="T150" s="94">
        <f t="shared" si="16"/>
        <v>45961</v>
      </c>
      <c r="U150" s="10">
        <f t="shared" si="17"/>
        <v>0</v>
      </c>
      <c r="V150" s="10">
        <f t="shared" si="18"/>
        <v>19000</v>
      </c>
      <c r="W150" s="10">
        <f t="shared" si="19"/>
        <v>0</v>
      </c>
      <c r="X150" s="10">
        <f t="shared" si="20"/>
        <v>0</v>
      </c>
      <c r="Y150" s="10">
        <f t="shared" si="21"/>
        <v>0</v>
      </c>
      <c r="Z150" s="10">
        <f t="shared" si="22"/>
        <v>0</v>
      </c>
      <c r="AA150" s="10">
        <f t="shared" si="23"/>
        <v>0</v>
      </c>
      <c r="AB150" s="10">
        <f t="shared" si="24"/>
        <v>0</v>
      </c>
      <c r="AC150" s="10">
        <f t="shared" si="25"/>
        <v>19000</v>
      </c>
      <c r="AD150" s="9">
        <f t="shared" si="26"/>
        <v>44875</v>
      </c>
      <c r="AE150" s="9">
        <f t="array" ref="AE150">IFS(O150&lt;&gt;"", O150, M150&lt;&gt;"", M150, R150&lt;&gt;"", MIN(R150, K150), R150=0, K150)</f>
        <v>45961</v>
      </c>
      <c r="AF150" s="94">
        <f t="shared" si="27"/>
        <v>45961</v>
      </c>
      <c r="AG150" s="94" t="str">
        <f t="shared" si="28"/>
        <v>Start Before/End After (current period)</v>
      </c>
      <c r="AH150" s="98">
        <f t="shared" si="29"/>
        <v>45657</v>
      </c>
      <c r="AI150" s="98">
        <f t="shared" si="30"/>
        <v>45747</v>
      </c>
      <c r="AJ150" s="99">
        <f t="shared" si="31"/>
        <v>1087</v>
      </c>
      <c r="AK150" s="99">
        <f t="shared" si="32"/>
        <v>783</v>
      </c>
      <c r="AL150" s="99">
        <f t="shared" si="33"/>
        <v>90</v>
      </c>
      <c r="AM150" s="99">
        <f t="shared" si="34"/>
        <v>873</v>
      </c>
      <c r="AN150" s="8">
        <f t="shared" si="35"/>
        <v>17.47930083</v>
      </c>
      <c r="AO150" s="8">
        <f t="shared" si="36"/>
        <v>13686.29255</v>
      </c>
      <c r="AP150" s="8">
        <f t="shared" si="37"/>
        <v>1573.137075</v>
      </c>
      <c r="AQ150" s="8">
        <f t="shared" si="38"/>
        <v>0</v>
      </c>
      <c r="AR150" s="8">
        <f t="shared" si="39"/>
        <v>0</v>
      </c>
      <c r="AS150" s="8">
        <f t="shared" si="40"/>
        <v>0</v>
      </c>
      <c r="AT150" s="8">
        <f t="shared" si="41"/>
        <v>15259.42962</v>
      </c>
      <c r="AU150" s="100">
        <f t="shared" si="42"/>
        <v>0</v>
      </c>
      <c r="AV150" s="8">
        <f>if(AO150&gt;0, iferror(averageifs(Prices!$B:$B, Prices!$A:$A, "&gt;="&amp;AD150, Prices!$A:$A, "&lt;"&amp;MIN($B$2, AE150)), 0), 0)</f>
        <v>4.653830837</v>
      </c>
      <c r="AW150" s="8">
        <f>if(AP150&gt;0, IFERROR(averageifs(Prices!$B:$B, Prices!$A:$A, "&gt;="&amp;MAX(AD150, $B$2), Prices!$A:$A, "&lt;"&amp;MIN($B$3, AE150)), 0), 0)</f>
        <v>4.181418936</v>
      </c>
      <c r="AX150" s="8">
        <f>if(AT150&gt;0, iferror(averageifs(Prices!$B:$B, Prices!$A:$A, "&gt;="&amp;AD150, Prices!$A:$A, "&lt;"&amp;min($B$3, $AE150)), 0), 0)</f>
        <v>4.605614484</v>
      </c>
      <c r="AY150" s="8">
        <f>VLOOKUP(maxifs(Prices!A:A, Prices!A:A, "&lt;="&amp;$B$2-1), Prices!A:B, 2, 0)*AO150</f>
        <v>57206.7991</v>
      </c>
      <c r="AZ150" s="8">
        <f t="shared" si="43"/>
        <v>63693.6903</v>
      </c>
      <c r="BA150" s="8">
        <f t="shared" si="44"/>
        <v>0</v>
      </c>
      <c r="BB150" s="8">
        <f t="shared" si="45"/>
        <v>63693.6903</v>
      </c>
      <c r="BC150" s="8">
        <f t="shared" si="46"/>
        <v>-6486.891195</v>
      </c>
      <c r="BD150" s="8">
        <f t="shared" si="47"/>
        <v>6585.359794</v>
      </c>
      <c r="BE150" s="8">
        <f t="shared" si="48"/>
        <v>0</v>
      </c>
      <c r="BF150" s="8">
        <f>-(if(R150&gt;0, VLOOKUP(maxifs(Prices!A:A, Prices!A:A, "&lt;="&amp;R150), Prices!A:B, 2, 0)*AA150, 0)+if(M150&lt;&gt;"", VLOOKUP(maxifs(Prices!A:A, Prices!A:A, "&lt;="&amp;M150), Prices!A:B, 2, 0)*Y150, 0)+if(O150&lt;&gt;"", VLOOKUP(maxifs(Prices!A:A, Prices!A:A, "&lt;="&amp;O150), Prices!A:B, 2, 0)*Z150, 0))</f>
        <v>0</v>
      </c>
      <c r="BG150" s="8">
        <f t="shared" si="49"/>
        <v>0</v>
      </c>
      <c r="BH150" s="8">
        <f t="shared" si="50"/>
        <v>-1368.292227</v>
      </c>
      <c r="BI150" s="8">
        <f>VLOOKUP(maxifs(Prices!A:A, Prices!A:A, "&lt;="&amp;$B$3), Prices!A:B, 2, 0)*AT150</f>
        <v>62423.86667</v>
      </c>
      <c r="BJ150" s="8">
        <f t="shared" si="51"/>
        <v>70279.05009</v>
      </c>
      <c r="BK150" s="8">
        <f t="shared" si="52"/>
        <v>0</v>
      </c>
      <c r="BL150" s="8">
        <f t="shared" si="53"/>
        <v>70279.05009</v>
      </c>
      <c r="BM150" s="8">
        <f t="shared" si="54"/>
        <v>-7855.183423</v>
      </c>
    </row>
    <row r="151" ht="12.75" customHeight="1">
      <c r="A151" s="88" t="s">
        <v>113</v>
      </c>
      <c r="B151" s="88" t="s">
        <v>105</v>
      </c>
      <c r="C151" s="7"/>
      <c r="D151" s="7" t="str">
        <f t="shared" si="8"/>
        <v>Y</v>
      </c>
      <c r="E151" s="89"/>
      <c r="F151" s="90" t="str">
        <f>iferror(VLOOKUP(A151, Terminations!C:D, 2, 0), "")</f>
        <v/>
      </c>
      <c r="G151" s="88" t="s">
        <v>117</v>
      </c>
      <c r="H151" s="8" t="str">
        <f t="shared" si="9"/>
        <v>E2-T04-45991</v>
      </c>
      <c r="I151" s="91">
        <v>44875.0</v>
      </c>
      <c r="J151" s="92">
        <v>19000.0</v>
      </c>
      <c r="K151" s="91">
        <v>45991.0</v>
      </c>
      <c r="L151" s="10">
        <f t="shared" si="10"/>
        <v>0</v>
      </c>
      <c r="M151" s="93" t="str">
        <f t="shared" si="11"/>
        <v/>
      </c>
      <c r="N151" s="8">
        <f t="shared" si="12"/>
        <v>0</v>
      </c>
      <c r="O151" s="94" t="str">
        <f t="shared" si="13"/>
        <v/>
      </c>
      <c r="P151" s="8">
        <f t="shared" si="14"/>
        <v>0</v>
      </c>
      <c r="Q151" s="95"/>
      <c r="R151" s="91"/>
      <c r="S151" s="97"/>
      <c r="T151" s="94">
        <f t="shared" si="16"/>
        <v>45991</v>
      </c>
      <c r="U151" s="10">
        <f t="shared" si="17"/>
        <v>0</v>
      </c>
      <c r="V151" s="10">
        <f t="shared" si="18"/>
        <v>19000</v>
      </c>
      <c r="W151" s="10">
        <f t="shared" si="19"/>
        <v>0</v>
      </c>
      <c r="X151" s="10">
        <f t="shared" si="20"/>
        <v>0</v>
      </c>
      <c r="Y151" s="10">
        <f t="shared" si="21"/>
        <v>0</v>
      </c>
      <c r="Z151" s="10">
        <f t="shared" si="22"/>
        <v>0</v>
      </c>
      <c r="AA151" s="10">
        <f t="shared" si="23"/>
        <v>0</v>
      </c>
      <c r="AB151" s="10">
        <f t="shared" si="24"/>
        <v>0</v>
      </c>
      <c r="AC151" s="10">
        <f t="shared" si="25"/>
        <v>19000</v>
      </c>
      <c r="AD151" s="9">
        <f t="shared" si="26"/>
        <v>44875</v>
      </c>
      <c r="AE151" s="9">
        <f t="array" ref="AE151">IFS(O151&lt;&gt;"", O151, M151&lt;&gt;"", M151, R151&lt;&gt;"", MIN(R151, K151), R151=0, K151)</f>
        <v>45991</v>
      </c>
      <c r="AF151" s="94">
        <f t="shared" si="27"/>
        <v>45991</v>
      </c>
      <c r="AG151" s="94" t="str">
        <f t="shared" si="28"/>
        <v>Start Before/End After (current period)</v>
      </c>
      <c r="AH151" s="98">
        <f t="shared" si="29"/>
        <v>45657</v>
      </c>
      <c r="AI151" s="98">
        <f t="shared" si="30"/>
        <v>45747</v>
      </c>
      <c r="AJ151" s="99">
        <f t="shared" si="31"/>
        <v>1117</v>
      </c>
      <c r="AK151" s="99">
        <f t="shared" si="32"/>
        <v>783</v>
      </c>
      <c r="AL151" s="99">
        <f t="shared" si="33"/>
        <v>90</v>
      </c>
      <c r="AM151" s="99">
        <f t="shared" si="34"/>
        <v>873</v>
      </c>
      <c r="AN151" s="8">
        <f t="shared" si="35"/>
        <v>17.00984781</v>
      </c>
      <c r="AO151" s="8">
        <f t="shared" si="36"/>
        <v>13318.71083</v>
      </c>
      <c r="AP151" s="8">
        <f t="shared" si="37"/>
        <v>1530.886303</v>
      </c>
      <c r="AQ151" s="8">
        <f t="shared" si="38"/>
        <v>0</v>
      </c>
      <c r="AR151" s="8">
        <f t="shared" si="39"/>
        <v>0</v>
      </c>
      <c r="AS151" s="8">
        <f t="shared" si="40"/>
        <v>0</v>
      </c>
      <c r="AT151" s="8">
        <f t="shared" si="41"/>
        <v>14849.59714</v>
      </c>
      <c r="AU151" s="100">
        <f t="shared" si="42"/>
        <v>0</v>
      </c>
      <c r="AV151" s="8">
        <f>if(AO151&gt;0, iferror(averageifs(Prices!$B:$B, Prices!$A:$A, "&gt;="&amp;AD151, Prices!$A:$A, "&lt;"&amp;MIN($B$2, AE151)), 0), 0)</f>
        <v>4.653830837</v>
      </c>
      <c r="AW151" s="8">
        <f>if(AP151&gt;0, IFERROR(averageifs(Prices!$B:$B, Prices!$A:$A, "&gt;="&amp;MAX(AD151, $B$2), Prices!$A:$A, "&lt;"&amp;MIN($B$3, AE151)), 0), 0)</f>
        <v>4.181418936</v>
      </c>
      <c r="AX151" s="8">
        <f>if(AT151&gt;0, iferror(averageifs(Prices!$B:$B, Prices!$A:$A, "&gt;="&amp;AD151, Prices!$A:$A, "&lt;"&amp;min($B$3, $AE151)), 0), 0)</f>
        <v>4.605614484</v>
      </c>
      <c r="AY151" s="8">
        <f>VLOOKUP(maxifs(Prices!A:A, Prices!A:A, "&lt;="&amp;$B$2-1), Prices!A:B, 2, 0)*AO151</f>
        <v>55670.35866</v>
      </c>
      <c r="AZ151" s="8">
        <f t="shared" si="43"/>
        <v>61983.02718</v>
      </c>
      <c r="BA151" s="8">
        <f t="shared" si="44"/>
        <v>0</v>
      </c>
      <c r="BB151" s="8">
        <f t="shared" si="45"/>
        <v>61983.02718</v>
      </c>
      <c r="BC151" s="8">
        <f t="shared" si="46"/>
        <v>-6312.668513</v>
      </c>
      <c r="BD151" s="8">
        <f t="shared" si="47"/>
        <v>6408.492476</v>
      </c>
      <c r="BE151" s="8">
        <f t="shared" si="48"/>
        <v>0</v>
      </c>
      <c r="BF151" s="8">
        <f>-(if(R151&gt;0, VLOOKUP(maxifs(Prices!A:A, Prices!A:A, "&lt;="&amp;R151), Prices!A:B, 2, 0)*AA151, 0)+if(M151&lt;&gt;"", VLOOKUP(maxifs(Prices!A:A, Prices!A:A, "&lt;="&amp;M151), Prices!A:B, 2, 0)*Y151, 0)+if(O151&lt;&gt;"", VLOOKUP(maxifs(Prices!A:A, Prices!A:A, "&lt;="&amp;O151), Prices!A:B, 2, 0)*Z151, 0))</f>
        <v>0</v>
      </c>
      <c r="BG151" s="8">
        <f t="shared" si="49"/>
        <v>0</v>
      </c>
      <c r="BH151" s="8">
        <f t="shared" si="50"/>
        <v>-1331.543108</v>
      </c>
      <c r="BI151" s="8">
        <f>VLOOKUP(maxifs(Prices!A:A, Prices!A:A, "&lt;="&amp;$B$3), Prices!A:B, 2, 0)*AT151</f>
        <v>60747.30803</v>
      </c>
      <c r="BJ151" s="8">
        <f t="shared" si="51"/>
        <v>68391.51965</v>
      </c>
      <c r="BK151" s="8">
        <f t="shared" si="52"/>
        <v>0</v>
      </c>
      <c r="BL151" s="8">
        <f t="shared" si="53"/>
        <v>68391.51965</v>
      </c>
      <c r="BM151" s="8">
        <f t="shared" si="54"/>
        <v>-7644.211621</v>
      </c>
    </row>
    <row r="152" ht="12.75" customHeight="1">
      <c r="A152" s="88" t="s">
        <v>113</v>
      </c>
      <c r="B152" s="88" t="s">
        <v>105</v>
      </c>
      <c r="C152" s="7"/>
      <c r="D152" s="7" t="str">
        <f t="shared" si="8"/>
        <v>Y</v>
      </c>
      <c r="E152" s="89"/>
      <c r="F152" s="90" t="str">
        <f>iferror(VLOOKUP(A152, Terminations!C:D, 2, 0), "")</f>
        <v/>
      </c>
      <c r="G152" s="88" t="s">
        <v>117</v>
      </c>
      <c r="H152" s="8" t="str">
        <f t="shared" si="9"/>
        <v>E2-T04-46022</v>
      </c>
      <c r="I152" s="91">
        <v>44875.0</v>
      </c>
      <c r="J152" s="92">
        <v>19000.0</v>
      </c>
      <c r="K152" s="91">
        <v>46022.0</v>
      </c>
      <c r="L152" s="10">
        <f t="shared" si="10"/>
        <v>0</v>
      </c>
      <c r="M152" s="93" t="str">
        <f t="shared" si="11"/>
        <v/>
      </c>
      <c r="N152" s="8">
        <f t="shared" si="12"/>
        <v>0</v>
      </c>
      <c r="O152" s="94" t="str">
        <f t="shared" si="13"/>
        <v/>
      </c>
      <c r="P152" s="8">
        <f t="shared" si="14"/>
        <v>0</v>
      </c>
      <c r="Q152" s="95"/>
      <c r="R152" s="91"/>
      <c r="S152" s="97"/>
      <c r="T152" s="94">
        <f t="shared" si="16"/>
        <v>46022</v>
      </c>
      <c r="U152" s="10">
        <f t="shared" si="17"/>
        <v>0</v>
      </c>
      <c r="V152" s="10">
        <f t="shared" si="18"/>
        <v>19000</v>
      </c>
      <c r="W152" s="10">
        <f t="shared" si="19"/>
        <v>0</v>
      </c>
      <c r="X152" s="10">
        <f t="shared" si="20"/>
        <v>0</v>
      </c>
      <c r="Y152" s="10">
        <f t="shared" si="21"/>
        <v>0</v>
      </c>
      <c r="Z152" s="10">
        <f t="shared" si="22"/>
        <v>0</v>
      </c>
      <c r="AA152" s="10">
        <f t="shared" si="23"/>
        <v>0</v>
      </c>
      <c r="AB152" s="10">
        <f t="shared" si="24"/>
        <v>0</v>
      </c>
      <c r="AC152" s="10">
        <f t="shared" si="25"/>
        <v>19000</v>
      </c>
      <c r="AD152" s="9">
        <f t="shared" si="26"/>
        <v>44875</v>
      </c>
      <c r="AE152" s="9">
        <f t="array" ref="AE152">IFS(O152&lt;&gt;"", O152, M152&lt;&gt;"", M152, R152&lt;&gt;"", MIN(R152, K152), R152=0, K152)</f>
        <v>46022</v>
      </c>
      <c r="AF152" s="94">
        <f t="shared" si="27"/>
        <v>46022</v>
      </c>
      <c r="AG152" s="94" t="str">
        <f t="shared" si="28"/>
        <v>Start Before/End After (current period)</v>
      </c>
      <c r="AH152" s="98">
        <f t="shared" si="29"/>
        <v>45657</v>
      </c>
      <c r="AI152" s="98">
        <f t="shared" si="30"/>
        <v>45747</v>
      </c>
      <c r="AJ152" s="99">
        <f t="shared" si="31"/>
        <v>1148</v>
      </c>
      <c r="AK152" s="99">
        <f t="shared" si="32"/>
        <v>783</v>
      </c>
      <c r="AL152" s="99">
        <f t="shared" si="33"/>
        <v>90</v>
      </c>
      <c r="AM152" s="99">
        <f t="shared" si="34"/>
        <v>873</v>
      </c>
      <c r="AN152" s="8">
        <f t="shared" si="35"/>
        <v>16.55052265</v>
      </c>
      <c r="AO152" s="8">
        <f t="shared" si="36"/>
        <v>12959.05923</v>
      </c>
      <c r="AP152" s="8">
        <f t="shared" si="37"/>
        <v>1489.547038</v>
      </c>
      <c r="AQ152" s="8">
        <f t="shared" si="38"/>
        <v>0</v>
      </c>
      <c r="AR152" s="8">
        <f t="shared" si="39"/>
        <v>0</v>
      </c>
      <c r="AS152" s="8">
        <f t="shared" si="40"/>
        <v>0</v>
      </c>
      <c r="AT152" s="8">
        <f t="shared" si="41"/>
        <v>14448.60627</v>
      </c>
      <c r="AU152" s="100">
        <f t="shared" si="42"/>
        <v>0</v>
      </c>
      <c r="AV152" s="8">
        <f>if(AO152&gt;0, iferror(averageifs(Prices!$B:$B, Prices!$A:$A, "&gt;="&amp;AD152, Prices!$A:$A, "&lt;"&amp;MIN($B$2, AE152)), 0), 0)</f>
        <v>4.653830837</v>
      </c>
      <c r="AW152" s="8">
        <f>if(AP152&gt;0, IFERROR(averageifs(Prices!$B:$B, Prices!$A:$A, "&gt;="&amp;MAX(AD152, $B$2), Prices!$A:$A, "&lt;"&amp;MIN($B$3, AE152)), 0), 0)</f>
        <v>4.181418936</v>
      </c>
      <c r="AX152" s="8">
        <f>if(AT152&gt;0, iferror(averageifs(Prices!$B:$B, Prices!$A:$A, "&gt;="&amp;AD152, Prices!$A:$A, "&lt;"&amp;min($B$3, $AE152)), 0), 0)</f>
        <v>4.605614484</v>
      </c>
      <c r="AY152" s="8">
        <f>VLOOKUP(maxifs(Prices!A:A, Prices!A:A, "&lt;="&amp;$B$2-1), Prices!A:B, 2, 0)*AO152</f>
        <v>54167.06501</v>
      </c>
      <c r="AZ152" s="8">
        <f t="shared" si="43"/>
        <v>60309.26947</v>
      </c>
      <c r="BA152" s="8">
        <f t="shared" si="44"/>
        <v>0</v>
      </c>
      <c r="BB152" s="8">
        <f t="shared" si="45"/>
        <v>60309.26947</v>
      </c>
      <c r="BC152" s="8">
        <f t="shared" si="46"/>
        <v>-6142.204468</v>
      </c>
      <c r="BD152" s="8">
        <f t="shared" si="47"/>
        <v>6235.44085</v>
      </c>
      <c r="BE152" s="8">
        <f t="shared" si="48"/>
        <v>0</v>
      </c>
      <c r="BF152" s="8">
        <f>-(if(R152&gt;0, VLOOKUP(maxifs(Prices!A:A, Prices!A:A, "&lt;="&amp;R152), Prices!A:B, 2, 0)*AA152, 0)+if(M152&lt;&gt;"", VLOOKUP(maxifs(Prices!A:A, Prices!A:A, "&lt;="&amp;M152), Prices!A:B, 2, 0)*Y152, 0)+if(O152&lt;&gt;"", VLOOKUP(maxifs(Prices!A:A, Prices!A:A, "&lt;="&amp;O152), Prices!A:B, 2, 0)*Z152, 0))</f>
        <v>0</v>
      </c>
      <c r="BG152" s="8">
        <f t="shared" si="49"/>
        <v>0</v>
      </c>
      <c r="BH152" s="8">
        <f t="shared" si="50"/>
        <v>-1295.586804</v>
      </c>
      <c r="BI152" s="8">
        <f>VLOOKUP(maxifs(Prices!A:A, Prices!A:A, "&lt;="&amp;$B$3), Prices!A:B, 2, 0)*AT152</f>
        <v>59106.91905</v>
      </c>
      <c r="BJ152" s="8">
        <f t="shared" si="51"/>
        <v>66544.71032</v>
      </c>
      <c r="BK152" s="8">
        <f t="shared" si="52"/>
        <v>0</v>
      </c>
      <c r="BL152" s="8">
        <f t="shared" si="53"/>
        <v>66544.71032</v>
      </c>
      <c r="BM152" s="8">
        <f t="shared" si="54"/>
        <v>-7437.791272</v>
      </c>
    </row>
    <row r="153" ht="12.75" customHeight="1">
      <c r="A153" s="88" t="s">
        <v>113</v>
      </c>
      <c r="B153" s="88" t="s">
        <v>105</v>
      </c>
      <c r="C153" s="7"/>
      <c r="D153" s="7" t="str">
        <f t="shared" si="8"/>
        <v>Y</v>
      </c>
      <c r="E153" s="89"/>
      <c r="F153" s="90" t="str">
        <f>iferror(VLOOKUP(A153, Terminations!C:D, 2, 0), "")</f>
        <v/>
      </c>
      <c r="G153" s="88" t="s">
        <v>117</v>
      </c>
      <c r="H153" s="8" t="str">
        <f t="shared" si="9"/>
        <v>E2-T04-46053</v>
      </c>
      <c r="I153" s="91">
        <v>44875.0</v>
      </c>
      <c r="J153" s="92">
        <v>19000.0</v>
      </c>
      <c r="K153" s="91">
        <v>46053.0</v>
      </c>
      <c r="L153" s="10">
        <f t="shared" si="10"/>
        <v>0</v>
      </c>
      <c r="M153" s="93" t="str">
        <f t="shared" si="11"/>
        <v/>
      </c>
      <c r="N153" s="8">
        <f t="shared" si="12"/>
        <v>0</v>
      </c>
      <c r="O153" s="94" t="str">
        <f t="shared" si="13"/>
        <v/>
      </c>
      <c r="P153" s="8">
        <f t="shared" si="14"/>
        <v>0</v>
      </c>
      <c r="Q153" s="95"/>
      <c r="R153" s="91"/>
      <c r="S153" s="97"/>
      <c r="T153" s="94">
        <f t="shared" si="16"/>
        <v>46053</v>
      </c>
      <c r="U153" s="10">
        <f t="shared" si="17"/>
        <v>0</v>
      </c>
      <c r="V153" s="10">
        <f t="shared" si="18"/>
        <v>19000</v>
      </c>
      <c r="W153" s="10">
        <f t="shared" si="19"/>
        <v>0</v>
      </c>
      <c r="X153" s="10">
        <f t="shared" si="20"/>
        <v>0</v>
      </c>
      <c r="Y153" s="10">
        <f t="shared" si="21"/>
        <v>0</v>
      </c>
      <c r="Z153" s="10">
        <f t="shared" si="22"/>
        <v>0</v>
      </c>
      <c r="AA153" s="10">
        <f t="shared" si="23"/>
        <v>0</v>
      </c>
      <c r="AB153" s="10">
        <f t="shared" si="24"/>
        <v>0</v>
      </c>
      <c r="AC153" s="10">
        <f t="shared" si="25"/>
        <v>19000</v>
      </c>
      <c r="AD153" s="9">
        <f t="shared" si="26"/>
        <v>44875</v>
      </c>
      <c r="AE153" s="9">
        <f t="array" ref="AE153">IFS(O153&lt;&gt;"", O153, M153&lt;&gt;"", M153, R153&lt;&gt;"", MIN(R153, K153), R153=0, K153)</f>
        <v>46053</v>
      </c>
      <c r="AF153" s="94">
        <f t="shared" si="27"/>
        <v>46053</v>
      </c>
      <c r="AG153" s="94" t="str">
        <f t="shared" si="28"/>
        <v>Start Before/End After (current period)</v>
      </c>
      <c r="AH153" s="98">
        <f t="shared" si="29"/>
        <v>45657</v>
      </c>
      <c r="AI153" s="98">
        <f t="shared" si="30"/>
        <v>45747</v>
      </c>
      <c r="AJ153" s="99">
        <f t="shared" si="31"/>
        <v>1179</v>
      </c>
      <c r="AK153" s="99">
        <f t="shared" si="32"/>
        <v>783</v>
      </c>
      <c r="AL153" s="99">
        <f t="shared" si="33"/>
        <v>90</v>
      </c>
      <c r="AM153" s="99">
        <f t="shared" si="34"/>
        <v>873</v>
      </c>
      <c r="AN153" s="8">
        <f t="shared" si="35"/>
        <v>16.11535199</v>
      </c>
      <c r="AO153" s="8">
        <f t="shared" si="36"/>
        <v>12618.32061</v>
      </c>
      <c r="AP153" s="8">
        <f t="shared" si="37"/>
        <v>1450.381679</v>
      </c>
      <c r="AQ153" s="8">
        <f t="shared" si="38"/>
        <v>0</v>
      </c>
      <c r="AR153" s="8">
        <f t="shared" si="39"/>
        <v>0</v>
      </c>
      <c r="AS153" s="8">
        <f t="shared" si="40"/>
        <v>0</v>
      </c>
      <c r="AT153" s="8">
        <f t="shared" si="41"/>
        <v>14068.70229</v>
      </c>
      <c r="AU153" s="100">
        <f t="shared" si="42"/>
        <v>0</v>
      </c>
      <c r="AV153" s="8">
        <f>if(AO153&gt;0, iferror(averageifs(Prices!$B:$B, Prices!$A:$A, "&gt;="&amp;AD153, Prices!$A:$A, "&lt;"&amp;MIN($B$2, AE153)), 0), 0)</f>
        <v>4.653830837</v>
      </c>
      <c r="AW153" s="8">
        <f>if(AP153&gt;0, IFERROR(averageifs(Prices!$B:$B, Prices!$A:$A, "&gt;="&amp;MAX(AD153, $B$2), Prices!$A:$A, "&lt;"&amp;MIN($B$3, AE153)), 0), 0)</f>
        <v>4.181418936</v>
      </c>
      <c r="AX153" s="8">
        <f>if(AT153&gt;0, iferror(averageifs(Prices!$B:$B, Prices!$A:$A, "&gt;="&amp;AD153, Prices!$A:$A, "&lt;"&amp;min($B$3, $AE153)), 0), 0)</f>
        <v>4.605614484</v>
      </c>
      <c r="AY153" s="8">
        <f>VLOOKUP(maxifs(Prices!A:A, Prices!A:A, "&lt;="&amp;$B$2-1), Prices!A:B, 2, 0)*AO153</f>
        <v>52742.82496</v>
      </c>
      <c r="AZ153" s="8">
        <f t="shared" si="43"/>
        <v>58723.52956</v>
      </c>
      <c r="BA153" s="8">
        <f t="shared" si="44"/>
        <v>0</v>
      </c>
      <c r="BB153" s="8">
        <f t="shared" si="45"/>
        <v>58723.52956</v>
      </c>
      <c r="BC153" s="8">
        <f t="shared" si="46"/>
        <v>-5980.704605</v>
      </c>
      <c r="BD153" s="8">
        <f t="shared" si="47"/>
        <v>6071.489479</v>
      </c>
      <c r="BE153" s="8">
        <f t="shared" si="48"/>
        <v>0</v>
      </c>
      <c r="BF153" s="8">
        <f>-(if(R153&gt;0, VLOOKUP(maxifs(Prices!A:A, Prices!A:A, "&lt;="&amp;R153), Prices!A:B, 2, 0)*AA153, 0)+if(M153&lt;&gt;"", VLOOKUP(maxifs(Prices!A:A, Prices!A:A, "&lt;="&amp;M153), Prices!A:B, 2, 0)*Y153, 0)+if(O153&lt;&gt;"", VLOOKUP(maxifs(Prices!A:A, Prices!A:A, "&lt;="&amp;O153), Prices!A:B, 2, 0)*Z153, 0))</f>
        <v>0</v>
      </c>
      <c r="BG153" s="8">
        <f t="shared" si="49"/>
        <v>0</v>
      </c>
      <c r="BH153" s="8">
        <f t="shared" si="50"/>
        <v>-1261.521333</v>
      </c>
      <c r="BI153" s="8">
        <f>VLOOKUP(maxifs(Prices!A:A, Prices!A:A, "&lt;="&amp;$B$3), Prices!A:B, 2, 0)*AT153</f>
        <v>57552.79311</v>
      </c>
      <c r="BJ153" s="8">
        <f t="shared" si="51"/>
        <v>64795.01904</v>
      </c>
      <c r="BK153" s="8">
        <f t="shared" si="52"/>
        <v>0</v>
      </c>
      <c r="BL153" s="8">
        <f t="shared" si="53"/>
        <v>64795.01904</v>
      </c>
      <c r="BM153" s="8">
        <f t="shared" si="54"/>
        <v>-7242.225938</v>
      </c>
    </row>
    <row r="154" ht="12.75" customHeight="1">
      <c r="A154" s="88" t="s">
        <v>113</v>
      </c>
      <c r="B154" s="88" t="s">
        <v>105</v>
      </c>
      <c r="C154" s="7"/>
      <c r="D154" s="7" t="str">
        <f t="shared" si="8"/>
        <v>Y</v>
      </c>
      <c r="E154" s="89"/>
      <c r="F154" s="90" t="str">
        <f>iferror(VLOOKUP(A154, Terminations!C:D, 2, 0), "")</f>
        <v/>
      </c>
      <c r="G154" s="88" t="s">
        <v>117</v>
      </c>
      <c r="H154" s="8" t="str">
        <f t="shared" si="9"/>
        <v>E2-T04-46082</v>
      </c>
      <c r="I154" s="91">
        <v>44875.0</v>
      </c>
      <c r="J154" s="92">
        <v>19000.0</v>
      </c>
      <c r="K154" s="91">
        <v>46082.0</v>
      </c>
      <c r="L154" s="10">
        <f t="shared" si="10"/>
        <v>0</v>
      </c>
      <c r="M154" s="93" t="str">
        <f t="shared" si="11"/>
        <v/>
      </c>
      <c r="N154" s="8">
        <f t="shared" si="12"/>
        <v>0</v>
      </c>
      <c r="O154" s="94" t="str">
        <f t="shared" si="13"/>
        <v/>
      </c>
      <c r="P154" s="8">
        <f t="shared" si="14"/>
        <v>0</v>
      </c>
      <c r="Q154" s="95"/>
      <c r="R154" s="91"/>
      <c r="S154" s="97"/>
      <c r="T154" s="94">
        <f t="shared" si="16"/>
        <v>46082</v>
      </c>
      <c r="U154" s="10">
        <f t="shared" si="17"/>
        <v>0</v>
      </c>
      <c r="V154" s="10">
        <f t="shared" si="18"/>
        <v>19000</v>
      </c>
      <c r="W154" s="10">
        <f t="shared" si="19"/>
        <v>0</v>
      </c>
      <c r="X154" s="10">
        <f t="shared" si="20"/>
        <v>0</v>
      </c>
      <c r="Y154" s="10">
        <f t="shared" si="21"/>
        <v>0</v>
      </c>
      <c r="Z154" s="10">
        <f t="shared" si="22"/>
        <v>0</v>
      </c>
      <c r="AA154" s="10">
        <f t="shared" si="23"/>
        <v>0</v>
      </c>
      <c r="AB154" s="10">
        <f t="shared" si="24"/>
        <v>0</v>
      </c>
      <c r="AC154" s="10">
        <f t="shared" si="25"/>
        <v>19000</v>
      </c>
      <c r="AD154" s="9">
        <f t="shared" si="26"/>
        <v>44875</v>
      </c>
      <c r="AE154" s="9">
        <f t="array" ref="AE154">IFS(O154&lt;&gt;"", O154, M154&lt;&gt;"", M154, R154&lt;&gt;"", MIN(R154, K154), R154=0, K154)</f>
        <v>46082</v>
      </c>
      <c r="AF154" s="94">
        <f t="shared" si="27"/>
        <v>46082</v>
      </c>
      <c r="AG154" s="94" t="str">
        <f t="shared" si="28"/>
        <v>Start Before/End After (current period)</v>
      </c>
      <c r="AH154" s="98">
        <f t="shared" si="29"/>
        <v>45657</v>
      </c>
      <c r="AI154" s="98">
        <f t="shared" si="30"/>
        <v>45747</v>
      </c>
      <c r="AJ154" s="99">
        <f t="shared" si="31"/>
        <v>1208</v>
      </c>
      <c r="AK154" s="99">
        <f t="shared" si="32"/>
        <v>783</v>
      </c>
      <c r="AL154" s="99">
        <f t="shared" si="33"/>
        <v>90</v>
      </c>
      <c r="AM154" s="99">
        <f t="shared" si="34"/>
        <v>873</v>
      </c>
      <c r="AN154" s="8">
        <f t="shared" si="35"/>
        <v>15.72847682</v>
      </c>
      <c r="AO154" s="8">
        <f t="shared" si="36"/>
        <v>12315.39735</v>
      </c>
      <c r="AP154" s="8">
        <f t="shared" si="37"/>
        <v>1415.562914</v>
      </c>
      <c r="AQ154" s="8">
        <f t="shared" si="38"/>
        <v>0</v>
      </c>
      <c r="AR154" s="8">
        <f t="shared" si="39"/>
        <v>0</v>
      </c>
      <c r="AS154" s="8">
        <f t="shared" si="40"/>
        <v>0</v>
      </c>
      <c r="AT154" s="8">
        <f t="shared" si="41"/>
        <v>13730.96026</v>
      </c>
      <c r="AU154" s="100">
        <f t="shared" si="42"/>
        <v>0</v>
      </c>
      <c r="AV154" s="8">
        <f>if(AO154&gt;0, iferror(averageifs(Prices!$B:$B, Prices!$A:$A, "&gt;="&amp;AD154, Prices!$A:$A, "&lt;"&amp;MIN($B$2, AE154)), 0), 0)</f>
        <v>4.653830837</v>
      </c>
      <c r="AW154" s="8">
        <f>if(AP154&gt;0, IFERROR(averageifs(Prices!$B:$B, Prices!$A:$A, "&gt;="&amp;MAX(AD154, $B$2), Prices!$A:$A, "&lt;"&amp;MIN($B$3, AE154)), 0), 0)</f>
        <v>4.181418936</v>
      </c>
      <c r="AX154" s="8">
        <f>if(AT154&gt;0, iferror(averageifs(Prices!$B:$B, Prices!$A:$A, "&gt;="&amp;AD154, Prices!$A:$A, "&lt;"&amp;min($B$3, $AE154)), 0), 0)</f>
        <v>4.605614484</v>
      </c>
      <c r="AY154" s="8">
        <f>VLOOKUP(maxifs(Prices!A:A, Prices!A:A, "&lt;="&amp;$B$2-1), Prices!A:B, 2, 0)*AO154</f>
        <v>51476.64787</v>
      </c>
      <c r="AZ154" s="8">
        <f t="shared" si="43"/>
        <v>57313.77596</v>
      </c>
      <c r="BA154" s="8">
        <f t="shared" si="44"/>
        <v>0</v>
      </c>
      <c r="BB154" s="8">
        <f t="shared" si="45"/>
        <v>57313.77596</v>
      </c>
      <c r="BC154" s="8">
        <f t="shared" si="46"/>
        <v>-5837.128087</v>
      </c>
      <c r="BD154" s="8">
        <f t="shared" si="47"/>
        <v>5925.733523</v>
      </c>
      <c r="BE154" s="8">
        <f t="shared" si="48"/>
        <v>0</v>
      </c>
      <c r="BF154" s="8">
        <f>-(if(R154&gt;0, VLOOKUP(maxifs(Prices!A:A, Prices!A:A, "&lt;="&amp;R154), Prices!A:B, 2, 0)*AA154, 0)+if(M154&lt;&gt;"", VLOOKUP(maxifs(Prices!A:A, Prices!A:A, "&lt;="&amp;M154), Prices!A:B, 2, 0)*Y154, 0)+if(O154&lt;&gt;"", VLOOKUP(maxifs(Prices!A:A, Prices!A:A, "&lt;="&amp;O154), Prices!A:B, 2, 0)*Z154, 0))</f>
        <v>0</v>
      </c>
      <c r="BG154" s="8">
        <f t="shared" si="49"/>
        <v>0</v>
      </c>
      <c r="BH154" s="8">
        <f t="shared" si="50"/>
        <v>-1231.236466</v>
      </c>
      <c r="BI154" s="8">
        <f>VLOOKUP(maxifs(Prices!A:A, Prices!A:A, "&lt;="&amp;$B$3), Prices!A:B, 2, 0)*AT154</f>
        <v>56171.14493</v>
      </c>
      <c r="BJ154" s="8">
        <f t="shared" si="51"/>
        <v>63239.50948</v>
      </c>
      <c r="BK154" s="8">
        <f t="shared" si="52"/>
        <v>0</v>
      </c>
      <c r="BL154" s="8">
        <f t="shared" si="53"/>
        <v>63239.50948</v>
      </c>
      <c r="BM154" s="8">
        <f t="shared" si="54"/>
        <v>-7068.364553</v>
      </c>
    </row>
    <row r="155" ht="12.75" customHeight="1">
      <c r="A155" s="88" t="s">
        <v>113</v>
      </c>
      <c r="B155" s="88" t="s">
        <v>105</v>
      </c>
      <c r="C155" s="7"/>
      <c r="D155" s="7" t="str">
        <f t="shared" si="8"/>
        <v>Y</v>
      </c>
      <c r="E155" s="89"/>
      <c r="F155" s="90" t="str">
        <f>iferror(VLOOKUP(A155, Terminations!C:D, 2, 0), "")</f>
        <v/>
      </c>
      <c r="G155" s="88" t="s">
        <v>117</v>
      </c>
      <c r="H155" s="8" t="str">
        <f t="shared" si="9"/>
        <v>E2-T04-46113</v>
      </c>
      <c r="I155" s="91">
        <v>44875.0</v>
      </c>
      <c r="J155" s="92">
        <v>19000.0</v>
      </c>
      <c r="K155" s="91">
        <v>46113.0</v>
      </c>
      <c r="L155" s="10">
        <f t="shared" si="10"/>
        <v>0</v>
      </c>
      <c r="M155" s="93" t="str">
        <f t="shared" si="11"/>
        <v/>
      </c>
      <c r="N155" s="8">
        <f t="shared" si="12"/>
        <v>0</v>
      </c>
      <c r="O155" s="94" t="str">
        <f t="shared" si="13"/>
        <v/>
      </c>
      <c r="P155" s="8">
        <f t="shared" si="14"/>
        <v>0</v>
      </c>
      <c r="Q155" s="95"/>
      <c r="R155" s="91"/>
      <c r="S155" s="97"/>
      <c r="T155" s="94">
        <f t="shared" si="16"/>
        <v>46113</v>
      </c>
      <c r="U155" s="10">
        <f t="shared" si="17"/>
        <v>0</v>
      </c>
      <c r="V155" s="10">
        <f t="shared" si="18"/>
        <v>19000</v>
      </c>
      <c r="W155" s="10">
        <f t="shared" si="19"/>
        <v>0</v>
      </c>
      <c r="X155" s="10">
        <f t="shared" si="20"/>
        <v>0</v>
      </c>
      <c r="Y155" s="10">
        <f t="shared" si="21"/>
        <v>0</v>
      </c>
      <c r="Z155" s="10">
        <f t="shared" si="22"/>
        <v>0</v>
      </c>
      <c r="AA155" s="10">
        <f t="shared" si="23"/>
        <v>0</v>
      </c>
      <c r="AB155" s="10">
        <f t="shared" si="24"/>
        <v>0</v>
      </c>
      <c r="AC155" s="10">
        <f t="shared" si="25"/>
        <v>19000</v>
      </c>
      <c r="AD155" s="9">
        <f t="shared" si="26"/>
        <v>44875</v>
      </c>
      <c r="AE155" s="9">
        <f t="array" ref="AE155">IFS(O155&lt;&gt;"", O155, M155&lt;&gt;"", M155, R155&lt;&gt;"", MIN(R155, K155), R155=0, K155)</f>
        <v>46113</v>
      </c>
      <c r="AF155" s="94">
        <f t="shared" si="27"/>
        <v>46113</v>
      </c>
      <c r="AG155" s="94" t="str">
        <f t="shared" si="28"/>
        <v>Start Before/End After (current period)</v>
      </c>
      <c r="AH155" s="98">
        <f t="shared" si="29"/>
        <v>45657</v>
      </c>
      <c r="AI155" s="98">
        <f t="shared" si="30"/>
        <v>45747</v>
      </c>
      <c r="AJ155" s="99">
        <f t="shared" si="31"/>
        <v>1239</v>
      </c>
      <c r="AK155" s="99">
        <f t="shared" si="32"/>
        <v>783</v>
      </c>
      <c r="AL155" s="99">
        <f t="shared" si="33"/>
        <v>90</v>
      </c>
      <c r="AM155" s="99">
        <f t="shared" si="34"/>
        <v>873</v>
      </c>
      <c r="AN155" s="8">
        <f t="shared" si="35"/>
        <v>15.33494754</v>
      </c>
      <c r="AO155" s="8">
        <f t="shared" si="36"/>
        <v>12007.26392</v>
      </c>
      <c r="AP155" s="8">
        <f t="shared" si="37"/>
        <v>1380.145278</v>
      </c>
      <c r="AQ155" s="8">
        <f t="shared" si="38"/>
        <v>0</v>
      </c>
      <c r="AR155" s="8">
        <f t="shared" si="39"/>
        <v>0</v>
      </c>
      <c r="AS155" s="8">
        <f t="shared" si="40"/>
        <v>0</v>
      </c>
      <c r="AT155" s="8">
        <f t="shared" si="41"/>
        <v>13387.4092</v>
      </c>
      <c r="AU155" s="100">
        <f t="shared" si="42"/>
        <v>0</v>
      </c>
      <c r="AV155" s="8">
        <f>if(AO155&gt;0, iferror(averageifs(Prices!$B:$B, Prices!$A:$A, "&gt;="&amp;AD155, Prices!$A:$A, "&lt;"&amp;MIN($B$2, AE155)), 0), 0)</f>
        <v>4.653830837</v>
      </c>
      <c r="AW155" s="8">
        <f>if(AP155&gt;0, IFERROR(averageifs(Prices!$B:$B, Prices!$A:$A, "&gt;="&amp;MAX(AD155, $B$2), Prices!$A:$A, "&lt;"&amp;MIN($B$3, AE155)), 0), 0)</f>
        <v>4.181418936</v>
      </c>
      <c r="AX155" s="8">
        <f>if(AT155&gt;0, iferror(averageifs(Prices!$B:$B, Prices!$A:$A, "&gt;="&amp;AD155, Prices!$A:$A, "&lt;"&amp;min($B$3, $AE155)), 0), 0)</f>
        <v>4.605614484</v>
      </c>
      <c r="AY155" s="8">
        <f>VLOOKUP(maxifs(Prices!A:A, Prices!A:A, "&lt;="&amp;$B$2-1), Prices!A:B, 2, 0)*AO155</f>
        <v>50188.693</v>
      </c>
      <c r="AZ155" s="8">
        <f t="shared" si="43"/>
        <v>55879.77511</v>
      </c>
      <c r="BA155" s="8">
        <f t="shared" si="44"/>
        <v>0</v>
      </c>
      <c r="BB155" s="8">
        <f t="shared" si="45"/>
        <v>55879.77511</v>
      </c>
      <c r="BC155" s="8">
        <f t="shared" si="46"/>
        <v>-5691.082106</v>
      </c>
      <c r="BD155" s="8">
        <f t="shared" si="47"/>
        <v>5777.470618</v>
      </c>
      <c r="BE155" s="8">
        <f t="shared" si="48"/>
        <v>0</v>
      </c>
      <c r="BF155" s="8">
        <f>-(if(R155&gt;0, VLOOKUP(maxifs(Prices!A:A, Prices!A:A, "&lt;="&amp;R155), Prices!A:B, 2, 0)*AA155, 0)+if(M155&lt;&gt;"", VLOOKUP(maxifs(Prices!A:A, Prices!A:A, "&lt;="&amp;M155), Prices!A:B, 2, 0)*Y155, 0)+if(O155&lt;&gt;"", VLOOKUP(maxifs(Prices!A:A, Prices!A:A, "&lt;="&amp;O155), Prices!A:B, 2, 0)*Z155, 0))</f>
        <v>0</v>
      </c>
      <c r="BG155" s="8">
        <f t="shared" si="49"/>
        <v>0</v>
      </c>
      <c r="BH155" s="8">
        <f t="shared" si="50"/>
        <v>-1200.430711</v>
      </c>
      <c r="BI155" s="8">
        <f>VLOOKUP(maxifs(Prices!A:A, Prices!A:A, "&lt;="&amp;$B$3), Prices!A:B, 2, 0)*AT155</f>
        <v>54765.73291</v>
      </c>
      <c r="BJ155" s="8">
        <f t="shared" si="51"/>
        <v>61657.24572</v>
      </c>
      <c r="BK155" s="8">
        <f t="shared" si="52"/>
        <v>0</v>
      </c>
      <c r="BL155" s="8">
        <f t="shared" si="53"/>
        <v>61657.24572</v>
      </c>
      <c r="BM155" s="8">
        <f t="shared" si="54"/>
        <v>-6891.512817</v>
      </c>
    </row>
    <row r="156" ht="12.75" customHeight="1">
      <c r="A156" s="88" t="s">
        <v>113</v>
      </c>
      <c r="B156" s="88" t="s">
        <v>105</v>
      </c>
      <c r="C156" s="7"/>
      <c r="D156" s="7" t="str">
        <f t="shared" si="8"/>
        <v>Y</v>
      </c>
      <c r="E156" s="89"/>
      <c r="F156" s="90" t="str">
        <f>iferror(VLOOKUP(A156, Terminations!C:D, 2, 0), "")</f>
        <v/>
      </c>
      <c r="G156" s="88" t="s">
        <v>117</v>
      </c>
      <c r="H156" s="8" t="str">
        <f t="shared" si="9"/>
        <v>E2-T04-46143</v>
      </c>
      <c r="I156" s="91">
        <v>44875.0</v>
      </c>
      <c r="J156" s="92">
        <v>19000.0</v>
      </c>
      <c r="K156" s="91">
        <v>46143.0</v>
      </c>
      <c r="L156" s="10">
        <f t="shared" si="10"/>
        <v>0</v>
      </c>
      <c r="M156" s="93" t="str">
        <f t="shared" si="11"/>
        <v/>
      </c>
      <c r="N156" s="8">
        <f t="shared" si="12"/>
        <v>0</v>
      </c>
      <c r="O156" s="94" t="str">
        <f t="shared" si="13"/>
        <v/>
      </c>
      <c r="P156" s="8">
        <f t="shared" si="14"/>
        <v>0</v>
      </c>
      <c r="Q156" s="95"/>
      <c r="R156" s="91"/>
      <c r="S156" s="97"/>
      <c r="T156" s="94">
        <f t="shared" si="16"/>
        <v>46143</v>
      </c>
      <c r="U156" s="10">
        <f t="shared" si="17"/>
        <v>0</v>
      </c>
      <c r="V156" s="10">
        <f t="shared" si="18"/>
        <v>19000</v>
      </c>
      <c r="W156" s="10">
        <f t="shared" si="19"/>
        <v>0</v>
      </c>
      <c r="X156" s="10">
        <f t="shared" si="20"/>
        <v>0</v>
      </c>
      <c r="Y156" s="10">
        <f t="shared" si="21"/>
        <v>0</v>
      </c>
      <c r="Z156" s="10">
        <f t="shared" si="22"/>
        <v>0</v>
      </c>
      <c r="AA156" s="10">
        <f t="shared" si="23"/>
        <v>0</v>
      </c>
      <c r="AB156" s="10">
        <f t="shared" si="24"/>
        <v>0</v>
      </c>
      <c r="AC156" s="10">
        <f t="shared" si="25"/>
        <v>19000</v>
      </c>
      <c r="AD156" s="9">
        <f t="shared" si="26"/>
        <v>44875</v>
      </c>
      <c r="AE156" s="9">
        <f t="array" ref="AE156">IFS(O156&lt;&gt;"", O156, M156&lt;&gt;"", M156, R156&lt;&gt;"", MIN(R156, K156), R156=0, K156)</f>
        <v>46143</v>
      </c>
      <c r="AF156" s="94">
        <f t="shared" si="27"/>
        <v>46143</v>
      </c>
      <c r="AG156" s="94" t="str">
        <f t="shared" si="28"/>
        <v>Start Before/End After (current period)</v>
      </c>
      <c r="AH156" s="98">
        <f t="shared" si="29"/>
        <v>45657</v>
      </c>
      <c r="AI156" s="98">
        <f t="shared" si="30"/>
        <v>45747</v>
      </c>
      <c r="AJ156" s="99">
        <f t="shared" si="31"/>
        <v>1269</v>
      </c>
      <c r="AK156" s="99">
        <f t="shared" si="32"/>
        <v>783</v>
      </c>
      <c r="AL156" s="99">
        <f t="shared" si="33"/>
        <v>90</v>
      </c>
      <c r="AM156" s="99">
        <f t="shared" si="34"/>
        <v>873</v>
      </c>
      <c r="AN156" s="8">
        <f t="shared" si="35"/>
        <v>14.97241923</v>
      </c>
      <c r="AO156" s="8">
        <f t="shared" si="36"/>
        <v>11723.40426</v>
      </c>
      <c r="AP156" s="8">
        <f t="shared" si="37"/>
        <v>1347.51773</v>
      </c>
      <c r="AQ156" s="8">
        <f t="shared" si="38"/>
        <v>0</v>
      </c>
      <c r="AR156" s="8">
        <f t="shared" si="39"/>
        <v>0</v>
      </c>
      <c r="AS156" s="8">
        <f t="shared" si="40"/>
        <v>0</v>
      </c>
      <c r="AT156" s="8">
        <f t="shared" si="41"/>
        <v>13070.92199</v>
      </c>
      <c r="AU156" s="100">
        <f t="shared" si="42"/>
        <v>0</v>
      </c>
      <c r="AV156" s="8">
        <f>if(AO156&gt;0, iferror(averageifs(Prices!$B:$B, Prices!$A:$A, "&gt;="&amp;AD156, Prices!$A:$A, "&lt;"&amp;MIN($B$2, AE156)), 0), 0)</f>
        <v>4.653830837</v>
      </c>
      <c r="AW156" s="8">
        <f>if(AP156&gt;0, IFERROR(averageifs(Prices!$B:$B, Prices!$A:$A, "&gt;="&amp;MAX(AD156, $B$2), Prices!$A:$A, "&lt;"&amp;MIN($B$3, AE156)), 0), 0)</f>
        <v>4.181418936</v>
      </c>
      <c r="AX156" s="8">
        <f>if(AT156&gt;0, iferror(averageifs(Prices!$B:$B, Prices!$A:$A, "&gt;="&amp;AD156, Prices!$A:$A, "&lt;"&amp;min($B$3, $AE156)), 0), 0)</f>
        <v>4.605614484</v>
      </c>
      <c r="AY156" s="8">
        <f>VLOOKUP(maxifs(Prices!A:A, Prices!A:A, "&lt;="&amp;$B$2-1), Prices!A:B, 2, 0)*AO156</f>
        <v>49002.19907</v>
      </c>
      <c r="AZ156" s="8">
        <f t="shared" si="43"/>
        <v>54558.74023</v>
      </c>
      <c r="BA156" s="8">
        <f t="shared" si="44"/>
        <v>0</v>
      </c>
      <c r="BB156" s="8">
        <f t="shared" si="45"/>
        <v>54558.74023</v>
      </c>
      <c r="BC156" s="8">
        <f t="shared" si="46"/>
        <v>-5556.541158</v>
      </c>
      <c r="BD156" s="8">
        <f t="shared" si="47"/>
        <v>5640.887389</v>
      </c>
      <c r="BE156" s="8">
        <f t="shared" si="48"/>
        <v>0</v>
      </c>
      <c r="BF156" s="8">
        <f>-(if(R156&gt;0, VLOOKUP(maxifs(Prices!A:A, Prices!A:A, "&lt;="&amp;R156), Prices!A:B, 2, 0)*AA156, 0)+if(M156&lt;&gt;"", VLOOKUP(maxifs(Prices!A:A, Prices!A:A, "&lt;="&amp;M156), Prices!A:B, 2, 0)*Y156, 0)+if(O156&lt;&gt;"", VLOOKUP(maxifs(Prices!A:A, Prices!A:A, "&lt;="&amp;O156), Prices!A:B, 2, 0)*Z156, 0))</f>
        <v>0</v>
      </c>
      <c r="BG156" s="8">
        <f t="shared" si="49"/>
        <v>0</v>
      </c>
      <c r="BH156" s="8">
        <f t="shared" si="50"/>
        <v>-1172.051735</v>
      </c>
      <c r="BI156" s="8">
        <f>VLOOKUP(maxifs(Prices!A:A, Prices!A:A, "&lt;="&amp;$B$3), Prices!A:B, 2, 0)*AT156</f>
        <v>53471.03473</v>
      </c>
      <c r="BJ156" s="8">
        <f t="shared" si="51"/>
        <v>60199.62762</v>
      </c>
      <c r="BK156" s="8">
        <f t="shared" si="52"/>
        <v>0</v>
      </c>
      <c r="BL156" s="8">
        <f t="shared" si="53"/>
        <v>60199.62762</v>
      </c>
      <c r="BM156" s="8">
        <f t="shared" si="54"/>
        <v>-6728.592892</v>
      </c>
    </row>
    <row r="157" ht="12.75" customHeight="1">
      <c r="A157" s="88" t="s">
        <v>113</v>
      </c>
      <c r="B157" s="88" t="s">
        <v>105</v>
      </c>
      <c r="C157" s="7"/>
      <c r="D157" s="7" t="str">
        <f t="shared" si="8"/>
        <v>Y</v>
      </c>
      <c r="E157" s="89"/>
      <c r="F157" s="90" t="str">
        <f>iferror(VLOOKUP(A157, Terminations!C:D, 2, 0), "")</f>
        <v/>
      </c>
      <c r="G157" s="88" t="s">
        <v>117</v>
      </c>
      <c r="H157" s="8" t="str">
        <f t="shared" si="9"/>
        <v>E2-T04-46174</v>
      </c>
      <c r="I157" s="91">
        <v>44875.0</v>
      </c>
      <c r="J157" s="92">
        <v>19000.0</v>
      </c>
      <c r="K157" s="91">
        <v>46174.0</v>
      </c>
      <c r="L157" s="10">
        <f t="shared" si="10"/>
        <v>0</v>
      </c>
      <c r="M157" s="93" t="str">
        <f t="shared" si="11"/>
        <v/>
      </c>
      <c r="N157" s="8">
        <f t="shared" si="12"/>
        <v>0</v>
      </c>
      <c r="O157" s="94" t="str">
        <f t="shared" si="13"/>
        <v/>
      </c>
      <c r="P157" s="8">
        <f t="shared" si="14"/>
        <v>0</v>
      </c>
      <c r="Q157" s="95"/>
      <c r="R157" s="91"/>
      <c r="S157" s="97"/>
      <c r="T157" s="94">
        <f t="shared" si="16"/>
        <v>46174</v>
      </c>
      <c r="U157" s="10">
        <f t="shared" si="17"/>
        <v>0</v>
      </c>
      <c r="V157" s="10">
        <f t="shared" si="18"/>
        <v>19000</v>
      </c>
      <c r="W157" s="10">
        <f t="shared" si="19"/>
        <v>0</v>
      </c>
      <c r="X157" s="10">
        <f t="shared" si="20"/>
        <v>0</v>
      </c>
      <c r="Y157" s="10">
        <f t="shared" si="21"/>
        <v>0</v>
      </c>
      <c r="Z157" s="10">
        <f t="shared" si="22"/>
        <v>0</v>
      </c>
      <c r="AA157" s="10">
        <f t="shared" si="23"/>
        <v>0</v>
      </c>
      <c r="AB157" s="10">
        <f t="shared" si="24"/>
        <v>0</v>
      </c>
      <c r="AC157" s="10">
        <f t="shared" si="25"/>
        <v>19000</v>
      </c>
      <c r="AD157" s="9">
        <f t="shared" si="26"/>
        <v>44875</v>
      </c>
      <c r="AE157" s="9">
        <f t="array" ref="AE157">IFS(O157&lt;&gt;"", O157, M157&lt;&gt;"", M157, R157&lt;&gt;"", MIN(R157, K157), R157=0, K157)</f>
        <v>46174</v>
      </c>
      <c r="AF157" s="94">
        <f t="shared" si="27"/>
        <v>46174</v>
      </c>
      <c r="AG157" s="94" t="str">
        <f t="shared" si="28"/>
        <v>Start Before/End After (current period)</v>
      </c>
      <c r="AH157" s="98">
        <f t="shared" si="29"/>
        <v>45657</v>
      </c>
      <c r="AI157" s="98">
        <f t="shared" si="30"/>
        <v>45747</v>
      </c>
      <c r="AJ157" s="99">
        <f t="shared" si="31"/>
        <v>1300</v>
      </c>
      <c r="AK157" s="99">
        <f t="shared" si="32"/>
        <v>783</v>
      </c>
      <c r="AL157" s="99">
        <f t="shared" si="33"/>
        <v>90</v>
      </c>
      <c r="AM157" s="99">
        <f t="shared" si="34"/>
        <v>873</v>
      </c>
      <c r="AN157" s="8">
        <f t="shared" si="35"/>
        <v>14.61538462</v>
      </c>
      <c r="AO157" s="8">
        <f t="shared" si="36"/>
        <v>11443.84615</v>
      </c>
      <c r="AP157" s="8">
        <f t="shared" si="37"/>
        <v>1315.384615</v>
      </c>
      <c r="AQ157" s="8">
        <f t="shared" si="38"/>
        <v>0</v>
      </c>
      <c r="AR157" s="8">
        <f t="shared" si="39"/>
        <v>0</v>
      </c>
      <c r="AS157" s="8">
        <f t="shared" si="40"/>
        <v>0</v>
      </c>
      <c r="AT157" s="8">
        <f t="shared" si="41"/>
        <v>12759.23077</v>
      </c>
      <c r="AU157" s="100">
        <f t="shared" si="42"/>
        <v>0</v>
      </c>
      <c r="AV157" s="8">
        <f>if(AO157&gt;0, iferror(averageifs(Prices!$B:$B, Prices!$A:$A, "&gt;="&amp;AD157, Prices!$A:$A, "&lt;"&amp;MIN($B$2, AE157)), 0), 0)</f>
        <v>4.653830837</v>
      </c>
      <c r="AW157" s="8">
        <f>if(AP157&gt;0, IFERROR(averageifs(Prices!$B:$B, Prices!$A:$A, "&gt;="&amp;MAX(AD157, $B$2), Prices!$A:$A, "&lt;"&amp;MIN($B$3, AE157)), 0), 0)</f>
        <v>4.181418936</v>
      </c>
      <c r="AX157" s="8">
        <f>if(AT157&gt;0, iferror(averageifs(Prices!$B:$B, Prices!$A:$A, "&gt;="&amp;AD157, Prices!$A:$A, "&lt;"&amp;min($B$3, $AE157)), 0), 0)</f>
        <v>4.605614484</v>
      </c>
      <c r="AY157" s="8">
        <f>VLOOKUP(maxifs(Prices!A:A, Prices!A:A, "&lt;="&amp;$B$2-1), Prices!A:B, 2, 0)*AO157</f>
        <v>47833.6851</v>
      </c>
      <c r="AZ157" s="8">
        <f t="shared" si="43"/>
        <v>53257.72412</v>
      </c>
      <c r="BA157" s="8">
        <f t="shared" si="44"/>
        <v>0</v>
      </c>
      <c r="BB157" s="8">
        <f t="shared" si="45"/>
        <v>53257.72412</v>
      </c>
      <c r="BC157" s="8">
        <f t="shared" si="46"/>
        <v>-5424.039023</v>
      </c>
      <c r="BD157" s="8">
        <f t="shared" si="47"/>
        <v>5506.37392</v>
      </c>
      <c r="BE157" s="8">
        <f t="shared" si="48"/>
        <v>0</v>
      </c>
      <c r="BF157" s="8">
        <f>-(if(R157&gt;0, VLOOKUP(maxifs(Prices!A:A, Prices!A:A, "&lt;="&amp;R157), Prices!A:B, 2, 0)*AA157, 0)+if(M157&lt;&gt;"", VLOOKUP(maxifs(Prices!A:A, Prices!A:A, "&lt;="&amp;M157), Prices!A:B, 2, 0)*Y157, 0)+if(O157&lt;&gt;"", VLOOKUP(maxifs(Prices!A:A, Prices!A:A, "&lt;="&amp;O157), Prices!A:B, 2, 0)*Z157, 0))</f>
        <v>0</v>
      </c>
      <c r="BG157" s="8">
        <f t="shared" si="49"/>
        <v>0</v>
      </c>
      <c r="BH157" s="8">
        <f t="shared" si="50"/>
        <v>-1144.102809</v>
      </c>
      <c r="BI157" s="8">
        <f>VLOOKUP(maxifs(Prices!A:A, Prices!A:A, "&lt;="&amp;$B$3), Prices!A:B, 2, 0)*AT157</f>
        <v>52195.95621</v>
      </c>
      <c r="BJ157" s="8">
        <f t="shared" si="51"/>
        <v>58764.09804</v>
      </c>
      <c r="BK157" s="8">
        <f t="shared" si="52"/>
        <v>0</v>
      </c>
      <c r="BL157" s="8">
        <f t="shared" si="53"/>
        <v>58764.09804</v>
      </c>
      <c r="BM157" s="8">
        <f t="shared" si="54"/>
        <v>-6568.141831</v>
      </c>
    </row>
    <row r="158" ht="12.75" customHeight="1">
      <c r="A158" s="88" t="s">
        <v>113</v>
      </c>
      <c r="B158" s="88" t="s">
        <v>105</v>
      </c>
      <c r="C158" s="7"/>
      <c r="D158" s="7" t="str">
        <f t="shared" si="8"/>
        <v>Y</v>
      </c>
      <c r="E158" s="89"/>
      <c r="F158" s="90" t="str">
        <f>iferror(VLOOKUP(A158, Terminations!C:D, 2, 0), "")</f>
        <v/>
      </c>
      <c r="G158" s="88" t="s">
        <v>117</v>
      </c>
      <c r="H158" s="8" t="str">
        <f t="shared" si="9"/>
        <v>E2-T04-46204</v>
      </c>
      <c r="I158" s="91">
        <v>44875.0</v>
      </c>
      <c r="J158" s="92">
        <v>19000.0</v>
      </c>
      <c r="K158" s="91">
        <v>46204.0</v>
      </c>
      <c r="L158" s="10">
        <f t="shared" si="10"/>
        <v>0</v>
      </c>
      <c r="M158" s="93" t="str">
        <f t="shared" si="11"/>
        <v/>
      </c>
      <c r="N158" s="8">
        <f t="shared" si="12"/>
        <v>0</v>
      </c>
      <c r="O158" s="94" t="str">
        <f t="shared" si="13"/>
        <v/>
      </c>
      <c r="P158" s="8">
        <f t="shared" si="14"/>
        <v>0</v>
      </c>
      <c r="Q158" s="95"/>
      <c r="R158" s="91"/>
      <c r="S158" s="97"/>
      <c r="T158" s="94">
        <f t="shared" si="16"/>
        <v>46204</v>
      </c>
      <c r="U158" s="10">
        <f t="shared" si="17"/>
        <v>0</v>
      </c>
      <c r="V158" s="10">
        <f t="shared" si="18"/>
        <v>19000</v>
      </c>
      <c r="W158" s="10">
        <f t="shared" si="19"/>
        <v>0</v>
      </c>
      <c r="X158" s="10">
        <f t="shared" si="20"/>
        <v>0</v>
      </c>
      <c r="Y158" s="10">
        <f t="shared" si="21"/>
        <v>0</v>
      </c>
      <c r="Z158" s="10">
        <f t="shared" si="22"/>
        <v>0</v>
      </c>
      <c r="AA158" s="10">
        <f t="shared" si="23"/>
        <v>0</v>
      </c>
      <c r="AB158" s="10">
        <f t="shared" si="24"/>
        <v>0</v>
      </c>
      <c r="AC158" s="10">
        <f t="shared" si="25"/>
        <v>19000</v>
      </c>
      <c r="AD158" s="9">
        <f t="shared" si="26"/>
        <v>44875</v>
      </c>
      <c r="AE158" s="9">
        <f t="array" ref="AE158">IFS(O158&lt;&gt;"", O158, M158&lt;&gt;"", M158, R158&lt;&gt;"", MIN(R158, K158), R158=0, K158)</f>
        <v>46204</v>
      </c>
      <c r="AF158" s="94">
        <f t="shared" si="27"/>
        <v>46204</v>
      </c>
      <c r="AG158" s="94" t="str">
        <f t="shared" si="28"/>
        <v>Start Before/End After (current period)</v>
      </c>
      <c r="AH158" s="98">
        <f t="shared" si="29"/>
        <v>45657</v>
      </c>
      <c r="AI158" s="98">
        <f t="shared" si="30"/>
        <v>45747</v>
      </c>
      <c r="AJ158" s="99">
        <f t="shared" si="31"/>
        <v>1330</v>
      </c>
      <c r="AK158" s="99">
        <f t="shared" si="32"/>
        <v>783</v>
      </c>
      <c r="AL158" s="99">
        <f t="shared" si="33"/>
        <v>90</v>
      </c>
      <c r="AM158" s="99">
        <f t="shared" si="34"/>
        <v>873</v>
      </c>
      <c r="AN158" s="8">
        <f t="shared" si="35"/>
        <v>14.28571429</v>
      </c>
      <c r="AO158" s="8">
        <f t="shared" si="36"/>
        <v>11185.71429</v>
      </c>
      <c r="AP158" s="8">
        <f t="shared" si="37"/>
        <v>1285.714286</v>
      </c>
      <c r="AQ158" s="8">
        <f t="shared" si="38"/>
        <v>0</v>
      </c>
      <c r="AR158" s="8">
        <f t="shared" si="39"/>
        <v>0</v>
      </c>
      <c r="AS158" s="8">
        <f t="shared" si="40"/>
        <v>0</v>
      </c>
      <c r="AT158" s="8">
        <f t="shared" si="41"/>
        <v>12471.42857</v>
      </c>
      <c r="AU158" s="100">
        <f t="shared" si="42"/>
        <v>0</v>
      </c>
      <c r="AV158" s="8">
        <f>if(AO158&gt;0, iferror(averageifs(Prices!$B:$B, Prices!$A:$A, "&gt;="&amp;AD158, Prices!$A:$A, "&lt;"&amp;MIN($B$2, AE158)), 0), 0)</f>
        <v>4.653830837</v>
      </c>
      <c r="AW158" s="8">
        <f>if(AP158&gt;0, IFERROR(averageifs(Prices!$B:$B, Prices!$A:$A, "&gt;="&amp;MAX(AD158, $B$2), Prices!$A:$A, "&lt;"&amp;MIN($B$3, AE158)), 0), 0)</f>
        <v>4.181418936</v>
      </c>
      <c r="AX158" s="8">
        <f>if(AT158&gt;0, iferror(averageifs(Prices!$B:$B, Prices!$A:$A, "&gt;="&amp;AD158, Prices!$A:$A, "&lt;"&amp;min($B$3, $AE158)), 0), 0)</f>
        <v>4.605614484</v>
      </c>
      <c r="AY158" s="8">
        <f>VLOOKUP(maxifs(Prices!A:A, Prices!A:A, "&lt;="&amp;$B$2-1), Prices!A:B, 2, 0)*AO158</f>
        <v>46754.72979</v>
      </c>
      <c r="AZ158" s="8">
        <f t="shared" si="43"/>
        <v>52056.42207</v>
      </c>
      <c r="BA158" s="8">
        <f t="shared" si="44"/>
        <v>0</v>
      </c>
      <c r="BB158" s="8">
        <f t="shared" si="45"/>
        <v>52056.42207</v>
      </c>
      <c r="BC158" s="8">
        <f t="shared" si="46"/>
        <v>-5301.692278</v>
      </c>
      <c r="BD158" s="8">
        <f t="shared" si="47"/>
        <v>5382.169997</v>
      </c>
      <c r="BE158" s="8">
        <f t="shared" si="48"/>
        <v>0</v>
      </c>
      <c r="BF158" s="8">
        <f>-(if(R158&gt;0, VLOOKUP(maxifs(Prices!A:A, Prices!A:A, "&lt;="&amp;R158), Prices!A:B, 2, 0)*AA158, 0)+if(M158&lt;&gt;"", VLOOKUP(maxifs(Prices!A:A, Prices!A:A, "&lt;="&amp;M158), Prices!A:B, 2, 0)*Y158, 0)+if(O158&lt;&gt;"", VLOOKUP(maxifs(Prices!A:A, Prices!A:A, "&lt;="&amp;O158), Prices!A:B, 2, 0)*Z158, 0))</f>
        <v>0</v>
      </c>
      <c r="BG158" s="8">
        <f t="shared" si="49"/>
        <v>0</v>
      </c>
      <c r="BH158" s="8">
        <f t="shared" si="50"/>
        <v>-1118.295978</v>
      </c>
      <c r="BI158" s="8">
        <f>VLOOKUP(maxifs(Prices!A:A, Prices!A:A, "&lt;="&amp;$B$3), Prices!A:B, 2, 0)*AT158</f>
        <v>51018.60381</v>
      </c>
      <c r="BJ158" s="8">
        <f t="shared" si="51"/>
        <v>57438.59207</v>
      </c>
      <c r="BK158" s="8">
        <f t="shared" si="52"/>
        <v>0</v>
      </c>
      <c r="BL158" s="8">
        <f t="shared" si="53"/>
        <v>57438.59207</v>
      </c>
      <c r="BM158" s="8">
        <f t="shared" si="54"/>
        <v>-6419.988256</v>
      </c>
    </row>
    <row r="159" ht="12.75" customHeight="1">
      <c r="A159" s="88" t="s">
        <v>113</v>
      </c>
      <c r="B159" s="88" t="s">
        <v>105</v>
      </c>
      <c r="C159" s="7"/>
      <c r="D159" s="7" t="str">
        <f t="shared" si="8"/>
        <v>Y</v>
      </c>
      <c r="E159" s="89"/>
      <c r="F159" s="90" t="str">
        <f>iferror(VLOOKUP(A159, Terminations!C:D, 2, 0), "")</f>
        <v/>
      </c>
      <c r="G159" s="88" t="s">
        <v>117</v>
      </c>
      <c r="H159" s="8" t="str">
        <f t="shared" si="9"/>
        <v>E2-T04-46235</v>
      </c>
      <c r="I159" s="91">
        <v>44875.0</v>
      </c>
      <c r="J159" s="92">
        <v>19000.0</v>
      </c>
      <c r="K159" s="91">
        <v>46235.0</v>
      </c>
      <c r="L159" s="10">
        <f t="shared" si="10"/>
        <v>0</v>
      </c>
      <c r="M159" s="93" t="str">
        <f t="shared" si="11"/>
        <v/>
      </c>
      <c r="N159" s="8">
        <f t="shared" si="12"/>
        <v>0</v>
      </c>
      <c r="O159" s="94" t="str">
        <f t="shared" si="13"/>
        <v/>
      </c>
      <c r="P159" s="8">
        <f t="shared" si="14"/>
        <v>0</v>
      </c>
      <c r="Q159" s="95"/>
      <c r="R159" s="91"/>
      <c r="S159" s="97"/>
      <c r="T159" s="94">
        <f t="shared" si="16"/>
        <v>46235</v>
      </c>
      <c r="U159" s="10">
        <f t="shared" si="17"/>
        <v>0</v>
      </c>
      <c r="V159" s="10">
        <f t="shared" si="18"/>
        <v>19000</v>
      </c>
      <c r="W159" s="10">
        <f t="shared" si="19"/>
        <v>0</v>
      </c>
      <c r="X159" s="10">
        <f t="shared" si="20"/>
        <v>0</v>
      </c>
      <c r="Y159" s="10">
        <f t="shared" si="21"/>
        <v>0</v>
      </c>
      <c r="Z159" s="10">
        <f t="shared" si="22"/>
        <v>0</v>
      </c>
      <c r="AA159" s="10">
        <f t="shared" si="23"/>
        <v>0</v>
      </c>
      <c r="AB159" s="10">
        <f t="shared" si="24"/>
        <v>0</v>
      </c>
      <c r="AC159" s="10">
        <f t="shared" si="25"/>
        <v>19000</v>
      </c>
      <c r="AD159" s="9">
        <f t="shared" si="26"/>
        <v>44875</v>
      </c>
      <c r="AE159" s="9">
        <f t="array" ref="AE159">IFS(O159&lt;&gt;"", O159, M159&lt;&gt;"", M159, R159&lt;&gt;"", MIN(R159, K159), R159=0, K159)</f>
        <v>46235</v>
      </c>
      <c r="AF159" s="94">
        <f t="shared" si="27"/>
        <v>46235</v>
      </c>
      <c r="AG159" s="94" t="str">
        <f t="shared" si="28"/>
        <v>Start Before/End After (current period)</v>
      </c>
      <c r="AH159" s="98">
        <f t="shared" si="29"/>
        <v>45657</v>
      </c>
      <c r="AI159" s="98">
        <f t="shared" si="30"/>
        <v>45747</v>
      </c>
      <c r="AJ159" s="99">
        <f t="shared" si="31"/>
        <v>1361</v>
      </c>
      <c r="AK159" s="99">
        <f t="shared" si="32"/>
        <v>783</v>
      </c>
      <c r="AL159" s="99">
        <f t="shared" si="33"/>
        <v>90</v>
      </c>
      <c r="AM159" s="99">
        <f t="shared" si="34"/>
        <v>873</v>
      </c>
      <c r="AN159" s="8">
        <f t="shared" si="35"/>
        <v>13.96032329</v>
      </c>
      <c r="AO159" s="8">
        <f t="shared" si="36"/>
        <v>10930.93314</v>
      </c>
      <c r="AP159" s="8">
        <f t="shared" si="37"/>
        <v>1256.429096</v>
      </c>
      <c r="AQ159" s="8">
        <f t="shared" si="38"/>
        <v>0</v>
      </c>
      <c r="AR159" s="8">
        <f t="shared" si="39"/>
        <v>0</v>
      </c>
      <c r="AS159" s="8">
        <f t="shared" si="40"/>
        <v>0</v>
      </c>
      <c r="AT159" s="8">
        <f t="shared" si="41"/>
        <v>12187.36223</v>
      </c>
      <c r="AU159" s="100">
        <f t="shared" si="42"/>
        <v>0</v>
      </c>
      <c r="AV159" s="8">
        <f>if(AO159&gt;0, iferror(averageifs(Prices!$B:$B, Prices!$A:$A, "&gt;="&amp;AD159, Prices!$A:$A, "&lt;"&amp;MIN($B$2, AE159)), 0), 0)</f>
        <v>4.653830837</v>
      </c>
      <c r="AW159" s="8">
        <f>if(AP159&gt;0, IFERROR(averageifs(Prices!$B:$B, Prices!$A:$A, "&gt;="&amp;MAX(AD159, $B$2), Prices!$A:$A, "&lt;"&amp;MIN($B$3, AE159)), 0), 0)</f>
        <v>4.181418936</v>
      </c>
      <c r="AX159" s="8">
        <f>if(AT159&gt;0, iferror(averageifs(Prices!$B:$B, Prices!$A:$A, "&gt;="&amp;AD159, Prices!$A:$A, "&lt;"&amp;min($B$3, $AE159)), 0), 0)</f>
        <v>4.605614484</v>
      </c>
      <c r="AY159" s="8">
        <f>VLOOKUP(maxifs(Prices!A:A, Prices!A:A, "&lt;="&amp;$B$2-1), Prices!A:B, 2, 0)*AO159</f>
        <v>45689.78003</v>
      </c>
      <c r="AZ159" s="8">
        <f t="shared" si="43"/>
        <v>50870.71371</v>
      </c>
      <c r="BA159" s="8">
        <f t="shared" si="44"/>
        <v>0</v>
      </c>
      <c r="BB159" s="8">
        <f t="shared" si="45"/>
        <v>50870.71371</v>
      </c>
      <c r="BC159" s="8">
        <f t="shared" si="46"/>
        <v>-5180.933673</v>
      </c>
      <c r="BD159" s="8">
        <f t="shared" si="47"/>
        <v>5259.578322</v>
      </c>
      <c r="BE159" s="8">
        <f t="shared" si="48"/>
        <v>0</v>
      </c>
      <c r="BF159" s="8">
        <f>-(if(R159&gt;0, VLOOKUP(maxifs(Prices!A:A, Prices!A:A, "&lt;="&amp;R159), Prices!A:B, 2, 0)*AA159, 0)+if(M159&lt;&gt;"", VLOOKUP(maxifs(Prices!A:A, Prices!A:A, "&lt;="&amp;M159), Prices!A:B, 2, 0)*Y159, 0)+if(O159&lt;&gt;"", VLOOKUP(maxifs(Prices!A:A, Prices!A:A, "&lt;="&amp;O159), Prices!A:B, 2, 0)*Z159, 0))</f>
        <v>0</v>
      </c>
      <c r="BG159" s="8">
        <f t="shared" si="49"/>
        <v>0</v>
      </c>
      <c r="BH159" s="8">
        <f t="shared" si="50"/>
        <v>-1092.824137</v>
      </c>
      <c r="BI159" s="8">
        <f>VLOOKUP(maxifs(Prices!A:A, Prices!A:A, "&lt;="&amp;$B$3), Prices!A:B, 2, 0)*AT159</f>
        <v>49856.53422</v>
      </c>
      <c r="BJ159" s="8">
        <f t="shared" si="51"/>
        <v>56130.29203</v>
      </c>
      <c r="BK159" s="8">
        <f t="shared" si="52"/>
        <v>0</v>
      </c>
      <c r="BL159" s="8">
        <f t="shared" si="53"/>
        <v>56130.29203</v>
      </c>
      <c r="BM159" s="8">
        <f t="shared" si="54"/>
        <v>-6273.757811</v>
      </c>
    </row>
    <row r="160" ht="12.75" customHeight="1">
      <c r="A160" s="88" t="s">
        <v>113</v>
      </c>
      <c r="B160" s="88" t="s">
        <v>105</v>
      </c>
      <c r="C160" s="7"/>
      <c r="D160" s="7" t="str">
        <f t="shared" si="8"/>
        <v>Y</v>
      </c>
      <c r="E160" s="89"/>
      <c r="F160" s="90" t="str">
        <f>iferror(VLOOKUP(A160, Terminations!C:D, 2, 0), "")</f>
        <v/>
      </c>
      <c r="G160" s="88" t="s">
        <v>117</v>
      </c>
      <c r="H160" s="8" t="str">
        <f t="shared" si="9"/>
        <v>E2-T04-46266</v>
      </c>
      <c r="I160" s="91">
        <v>44875.0</v>
      </c>
      <c r="J160" s="92">
        <v>19000.0</v>
      </c>
      <c r="K160" s="91">
        <v>46266.0</v>
      </c>
      <c r="L160" s="10">
        <f t="shared" si="10"/>
        <v>0</v>
      </c>
      <c r="M160" s="93" t="str">
        <f t="shared" si="11"/>
        <v/>
      </c>
      <c r="N160" s="8">
        <f t="shared" si="12"/>
        <v>0</v>
      </c>
      <c r="O160" s="94" t="str">
        <f t="shared" si="13"/>
        <v/>
      </c>
      <c r="P160" s="8">
        <f t="shared" si="14"/>
        <v>0</v>
      </c>
      <c r="Q160" s="95"/>
      <c r="R160" s="91"/>
      <c r="S160" s="97"/>
      <c r="T160" s="94">
        <f t="shared" si="16"/>
        <v>46266</v>
      </c>
      <c r="U160" s="10">
        <f t="shared" si="17"/>
        <v>0</v>
      </c>
      <c r="V160" s="10">
        <f t="shared" si="18"/>
        <v>19000</v>
      </c>
      <c r="W160" s="10">
        <f t="shared" si="19"/>
        <v>0</v>
      </c>
      <c r="X160" s="10">
        <f t="shared" si="20"/>
        <v>0</v>
      </c>
      <c r="Y160" s="10">
        <f t="shared" si="21"/>
        <v>0</v>
      </c>
      <c r="Z160" s="10">
        <f t="shared" si="22"/>
        <v>0</v>
      </c>
      <c r="AA160" s="10">
        <f t="shared" si="23"/>
        <v>0</v>
      </c>
      <c r="AB160" s="10">
        <f t="shared" si="24"/>
        <v>0</v>
      </c>
      <c r="AC160" s="10">
        <f t="shared" si="25"/>
        <v>19000</v>
      </c>
      <c r="AD160" s="9">
        <f t="shared" si="26"/>
        <v>44875</v>
      </c>
      <c r="AE160" s="9">
        <f t="array" ref="AE160">IFS(O160&lt;&gt;"", O160, M160&lt;&gt;"", M160, R160&lt;&gt;"", MIN(R160, K160), R160=0, K160)</f>
        <v>46266</v>
      </c>
      <c r="AF160" s="94">
        <f t="shared" si="27"/>
        <v>46266</v>
      </c>
      <c r="AG160" s="94" t="str">
        <f t="shared" si="28"/>
        <v>Start Before/End After (current period)</v>
      </c>
      <c r="AH160" s="98">
        <f t="shared" si="29"/>
        <v>45657</v>
      </c>
      <c r="AI160" s="98">
        <f t="shared" si="30"/>
        <v>45747</v>
      </c>
      <c r="AJ160" s="99">
        <f t="shared" si="31"/>
        <v>1392</v>
      </c>
      <c r="AK160" s="99">
        <f t="shared" si="32"/>
        <v>783</v>
      </c>
      <c r="AL160" s="99">
        <f t="shared" si="33"/>
        <v>90</v>
      </c>
      <c r="AM160" s="99">
        <f t="shared" si="34"/>
        <v>873</v>
      </c>
      <c r="AN160" s="8">
        <f t="shared" si="35"/>
        <v>13.64942529</v>
      </c>
      <c r="AO160" s="8">
        <f t="shared" si="36"/>
        <v>10687.5</v>
      </c>
      <c r="AP160" s="8">
        <f t="shared" si="37"/>
        <v>1228.448276</v>
      </c>
      <c r="AQ160" s="8">
        <f t="shared" si="38"/>
        <v>0</v>
      </c>
      <c r="AR160" s="8">
        <f t="shared" si="39"/>
        <v>0</v>
      </c>
      <c r="AS160" s="8">
        <f t="shared" si="40"/>
        <v>0</v>
      </c>
      <c r="AT160" s="8">
        <f t="shared" si="41"/>
        <v>11915.94828</v>
      </c>
      <c r="AU160" s="100">
        <f t="shared" si="42"/>
        <v>0</v>
      </c>
      <c r="AV160" s="8">
        <f>if(AO160&gt;0, iferror(averageifs(Prices!$B:$B, Prices!$A:$A, "&gt;="&amp;AD160, Prices!$A:$A, "&lt;"&amp;MIN($B$2, AE160)), 0), 0)</f>
        <v>4.653830837</v>
      </c>
      <c r="AW160" s="8">
        <f>if(AP160&gt;0, IFERROR(averageifs(Prices!$B:$B, Prices!$A:$A, "&gt;="&amp;MAX(AD160, $B$2), Prices!$A:$A, "&lt;"&amp;MIN($B$3, AE160)), 0), 0)</f>
        <v>4.181418936</v>
      </c>
      <c r="AX160" s="8">
        <f>if(AT160&gt;0, iferror(averageifs(Prices!$B:$B, Prices!$A:$A, "&gt;="&amp;AD160, Prices!$A:$A, "&lt;"&amp;min($B$3, $AE160)), 0), 0)</f>
        <v>4.605614484</v>
      </c>
      <c r="AY160" s="8">
        <f>VLOOKUP(maxifs(Prices!A:A, Prices!A:A, "&lt;="&amp;$B$2-1), Prices!A:B, 2, 0)*AO160</f>
        <v>44672.26338</v>
      </c>
      <c r="AZ160" s="8">
        <f t="shared" si="43"/>
        <v>49737.81707</v>
      </c>
      <c r="BA160" s="8">
        <f t="shared" si="44"/>
        <v>0</v>
      </c>
      <c r="BB160" s="8">
        <f t="shared" si="45"/>
        <v>49737.81707</v>
      </c>
      <c r="BC160" s="8">
        <f t="shared" si="46"/>
        <v>-5065.553685</v>
      </c>
      <c r="BD160" s="8">
        <f t="shared" si="47"/>
        <v>5142.446908</v>
      </c>
      <c r="BE160" s="8">
        <f t="shared" si="48"/>
        <v>0</v>
      </c>
      <c r="BF160" s="8">
        <f>-(if(R160&gt;0, VLOOKUP(maxifs(Prices!A:A, Prices!A:A, "&lt;="&amp;R160), Prices!A:B, 2, 0)*AA160, 0)+if(M160&lt;&gt;"", VLOOKUP(maxifs(Prices!A:A, Prices!A:A, "&lt;="&amp;M160), Prices!A:B, 2, 0)*Y160, 0)+if(O160&lt;&gt;"", VLOOKUP(maxifs(Prices!A:A, Prices!A:A, "&lt;="&amp;O160), Prices!A:B, 2, 0)*Z160, 0))</f>
        <v>0</v>
      </c>
      <c r="BG160" s="8">
        <f t="shared" si="49"/>
        <v>0</v>
      </c>
      <c r="BH160" s="8">
        <f t="shared" si="50"/>
        <v>-1068.486818</v>
      </c>
      <c r="BI160" s="8">
        <f>VLOOKUP(maxifs(Prices!A:A, Prices!A:A, "&lt;="&amp;$B$3), Prices!A:B, 2, 0)*AT160</f>
        <v>48746.22347</v>
      </c>
      <c r="BJ160" s="8">
        <f t="shared" si="51"/>
        <v>54880.26397</v>
      </c>
      <c r="BK160" s="8">
        <f t="shared" si="52"/>
        <v>0</v>
      </c>
      <c r="BL160" s="8">
        <f t="shared" si="53"/>
        <v>54880.26397</v>
      </c>
      <c r="BM160" s="8">
        <f t="shared" si="54"/>
        <v>-6134.040503</v>
      </c>
    </row>
    <row r="161" ht="12.75" customHeight="1">
      <c r="A161" s="88" t="s">
        <v>113</v>
      </c>
      <c r="B161" s="88" t="s">
        <v>105</v>
      </c>
      <c r="C161" s="7"/>
      <c r="D161" s="7" t="str">
        <f t="shared" si="8"/>
        <v>Y</v>
      </c>
      <c r="E161" s="89"/>
      <c r="F161" s="90" t="str">
        <f>iferror(VLOOKUP(A161, Terminations!C:D, 2, 0), "")</f>
        <v/>
      </c>
      <c r="G161" s="88" t="s">
        <v>117</v>
      </c>
      <c r="H161" s="8" t="str">
        <f t="shared" si="9"/>
        <v>E2-T04-46296</v>
      </c>
      <c r="I161" s="91">
        <v>44875.0</v>
      </c>
      <c r="J161" s="92">
        <v>19000.0</v>
      </c>
      <c r="K161" s="91">
        <v>46296.0</v>
      </c>
      <c r="L161" s="10">
        <f t="shared" si="10"/>
        <v>0</v>
      </c>
      <c r="M161" s="93" t="str">
        <f t="shared" si="11"/>
        <v/>
      </c>
      <c r="N161" s="8">
        <f t="shared" si="12"/>
        <v>0</v>
      </c>
      <c r="O161" s="94" t="str">
        <f t="shared" si="13"/>
        <v/>
      </c>
      <c r="P161" s="8">
        <f t="shared" si="14"/>
        <v>0</v>
      </c>
      <c r="Q161" s="95"/>
      <c r="R161" s="91"/>
      <c r="S161" s="97"/>
      <c r="T161" s="94">
        <f t="shared" si="16"/>
        <v>46296</v>
      </c>
      <c r="U161" s="10">
        <f t="shared" si="17"/>
        <v>0</v>
      </c>
      <c r="V161" s="10">
        <f t="shared" si="18"/>
        <v>19000</v>
      </c>
      <c r="W161" s="10">
        <f t="shared" si="19"/>
        <v>0</v>
      </c>
      <c r="X161" s="10">
        <f t="shared" si="20"/>
        <v>0</v>
      </c>
      <c r="Y161" s="10">
        <f t="shared" si="21"/>
        <v>0</v>
      </c>
      <c r="Z161" s="10">
        <f t="shared" si="22"/>
        <v>0</v>
      </c>
      <c r="AA161" s="10">
        <f t="shared" si="23"/>
        <v>0</v>
      </c>
      <c r="AB161" s="10">
        <f t="shared" si="24"/>
        <v>0</v>
      </c>
      <c r="AC161" s="10">
        <f t="shared" si="25"/>
        <v>19000</v>
      </c>
      <c r="AD161" s="9">
        <f t="shared" si="26"/>
        <v>44875</v>
      </c>
      <c r="AE161" s="9">
        <f t="array" ref="AE161">IFS(O161&lt;&gt;"", O161, M161&lt;&gt;"", M161, R161&lt;&gt;"", MIN(R161, K161), R161=0, K161)</f>
        <v>46296</v>
      </c>
      <c r="AF161" s="94">
        <f t="shared" si="27"/>
        <v>46296</v>
      </c>
      <c r="AG161" s="94" t="str">
        <f t="shared" si="28"/>
        <v>Start Before/End After (current period)</v>
      </c>
      <c r="AH161" s="98">
        <f t="shared" si="29"/>
        <v>45657</v>
      </c>
      <c r="AI161" s="98">
        <f t="shared" si="30"/>
        <v>45747</v>
      </c>
      <c r="AJ161" s="99">
        <f t="shared" si="31"/>
        <v>1422</v>
      </c>
      <c r="AK161" s="99">
        <f t="shared" si="32"/>
        <v>783</v>
      </c>
      <c r="AL161" s="99">
        <f t="shared" si="33"/>
        <v>90</v>
      </c>
      <c r="AM161" s="99">
        <f t="shared" si="34"/>
        <v>873</v>
      </c>
      <c r="AN161" s="8">
        <f t="shared" si="35"/>
        <v>13.36146273</v>
      </c>
      <c r="AO161" s="8">
        <f t="shared" si="36"/>
        <v>10462.02532</v>
      </c>
      <c r="AP161" s="8">
        <f t="shared" si="37"/>
        <v>1202.531646</v>
      </c>
      <c r="AQ161" s="8">
        <f t="shared" si="38"/>
        <v>0</v>
      </c>
      <c r="AR161" s="8">
        <f t="shared" si="39"/>
        <v>0</v>
      </c>
      <c r="AS161" s="8">
        <f t="shared" si="40"/>
        <v>0</v>
      </c>
      <c r="AT161" s="8">
        <f t="shared" si="41"/>
        <v>11664.55696</v>
      </c>
      <c r="AU161" s="100">
        <f t="shared" si="42"/>
        <v>0</v>
      </c>
      <c r="AV161" s="8">
        <f>if(AO161&gt;0, iferror(averageifs(Prices!$B:$B, Prices!$A:$A, "&gt;="&amp;AD161, Prices!$A:$A, "&lt;"&amp;MIN($B$2, AE161)), 0), 0)</f>
        <v>4.653830837</v>
      </c>
      <c r="AW161" s="8">
        <f>if(AP161&gt;0, IFERROR(averageifs(Prices!$B:$B, Prices!$A:$A, "&gt;="&amp;MAX(AD161, $B$2), Prices!$A:$A, "&lt;"&amp;MIN($B$3, AE161)), 0), 0)</f>
        <v>4.181418936</v>
      </c>
      <c r="AX161" s="8">
        <f>if(AT161&gt;0, iferror(averageifs(Prices!$B:$B, Prices!$A:$A, "&gt;="&amp;AD161, Prices!$A:$A, "&lt;"&amp;min($B$3, $AE161)), 0), 0)</f>
        <v>4.605614484</v>
      </c>
      <c r="AY161" s="8">
        <f>VLOOKUP(maxifs(Prices!A:A, Prices!A:A, "&lt;="&amp;$B$2-1), Prices!A:B, 2, 0)*AO161</f>
        <v>43729.81057</v>
      </c>
      <c r="AZ161" s="8">
        <f t="shared" si="43"/>
        <v>48688.49603</v>
      </c>
      <c r="BA161" s="8">
        <f t="shared" si="44"/>
        <v>0</v>
      </c>
      <c r="BB161" s="8">
        <f t="shared" si="45"/>
        <v>48688.49603</v>
      </c>
      <c r="BC161" s="8">
        <f t="shared" si="46"/>
        <v>-4958.685464</v>
      </c>
      <c r="BD161" s="8">
        <f t="shared" si="47"/>
        <v>5033.956467</v>
      </c>
      <c r="BE161" s="8">
        <f t="shared" si="48"/>
        <v>0</v>
      </c>
      <c r="BF161" s="8">
        <f>-(if(R161&gt;0, VLOOKUP(maxifs(Prices!A:A, Prices!A:A, "&lt;="&amp;R161), Prices!A:B, 2, 0)*AA161, 0)+if(M161&lt;&gt;"", VLOOKUP(maxifs(Prices!A:A, Prices!A:A, "&lt;="&amp;M161), Prices!A:B, 2, 0)*Y161, 0)+if(O161&lt;&gt;"", VLOOKUP(maxifs(Prices!A:A, Prices!A:A, "&lt;="&amp;O161), Prices!A:B, 2, 0)*Z161, 0))</f>
        <v>0</v>
      </c>
      <c r="BG161" s="8">
        <f t="shared" si="49"/>
        <v>0</v>
      </c>
      <c r="BH161" s="8">
        <f t="shared" si="50"/>
        <v>-1045.944902</v>
      </c>
      <c r="BI161" s="8">
        <f>VLOOKUP(maxifs(Prices!A:A, Prices!A:A, "&lt;="&amp;$B$3), Prices!A:B, 2, 0)*AT161</f>
        <v>47717.82213</v>
      </c>
      <c r="BJ161" s="8">
        <f t="shared" si="51"/>
        <v>53722.4525</v>
      </c>
      <c r="BK161" s="8">
        <f t="shared" si="52"/>
        <v>0</v>
      </c>
      <c r="BL161" s="8">
        <f t="shared" si="53"/>
        <v>53722.4525</v>
      </c>
      <c r="BM161" s="8">
        <f t="shared" si="54"/>
        <v>-6004.630366</v>
      </c>
    </row>
    <row r="162" ht="12.75" customHeight="1">
      <c r="A162" s="88" t="s">
        <v>113</v>
      </c>
      <c r="B162" s="88" t="s">
        <v>105</v>
      </c>
      <c r="C162" s="7"/>
      <c r="D162" s="7" t="str">
        <f t="shared" si="8"/>
        <v>Y</v>
      </c>
      <c r="E162" s="89"/>
      <c r="F162" s="90" t="str">
        <f>iferror(VLOOKUP(A162, Terminations!C:D, 2, 0), "")</f>
        <v/>
      </c>
      <c r="G162" s="88" t="s">
        <v>117</v>
      </c>
      <c r="H162" s="8" t="str">
        <f t="shared" si="9"/>
        <v>E2-T04-46327</v>
      </c>
      <c r="I162" s="91">
        <v>44875.0</v>
      </c>
      <c r="J162" s="92">
        <v>19000.0</v>
      </c>
      <c r="K162" s="91">
        <v>46327.0</v>
      </c>
      <c r="L162" s="10">
        <f t="shared" si="10"/>
        <v>0</v>
      </c>
      <c r="M162" s="93" t="str">
        <f t="shared" si="11"/>
        <v/>
      </c>
      <c r="N162" s="8">
        <f t="shared" si="12"/>
        <v>0</v>
      </c>
      <c r="O162" s="94" t="str">
        <f t="shared" si="13"/>
        <v/>
      </c>
      <c r="P162" s="8">
        <f t="shared" si="14"/>
        <v>0</v>
      </c>
      <c r="Q162" s="95"/>
      <c r="R162" s="91"/>
      <c r="S162" s="97"/>
      <c r="T162" s="94">
        <f t="shared" si="16"/>
        <v>46327</v>
      </c>
      <c r="U162" s="10">
        <f t="shared" si="17"/>
        <v>0</v>
      </c>
      <c r="V162" s="10">
        <f t="shared" si="18"/>
        <v>19000</v>
      </c>
      <c r="W162" s="10">
        <f t="shared" si="19"/>
        <v>0</v>
      </c>
      <c r="X162" s="10">
        <f t="shared" si="20"/>
        <v>0</v>
      </c>
      <c r="Y162" s="10">
        <f t="shared" si="21"/>
        <v>0</v>
      </c>
      <c r="Z162" s="10">
        <f t="shared" si="22"/>
        <v>0</v>
      </c>
      <c r="AA162" s="10">
        <f t="shared" si="23"/>
        <v>0</v>
      </c>
      <c r="AB162" s="10">
        <f t="shared" si="24"/>
        <v>0</v>
      </c>
      <c r="AC162" s="10">
        <f t="shared" si="25"/>
        <v>19000</v>
      </c>
      <c r="AD162" s="9">
        <f t="shared" si="26"/>
        <v>44875</v>
      </c>
      <c r="AE162" s="9">
        <f t="array" ref="AE162">IFS(O162&lt;&gt;"", O162, M162&lt;&gt;"", M162, R162&lt;&gt;"", MIN(R162, K162), R162=0, K162)</f>
        <v>46327</v>
      </c>
      <c r="AF162" s="94">
        <f t="shared" si="27"/>
        <v>46327</v>
      </c>
      <c r="AG162" s="94" t="str">
        <f t="shared" si="28"/>
        <v>Start Before/End After (current period)</v>
      </c>
      <c r="AH162" s="98">
        <f t="shared" si="29"/>
        <v>45657</v>
      </c>
      <c r="AI162" s="98">
        <f t="shared" si="30"/>
        <v>45747</v>
      </c>
      <c r="AJ162" s="99">
        <f t="shared" si="31"/>
        <v>1453</v>
      </c>
      <c r="AK162" s="99">
        <f t="shared" si="32"/>
        <v>783</v>
      </c>
      <c r="AL162" s="99">
        <f t="shared" si="33"/>
        <v>90</v>
      </c>
      <c r="AM162" s="99">
        <f t="shared" si="34"/>
        <v>873</v>
      </c>
      <c r="AN162" s="8">
        <f t="shared" si="35"/>
        <v>13.07639367</v>
      </c>
      <c r="AO162" s="8">
        <f t="shared" si="36"/>
        <v>10238.81624</v>
      </c>
      <c r="AP162" s="8">
        <f t="shared" si="37"/>
        <v>1176.87543</v>
      </c>
      <c r="AQ162" s="8">
        <f t="shared" si="38"/>
        <v>0</v>
      </c>
      <c r="AR162" s="8">
        <f t="shared" si="39"/>
        <v>0</v>
      </c>
      <c r="AS162" s="8">
        <f t="shared" si="40"/>
        <v>0</v>
      </c>
      <c r="AT162" s="8">
        <f t="shared" si="41"/>
        <v>11415.69167</v>
      </c>
      <c r="AU162" s="100">
        <f t="shared" si="42"/>
        <v>0</v>
      </c>
      <c r="AV162" s="8">
        <f>if(AO162&gt;0, iferror(averageifs(Prices!$B:$B, Prices!$A:$A, "&gt;="&amp;AD162, Prices!$A:$A, "&lt;"&amp;MIN($B$2, AE162)), 0), 0)</f>
        <v>4.653830837</v>
      </c>
      <c r="AW162" s="8">
        <f>if(AP162&gt;0, IFERROR(averageifs(Prices!$B:$B, Prices!$A:$A, "&gt;="&amp;MAX(AD162, $B$2), Prices!$A:$A, "&lt;"&amp;MIN($B$3, AE162)), 0), 0)</f>
        <v>4.181418936</v>
      </c>
      <c r="AX162" s="8">
        <f>if(AT162&gt;0, iferror(averageifs(Prices!$B:$B, Prices!$A:$A, "&gt;="&amp;AD162, Prices!$A:$A, "&lt;"&amp;min($B$3, $AE162)), 0), 0)</f>
        <v>4.605614484</v>
      </c>
      <c r="AY162" s="8">
        <f>VLOOKUP(maxifs(Prices!A:A, Prices!A:A, "&lt;="&amp;$B$2-1), Prices!A:B, 2, 0)*AO162</f>
        <v>42796.82768</v>
      </c>
      <c r="AZ162" s="8">
        <f t="shared" si="43"/>
        <v>47649.71876</v>
      </c>
      <c r="BA162" s="8">
        <f t="shared" si="44"/>
        <v>0</v>
      </c>
      <c r="BB162" s="8">
        <f t="shared" si="45"/>
        <v>47649.71876</v>
      </c>
      <c r="BC162" s="8">
        <f t="shared" si="46"/>
        <v>-4852.891073</v>
      </c>
      <c r="BD162" s="8">
        <f t="shared" si="47"/>
        <v>4926.556157</v>
      </c>
      <c r="BE162" s="8">
        <f t="shared" si="48"/>
        <v>0</v>
      </c>
      <c r="BF162" s="8">
        <f>-(if(R162&gt;0, VLOOKUP(maxifs(Prices!A:A, Prices!A:A, "&lt;="&amp;R162), Prices!A:B, 2, 0)*AA162, 0)+if(M162&lt;&gt;"", VLOOKUP(maxifs(Prices!A:A, Prices!A:A, "&lt;="&amp;M162), Prices!A:B, 2, 0)*Y162, 0)+if(O162&lt;&gt;"", VLOOKUP(maxifs(Prices!A:A, Prices!A:A, "&lt;="&amp;O162), Prices!A:B, 2, 0)*Z162, 0))</f>
        <v>0</v>
      </c>
      <c r="BG162" s="8">
        <f t="shared" si="49"/>
        <v>0</v>
      </c>
      <c r="BH162" s="8">
        <f t="shared" si="50"/>
        <v>-1023.629491</v>
      </c>
      <c r="BI162" s="8">
        <f>VLOOKUP(maxifs(Prices!A:A, Prices!A:A, "&lt;="&amp;$B$3), Prices!A:B, 2, 0)*AT162</f>
        <v>46699.75435</v>
      </c>
      <c r="BJ162" s="8">
        <f t="shared" si="51"/>
        <v>52576.27491</v>
      </c>
      <c r="BK162" s="8">
        <f t="shared" si="52"/>
        <v>0</v>
      </c>
      <c r="BL162" s="8">
        <f t="shared" si="53"/>
        <v>52576.27491</v>
      </c>
      <c r="BM162" s="8">
        <f t="shared" si="54"/>
        <v>-5876.520565</v>
      </c>
    </row>
    <row r="163" ht="12.75" customHeight="1">
      <c r="A163" s="88" t="s">
        <v>113</v>
      </c>
      <c r="B163" s="88" t="s">
        <v>105</v>
      </c>
      <c r="C163" s="7"/>
      <c r="D163" s="7" t="str">
        <f t="shared" si="8"/>
        <v>Y</v>
      </c>
      <c r="E163" s="89"/>
      <c r="F163" s="90" t="str">
        <f>iferror(VLOOKUP(A163, Terminations!C:D, 2, 0), "")</f>
        <v/>
      </c>
      <c r="G163" s="88" t="s">
        <v>118</v>
      </c>
      <c r="H163" s="8" t="str">
        <f t="shared" si="9"/>
        <v>E2-T05-46357</v>
      </c>
      <c r="I163" s="91">
        <v>44875.0</v>
      </c>
      <c r="J163" s="92">
        <v>19000.0</v>
      </c>
      <c r="K163" s="91">
        <v>46357.0</v>
      </c>
      <c r="L163" s="10">
        <f t="shared" si="10"/>
        <v>0</v>
      </c>
      <c r="M163" s="93" t="str">
        <f t="shared" si="11"/>
        <v/>
      </c>
      <c r="N163" s="8">
        <f t="shared" si="12"/>
        <v>0</v>
      </c>
      <c r="O163" s="94" t="str">
        <f t="shared" si="13"/>
        <v/>
      </c>
      <c r="P163" s="8">
        <f t="shared" si="14"/>
        <v>0</v>
      </c>
      <c r="Q163" s="95"/>
      <c r="R163" s="91"/>
      <c r="S163" s="97"/>
      <c r="T163" s="94">
        <f t="shared" si="16"/>
        <v>46357</v>
      </c>
      <c r="U163" s="10">
        <f t="shared" si="17"/>
        <v>0</v>
      </c>
      <c r="V163" s="10">
        <f t="shared" si="18"/>
        <v>19000</v>
      </c>
      <c r="W163" s="10">
        <f t="shared" si="19"/>
        <v>0</v>
      </c>
      <c r="X163" s="10">
        <f t="shared" si="20"/>
        <v>0</v>
      </c>
      <c r="Y163" s="10">
        <f t="shared" si="21"/>
        <v>0</v>
      </c>
      <c r="Z163" s="10">
        <f t="shared" si="22"/>
        <v>0</v>
      </c>
      <c r="AA163" s="10">
        <f t="shared" si="23"/>
        <v>0</v>
      </c>
      <c r="AB163" s="10">
        <f t="shared" si="24"/>
        <v>0</v>
      </c>
      <c r="AC163" s="10">
        <f t="shared" si="25"/>
        <v>19000</v>
      </c>
      <c r="AD163" s="9">
        <f t="shared" si="26"/>
        <v>44875</v>
      </c>
      <c r="AE163" s="9">
        <f t="array" ref="AE163">IFS(O163&lt;&gt;"", O163, M163&lt;&gt;"", M163, R163&lt;&gt;"", MIN(R163, K163), R163=0, K163)</f>
        <v>46357</v>
      </c>
      <c r="AF163" s="94">
        <f t="shared" si="27"/>
        <v>46357</v>
      </c>
      <c r="AG163" s="94" t="str">
        <f t="shared" si="28"/>
        <v>Start Before/End After (current period)</v>
      </c>
      <c r="AH163" s="98">
        <f t="shared" si="29"/>
        <v>45657</v>
      </c>
      <c r="AI163" s="98">
        <f t="shared" si="30"/>
        <v>45747</v>
      </c>
      <c r="AJ163" s="99">
        <f t="shared" si="31"/>
        <v>1483</v>
      </c>
      <c r="AK163" s="99">
        <f t="shared" si="32"/>
        <v>783</v>
      </c>
      <c r="AL163" s="99">
        <f t="shared" si="33"/>
        <v>90</v>
      </c>
      <c r="AM163" s="99">
        <f t="shared" si="34"/>
        <v>873</v>
      </c>
      <c r="AN163" s="8">
        <f t="shared" si="35"/>
        <v>12.81186784</v>
      </c>
      <c r="AO163" s="8">
        <f t="shared" si="36"/>
        <v>10031.69252</v>
      </c>
      <c r="AP163" s="8">
        <f t="shared" si="37"/>
        <v>1153.068105</v>
      </c>
      <c r="AQ163" s="8">
        <f t="shared" si="38"/>
        <v>0</v>
      </c>
      <c r="AR163" s="8">
        <f t="shared" si="39"/>
        <v>0</v>
      </c>
      <c r="AS163" s="8">
        <f t="shared" si="40"/>
        <v>0</v>
      </c>
      <c r="AT163" s="8">
        <f t="shared" si="41"/>
        <v>11184.76062</v>
      </c>
      <c r="AU163" s="100">
        <f t="shared" si="42"/>
        <v>0</v>
      </c>
      <c r="AV163" s="8">
        <f>if(AO163&gt;0, iferror(averageifs(Prices!$B:$B, Prices!$A:$A, "&gt;="&amp;AD163, Prices!$A:$A, "&lt;"&amp;MIN($B$2, AE163)), 0), 0)</f>
        <v>4.653830837</v>
      </c>
      <c r="AW163" s="8">
        <f>if(AP163&gt;0, IFERROR(averageifs(Prices!$B:$B, Prices!$A:$A, "&gt;="&amp;MAX(AD163, $B$2), Prices!$A:$A, "&lt;"&amp;MIN($B$3, AE163)), 0), 0)</f>
        <v>4.181418936</v>
      </c>
      <c r="AX163" s="8">
        <f>if(AT163&gt;0, iferror(averageifs(Prices!$B:$B, Prices!$A:$A, "&gt;="&amp;AD163, Prices!$A:$A, "&lt;"&amp;min($B$3, $AE163)), 0), 0)</f>
        <v>4.605614484</v>
      </c>
      <c r="AY163" s="8">
        <f>VLOOKUP(maxifs(Prices!A:A, Prices!A:A, "&lt;="&amp;$B$2-1), Prices!A:B, 2, 0)*AO163</f>
        <v>41931.07932</v>
      </c>
      <c r="AZ163" s="8">
        <f t="shared" si="43"/>
        <v>46685.79997</v>
      </c>
      <c r="BA163" s="8">
        <f t="shared" si="44"/>
        <v>0</v>
      </c>
      <c r="BB163" s="8">
        <f t="shared" si="45"/>
        <v>46685.79997</v>
      </c>
      <c r="BC163" s="8">
        <f t="shared" si="46"/>
        <v>-4754.720654</v>
      </c>
      <c r="BD163" s="8">
        <f t="shared" si="47"/>
        <v>4826.895547</v>
      </c>
      <c r="BE163" s="8">
        <f t="shared" si="48"/>
        <v>0</v>
      </c>
      <c r="BF163" s="8">
        <f>-(if(R163&gt;0, VLOOKUP(maxifs(Prices!A:A, Prices!A:A, "&lt;="&amp;R163), Prices!A:B, 2, 0)*AA163, 0)+if(M163&lt;&gt;"", VLOOKUP(maxifs(Prices!A:A, Prices!A:A, "&lt;="&amp;M163), Prices!A:B, 2, 0)*Y163, 0)+if(O163&lt;&gt;"", VLOOKUP(maxifs(Prices!A:A, Prices!A:A, "&lt;="&amp;O163), Prices!A:B, 2, 0)*Z163, 0))</f>
        <v>0</v>
      </c>
      <c r="BG163" s="8">
        <f t="shared" si="49"/>
        <v>0</v>
      </c>
      <c r="BH163" s="8">
        <f t="shared" si="50"/>
        <v>-1002.922219</v>
      </c>
      <c r="BI163" s="8">
        <f>VLOOKUP(maxifs(Prices!A:A, Prices!A:A, "&lt;="&amp;$B$3), Prices!A:B, 2, 0)*AT163</f>
        <v>45755.05264</v>
      </c>
      <c r="BJ163" s="8">
        <f t="shared" si="51"/>
        <v>51512.69552</v>
      </c>
      <c r="BK163" s="8">
        <f t="shared" si="52"/>
        <v>0</v>
      </c>
      <c r="BL163" s="8">
        <f t="shared" si="53"/>
        <v>51512.69552</v>
      </c>
      <c r="BM163" s="8">
        <f t="shared" si="54"/>
        <v>-5757.642873</v>
      </c>
    </row>
    <row r="164" ht="12.75" customHeight="1">
      <c r="A164" s="88" t="s">
        <v>113</v>
      </c>
      <c r="B164" s="88" t="s">
        <v>105</v>
      </c>
      <c r="C164" s="7"/>
      <c r="D164" s="7" t="str">
        <f t="shared" si="8"/>
        <v>Y</v>
      </c>
      <c r="E164" s="89"/>
      <c r="F164" s="90" t="str">
        <f>iferror(VLOOKUP(A164, Terminations!C:D, 2, 0), "")</f>
        <v/>
      </c>
      <c r="G164" s="88" t="s">
        <v>118</v>
      </c>
      <c r="H164" s="8" t="str">
        <f t="shared" si="9"/>
        <v>E2-T05-46388</v>
      </c>
      <c r="I164" s="91">
        <v>44875.0</v>
      </c>
      <c r="J164" s="92">
        <v>19000.0</v>
      </c>
      <c r="K164" s="91">
        <v>46388.0</v>
      </c>
      <c r="L164" s="10">
        <f t="shared" si="10"/>
        <v>0</v>
      </c>
      <c r="M164" s="93" t="str">
        <f t="shared" si="11"/>
        <v/>
      </c>
      <c r="N164" s="8">
        <f t="shared" si="12"/>
        <v>0</v>
      </c>
      <c r="O164" s="94" t="str">
        <f t="shared" si="13"/>
        <v/>
      </c>
      <c r="P164" s="8">
        <f t="shared" si="14"/>
        <v>0</v>
      </c>
      <c r="Q164" s="95"/>
      <c r="R164" s="91"/>
      <c r="S164" s="97"/>
      <c r="T164" s="94">
        <f t="shared" si="16"/>
        <v>46388</v>
      </c>
      <c r="U164" s="10">
        <f t="shared" si="17"/>
        <v>0</v>
      </c>
      <c r="V164" s="10">
        <f t="shared" si="18"/>
        <v>19000</v>
      </c>
      <c r="W164" s="10">
        <f t="shared" si="19"/>
        <v>0</v>
      </c>
      <c r="X164" s="10">
        <f t="shared" si="20"/>
        <v>0</v>
      </c>
      <c r="Y164" s="10">
        <f t="shared" si="21"/>
        <v>0</v>
      </c>
      <c r="Z164" s="10">
        <f t="shared" si="22"/>
        <v>0</v>
      </c>
      <c r="AA164" s="10">
        <f t="shared" si="23"/>
        <v>0</v>
      </c>
      <c r="AB164" s="10">
        <f t="shared" si="24"/>
        <v>0</v>
      </c>
      <c r="AC164" s="10">
        <f t="shared" si="25"/>
        <v>19000</v>
      </c>
      <c r="AD164" s="9">
        <f t="shared" si="26"/>
        <v>44875</v>
      </c>
      <c r="AE164" s="9">
        <f t="array" ref="AE164">IFS(O164&lt;&gt;"", O164, M164&lt;&gt;"", M164, R164&lt;&gt;"", MIN(R164, K164), R164=0, K164)</f>
        <v>46388</v>
      </c>
      <c r="AF164" s="94">
        <f t="shared" si="27"/>
        <v>46388</v>
      </c>
      <c r="AG164" s="94" t="str">
        <f t="shared" si="28"/>
        <v>Start Before/End After (current period)</v>
      </c>
      <c r="AH164" s="98">
        <f t="shared" si="29"/>
        <v>45657</v>
      </c>
      <c r="AI164" s="98">
        <f t="shared" si="30"/>
        <v>45747</v>
      </c>
      <c r="AJ164" s="99">
        <f t="shared" si="31"/>
        <v>1514</v>
      </c>
      <c r="AK164" s="99">
        <f t="shared" si="32"/>
        <v>783</v>
      </c>
      <c r="AL164" s="99">
        <f t="shared" si="33"/>
        <v>90</v>
      </c>
      <c r="AM164" s="99">
        <f t="shared" si="34"/>
        <v>873</v>
      </c>
      <c r="AN164" s="8">
        <f t="shared" si="35"/>
        <v>12.54953765</v>
      </c>
      <c r="AO164" s="8">
        <f t="shared" si="36"/>
        <v>9826.287979</v>
      </c>
      <c r="AP164" s="8">
        <f t="shared" si="37"/>
        <v>1129.458388</v>
      </c>
      <c r="AQ164" s="8">
        <f t="shared" si="38"/>
        <v>0</v>
      </c>
      <c r="AR164" s="8">
        <f t="shared" si="39"/>
        <v>0</v>
      </c>
      <c r="AS164" s="8">
        <f t="shared" si="40"/>
        <v>0</v>
      </c>
      <c r="AT164" s="8">
        <f t="shared" si="41"/>
        <v>10955.74637</v>
      </c>
      <c r="AU164" s="100">
        <f t="shared" si="42"/>
        <v>0</v>
      </c>
      <c r="AV164" s="8">
        <f>if(AO164&gt;0, iferror(averageifs(Prices!$B:$B, Prices!$A:$A, "&gt;="&amp;AD164, Prices!$A:$A, "&lt;"&amp;MIN($B$2, AE164)), 0), 0)</f>
        <v>4.653830837</v>
      </c>
      <c r="AW164" s="8">
        <f>if(AP164&gt;0, IFERROR(averageifs(Prices!$B:$B, Prices!$A:$A, "&gt;="&amp;MAX(AD164, $B$2), Prices!$A:$A, "&lt;"&amp;MIN($B$3, AE164)), 0), 0)</f>
        <v>4.181418936</v>
      </c>
      <c r="AX164" s="8">
        <f>if(AT164&gt;0, iferror(averageifs(Prices!$B:$B, Prices!$A:$A, "&gt;="&amp;AD164, Prices!$A:$A, "&lt;"&amp;min($B$3, $AE164)), 0), 0)</f>
        <v>4.605614484</v>
      </c>
      <c r="AY164" s="8">
        <f>VLOOKUP(maxifs(Prices!A:A, Prices!A:A, "&lt;="&amp;$B$2-1), Prices!A:B, 2, 0)*AO164</f>
        <v>41072.51693</v>
      </c>
      <c r="AZ164" s="8">
        <f t="shared" si="43"/>
        <v>45729.882</v>
      </c>
      <c r="BA164" s="8">
        <f t="shared" si="44"/>
        <v>0</v>
      </c>
      <c r="BB164" s="8">
        <f t="shared" si="45"/>
        <v>45729.882</v>
      </c>
      <c r="BC164" s="8">
        <f t="shared" si="46"/>
        <v>-4657.365079</v>
      </c>
      <c r="BD164" s="8">
        <f t="shared" si="47"/>
        <v>4728.062151</v>
      </c>
      <c r="BE164" s="8">
        <f t="shared" si="48"/>
        <v>0</v>
      </c>
      <c r="BF164" s="8">
        <f>-(if(R164&gt;0, VLOOKUP(maxifs(Prices!A:A, Prices!A:A, "&lt;="&amp;R164), Prices!A:B, 2, 0)*AA164, 0)+if(M164&lt;&gt;"", VLOOKUP(maxifs(Prices!A:A, Prices!A:A, "&lt;="&amp;M164), Prices!A:B, 2, 0)*Y164, 0)+if(O164&lt;&gt;"", VLOOKUP(maxifs(Prices!A:A, Prices!A:A, "&lt;="&amp;O164), Prices!A:B, 2, 0)*Z164, 0))</f>
        <v>0</v>
      </c>
      <c r="BG164" s="8">
        <f t="shared" si="49"/>
        <v>0</v>
      </c>
      <c r="BH164" s="8">
        <f t="shared" si="50"/>
        <v>-982.3868237</v>
      </c>
      <c r="BI164" s="8">
        <f>VLOOKUP(maxifs(Prices!A:A, Prices!A:A, "&lt;="&amp;$B$3), Prices!A:B, 2, 0)*AT164</f>
        <v>44818.19225</v>
      </c>
      <c r="BJ164" s="8">
        <f t="shared" si="51"/>
        <v>50457.94416</v>
      </c>
      <c r="BK164" s="8">
        <f t="shared" si="52"/>
        <v>0</v>
      </c>
      <c r="BL164" s="8">
        <f t="shared" si="53"/>
        <v>50457.94416</v>
      </c>
      <c r="BM164" s="8">
        <f t="shared" si="54"/>
        <v>-5639.751903</v>
      </c>
    </row>
    <row r="165" ht="12.75" customHeight="1">
      <c r="A165" s="88" t="s">
        <v>119</v>
      </c>
      <c r="B165" s="88" t="s">
        <v>105</v>
      </c>
      <c r="C165" s="7"/>
      <c r="D165" s="7" t="str">
        <f t="shared" si="8"/>
        <v>N</v>
      </c>
      <c r="E165" s="89"/>
      <c r="F165" s="90" t="str">
        <f>iferror(VLOOKUP(A165, Terminations!C:D, 2, 0), "")</f>
        <v/>
      </c>
      <c r="G165" s="88" t="s">
        <v>120</v>
      </c>
      <c r="H165" s="8" t="str">
        <f t="shared" si="9"/>
        <v>E3-T01-45449</v>
      </c>
      <c r="I165" s="91">
        <v>45084.0</v>
      </c>
      <c r="J165" s="92">
        <v>771000.0</v>
      </c>
      <c r="K165" s="91">
        <v>45449.0</v>
      </c>
      <c r="L165" s="10">
        <f t="shared" si="10"/>
        <v>771000</v>
      </c>
      <c r="M165" s="93" t="str">
        <f t="shared" si="11"/>
        <v/>
      </c>
      <c r="N165" s="8">
        <f t="shared" si="12"/>
        <v>0</v>
      </c>
      <c r="O165" s="94" t="str">
        <f t="shared" si="13"/>
        <v/>
      </c>
      <c r="P165" s="8">
        <f t="shared" si="14"/>
        <v>0</v>
      </c>
      <c r="Q165" s="95"/>
      <c r="R165" s="91">
        <f t="shared" ref="R165:S165" si="60">K165</f>
        <v>45449</v>
      </c>
      <c r="S165" s="97">
        <f t="shared" si="60"/>
        <v>771000</v>
      </c>
      <c r="T165" s="94">
        <f t="shared" si="16"/>
        <v>45449</v>
      </c>
      <c r="U165" s="10">
        <f t="shared" si="17"/>
        <v>0</v>
      </c>
      <c r="V165" s="10">
        <f t="shared" si="18"/>
        <v>0</v>
      </c>
      <c r="W165" s="10">
        <f t="shared" si="19"/>
        <v>0</v>
      </c>
      <c r="X165" s="10">
        <f t="shared" si="20"/>
        <v>0</v>
      </c>
      <c r="Y165" s="10">
        <f t="shared" si="21"/>
        <v>0</v>
      </c>
      <c r="Z165" s="10">
        <f t="shared" si="22"/>
        <v>0</v>
      </c>
      <c r="AA165" s="10">
        <f t="shared" si="23"/>
        <v>0</v>
      </c>
      <c r="AB165" s="10">
        <f t="shared" si="24"/>
        <v>0</v>
      </c>
      <c r="AC165" s="10">
        <f t="shared" si="25"/>
        <v>0</v>
      </c>
      <c r="AD165" s="9">
        <f t="shared" si="26"/>
        <v>45084</v>
      </c>
      <c r="AE165" s="9">
        <f t="array" ref="AE165">IFS(O165&lt;&gt;"", O165, M165&lt;&gt;"", M165, R165&lt;&gt;"", MIN(R165, K165), R165=0, K165)</f>
        <v>45449</v>
      </c>
      <c r="AF165" s="94">
        <f t="shared" si="27"/>
        <v>45449</v>
      </c>
      <c r="AG165" s="94" t="str">
        <f t="shared" si="28"/>
        <v>Start Before/End Before (current period)</v>
      </c>
      <c r="AH165" s="98">
        <f t="shared" si="29"/>
        <v>45449</v>
      </c>
      <c r="AI165" s="98">
        <f t="shared" si="30"/>
        <v>45449</v>
      </c>
      <c r="AJ165" s="99">
        <f t="shared" si="31"/>
        <v>366</v>
      </c>
      <c r="AK165" s="99">
        <f t="shared" si="32"/>
        <v>366</v>
      </c>
      <c r="AL165" s="99">
        <f t="shared" si="33"/>
        <v>0</v>
      </c>
      <c r="AM165" s="99">
        <f t="shared" si="34"/>
        <v>366</v>
      </c>
      <c r="AN165" s="8">
        <f t="shared" si="35"/>
        <v>2106.557377</v>
      </c>
      <c r="AO165" s="8">
        <f t="shared" si="36"/>
        <v>0</v>
      </c>
      <c r="AP165" s="8">
        <f t="shared" si="37"/>
        <v>0</v>
      </c>
      <c r="AQ165" s="8">
        <f t="shared" si="38"/>
        <v>0</v>
      </c>
      <c r="AR165" s="8">
        <f t="shared" si="39"/>
        <v>0</v>
      </c>
      <c r="AS165" s="8">
        <f t="shared" si="40"/>
        <v>0</v>
      </c>
      <c r="AT165" s="8">
        <f t="shared" si="41"/>
        <v>0</v>
      </c>
      <c r="AU165" s="100">
        <f t="shared" si="42"/>
        <v>0</v>
      </c>
      <c r="AV165" s="8">
        <f>if(AO165&gt;0, iferror(averageifs(Prices!$B:$B, Prices!$A:$A, "&gt;="&amp;AD165, Prices!$A:$A, "&lt;"&amp;MIN($B$2, AE165)), 0), 0)</f>
        <v>0</v>
      </c>
      <c r="AW165" s="8">
        <f>if(AP165&gt;0, IFERROR(averageifs(Prices!$B:$B, Prices!$A:$A, "&gt;="&amp;MAX(AD165, $B$2), Prices!$A:$A, "&lt;"&amp;MIN($B$3, AE165)), 0), 0)</f>
        <v>0</v>
      </c>
      <c r="AX165" s="8">
        <f>if(AT165&gt;0, iferror(averageifs(Prices!$B:$B, Prices!$A:$A, "&gt;="&amp;AD165, Prices!$A:$A, "&lt;"&amp;min($B$3, $AE165)), 0), 0)</f>
        <v>0</v>
      </c>
      <c r="AY165" s="8">
        <f>VLOOKUP(maxifs(Prices!A:A, Prices!A:A, "&lt;="&amp;$B$2-1), Prices!A:B, 2, 0)*AO165</f>
        <v>0</v>
      </c>
      <c r="AZ165" s="8">
        <f t="shared" si="43"/>
        <v>0</v>
      </c>
      <c r="BA165" s="8">
        <f t="shared" si="44"/>
        <v>0</v>
      </c>
      <c r="BB165" s="8">
        <f t="shared" si="45"/>
        <v>0</v>
      </c>
      <c r="BC165" s="8">
        <f t="shared" si="46"/>
        <v>0</v>
      </c>
      <c r="BD165" s="8">
        <f t="shared" si="47"/>
        <v>0</v>
      </c>
      <c r="BE165" s="8">
        <f t="shared" si="48"/>
        <v>0</v>
      </c>
      <c r="BF165" s="8">
        <f>-(if(R165&gt;0, VLOOKUP(maxifs(Prices!A:A, Prices!A:A, "&lt;="&amp;R165), Prices!A:B, 2, 0)*AA165, 0)+if(M165&lt;&gt;"", VLOOKUP(maxifs(Prices!A:A, Prices!A:A, "&lt;="&amp;M165), Prices!A:B, 2, 0)*Y165, 0)+if(O165&lt;&gt;"", VLOOKUP(maxifs(Prices!A:A, Prices!A:A, "&lt;="&amp;O165), Prices!A:B, 2, 0)*Z165, 0))</f>
        <v>0</v>
      </c>
      <c r="BG165" s="8">
        <f t="shared" si="49"/>
        <v>0</v>
      </c>
      <c r="BH165" s="8">
        <f t="shared" si="50"/>
        <v>0</v>
      </c>
      <c r="BI165" s="8">
        <f>VLOOKUP(maxifs(Prices!A:A, Prices!A:A, "&lt;="&amp;$B$3), Prices!A:B, 2, 0)*AT165</f>
        <v>0</v>
      </c>
      <c r="BJ165" s="8">
        <f t="shared" si="51"/>
        <v>0</v>
      </c>
      <c r="BK165" s="8">
        <f t="shared" si="52"/>
        <v>0</v>
      </c>
      <c r="BL165" s="8">
        <f t="shared" si="53"/>
        <v>0</v>
      </c>
      <c r="BM165" s="8">
        <f t="shared" si="54"/>
        <v>0</v>
      </c>
    </row>
    <row r="166" ht="12.75" customHeight="1">
      <c r="A166" s="88" t="s">
        <v>119</v>
      </c>
      <c r="B166" s="88" t="s">
        <v>105</v>
      </c>
      <c r="C166" s="7"/>
      <c r="D166" s="7" t="str">
        <f t="shared" si="8"/>
        <v>Y</v>
      </c>
      <c r="E166" s="89"/>
      <c r="F166" s="90" t="str">
        <f>iferror(VLOOKUP(A166, Terminations!C:D, 2, 0), "")</f>
        <v/>
      </c>
      <c r="G166" s="88" t="s">
        <v>121</v>
      </c>
      <c r="H166" s="8" t="str">
        <f t="shared" si="9"/>
        <v>E3-T02-45814</v>
      </c>
      <c r="I166" s="91">
        <v>45084.0</v>
      </c>
      <c r="J166" s="92">
        <v>64000.0</v>
      </c>
      <c r="K166" s="91">
        <v>45814.0</v>
      </c>
      <c r="L166" s="10">
        <f t="shared" si="10"/>
        <v>0</v>
      </c>
      <c r="M166" s="93" t="str">
        <f t="shared" si="11"/>
        <v/>
      </c>
      <c r="N166" s="8">
        <f t="shared" si="12"/>
        <v>0</v>
      </c>
      <c r="O166" s="94" t="str">
        <f t="shared" si="13"/>
        <v/>
      </c>
      <c r="P166" s="8">
        <f t="shared" si="14"/>
        <v>0</v>
      </c>
      <c r="Q166" s="95"/>
      <c r="R166" s="91"/>
      <c r="S166" s="97"/>
      <c r="T166" s="94">
        <f t="shared" si="16"/>
        <v>45814</v>
      </c>
      <c r="U166" s="10">
        <f t="shared" si="17"/>
        <v>0</v>
      </c>
      <c r="V166" s="10">
        <f t="shared" si="18"/>
        <v>64000</v>
      </c>
      <c r="W166" s="10">
        <f t="shared" si="19"/>
        <v>0</v>
      </c>
      <c r="X166" s="10">
        <f t="shared" si="20"/>
        <v>0</v>
      </c>
      <c r="Y166" s="10">
        <f t="shared" si="21"/>
        <v>0</v>
      </c>
      <c r="Z166" s="10">
        <f t="shared" si="22"/>
        <v>0</v>
      </c>
      <c r="AA166" s="10">
        <f t="shared" si="23"/>
        <v>0</v>
      </c>
      <c r="AB166" s="10">
        <f t="shared" si="24"/>
        <v>0</v>
      </c>
      <c r="AC166" s="10">
        <f t="shared" si="25"/>
        <v>64000</v>
      </c>
      <c r="AD166" s="9">
        <f t="shared" si="26"/>
        <v>45084</v>
      </c>
      <c r="AE166" s="9">
        <f t="array" ref="AE166">IFS(O166&lt;&gt;"", O166, M166&lt;&gt;"", M166, R166&lt;&gt;"", MIN(R166, K166), R166=0, K166)</f>
        <v>45814</v>
      </c>
      <c r="AF166" s="94">
        <f t="shared" si="27"/>
        <v>45814</v>
      </c>
      <c r="AG166" s="94" t="str">
        <f t="shared" si="28"/>
        <v>Start Before/End After (current period)</v>
      </c>
      <c r="AH166" s="98">
        <f t="shared" si="29"/>
        <v>45657</v>
      </c>
      <c r="AI166" s="98">
        <f t="shared" si="30"/>
        <v>45747</v>
      </c>
      <c r="AJ166" s="99">
        <f t="shared" si="31"/>
        <v>731</v>
      </c>
      <c r="AK166" s="99">
        <f t="shared" si="32"/>
        <v>574</v>
      </c>
      <c r="AL166" s="99">
        <f t="shared" si="33"/>
        <v>90</v>
      </c>
      <c r="AM166" s="99">
        <f t="shared" si="34"/>
        <v>664</v>
      </c>
      <c r="AN166" s="8">
        <f t="shared" si="35"/>
        <v>87.55129959</v>
      </c>
      <c r="AO166" s="8">
        <f t="shared" si="36"/>
        <v>50254.44596</v>
      </c>
      <c r="AP166" s="8">
        <f t="shared" si="37"/>
        <v>7879.616963</v>
      </c>
      <c r="AQ166" s="8">
        <f t="shared" si="38"/>
        <v>0</v>
      </c>
      <c r="AR166" s="8">
        <f t="shared" si="39"/>
        <v>0</v>
      </c>
      <c r="AS166" s="8">
        <f t="shared" si="40"/>
        <v>0</v>
      </c>
      <c r="AT166" s="8">
        <f t="shared" si="41"/>
        <v>58134.06293</v>
      </c>
      <c r="AU166" s="100">
        <f t="shared" si="42"/>
        <v>0</v>
      </c>
      <c r="AV166" s="8">
        <f>if(AO166&gt;0, iferror(averageifs(Prices!$B:$B, Prices!$A:$A, "&gt;="&amp;AD166, Prices!$A:$A, "&lt;"&amp;MIN($B$2, AE166)), 0), 0)</f>
        <v>4.533158907</v>
      </c>
      <c r="AW166" s="8">
        <f>if(AP166&gt;0, IFERROR(averageifs(Prices!$B:$B, Prices!$A:$A, "&gt;="&amp;MAX(AD166, $B$2), Prices!$A:$A, "&lt;"&amp;MIN($B$3, AE166)), 0), 0)</f>
        <v>4.181418936</v>
      </c>
      <c r="AX166" s="8">
        <f>if(AT166&gt;0, iferror(averageifs(Prices!$B:$B, Prices!$A:$A, "&gt;="&amp;AD166, Prices!$A:$A, "&lt;"&amp;min($B$3, $AE166)), 0), 0)</f>
        <v>4.485941927</v>
      </c>
      <c r="AY166" s="8">
        <f>VLOOKUP(maxifs(Prices!A:A, Prices!A:A, "&lt;="&amp;$B$2-1), Prices!A:B, 2, 0)*AO166</f>
        <v>210056.5938</v>
      </c>
      <c r="AZ166" s="8">
        <f t="shared" si="43"/>
        <v>227811.3893</v>
      </c>
      <c r="BA166" s="8">
        <f t="shared" si="44"/>
        <v>0</v>
      </c>
      <c r="BB166" s="8">
        <f t="shared" si="45"/>
        <v>227811.3893</v>
      </c>
      <c r="BC166" s="8">
        <f t="shared" si="46"/>
        <v>-17754.79553</v>
      </c>
      <c r="BD166" s="8">
        <f t="shared" si="47"/>
        <v>32974.64096</v>
      </c>
      <c r="BE166" s="8">
        <f t="shared" si="48"/>
        <v>0</v>
      </c>
      <c r="BF166" s="8">
        <f>-(if(R166&gt;0, VLOOKUP(maxifs(Prices!A:A, Prices!A:A, "&lt;="&amp;R166), Prices!A:B, 2, 0)*AA166, 0)+if(M166&lt;&gt;"", VLOOKUP(maxifs(Prices!A:A, Prices!A:A, "&lt;="&amp;M166), Prices!A:B, 2, 0)*Y166, 0)+if(O166&lt;&gt;"", VLOOKUP(maxifs(Prices!A:A, Prices!A:A, "&lt;="&amp;O166), Prices!A:B, 2, 0)*Z166, 0))</f>
        <v>0</v>
      </c>
      <c r="BG166" s="8">
        <f t="shared" si="49"/>
        <v>0</v>
      </c>
      <c r="BH166" s="8">
        <f t="shared" si="50"/>
        <v>-5214.154897</v>
      </c>
      <c r="BI166" s="8">
        <f>VLOOKUP(maxifs(Prices!A:A, Prices!A:A, "&lt;="&amp;$B$3), Prices!A:B, 2, 0)*AT166</f>
        <v>237817.0799</v>
      </c>
      <c r="BJ166" s="8">
        <f t="shared" si="51"/>
        <v>260786.0303</v>
      </c>
      <c r="BK166" s="8">
        <f t="shared" si="52"/>
        <v>0</v>
      </c>
      <c r="BL166" s="8">
        <f t="shared" si="53"/>
        <v>260786.0303</v>
      </c>
      <c r="BM166" s="8">
        <f t="shared" si="54"/>
        <v>-22968.95042</v>
      </c>
    </row>
    <row r="167" ht="12.75" customHeight="1">
      <c r="A167" s="88" t="s">
        <v>119</v>
      </c>
      <c r="B167" s="88" t="s">
        <v>105</v>
      </c>
      <c r="C167" s="7"/>
      <c r="D167" s="7" t="str">
        <f t="shared" si="8"/>
        <v>Y</v>
      </c>
      <c r="E167" s="89"/>
      <c r="F167" s="90" t="str">
        <f>iferror(VLOOKUP(A167, Terminations!C:D, 2, 0), "")</f>
        <v/>
      </c>
      <c r="G167" s="88" t="s">
        <v>122</v>
      </c>
      <c r="H167" s="8" t="str">
        <f t="shared" si="9"/>
        <v>E3-T03-45869</v>
      </c>
      <c r="I167" s="91">
        <v>45084.0</v>
      </c>
      <c r="J167" s="92">
        <v>64000.0</v>
      </c>
      <c r="K167" s="91">
        <v>45869.0</v>
      </c>
      <c r="L167" s="10">
        <f t="shared" si="10"/>
        <v>0</v>
      </c>
      <c r="M167" s="93" t="str">
        <f t="shared" si="11"/>
        <v/>
      </c>
      <c r="N167" s="8">
        <f t="shared" si="12"/>
        <v>0</v>
      </c>
      <c r="O167" s="94" t="str">
        <f t="shared" si="13"/>
        <v/>
      </c>
      <c r="P167" s="8">
        <f t="shared" si="14"/>
        <v>0</v>
      </c>
      <c r="Q167" s="95"/>
      <c r="R167" s="91"/>
      <c r="S167" s="97"/>
      <c r="T167" s="94">
        <f t="shared" si="16"/>
        <v>45869</v>
      </c>
      <c r="U167" s="10">
        <f t="shared" si="17"/>
        <v>0</v>
      </c>
      <c r="V167" s="10">
        <f t="shared" si="18"/>
        <v>64000</v>
      </c>
      <c r="W167" s="10">
        <f t="shared" si="19"/>
        <v>0</v>
      </c>
      <c r="X167" s="10">
        <f t="shared" si="20"/>
        <v>0</v>
      </c>
      <c r="Y167" s="10">
        <f t="shared" si="21"/>
        <v>0</v>
      </c>
      <c r="Z167" s="10">
        <f t="shared" si="22"/>
        <v>0</v>
      </c>
      <c r="AA167" s="10">
        <f t="shared" si="23"/>
        <v>0</v>
      </c>
      <c r="AB167" s="10">
        <f t="shared" si="24"/>
        <v>0</v>
      </c>
      <c r="AC167" s="10">
        <f t="shared" si="25"/>
        <v>64000</v>
      </c>
      <c r="AD167" s="9">
        <f t="shared" si="26"/>
        <v>45084</v>
      </c>
      <c r="AE167" s="9">
        <f t="array" ref="AE167">IFS(O167&lt;&gt;"", O167, M167&lt;&gt;"", M167, R167&lt;&gt;"", MIN(R167, K167), R167=0, K167)</f>
        <v>45869</v>
      </c>
      <c r="AF167" s="94">
        <f t="shared" si="27"/>
        <v>45869</v>
      </c>
      <c r="AG167" s="94" t="str">
        <f t="shared" si="28"/>
        <v>Start Before/End After (current period)</v>
      </c>
      <c r="AH167" s="98">
        <f t="shared" si="29"/>
        <v>45657</v>
      </c>
      <c r="AI167" s="98">
        <f t="shared" si="30"/>
        <v>45747</v>
      </c>
      <c r="AJ167" s="99">
        <f t="shared" si="31"/>
        <v>786</v>
      </c>
      <c r="AK167" s="99">
        <f t="shared" si="32"/>
        <v>574</v>
      </c>
      <c r="AL167" s="99">
        <f t="shared" si="33"/>
        <v>90</v>
      </c>
      <c r="AM167" s="99">
        <f t="shared" si="34"/>
        <v>664</v>
      </c>
      <c r="AN167" s="8">
        <f t="shared" si="35"/>
        <v>81.42493639</v>
      </c>
      <c r="AO167" s="8">
        <f t="shared" si="36"/>
        <v>46737.91349</v>
      </c>
      <c r="AP167" s="8">
        <f t="shared" si="37"/>
        <v>7328.244275</v>
      </c>
      <c r="AQ167" s="8">
        <f t="shared" si="38"/>
        <v>0</v>
      </c>
      <c r="AR167" s="8">
        <f t="shared" si="39"/>
        <v>0</v>
      </c>
      <c r="AS167" s="8">
        <f t="shared" si="40"/>
        <v>0</v>
      </c>
      <c r="AT167" s="8">
        <f t="shared" si="41"/>
        <v>54066.15776</v>
      </c>
      <c r="AU167" s="100">
        <f t="shared" si="42"/>
        <v>0</v>
      </c>
      <c r="AV167" s="8">
        <f>if(AO167&gt;0, iferror(averageifs(Prices!$B:$B, Prices!$A:$A, "&gt;="&amp;AD167, Prices!$A:$A, "&lt;"&amp;MIN($B$2, AE167)), 0), 0)</f>
        <v>4.533158907</v>
      </c>
      <c r="AW167" s="8">
        <f>if(AP167&gt;0, IFERROR(averageifs(Prices!$B:$B, Prices!$A:$A, "&gt;="&amp;MAX(AD167, $B$2), Prices!$A:$A, "&lt;"&amp;MIN($B$3, AE167)), 0), 0)</f>
        <v>4.181418936</v>
      </c>
      <c r="AX167" s="8">
        <f>if(AT167&gt;0, iferror(averageifs(Prices!$B:$B, Prices!$A:$A, "&gt;="&amp;AD167, Prices!$A:$A, "&lt;"&amp;min($B$3, $AE167)), 0), 0)</f>
        <v>4.485941927</v>
      </c>
      <c r="AY167" s="8">
        <f>VLOOKUP(maxifs(Prices!A:A, Prices!A:A, "&lt;="&amp;$B$2-1), Prices!A:B, 2, 0)*AO167</f>
        <v>195357.9772</v>
      </c>
      <c r="AZ167" s="8">
        <f t="shared" si="43"/>
        <v>211870.3888</v>
      </c>
      <c r="BA167" s="8">
        <f t="shared" si="44"/>
        <v>0</v>
      </c>
      <c r="BB167" s="8">
        <f t="shared" si="45"/>
        <v>211870.3888</v>
      </c>
      <c r="BC167" s="8">
        <f t="shared" si="46"/>
        <v>-16512.41161</v>
      </c>
      <c r="BD167" s="8">
        <f t="shared" si="47"/>
        <v>30667.25514</v>
      </c>
      <c r="BE167" s="8">
        <f t="shared" si="48"/>
        <v>0</v>
      </c>
      <c r="BF167" s="8">
        <f>-(if(R167&gt;0, VLOOKUP(maxifs(Prices!A:A, Prices!A:A, "&lt;="&amp;R167), Prices!A:B, 2, 0)*AA167, 0)+if(M167&lt;&gt;"", VLOOKUP(maxifs(Prices!A:A, Prices!A:A, "&lt;="&amp;M167), Prices!A:B, 2, 0)*Y167, 0)+if(O167&lt;&gt;"", VLOOKUP(maxifs(Prices!A:A, Prices!A:A, "&lt;="&amp;O167), Prices!A:B, 2, 0)*Z167, 0))</f>
        <v>0</v>
      </c>
      <c r="BG167" s="8">
        <f t="shared" si="49"/>
        <v>0</v>
      </c>
      <c r="BH167" s="8">
        <f t="shared" si="50"/>
        <v>-4849.29673</v>
      </c>
      <c r="BI167" s="8">
        <f>VLOOKUP(maxifs(Prices!A:A, Prices!A:A, "&lt;="&amp;$B$3), Prices!A:B, 2, 0)*AT167</f>
        <v>221175.9356</v>
      </c>
      <c r="BJ167" s="8">
        <f t="shared" si="51"/>
        <v>242537.6439</v>
      </c>
      <c r="BK167" s="8">
        <f t="shared" si="52"/>
        <v>0</v>
      </c>
      <c r="BL167" s="8">
        <f t="shared" si="53"/>
        <v>242537.6439</v>
      </c>
      <c r="BM167" s="8">
        <f t="shared" si="54"/>
        <v>-21361.70834</v>
      </c>
    </row>
    <row r="168" ht="12.75" customHeight="1">
      <c r="A168" s="88" t="s">
        <v>119</v>
      </c>
      <c r="B168" s="88" t="s">
        <v>105</v>
      </c>
      <c r="C168" s="7"/>
      <c r="D168" s="7" t="str">
        <f t="shared" si="8"/>
        <v>Y</v>
      </c>
      <c r="E168" s="89"/>
      <c r="F168" s="90" t="str">
        <f>iferror(VLOOKUP(A168, Terminations!C:D, 2, 0), "")</f>
        <v/>
      </c>
      <c r="G168" s="88" t="s">
        <v>122</v>
      </c>
      <c r="H168" s="8" t="str">
        <f t="shared" si="9"/>
        <v>E3-T03-45900</v>
      </c>
      <c r="I168" s="91">
        <v>45084.0</v>
      </c>
      <c r="J168" s="92">
        <v>64000.0</v>
      </c>
      <c r="K168" s="91">
        <v>45900.0</v>
      </c>
      <c r="L168" s="10">
        <f t="shared" si="10"/>
        <v>0</v>
      </c>
      <c r="M168" s="93" t="str">
        <f t="shared" si="11"/>
        <v/>
      </c>
      <c r="N168" s="8">
        <f t="shared" si="12"/>
        <v>0</v>
      </c>
      <c r="O168" s="94" t="str">
        <f t="shared" si="13"/>
        <v/>
      </c>
      <c r="P168" s="8">
        <f t="shared" si="14"/>
        <v>0</v>
      </c>
      <c r="Q168" s="95"/>
      <c r="R168" s="91"/>
      <c r="S168" s="97"/>
      <c r="T168" s="94">
        <f t="shared" si="16"/>
        <v>45900</v>
      </c>
      <c r="U168" s="10">
        <f t="shared" si="17"/>
        <v>0</v>
      </c>
      <c r="V168" s="10">
        <f t="shared" si="18"/>
        <v>64000</v>
      </c>
      <c r="W168" s="10">
        <f t="shared" si="19"/>
        <v>0</v>
      </c>
      <c r="X168" s="10">
        <f t="shared" si="20"/>
        <v>0</v>
      </c>
      <c r="Y168" s="10">
        <f t="shared" si="21"/>
        <v>0</v>
      </c>
      <c r="Z168" s="10">
        <f t="shared" si="22"/>
        <v>0</v>
      </c>
      <c r="AA168" s="10">
        <f t="shared" si="23"/>
        <v>0</v>
      </c>
      <c r="AB168" s="10">
        <f t="shared" si="24"/>
        <v>0</v>
      </c>
      <c r="AC168" s="10">
        <f t="shared" si="25"/>
        <v>64000</v>
      </c>
      <c r="AD168" s="9">
        <f t="shared" si="26"/>
        <v>45084</v>
      </c>
      <c r="AE168" s="9">
        <f t="array" ref="AE168">IFS(O168&lt;&gt;"", O168, M168&lt;&gt;"", M168, R168&lt;&gt;"", MIN(R168, K168), R168=0, K168)</f>
        <v>45900</v>
      </c>
      <c r="AF168" s="94">
        <f t="shared" si="27"/>
        <v>45900</v>
      </c>
      <c r="AG168" s="94" t="str">
        <f t="shared" si="28"/>
        <v>Start Before/End After (current period)</v>
      </c>
      <c r="AH168" s="98">
        <f t="shared" si="29"/>
        <v>45657</v>
      </c>
      <c r="AI168" s="98">
        <f t="shared" si="30"/>
        <v>45747</v>
      </c>
      <c r="AJ168" s="99">
        <f t="shared" si="31"/>
        <v>817</v>
      </c>
      <c r="AK168" s="99">
        <f t="shared" si="32"/>
        <v>574</v>
      </c>
      <c r="AL168" s="99">
        <f t="shared" si="33"/>
        <v>90</v>
      </c>
      <c r="AM168" s="99">
        <f t="shared" si="34"/>
        <v>664</v>
      </c>
      <c r="AN168" s="8">
        <f t="shared" si="35"/>
        <v>78.33537332</v>
      </c>
      <c r="AO168" s="8">
        <f t="shared" si="36"/>
        <v>44964.50428</v>
      </c>
      <c r="AP168" s="8">
        <f t="shared" si="37"/>
        <v>7050.183599</v>
      </c>
      <c r="AQ168" s="8">
        <f t="shared" si="38"/>
        <v>0</v>
      </c>
      <c r="AR168" s="8">
        <f t="shared" si="39"/>
        <v>0</v>
      </c>
      <c r="AS168" s="8">
        <f t="shared" si="40"/>
        <v>0</v>
      </c>
      <c r="AT168" s="8">
        <f t="shared" si="41"/>
        <v>52014.68788</v>
      </c>
      <c r="AU168" s="100">
        <f t="shared" si="42"/>
        <v>0</v>
      </c>
      <c r="AV168" s="8">
        <f>if(AO168&gt;0, iferror(averageifs(Prices!$B:$B, Prices!$A:$A, "&gt;="&amp;AD168, Prices!$A:$A, "&lt;"&amp;MIN($B$2, AE168)), 0), 0)</f>
        <v>4.533158907</v>
      </c>
      <c r="AW168" s="8">
        <f>if(AP168&gt;0, IFERROR(averageifs(Prices!$B:$B, Prices!$A:$A, "&gt;="&amp;MAX(AD168, $B$2), Prices!$A:$A, "&lt;"&amp;MIN($B$3, AE168)), 0), 0)</f>
        <v>4.181418936</v>
      </c>
      <c r="AX168" s="8">
        <f>if(AT168&gt;0, iferror(averageifs(Prices!$B:$B, Prices!$A:$A, "&gt;="&amp;AD168, Prices!$A:$A, "&lt;"&amp;min($B$3, $AE168)), 0), 0)</f>
        <v>4.485941927</v>
      </c>
      <c r="AY168" s="8">
        <f>VLOOKUP(maxifs(Prices!A:A, Prices!A:A, "&lt;="&amp;$B$2-1), Prices!A:B, 2, 0)*AO168</f>
        <v>187945.3734</v>
      </c>
      <c r="AZ168" s="8">
        <f t="shared" si="43"/>
        <v>203831.2431</v>
      </c>
      <c r="BA168" s="8">
        <f t="shared" si="44"/>
        <v>0</v>
      </c>
      <c r="BB168" s="8">
        <f t="shared" si="45"/>
        <v>203831.2431</v>
      </c>
      <c r="BC168" s="8">
        <f t="shared" si="46"/>
        <v>-15885.86968</v>
      </c>
      <c r="BD168" s="8">
        <f t="shared" si="47"/>
        <v>29503.62612</v>
      </c>
      <c r="BE168" s="8">
        <f t="shared" si="48"/>
        <v>0</v>
      </c>
      <c r="BF168" s="8">
        <f>-(if(R168&gt;0, VLOOKUP(maxifs(Prices!A:A, Prices!A:A, "&lt;="&amp;R168), Prices!A:B, 2, 0)*AA168, 0)+if(M168&lt;&gt;"", VLOOKUP(maxifs(Prices!A:A, Prices!A:A, "&lt;="&amp;M168), Prices!A:B, 2, 0)*Y168, 0)+if(O168&lt;&gt;"", VLOOKUP(maxifs(Prices!A:A, Prices!A:A, "&lt;="&amp;O168), Prices!A:B, 2, 0)*Z168, 0))</f>
        <v>0</v>
      </c>
      <c r="BG168" s="8">
        <f t="shared" si="49"/>
        <v>0</v>
      </c>
      <c r="BH168" s="8">
        <f t="shared" si="50"/>
        <v>-4665.296487</v>
      </c>
      <c r="BI168" s="8">
        <f>VLOOKUP(maxifs(Prices!A:A, Prices!A:A, "&lt;="&amp;$B$3), Prices!A:B, 2, 0)*AT168</f>
        <v>212783.703</v>
      </c>
      <c r="BJ168" s="8">
        <f t="shared" si="51"/>
        <v>233334.8692</v>
      </c>
      <c r="BK168" s="8">
        <f t="shared" si="52"/>
        <v>0</v>
      </c>
      <c r="BL168" s="8">
        <f t="shared" si="53"/>
        <v>233334.8692</v>
      </c>
      <c r="BM168" s="8">
        <f t="shared" si="54"/>
        <v>-20551.16617</v>
      </c>
    </row>
    <row r="169" ht="12.75" customHeight="1">
      <c r="A169" s="88" t="s">
        <v>119</v>
      </c>
      <c r="B169" s="88" t="s">
        <v>105</v>
      </c>
      <c r="C169" s="7"/>
      <c r="D169" s="7" t="str">
        <f t="shared" si="8"/>
        <v>Y</v>
      </c>
      <c r="E169" s="89"/>
      <c r="F169" s="90" t="str">
        <f>iferror(VLOOKUP(A169, Terminations!C:D, 2, 0), "")</f>
        <v/>
      </c>
      <c r="G169" s="88" t="s">
        <v>122</v>
      </c>
      <c r="H169" s="8" t="str">
        <f t="shared" si="9"/>
        <v>E3-T03-45930</v>
      </c>
      <c r="I169" s="91">
        <v>45084.0</v>
      </c>
      <c r="J169" s="92">
        <v>64000.0</v>
      </c>
      <c r="K169" s="91">
        <v>45930.0</v>
      </c>
      <c r="L169" s="10">
        <f t="shared" si="10"/>
        <v>0</v>
      </c>
      <c r="M169" s="93" t="str">
        <f t="shared" si="11"/>
        <v/>
      </c>
      <c r="N169" s="8">
        <f t="shared" si="12"/>
        <v>0</v>
      </c>
      <c r="O169" s="94" t="str">
        <f t="shared" si="13"/>
        <v/>
      </c>
      <c r="P169" s="8">
        <f t="shared" si="14"/>
        <v>0</v>
      </c>
      <c r="Q169" s="95"/>
      <c r="R169" s="91"/>
      <c r="S169" s="97"/>
      <c r="T169" s="94">
        <f t="shared" si="16"/>
        <v>45930</v>
      </c>
      <c r="U169" s="10">
        <f t="shared" si="17"/>
        <v>0</v>
      </c>
      <c r="V169" s="10">
        <f t="shared" si="18"/>
        <v>64000</v>
      </c>
      <c r="W169" s="10">
        <f t="shared" si="19"/>
        <v>0</v>
      </c>
      <c r="X169" s="10">
        <f t="shared" si="20"/>
        <v>0</v>
      </c>
      <c r="Y169" s="10">
        <f t="shared" si="21"/>
        <v>0</v>
      </c>
      <c r="Z169" s="10">
        <f t="shared" si="22"/>
        <v>0</v>
      </c>
      <c r="AA169" s="10">
        <f t="shared" si="23"/>
        <v>0</v>
      </c>
      <c r="AB169" s="10">
        <f t="shared" si="24"/>
        <v>0</v>
      </c>
      <c r="AC169" s="10">
        <f t="shared" si="25"/>
        <v>64000</v>
      </c>
      <c r="AD169" s="9">
        <f t="shared" si="26"/>
        <v>45084</v>
      </c>
      <c r="AE169" s="9">
        <f t="array" ref="AE169">IFS(O169&lt;&gt;"", O169, M169&lt;&gt;"", M169, R169&lt;&gt;"", MIN(R169, K169), R169=0, K169)</f>
        <v>45930</v>
      </c>
      <c r="AF169" s="94">
        <f t="shared" si="27"/>
        <v>45930</v>
      </c>
      <c r="AG169" s="94" t="str">
        <f t="shared" si="28"/>
        <v>Start Before/End After (current period)</v>
      </c>
      <c r="AH169" s="98">
        <f t="shared" si="29"/>
        <v>45657</v>
      </c>
      <c r="AI169" s="98">
        <f t="shared" si="30"/>
        <v>45747</v>
      </c>
      <c r="AJ169" s="99">
        <f t="shared" si="31"/>
        <v>847</v>
      </c>
      <c r="AK169" s="99">
        <f t="shared" si="32"/>
        <v>574</v>
      </c>
      <c r="AL169" s="99">
        <f t="shared" si="33"/>
        <v>90</v>
      </c>
      <c r="AM169" s="99">
        <f t="shared" si="34"/>
        <v>664</v>
      </c>
      <c r="AN169" s="8">
        <f t="shared" si="35"/>
        <v>75.56080283</v>
      </c>
      <c r="AO169" s="8">
        <f t="shared" si="36"/>
        <v>43371.90083</v>
      </c>
      <c r="AP169" s="8">
        <f t="shared" si="37"/>
        <v>6800.472255</v>
      </c>
      <c r="AQ169" s="8">
        <f t="shared" si="38"/>
        <v>0</v>
      </c>
      <c r="AR169" s="8">
        <f t="shared" si="39"/>
        <v>0</v>
      </c>
      <c r="AS169" s="8">
        <f t="shared" si="40"/>
        <v>0</v>
      </c>
      <c r="AT169" s="8">
        <f t="shared" si="41"/>
        <v>50172.37308</v>
      </c>
      <c r="AU169" s="100">
        <f t="shared" si="42"/>
        <v>0</v>
      </c>
      <c r="AV169" s="8">
        <f>if(AO169&gt;0, iferror(averageifs(Prices!$B:$B, Prices!$A:$A, "&gt;="&amp;AD169, Prices!$A:$A, "&lt;"&amp;MIN($B$2, AE169)), 0), 0)</f>
        <v>4.533158907</v>
      </c>
      <c r="AW169" s="8">
        <f>if(AP169&gt;0, IFERROR(averageifs(Prices!$B:$B, Prices!$A:$A, "&gt;="&amp;MAX(AD169, $B$2), Prices!$A:$A, "&lt;"&amp;MIN($B$3, AE169)), 0), 0)</f>
        <v>4.181418936</v>
      </c>
      <c r="AX169" s="8">
        <f>if(AT169&gt;0, iferror(averageifs(Prices!$B:$B, Prices!$A:$A, "&gt;="&amp;AD169, Prices!$A:$A, "&lt;"&amp;min($B$3, $AE169)), 0), 0)</f>
        <v>4.485941927</v>
      </c>
      <c r="AY169" s="8">
        <f>VLOOKUP(maxifs(Prices!A:A, Prices!A:A, "&lt;="&amp;$B$2-1), Prices!A:B, 2, 0)*AO169</f>
        <v>181288.5125</v>
      </c>
      <c r="AZ169" s="8">
        <f t="shared" si="43"/>
        <v>196611.7185</v>
      </c>
      <c r="BA169" s="8">
        <f t="shared" si="44"/>
        <v>0</v>
      </c>
      <c r="BB169" s="8">
        <f t="shared" si="45"/>
        <v>196611.7185</v>
      </c>
      <c r="BC169" s="8">
        <f t="shared" si="46"/>
        <v>-15323.20606</v>
      </c>
      <c r="BD169" s="8">
        <f t="shared" si="47"/>
        <v>28458.63346</v>
      </c>
      <c r="BE169" s="8">
        <f t="shared" si="48"/>
        <v>0</v>
      </c>
      <c r="BF169" s="8">
        <f>-(if(R169&gt;0, VLOOKUP(maxifs(Prices!A:A, Prices!A:A, "&lt;="&amp;R169), Prices!A:B, 2, 0)*AA169, 0)+if(M169&lt;&gt;"", VLOOKUP(maxifs(Prices!A:A, Prices!A:A, "&lt;="&amp;M169), Prices!A:B, 2, 0)*Y169, 0)+if(O169&lt;&gt;"", VLOOKUP(maxifs(Prices!A:A, Prices!A:A, "&lt;="&amp;O169), Prices!A:B, 2, 0)*Z169, 0))</f>
        <v>0</v>
      </c>
      <c r="BG169" s="8">
        <f t="shared" si="49"/>
        <v>0</v>
      </c>
      <c r="BH169" s="8">
        <f t="shared" si="50"/>
        <v>-4500.055762</v>
      </c>
      <c r="BI169" s="8">
        <f>VLOOKUP(maxifs(Prices!A:A, Prices!A:A, "&lt;="&amp;$B$3), Prices!A:B, 2, 0)*AT169</f>
        <v>205247.0902</v>
      </c>
      <c r="BJ169" s="8">
        <f t="shared" si="51"/>
        <v>225070.352</v>
      </c>
      <c r="BK169" s="8">
        <f t="shared" si="52"/>
        <v>0</v>
      </c>
      <c r="BL169" s="8">
        <f t="shared" si="53"/>
        <v>225070.352</v>
      </c>
      <c r="BM169" s="8">
        <f t="shared" si="54"/>
        <v>-19823.26182</v>
      </c>
    </row>
    <row r="170" ht="12.75" customHeight="1">
      <c r="A170" s="88" t="s">
        <v>119</v>
      </c>
      <c r="B170" s="88" t="s">
        <v>105</v>
      </c>
      <c r="C170" s="7"/>
      <c r="D170" s="7" t="str">
        <f t="shared" si="8"/>
        <v>Y</v>
      </c>
      <c r="E170" s="89"/>
      <c r="F170" s="90" t="str">
        <f>iferror(VLOOKUP(A170, Terminations!C:D, 2, 0), "")</f>
        <v/>
      </c>
      <c r="G170" s="88" t="s">
        <v>122</v>
      </c>
      <c r="H170" s="8" t="str">
        <f t="shared" si="9"/>
        <v>E3-T03-45961</v>
      </c>
      <c r="I170" s="91">
        <v>45084.0</v>
      </c>
      <c r="J170" s="92">
        <v>64000.0</v>
      </c>
      <c r="K170" s="91">
        <v>45961.0</v>
      </c>
      <c r="L170" s="10">
        <f t="shared" si="10"/>
        <v>0</v>
      </c>
      <c r="M170" s="93" t="str">
        <f t="shared" si="11"/>
        <v/>
      </c>
      <c r="N170" s="8">
        <f t="shared" si="12"/>
        <v>0</v>
      </c>
      <c r="O170" s="94" t="str">
        <f t="shared" si="13"/>
        <v/>
      </c>
      <c r="P170" s="8">
        <f t="shared" si="14"/>
        <v>0</v>
      </c>
      <c r="Q170" s="95"/>
      <c r="R170" s="91"/>
      <c r="S170" s="97"/>
      <c r="T170" s="94">
        <f t="shared" si="16"/>
        <v>45961</v>
      </c>
      <c r="U170" s="10">
        <f t="shared" si="17"/>
        <v>0</v>
      </c>
      <c r="V170" s="10">
        <f t="shared" si="18"/>
        <v>64000</v>
      </c>
      <c r="W170" s="10">
        <f t="shared" si="19"/>
        <v>0</v>
      </c>
      <c r="X170" s="10">
        <f t="shared" si="20"/>
        <v>0</v>
      </c>
      <c r="Y170" s="10">
        <f t="shared" si="21"/>
        <v>0</v>
      </c>
      <c r="Z170" s="10">
        <f t="shared" si="22"/>
        <v>0</v>
      </c>
      <c r="AA170" s="10">
        <f t="shared" si="23"/>
        <v>0</v>
      </c>
      <c r="AB170" s="10">
        <f t="shared" si="24"/>
        <v>0</v>
      </c>
      <c r="AC170" s="10">
        <f t="shared" si="25"/>
        <v>64000</v>
      </c>
      <c r="AD170" s="9">
        <f t="shared" si="26"/>
        <v>45084</v>
      </c>
      <c r="AE170" s="9">
        <f t="array" ref="AE170">IFS(O170&lt;&gt;"", O170, M170&lt;&gt;"", M170, R170&lt;&gt;"", MIN(R170, K170), R170=0, K170)</f>
        <v>45961</v>
      </c>
      <c r="AF170" s="94">
        <f t="shared" si="27"/>
        <v>45961</v>
      </c>
      <c r="AG170" s="94" t="str">
        <f t="shared" si="28"/>
        <v>Start Before/End After (current period)</v>
      </c>
      <c r="AH170" s="98">
        <f t="shared" si="29"/>
        <v>45657</v>
      </c>
      <c r="AI170" s="98">
        <f t="shared" si="30"/>
        <v>45747</v>
      </c>
      <c r="AJ170" s="99">
        <f t="shared" si="31"/>
        <v>878</v>
      </c>
      <c r="AK170" s="99">
        <f t="shared" si="32"/>
        <v>574</v>
      </c>
      <c r="AL170" s="99">
        <f t="shared" si="33"/>
        <v>90</v>
      </c>
      <c r="AM170" s="99">
        <f t="shared" si="34"/>
        <v>664</v>
      </c>
      <c r="AN170" s="8">
        <f t="shared" si="35"/>
        <v>72.8929385</v>
      </c>
      <c r="AO170" s="8">
        <f t="shared" si="36"/>
        <v>41840.5467</v>
      </c>
      <c r="AP170" s="8">
        <f t="shared" si="37"/>
        <v>6560.364465</v>
      </c>
      <c r="AQ170" s="8">
        <f t="shared" si="38"/>
        <v>0</v>
      </c>
      <c r="AR170" s="8">
        <f t="shared" si="39"/>
        <v>0</v>
      </c>
      <c r="AS170" s="8">
        <f t="shared" si="40"/>
        <v>0</v>
      </c>
      <c r="AT170" s="8">
        <f t="shared" si="41"/>
        <v>48400.91116</v>
      </c>
      <c r="AU170" s="100">
        <f t="shared" si="42"/>
        <v>0</v>
      </c>
      <c r="AV170" s="8">
        <f>if(AO170&gt;0, iferror(averageifs(Prices!$B:$B, Prices!$A:$A, "&gt;="&amp;AD170, Prices!$A:$A, "&lt;"&amp;MIN($B$2, AE170)), 0), 0)</f>
        <v>4.533158907</v>
      </c>
      <c r="AW170" s="8">
        <f>if(AP170&gt;0, IFERROR(averageifs(Prices!$B:$B, Prices!$A:$A, "&gt;="&amp;MAX(AD170, $B$2), Prices!$A:$A, "&lt;"&amp;MIN($B$3, AE170)), 0), 0)</f>
        <v>4.181418936</v>
      </c>
      <c r="AX170" s="8">
        <f>if(AT170&gt;0, iferror(averageifs(Prices!$B:$B, Prices!$A:$A, "&gt;="&amp;AD170, Prices!$A:$A, "&lt;"&amp;min($B$3, $AE170)), 0), 0)</f>
        <v>4.485941927</v>
      </c>
      <c r="AY170" s="8">
        <f>VLOOKUP(maxifs(Prices!A:A, Prices!A:A, "&lt;="&amp;$B$2-1), Prices!A:B, 2, 0)*AO170</f>
        <v>174887.6652</v>
      </c>
      <c r="AZ170" s="8">
        <f t="shared" si="43"/>
        <v>189669.8469</v>
      </c>
      <c r="BA170" s="8">
        <f t="shared" si="44"/>
        <v>0</v>
      </c>
      <c r="BB170" s="8">
        <f t="shared" si="45"/>
        <v>189669.8469</v>
      </c>
      <c r="BC170" s="8">
        <f t="shared" si="46"/>
        <v>-14782.1817</v>
      </c>
      <c r="BD170" s="8">
        <f t="shared" si="47"/>
        <v>27453.82978</v>
      </c>
      <c r="BE170" s="8">
        <f t="shared" si="48"/>
        <v>0</v>
      </c>
      <c r="BF170" s="8">
        <f>-(if(R170&gt;0, VLOOKUP(maxifs(Prices!A:A, Prices!A:A, "&lt;="&amp;R170), Prices!A:B, 2, 0)*AA170, 0)+if(M170&lt;&gt;"", VLOOKUP(maxifs(Prices!A:A, Prices!A:A, "&lt;="&amp;M170), Prices!A:B, 2, 0)*Y170, 0)+if(O170&lt;&gt;"", VLOOKUP(maxifs(Prices!A:A, Prices!A:A, "&lt;="&amp;O170), Prices!A:B, 2, 0)*Z170, 0))</f>
        <v>0</v>
      </c>
      <c r="BG170" s="8">
        <f t="shared" si="49"/>
        <v>0</v>
      </c>
      <c r="BH170" s="8">
        <f t="shared" si="50"/>
        <v>-4341.169966</v>
      </c>
      <c r="BI170" s="8">
        <f>VLOOKUP(maxifs(Prices!A:A, Prices!A:A, "&lt;="&amp;$B$3), Prices!A:B, 2, 0)*AT170</f>
        <v>198000.325</v>
      </c>
      <c r="BJ170" s="8">
        <f t="shared" si="51"/>
        <v>217123.6767</v>
      </c>
      <c r="BK170" s="8">
        <f t="shared" si="52"/>
        <v>0</v>
      </c>
      <c r="BL170" s="8">
        <f t="shared" si="53"/>
        <v>217123.6767</v>
      </c>
      <c r="BM170" s="8">
        <f t="shared" si="54"/>
        <v>-19123.35166</v>
      </c>
    </row>
    <row r="171" ht="12.75" customHeight="1">
      <c r="A171" s="88" t="s">
        <v>119</v>
      </c>
      <c r="B171" s="88" t="s">
        <v>105</v>
      </c>
      <c r="C171" s="7"/>
      <c r="D171" s="7" t="str">
        <f t="shared" si="8"/>
        <v>Y</v>
      </c>
      <c r="E171" s="89"/>
      <c r="F171" s="90" t="str">
        <f>iferror(VLOOKUP(A171, Terminations!C:D, 2, 0), "")</f>
        <v/>
      </c>
      <c r="G171" s="88" t="s">
        <v>122</v>
      </c>
      <c r="H171" s="8" t="str">
        <f t="shared" si="9"/>
        <v>E3-T03-45991</v>
      </c>
      <c r="I171" s="91">
        <v>45084.0</v>
      </c>
      <c r="J171" s="92">
        <v>64000.0</v>
      </c>
      <c r="K171" s="91">
        <v>45991.0</v>
      </c>
      <c r="L171" s="10">
        <f t="shared" si="10"/>
        <v>0</v>
      </c>
      <c r="M171" s="93" t="str">
        <f t="shared" si="11"/>
        <v/>
      </c>
      <c r="N171" s="8">
        <f t="shared" si="12"/>
        <v>0</v>
      </c>
      <c r="O171" s="94" t="str">
        <f t="shared" si="13"/>
        <v/>
      </c>
      <c r="P171" s="8">
        <f t="shared" si="14"/>
        <v>0</v>
      </c>
      <c r="Q171" s="95"/>
      <c r="R171" s="91"/>
      <c r="S171" s="97"/>
      <c r="T171" s="94">
        <f t="shared" si="16"/>
        <v>45991</v>
      </c>
      <c r="U171" s="10">
        <f t="shared" si="17"/>
        <v>0</v>
      </c>
      <c r="V171" s="10">
        <f t="shared" si="18"/>
        <v>64000</v>
      </c>
      <c r="W171" s="10">
        <f t="shared" si="19"/>
        <v>0</v>
      </c>
      <c r="X171" s="10">
        <f t="shared" si="20"/>
        <v>0</v>
      </c>
      <c r="Y171" s="10">
        <f t="shared" si="21"/>
        <v>0</v>
      </c>
      <c r="Z171" s="10">
        <f t="shared" si="22"/>
        <v>0</v>
      </c>
      <c r="AA171" s="10">
        <f t="shared" si="23"/>
        <v>0</v>
      </c>
      <c r="AB171" s="10">
        <f t="shared" si="24"/>
        <v>0</v>
      </c>
      <c r="AC171" s="10">
        <f t="shared" si="25"/>
        <v>64000</v>
      </c>
      <c r="AD171" s="9">
        <f t="shared" si="26"/>
        <v>45084</v>
      </c>
      <c r="AE171" s="9">
        <f t="array" ref="AE171">IFS(O171&lt;&gt;"", O171, M171&lt;&gt;"", M171, R171&lt;&gt;"", MIN(R171, K171), R171=0, K171)</f>
        <v>45991</v>
      </c>
      <c r="AF171" s="94">
        <f t="shared" si="27"/>
        <v>45991</v>
      </c>
      <c r="AG171" s="94" t="str">
        <f t="shared" si="28"/>
        <v>Start Before/End After (current period)</v>
      </c>
      <c r="AH171" s="98">
        <f t="shared" si="29"/>
        <v>45657</v>
      </c>
      <c r="AI171" s="98">
        <f t="shared" si="30"/>
        <v>45747</v>
      </c>
      <c r="AJ171" s="99">
        <f t="shared" si="31"/>
        <v>908</v>
      </c>
      <c r="AK171" s="99">
        <f t="shared" si="32"/>
        <v>574</v>
      </c>
      <c r="AL171" s="99">
        <f t="shared" si="33"/>
        <v>90</v>
      </c>
      <c r="AM171" s="99">
        <f t="shared" si="34"/>
        <v>664</v>
      </c>
      <c r="AN171" s="8">
        <f t="shared" si="35"/>
        <v>70.4845815</v>
      </c>
      <c r="AO171" s="8">
        <f t="shared" si="36"/>
        <v>40458.14978</v>
      </c>
      <c r="AP171" s="8">
        <f t="shared" si="37"/>
        <v>6343.612335</v>
      </c>
      <c r="AQ171" s="8">
        <f t="shared" si="38"/>
        <v>0</v>
      </c>
      <c r="AR171" s="8">
        <f t="shared" si="39"/>
        <v>0</v>
      </c>
      <c r="AS171" s="8">
        <f t="shared" si="40"/>
        <v>0</v>
      </c>
      <c r="AT171" s="8">
        <f t="shared" si="41"/>
        <v>46801.76211</v>
      </c>
      <c r="AU171" s="100">
        <f t="shared" si="42"/>
        <v>0</v>
      </c>
      <c r="AV171" s="8">
        <f>if(AO171&gt;0, iferror(averageifs(Prices!$B:$B, Prices!$A:$A, "&gt;="&amp;AD171, Prices!$A:$A, "&lt;"&amp;MIN($B$2, AE171)), 0), 0)</f>
        <v>4.533158907</v>
      </c>
      <c r="AW171" s="8">
        <f>if(AP171&gt;0, IFERROR(averageifs(Prices!$B:$B, Prices!$A:$A, "&gt;="&amp;MAX(AD171, $B$2), Prices!$A:$A, "&lt;"&amp;MIN($B$3, AE171)), 0), 0)</f>
        <v>4.181418936</v>
      </c>
      <c r="AX171" s="8">
        <f>if(AT171&gt;0, iferror(averageifs(Prices!$B:$B, Prices!$A:$A, "&gt;="&amp;AD171, Prices!$A:$A, "&lt;"&amp;min($B$3, $AE171)), 0), 0)</f>
        <v>4.485941927</v>
      </c>
      <c r="AY171" s="8">
        <f>VLOOKUP(maxifs(Prices!A:A, Prices!A:A, "&lt;="&amp;$B$2-1), Prices!A:B, 2, 0)*AO171</f>
        <v>169109.4384</v>
      </c>
      <c r="AZ171" s="8">
        <f t="shared" si="43"/>
        <v>183403.222</v>
      </c>
      <c r="BA171" s="8">
        <f t="shared" si="44"/>
        <v>0</v>
      </c>
      <c r="BB171" s="8">
        <f t="shared" si="45"/>
        <v>183403.222</v>
      </c>
      <c r="BC171" s="8">
        <f t="shared" si="46"/>
        <v>-14293.78362</v>
      </c>
      <c r="BD171" s="8">
        <f t="shared" si="47"/>
        <v>26546.76492</v>
      </c>
      <c r="BE171" s="8">
        <f t="shared" si="48"/>
        <v>0</v>
      </c>
      <c r="BF171" s="8">
        <f>-(if(R171&gt;0, VLOOKUP(maxifs(Prices!A:A, Prices!A:A, "&lt;="&amp;R171), Prices!A:B, 2, 0)*AA171, 0)+if(M171&lt;&gt;"", VLOOKUP(maxifs(Prices!A:A, Prices!A:A, "&lt;="&amp;M171), Prices!A:B, 2, 0)*Y171, 0)+if(O171&lt;&gt;"", VLOOKUP(maxifs(Prices!A:A, Prices!A:A, "&lt;="&amp;O171), Prices!A:B, 2, 0)*Z171, 0))</f>
        <v>0</v>
      </c>
      <c r="BG171" s="8">
        <f t="shared" si="49"/>
        <v>0</v>
      </c>
      <c r="BH171" s="8">
        <f t="shared" si="50"/>
        <v>-4197.73924</v>
      </c>
      <c r="BI171" s="8">
        <f>VLOOKUP(maxifs(Prices!A:A, Prices!A:A, "&lt;="&amp;$B$3), Prices!A:B, 2, 0)*AT171</f>
        <v>191458.4641</v>
      </c>
      <c r="BJ171" s="8">
        <f t="shared" si="51"/>
        <v>209949.9869</v>
      </c>
      <c r="BK171" s="8">
        <f t="shared" si="52"/>
        <v>0</v>
      </c>
      <c r="BL171" s="8">
        <f t="shared" si="53"/>
        <v>209949.9869</v>
      </c>
      <c r="BM171" s="8">
        <f t="shared" si="54"/>
        <v>-18491.52286</v>
      </c>
    </row>
    <row r="172" ht="12.75" customHeight="1">
      <c r="A172" s="88" t="s">
        <v>119</v>
      </c>
      <c r="B172" s="88" t="s">
        <v>105</v>
      </c>
      <c r="C172" s="7"/>
      <c r="D172" s="7" t="str">
        <f t="shared" si="8"/>
        <v>Y</v>
      </c>
      <c r="E172" s="89"/>
      <c r="F172" s="90" t="str">
        <f>iferror(VLOOKUP(A172, Terminations!C:D, 2, 0), "")</f>
        <v/>
      </c>
      <c r="G172" s="88" t="s">
        <v>122</v>
      </c>
      <c r="H172" s="8" t="str">
        <f t="shared" si="9"/>
        <v>E3-T03-46022</v>
      </c>
      <c r="I172" s="91">
        <v>45084.0</v>
      </c>
      <c r="J172" s="92">
        <v>64000.0</v>
      </c>
      <c r="K172" s="91">
        <v>46022.0</v>
      </c>
      <c r="L172" s="10">
        <f t="shared" si="10"/>
        <v>0</v>
      </c>
      <c r="M172" s="93" t="str">
        <f t="shared" si="11"/>
        <v/>
      </c>
      <c r="N172" s="8">
        <f t="shared" si="12"/>
        <v>0</v>
      </c>
      <c r="O172" s="94" t="str">
        <f t="shared" si="13"/>
        <v/>
      </c>
      <c r="P172" s="8">
        <f t="shared" si="14"/>
        <v>0</v>
      </c>
      <c r="Q172" s="95"/>
      <c r="R172" s="91"/>
      <c r="S172" s="97"/>
      <c r="T172" s="94">
        <f t="shared" si="16"/>
        <v>46022</v>
      </c>
      <c r="U172" s="10">
        <f t="shared" si="17"/>
        <v>0</v>
      </c>
      <c r="V172" s="10">
        <f t="shared" si="18"/>
        <v>64000</v>
      </c>
      <c r="W172" s="10">
        <f t="shared" si="19"/>
        <v>0</v>
      </c>
      <c r="X172" s="10">
        <f t="shared" si="20"/>
        <v>0</v>
      </c>
      <c r="Y172" s="10">
        <f t="shared" si="21"/>
        <v>0</v>
      </c>
      <c r="Z172" s="10">
        <f t="shared" si="22"/>
        <v>0</v>
      </c>
      <c r="AA172" s="10">
        <f t="shared" si="23"/>
        <v>0</v>
      </c>
      <c r="AB172" s="10">
        <f t="shared" si="24"/>
        <v>0</v>
      </c>
      <c r="AC172" s="10">
        <f t="shared" si="25"/>
        <v>64000</v>
      </c>
      <c r="AD172" s="9">
        <f t="shared" si="26"/>
        <v>45084</v>
      </c>
      <c r="AE172" s="9">
        <f t="array" ref="AE172">IFS(O172&lt;&gt;"", O172, M172&lt;&gt;"", M172, R172&lt;&gt;"", MIN(R172, K172), R172=0, K172)</f>
        <v>46022</v>
      </c>
      <c r="AF172" s="94">
        <f t="shared" si="27"/>
        <v>46022</v>
      </c>
      <c r="AG172" s="94" t="str">
        <f t="shared" si="28"/>
        <v>Start Before/End After (current period)</v>
      </c>
      <c r="AH172" s="98">
        <f t="shared" si="29"/>
        <v>45657</v>
      </c>
      <c r="AI172" s="98">
        <f t="shared" si="30"/>
        <v>45747</v>
      </c>
      <c r="AJ172" s="99">
        <f t="shared" si="31"/>
        <v>939</v>
      </c>
      <c r="AK172" s="99">
        <f t="shared" si="32"/>
        <v>574</v>
      </c>
      <c r="AL172" s="99">
        <f t="shared" si="33"/>
        <v>90</v>
      </c>
      <c r="AM172" s="99">
        <f t="shared" si="34"/>
        <v>664</v>
      </c>
      <c r="AN172" s="8">
        <f t="shared" si="35"/>
        <v>68.15761448</v>
      </c>
      <c r="AO172" s="8">
        <f t="shared" si="36"/>
        <v>39122.47071</v>
      </c>
      <c r="AP172" s="8">
        <f t="shared" si="37"/>
        <v>6134.185304</v>
      </c>
      <c r="AQ172" s="8">
        <f t="shared" si="38"/>
        <v>0</v>
      </c>
      <c r="AR172" s="8">
        <f t="shared" si="39"/>
        <v>0</v>
      </c>
      <c r="AS172" s="8">
        <f t="shared" si="40"/>
        <v>0</v>
      </c>
      <c r="AT172" s="8">
        <f t="shared" si="41"/>
        <v>45256.65602</v>
      </c>
      <c r="AU172" s="100">
        <f t="shared" si="42"/>
        <v>0</v>
      </c>
      <c r="AV172" s="8">
        <f>if(AO172&gt;0, iferror(averageifs(Prices!$B:$B, Prices!$A:$A, "&gt;="&amp;AD172, Prices!$A:$A, "&lt;"&amp;MIN($B$2, AE172)), 0), 0)</f>
        <v>4.533158907</v>
      </c>
      <c r="AW172" s="8">
        <f>if(AP172&gt;0, IFERROR(averageifs(Prices!$B:$B, Prices!$A:$A, "&gt;="&amp;MAX(AD172, $B$2), Prices!$A:$A, "&lt;"&amp;MIN($B$3, AE172)), 0), 0)</f>
        <v>4.181418936</v>
      </c>
      <c r="AX172" s="8">
        <f>if(AT172&gt;0, iferror(averageifs(Prices!$B:$B, Prices!$A:$A, "&gt;="&amp;AD172, Prices!$A:$A, "&lt;"&amp;min($B$3, $AE172)), 0), 0)</f>
        <v>4.485941927</v>
      </c>
      <c r="AY172" s="8">
        <f>VLOOKUP(maxifs(Prices!A:A, Prices!A:A, "&lt;="&amp;$B$2-1), Prices!A:B, 2, 0)*AO172</f>
        <v>163526.4857</v>
      </c>
      <c r="AZ172" s="8">
        <f t="shared" si="43"/>
        <v>177348.3766</v>
      </c>
      <c r="BA172" s="8">
        <f t="shared" si="44"/>
        <v>0</v>
      </c>
      <c r="BB172" s="8">
        <f t="shared" si="45"/>
        <v>177348.3766</v>
      </c>
      <c r="BC172" s="8">
        <f t="shared" si="46"/>
        <v>-13821.89087</v>
      </c>
      <c r="BD172" s="8">
        <f t="shared" si="47"/>
        <v>25670.35415</v>
      </c>
      <c r="BE172" s="8">
        <f t="shared" si="48"/>
        <v>0</v>
      </c>
      <c r="BF172" s="8">
        <f>-(if(R172&gt;0, VLOOKUP(maxifs(Prices!A:A, Prices!A:A, "&lt;="&amp;R172), Prices!A:B, 2, 0)*AA172, 0)+if(M172&lt;&gt;"", VLOOKUP(maxifs(Prices!A:A, Prices!A:A, "&lt;="&amp;M172), Prices!A:B, 2, 0)*Y172, 0)+if(O172&lt;&gt;"", VLOOKUP(maxifs(Prices!A:A, Prices!A:A, "&lt;="&amp;O172), Prices!A:B, 2, 0)*Z172, 0))</f>
        <v>0</v>
      </c>
      <c r="BG172" s="8">
        <f t="shared" si="49"/>
        <v>0</v>
      </c>
      <c r="BH172" s="8">
        <f t="shared" si="50"/>
        <v>-4059.15573</v>
      </c>
      <c r="BI172" s="8">
        <f>VLOOKUP(maxifs(Prices!A:A, Prices!A:A, "&lt;="&amp;$B$3), Prices!A:B, 2, 0)*AT172</f>
        <v>185137.6841</v>
      </c>
      <c r="BJ172" s="8">
        <f t="shared" si="51"/>
        <v>203018.7307</v>
      </c>
      <c r="BK172" s="8">
        <f t="shared" si="52"/>
        <v>0</v>
      </c>
      <c r="BL172" s="8">
        <f t="shared" si="53"/>
        <v>203018.7307</v>
      </c>
      <c r="BM172" s="8">
        <f t="shared" si="54"/>
        <v>-17881.0466</v>
      </c>
    </row>
    <row r="173" ht="12.75" customHeight="1">
      <c r="A173" s="88" t="s">
        <v>119</v>
      </c>
      <c r="B173" s="88" t="s">
        <v>105</v>
      </c>
      <c r="C173" s="7"/>
      <c r="D173" s="7" t="str">
        <f t="shared" si="8"/>
        <v>Y</v>
      </c>
      <c r="E173" s="89"/>
      <c r="F173" s="90" t="str">
        <f>iferror(VLOOKUP(A173, Terminations!C:D, 2, 0), "")</f>
        <v/>
      </c>
      <c r="G173" s="88" t="s">
        <v>122</v>
      </c>
      <c r="H173" s="8" t="str">
        <f t="shared" si="9"/>
        <v>E3-T03-46053</v>
      </c>
      <c r="I173" s="91">
        <v>45084.0</v>
      </c>
      <c r="J173" s="92">
        <v>64000.0</v>
      </c>
      <c r="K173" s="91">
        <v>46053.0</v>
      </c>
      <c r="L173" s="10">
        <f t="shared" si="10"/>
        <v>0</v>
      </c>
      <c r="M173" s="93" t="str">
        <f t="shared" si="11"/>
        <v/>
      </c>
      <c r="N173" s="8">
        <f t="shared" si="12"/>
        <v>0</v>
      </c>
      <c r="O173" s="94" t="str">
        <f t="shared" si="13"/>
        <v/>
      </c>
      <c r="P173" s="8">
        <f t="shared" si="14"/>
        <v>0</v>
      </c>
      <c r="Q173" s="95"/>
      <c r="R173" s="91"/>
      <c r="S173" s="97"/>
      <c r="T173" s="94">
        <f t="shared" si="16"/>
        <v>46053</v>
      </c>
      <c r="U173" s="10">
        <f t="shared" si="17"/>
        <v>0</v>
      </c>
      <c r="V173" s="10">
        <f t="shared" si="18"/>
        <v>64000</v>
      </c>
      <c r="W173" s="10">
        <f t="shared" si="19"/>
        <v>0</v>
      </c>
      <c r="X173" s="10">
        <f t="shared" si="20"/>
        <v>0</v>
      </c>
      <c r="Y173" s="10">
        <f t="shared" si="21"/>
        <v>0</v>
      </c>
      <c r="Z173" s="10">
        <f t="shared" si="22"/>
        <v>0</v>
      </c>
      <c r="AA173" s="10">
        <f t="shared" si="23"/>
        <v>0</v>
      </c>
      <c r="AB173" s="10">
        <f t="shared" si="24"/>
        <v>0</v>
      </c>
      <c r="AC173" s="10">
        <f t="shared" si="25"/>
        <v>64000</v>
      </c>
      <c r="AD173" s="9">
        <f t="shared" si="26"/>
        <v>45084</v>
      </c>
      <c r="AE173" s="9">
        <f t="array" ref="AE173">IFS(O173&lt;&gt;"", O173, M173&lt;&gt;"", M173, R173&lt;&gt;"", MIN(R173, K173), R173=0, K173)</f>
        <v>46053</v>
      </c>
      <c r="AF173" s="94">
        <f t="shared" si="27"/>
        <v>46053</v>
      </c>
      <c r="AG173" s="94" t="str">
        <f t="shared" si="28"/>
        <v>Start Before/End After (current period)</v>
      </c>
      <c r="AH173" s="98">
        <f t="shared" si="29"/>
        <v>45657</v>
      </c>
      <c r="AI173" s="98">
        <f t="shared" si="30"/>
        <v>45747</v>
      </c>
      <c r="AJ173" s="99">
        <f t="shared" si="31"/>
        <v>970</v>
      </c>
      <c r="AK173" s="99">
        <f t="shared" si="32"/>
        <v>574</v>
      </c>
      <c r="AL173" s="99">
        <f t="shared" si="33"/>
        <v>90</v>
      </c>
      <c r="AM173" s="99">
        <f t="shared" si="34"/>
        <v>664</v>
      </c>
      <c r="AN173" s="8">
        <f t="shared" si="35"/>
        <v>65.97938144</v>
      </c>
      <c r="AO173" s="8">
        <f t="shared" si="36"/>
        <v>37872.16495</v>
      </c>
      <c r="AP173" s="8">
        <f t="shared" si="37"/>
        <v>5938.14433</v>
      </c>
      <c r="AQ173" s="8">
        <f t="shared" si="38"/>
        <v>0</v>
      </c>
      <c r="AR173" s="8">
        <f t="shared" si="39"/>
        <v>0</v>
      </c>
      <c r="AS173" s="8">
        <f t="shared" si="40"/>
        <v>0</v>
      </c>
      <c r="AT173" s="8">
        <f t="shared" si="41"/>
        <v>43810.30928</v>
      </c>
      <c r="AU173" s="100">
        <f t="shared" si="42"/>
        <v>0</v>
      </c>
      <c r="AV173" s="8">
        <f>if(AO173&gt;0, iferror(averageifs(Prices!$B:$B, Prices!$A:$A, "&gt;="&amp;AD173, Prices!$A:$A, "&lt;"&amp;MIN($B$2, AE173)), 0), 0)</f>
        <v>4.533158907</v>
      </c>
      <c r="AW173" s="8">
        <f>if(AP173&gt;0, IFERROR(averageifs(Prices!$B:$B, Prices!$A:$A, "&gt;="&amp;MAX(AD173, $B$2), Prices!$A:$A, "&lt;"&amp;MIN($B$3, AE173)), 0), 0)</f>
        <v>4.181418936</v>
      </c>
      <c r="AX173" s="8">
        <f>if(AT173&gt;0, iferror(averageifs(Prices!$B:$B, Prices!$A:$A, "&gt;="&amp;AD173, Prices!$A:$A, "&lt;"&amp;min($B$3, $AE173)), 0), 0)</f>
        <v>4.485941927</v>
      </c>
      <c r="AY173" s="8">
        <f>VLOOKUP(maxifs(Prices!A:A, Prices!A:A, "&lt;="&amp;$B$2-1), Prices!A:B, 2, 0)*AO173</f>
        <v>158300.3815</v>
      </c>
      <c r="AZ173" s="8">
        <f t="shared" si="43"/>
        <v>171680.5418</v>
      </c>
      <c r="BA173" s="8">
        <f t="shared" si="44"/>
        <v>0</v>
      </c>
      <c r="BB173" s="8">
        <f t="shared" si="45"/>
        <v>171680.5418</v>
      </c>
      <c r="BC173" s="8">
        <f t="shared" si="46"/>
        <v>-13380.16034</v>
      </c>
      <c r="BD173" s="8">
        <f t="shared" si="47"/>
        <v>24849.96138</v>
      </c>
      <c r="BE173" s="8">
        <f t="shared" si="48"/>
        <v>0</v>
      </c>
      <c r="BF173" s="8">
        <f>-(if(R173&gt;0, VLOOKUP(maxifs(Prices!A:A, Prices!A:A, "&lt;="&amp;R173), Prices!A:B, 2, 0)*AA173, 0)+if(M173&lt;&gt;"", VLOOKUP(maxifs(Prices!A:A, Prices!A:A, "&lt;="&amp;M173), Prices!A:B, 2, 0)*Y173, 0)+if(O173&lt;&gt;"", VLOOKUP(maxifs(Prices!A:A, Prices!A:A, "&lt;="&amp;O173), Prices!A:B, 2, 0)*Z173, 0))</f>
        <v>0</v>
      </c>
      <c r="BG173" s="8">
        <f t="shared" si="49"/>
        <v>0</v>
      </c>
      <c r="BH173" s="8">
        <f t="shared" si="50"/>
        <v>-3929.430134</v>
      </c>
      <c r="BI173" s="8">
        <f>VLOOKUP(maxifs(Prices!A:A, Prices!A:A, "&lt;="&amp;$B$3), Prices!A:B, 2, 0)*AT173</f>
        <v>179220.9128</v>
      </c>
      <c r="BJ173" s="8">
        <f t="shared" si="51"/>
        <v>196530.5032</v>
      </c>
      <c r="BK173" s="8">
        <f t="shared" si="52"/>
        <v>0</v>
      </c>
      <c r="BL173" s="8">
        <f t="shared" si="53"/>
        <v>196530.5032</v>
      </c>
      <c r="BM173" s="8">
        <f t="shared" si="54"/>
        <v>-17309.59047</v>
      </c>
    </row>
    <row r="174" ht="12.75" customHeight="1">
      <c r="A174" s="88" t="s">
        <v>119</v>
      </c>
      <c r="B174" s="88" t="s">
        <v>105</v>
      </c>
      <c r="C174" s="7"/>
      <c r="D174" s="7" t="str">
        <f t="shared" si="8"/>
        <v>Y</v>
      </c>
      <c r="E174" s="89"/>
      <c r="F174" s="90" t="str">
        <f>iferror(VLOOKUP(A174, Terminations!C:D, 2, 0), "")</f>
        <v/>
      </c>
      <c r="G174" s="88" t="s">
        <v>122</v>
      </c>
      <c r="H174" s="8" t="str">
        <f t="shared" si="9"/>
        <v>E3-T03-46082</v>
      </c>
      <c r="I174" s="91">
        <v>45084.0</v>
      </c>
      <c r="J174" s="92">
        <v>64000.0</v>
      </c>
      <c r="K174" s="91">
        <v>46082.0</v>
      </c>
      <c r="L174" s="10">
        <f t="shared" si="10"/>
        <v>0</v>
      </c>
      <c r="M174" s="93" t="str">
        <f t="shared" si="11"/>
        <v/>
      </c>
      <c r="N174" s="8">
        <f t="shared" si="12"/>
        <v>0</v>
      </c>
      <c r="O174" s="94" t="str">
        <f t="shared" si="13"/>
        <v/>
      </c>
      <c r="P174" s="8">
        <f t="shared" si="14"/>
        <v>0</v>
      </c>
      <c r="Q174" s="95"/>
      <c r="R174" s="91"/>
      <c r="S174" s="97"/>
      <c r="T174" s="94">
        <f t="shared" si="16"/>
        <v>46082</v>
      </c>
      <c r="U174" s="10">
        <f t="shared" si="17"/>
        <v>0</v>
      </c>
      <c r="V174" s="10">
        <f t="shared" si="18"/>
        <v>64000</v>
      </c>
      <c r="W174" s="10">
        <f t="shared" si="19"/>
        <v>0</v>
      </c>
      <c r="X174" s="10">
        <f t="shared" si="20"/>
        <v>0</v>
      </c>
      <c r="Y174" s="10">
        <f t="shared" si="21"/>
        <v>0</v>
      </c>
      <c r="Z174" s="10">
        <f t="shared" si="22"/>
        <v>0</v>
      </c>
      <c r="AA174" s="10">
        <f t="shared" si="23"/>
        <v>0</v>
      </c>
      <c r="AB174" s="10">
        <f t="shared" si="24"/>
        <v>0</v>
      </c>
      <c r="AC174" s="10">
        <f t="shared" si="25"/>
        <v>64000</v>
      </c>
      <c r="AD174" s="9">
        <f t="shared" si="26"/>
        <v>45084</v>
      </c>
      <c r="AE174" s="9">
        <f t="array" ref="AE174">IFS(O174&lt;&gt;"", O174, M174&lt;&gt;"", M174, R174&lt;&gt;"", MIN(R174, K174), R174=0, K174)</f>
        <v>46082</v>
      </c>
      <c r="AF174" s="94">
        <f t="shared" si="27"/>
        <v>46082</v>
      </c>
      <c r="AG174" s="94" t="str">
        <f t="shared" si="28"/>
        <v>Start Before/End After (current period)</v>
      </c>
      <c r="AH174" s="98">
        <f t="shared" si="29"/>
        <v>45657</v>
      </c>
      <c r="AI174" s="98">
        <f t="shared" si="30"/>
        <v>45747</v>
      </c>
      <c r="AJ174" s="99">
        <f t="shared" si="31"/>
        <v>999</v>
      </c>
      <c r="AK174" s="99">
        <f t="shared" si="32"/>
        <v>574</v>
      </c>
      <c r="AL174" s="99">
        <f t="shared" si="33"/>
        <v>90</v>
      </c>
      <c r="AM174" s="99">
        <f t="shared" si="34"/>
        <v>664</v>
      </c>
      <c r="AN174" s="8">
        <f t="shared" si="35"/>
        <v>64.06406406</v>
      </c>
      <c r="AO174" s="8">
        <f t="shared" si="36"/>
        <v>36772.77277</v>
      </c>
      <c r="AP174" s="8">
        <f t="shared" si="37"/>
        <v>5765.765766</v>
      </c>
      <c r="AQ174" s="8">
        <f t="shared" si="38"/>
        <v>0</v>
      </c>
      <c r="AR174" s="8">
        <f t="shared" si="39"/>
        <v>0</v>
      </c>
      <c r="AS174" s="8">
        <f t="shared" si="40"/>
        <v>0</v>
      </c>
      <c r="AT174" s="8">
        <f t="shared" si="41"/>
        <v>42538.53854</v>
      </c>
      <c r="AU174" s="100">
        <f t="shared" si="42"/>
        <v>0</v>
      </c>
      <c r="AV174" s="8">
        <f>if(AO174&gt;0, iferror(averageifs(Prices!$B:$B, Prices!$A:$A, "&gt;="&amp;AD174, Prices!$A:$A, "&lt;"&amp;MIN($B$2, AE174)), 0), 0)</f>
        <v>4.533158907</v>
      </c>
      <c r="AW174" s="8">
        <f>if(AP174&gt;0, IFERROR(averageifs(Prices!$B:$B, Prices!$A:$A, "&gt;="&amp;MAX(AD174, $B$2), Prices!$A:$A, "&lt;"&amp;MIN($B$3, AE174)), 0), 0)</f>
        <v>4.181418936</v>
      </c>
      <c r="AX174" s="8">
        <f>if(AT174&gt;0, iferror(averageifs(Prices!$B:$B, Prices!$A:$A, "&gt;="&amp;AD174, Prices!$A:$A, "&lt;"&amp;min($B$3, $AE174)), 0), 0)</f>
        <v>4.485941927</v>
      </c>
      <c r="AY174" s="8">
        <f>VLOOKUP(maxifs(Prices!A:A, Prices!A:A, "&lt;="&amp;$B$2-1), Prices!A:B, 2, 0)*AO174</f>
        <v>153705.0751</v>
      </c>
      <c r="AZ174" s="8">
        <f t="shared" si="43"/>
        <v>166696.8224</v>
      </c>
      <c r="BA174" s="8">
        <f t="shared" si="44"/>
        <v>0</v>
      </c>
      <c r="BB174" s="8">
        <f t="shared" si="45"/>
        <v>166696.8224</v>
      </c>
      <c r="BC174" s="8">
        <f t="shared" si="46"/>
        <v>-12991.74728</v>
      </c>
      <c r="BD174" s="8">
        <f t="shared" si="47"/>
        <v>24128.59113</v>
      </c>
      <c r="BE174" s="8">
        <f t="shared" si="48"/>
        <v>0</v>
      </c>
      <c r="BF174" s="8">
        <f>-(if(R174&gt;0, VLOOKUP(maxifs(Prices!A:A, Prices!A:A, "&lt;="&amp;R174), Prices!A:B, 2, 0)*AA174, 0)+if(M174&lt;&gt;"", VLOOKUP(maxifs(Prices!A:A, Prices!A:A, "&lt;="&amp;M174), Prices!A:B, 2, 0)*Y174, 0)+if(O174&lt;&gt;"", VLOOKUP(maxifs(Prices!A:A, Prices!A:A, "&lt;="&amp;O174), Prices!A:B, 2, 0)*Z174, 0))</f>
        <v>0</v>
      </c>
      <c r="BG174" s="8">
        <f t="shared" si="49"/>
        <v>0</v>
      </c>
      <c r="BH174" s="8">
        <f t="shared" si="50"/>
        <v>-3815.362593</v>
      </c>
      <c r="BI174" s="8">
        <f>VLOOKUP(maxifs(Prices!A:A, Prices!A:A, "&lt;="&amp;$B$3), Prices!A:B, 2, 0)*AT174</f>
        <v>174018.3037</v>
      </c>
      <c r="BJ174" s="8">
        <f t="shared" si="51"/>
        <v>190825.4135</v>
      </c>
      <c r="BK174" s="8">
        <f t="shared" si="52"/>
        <v>0</v>
      </c>
      <c r="BL174" s="8">
        <f t="shared" si="53"/>
        <v>190825.4135</v>
      </c>
      <c r="BM174" s="8">
        <f t="shared" si="54"/>
        <v>-16807.10987</v>
      </c>
    </row>
    <row r="175" ht="12.75" customHeight="1">
      <c r="A175" s="88" t="s">
        <v>119</v>
      </c>
      <c r="B175" s="88" t="s">
        <v>105</v>
      </c>
      <c r="C175" s="7"/>
      <c r="D175" s="7" t="str">
        <f t="shared" si="8"/>
        <v>Y</v>
      </c>
      <c r="E175" s="89"/>
      <c r="F175" s="90" t="str">
        <f>iferror(VLOOKUP(A175, Terminations!C:D, 2, 0), "")</f>
        <v/>
      </c>
      <c r="G175" s="88" t="s">
        <v>122</v>
      </c>
      <c r="H175" s="8" t="str">
        <f t="shared" si="9"/>
        <v>E3-T03-46113</v>
      </c>
      <c r="I175" s="91">
        <v>45084.0</v>
      </c>
      <c r="J175" s="92">
        <v>64000.0</v>
      </c>
      <c r="K175" s="91">
        <v>46113.0</v>
      </c>
      <c r="L175" s="10">
        <f t="shared" si="10"/>
        <v>0</v>
      </c>
      <c r="M175" s="93" t="str">
        <f t="shared" si="11"/>
        <v/>
      </c>
      <c r="N175" s="8">
        <f t="shared" si="12"/>
        <v>0</v>
      </c>
      <c r="O175" s="94" t="str">
        <f t="shared" si="13"/>
        <v/>
      </c>
      <c r="P175" s="8">
        <f t="shared" si="14"/>
        <v>0</v>
      </c>
      <c r="Q175" s="95"/>
      <c r="R175" s="91"/>
      <c r="S175" s="97"/>
      <c r="T175" s="94">
        <f t="shared" si="16"/>
        <v>46113</v>
      </c>
      <c r="U175" s="10">
        <f t="shared" si="17"/>
        <v>0</v>
      </c>
      <c r="V175" s="10">
        <f t="shared" si="18"/>
        <v>64000</v>
      </c>
      <c r="W175" s="10">
        <f t="shared" si="19"/>
        <v>0</v>
      </c>
      <c r="X175" s="10">
        <f t="shared" si="20"/>
        <v>0</v>
      </c>
      <c r="Y175" s="10">
        <f t="shared" si="21"/>
        <v>0</v>
      </c>
      <c r="Z175" s="10">
        <f t="shared" si="22"/>
        <v>0</v>
      </c>
      <c r="AA175" s="10">
        <f t="shared" si="23"/>
        <v>0</v>
      </c>
      <c r="AB175" s="10">
        <f t="shared" si="24"/>
        <v>0</v>
      </c>
      <c r="AC175" s="10">
        <f t="shared" si="25"/>
        <v>64000</v>
      </c>
      <c r="AD175" s="9">
        <f t="shared" si="26"/>
        <v>45084</v>
      </c>
      <c r="AE175" s="9">
        <f t="array" ref="AE175">IFS(O175&lt;&gt;"", O175, M175&lt;&gt;"", M175, R175&lt;&gt;"", MIN(R175, K175), R175=0, K175)</f>
        <v>46113</v>
      </c>
      <c r="AF175" s="94">
        <f t="shared" si="27"/>
        <v>46113</v>
      </c>
      <c r="AG175" s="94" t="str">
        <f t="shared" si="28"/>
        <v>Start Before/End After (current period)</v>
      </c>
      <c r="AH175" s="98">
        <f t="shared" si="29"/>
        <v>45657</v>
      </c>
      <c r="AI175" s="98">
        <f t="shared" si="30"/>
        <v>45747</v>
      </c>
      <c r="AJ175" s="99">
        <f t="shared" si="31"/>
        <v>1030</v>
      </c>
      <c r="AK175" s="99">
        <f t="shared" si="32"/>
        <v>574</v>
      </c>
      <c r="AL175" s="99">
        <f t="shared" si="33"/>
        <v>90</v>
      </c>
      <c r="AM175" s="99">
        <f t="shared" si="34"/>
        <v>664</v>
      </c>
      <c r="AN175" s="8">
        <f t="shared" si="35"/>
        <v>62.13592233</v>
      </c>
      <c r="AO175" s="8">
        <f t="shared" si="36"/>
        <v>35666.01942</v>
      </c>
      <c r="AP175" s="8">
        <f t="shared" si="37"/>
        <v>5592.23301</v>
      </c>
      <c r="AQ175" s="8">
        <f t="shared" si="38"/>
        <v>0</v>
      </c>
      <c r="AR175" s="8">
        <f t="shared" si="39"/>
        <v>0</v>
      </c>
      <c r="AS175" s="8">
        <f t="shared" si="40"/>
        <v>0</v>
      </c>
      <c r="AT175" s="8">
        <f t="shared" si="41"/>
        <v>41258.25243</v>
      </c>
      <c r="AU175" s="100">
        <f t="shared" si="42"/>
        <v>0</v>
      </c>
      <c r="AV175" s="8">
        <f>if(AO175&gt;0, iferror(averageifs(Prices!$B:$B, Prices!$A:$A, "&gt;="&amp;AD175, Prices!$A:$A, "&lt;"&amp;MIN($B$2, AE175)), 0), 0)</f>
        <v>4.533158907</v>
      </c>
      <c r="AW175" s="8">
        <f>if(AP175&gt;0, IFERROR(averageifs(Prices!$B:$B, Prices!$A:$A, "&gt;="&amp;MAX(AD175, $B$2), Prices!$A:$A, "&lt;"&amp;MIN($B$3, AE175)), 0), 0)</f>
        <v>4.181418936</v>
      </c>
      <c r="AX175" s="8">
        <f>if(AT175&gt;0, iferror(averageifs(Prices!$B:$B, Prices!$A:$A, "&gt;="&amp;AD175, Prices!$A:$A, "&lt;"&amp;min($B$3, $AE175)), 0), 0)</f>
        <v>4.485941927</v>
      </c>
      <c r="AY175" s="8">
        <f>VLOOKUP(maxifs(Prices!A:A, Prices!A:A, "&lt;="&amp;$B$2-1), Prices!A:B, 2, 0)*AO175</f>
        <v>149079.0001</v>
      </c>
      <c r="AZ175" s="8">
        <f t="shared" si="43"/>
        <v>161679.7336</v>
      </c>
      <c r="BA175" s="8">
        <f t="shared" si="44"/>
        <v>0</v>
      </c>
      <c r="BB175" s="8">
        <f t="shared" si="45"/>
        <v>161679.7336</v>
      </c>
      <c r="BC175" s="8">
        <f t="shared" si="46"/>
        <v>-12600.73352</v>
      </c>
      <c r="BD175" s="8">
        <f t="shared" si="47"/>
        <v>23402.39082</v>
      </c>
      <c r="BE175" s="8">
        <f t="shared" si="48"/>
        <v>0</v>
      </c>
      <c r="BF175" s="8">
        <f>-(if(R175&gt;0, VLOOKUP(maxifs(Prices!A:A, Prices!A:A, "&lt;="&amp;R175), Prices!A:B, 2, 0)*AA175, 0)+if(M175&lt;&gt;"", VLOOKUP(maxifs(Prices!A:A, Prices!A:A, "&lt;="&amp;M175), Prices!A:B, 2, 0)*Y175, 0)+if(O175&lt;&gt;"", VLOOKUP(maxifs(Prices!A:A, Prices!A:A, "&lt;="&amp;O175), Prices!A:B, 2, 0)*Z175, 0))</f>
        <v>0</v>
      </c>
      <c r="BG175" s="8">
        <f t="shared" si="49"/>
        <v>0</v>
      </c>
      <c r="BH175" s="8">
        <f t="shared" si="50"/>
        <v>-3700.531291</v>
      </c>
      <c r="BI175" s="8">
        <f>VLOOKUP(maxifs(Prices!A:A, Prices!A:A, "&lt;="&amp;$B$3), Prices!A:B, 2, 0)*AT175</f>
        <v>168780.8596</v>
      </c>
      <c r="BJ175" s="8">
        <f t="shared" si="51"/>
        <v>185082.1244</v>
      </c>
      <c r="BK175" s="8">
        <f t="shared" si="52"/>
        <v>0</v>
      </c>
      <c r="BL175" s="8">
        <f t="shared" si="53"/>
        <v>185082.1244</v>
      </c>
      <c r="BM175" s="8">
        <f t="shared" si="54"/>
        <v>-16301.26481</v>
      </c>
    </row>
    <row r="176" ht="12.75" customHeight="1">
      <c r="A176" s="88" t="s">
        <v>119</v>
      </c>
      <c r="B176" s="88" t="s">
        <v>105</v>
      </c>
      <c r="C176" s="7"/>
      <c r="D176" s="7" t="str">
        <f t="shared" si="8"/>
        <v>Y</v>
      </c>
      <c r="E176" s="89"/>
      <c r="F176" s="90" t="str">
        <f>iferror(VLOOKUP(A176, Terminations!C:D, 2, 0), "")</f>
        <v/>
      </c>
      <c r="G176" s="88" t="s">
        <v>122</v>
      </c>
      <c r="H176" s="8" t="str">
        <f t="shared" si="9"/>
        <v>E3-T03-46143</v>
      </c>
      <c r="I176" s="91">
        <v>45084.0</v>
      </c>
      <c r="J176" s="92">
        <v>64000.0</v>
      </c>
      <c r="K176" s="91">
        <v>46143.0</v>
      </c>
      <c r="L176" s="10">
        <f t="shared" si="10"/>
        <v>0</v>
      </c>
      <c r="M176" s="93" t="str">
        <f t="shared" si="11"/>
        <v/>
      </c>
      <c r="N176" s="8">
        <f t="shared" si="12"/>
        <v>0</v>
      </c>
      <c r="O176" s="94" t="str">
        <f t="shared" si="13"/>
        <v/>
      </c>
      <c r="P176" s="8">
        <f t="shared" si="14"/>
        <v>0</v>
      </c>
      <c r="Q176" s="95"/>
      <c r="R176" s="91"/>
      <c r="S176" s="97"/>
      <c r="T176" s="94">
        <f t="shared" si="16"/>
        <v>46143</v>
      </c>
      <c r="U176" s="10">
        <f t="shared" si="17"/>
        <v>0</v>
      </c>
      <c r="V176" s="10">
        <f t="shared" si="18"/>
        <v>64000</v>
      </c>
      <c r="W176" s="10">
        <f t="shared" si="19"/>
        <v>0</v>
      </c>
      <c r="X176" s="10">
        <f t="shared" si="20"/>
        <v>0</v>
      </c>
      <c r="Y176" s="10">
        <f t="shared" si="21"/>
        <v>0</v>
      </c>
      <c r="Z176" s="10">
        <f t="shared" si="22"/>
        <v>0</v>
      </c>
      <c r="AA176" s="10">
        <f t="shared" si="23"/>
        <v>0</v>
      </c>
      <c r="AB176" s="10">
        <f t="shared" si="24"/>
        <v>0</v>
      </c>
      <c r="AC176" s="10">
        <f t="shared" si="25"/>
        <v>64000</v>
      </c>
      <c r="AD176" s="9">
        <f t="shared" si="26"/>
        <v>45084</v>
      </c>
      <c r="AE176" s="9">
        <f t="array" ref="AE176">IFS(O176&lt;&gt;"", O176, M176&lt;&gt;"", M176, R176&lt;&gt;"", MIN(R176, K176), R176=0, K176)</f>
        <v>46143</v>
      </c>
      <c r="AF176" s="94">
        <f t="shared" si="27"/>
        <v>46143</v>
      </c>
      <c r="AG176" s="94" t="str">
        <f t="shared" si="28"/>
        <v>Start Before/End After (current period)</v>
      </c>
      <c r="AH176" s="98">
        <f t="shared" si="29"/>
        <v>45657</v>
      </c>
      <c r="AI176" s="98">
        <f t="shared" si="30"/>
        <v>45747</v>
      </c>
      <c r="AJ176" s="99">
        <f t="shared" si="31"/>
        <v>1060</v>
      </c>
      <c r="AK176" s="99">
        <f t="shared" si="32"/>
        <v>574</v>
      </c>
      <c r="AL176" s="99">
        <f t="shared" si="33"/>
        <v>90</v>
      </c>
      <c r="AM176" s="99">
        <f t="shared" si="34"/>
        <v>664</v>
      </c>
      <c r="AN176" s="8">
        <f t="shared" si="35"/>
        <v>60.37735849</v>
      </c>
      <c r="AO176" s="8">
        <f t="shared" si="36"/>
        <v>34656.60377</v>
      </c>
      <c r="AP176" s="8">
        <f t="shared" si="37"/>
        <v>5433.962264</v>
      </c>
      <c r="AQ176" s="8">
        <f t="shared" si="38"/>
        <v>0</v>
      </c>
      <c r="AR176" s="8">
        <f t="shared" si="39"/>
        <v>0</v>
      </c>
      <c r="AS176" s="8">
        <f t="shared" si="40"/>
        <v>0</v>
      </c>
      <c r="AT176" s="8">
        <f t="shared" si="41"/>
        <v>40090.56604</v>
      </c>
      <c r="AU176" s="100">
        <f t="shared" si="42"/>
        <v>0</v>
      </c>
      <c r="AV176" s="8">
        <f>if(AO176&gt;0, iferror(averageifs(Prices!$B:$B, Prices!$A:$A, "&gt;="&amp;AD176, Prices!$A:$A, "&lt;"&amp;MIN($B$2, AE176)), 0), 0)</f>
        <v>4.533158907</v>
      </c>
      <c r="AW176" s="8">
        <f>if(AP176&gt;0, IFERROR(averageifs(Prices!$B:$B, Prices!$A:$A, "&gt;="&amp;MAX(AD176, $B$2), Prices!$A:$A, "&lt;"&amp;MIN($B$3, AE176)), 0), 0)</f>
        <v>4.181418936</v>
      </c>
      <c r="AX176" s="8">
        <f>if(AT176&gt;0, iferror(averageifs(Prices!$B:$B, Prices!$A:$A, "&gt;="&amp;AD176, Prices!$A:$A, "&lt;"&amp;min($B$3, $AE176)), 0), 0)</f>
        <v>4.485941927</v>
      </c>
      <c r="AY176" s="8">
        <f>VLOOKUP(maxifs(Prices!A:A, Prices!A:A, "&lt;="&amp;$B$2-1), Prices!A:B, 2, 0)*AO176</f>
        <v>144859.7831</v>
      </c>
      <c r="AZ176" s="8">
        <f t="shared" si="43"/>
        <v>157103.8921</v>
      </c>
      <c r="BA176" s="8">
        <f t="shared" si="44"/>
        <v>0</v>
      </c>
      <c r="BB176" s="8">
        <f t="shared" si="45"/>
        <v>157103.8921</v>
      </c>
      <c r="BC176" s="8">
        <f t="shared" si="46"/>
        <v>-12244.10899</v>
      </c>
      <c r="BD176" s="8">
        <f t="shared" si="47"/>
        <v>22740.059</v>
      </c>
      <c r="BE176" s="8">
        <f t="shared" si="48"/>
        <v>0</v>
      </c>
      <c r="BF176" s="8">
        <f>-(if(R176&gt;0, VLOOKUP(maxifs(Prices!A:A, Prices!A:A, "&lt;="&amp;R176), Prices!A:B, 2, 0)*AA176, 0)+if(M176&lt;&gt;"", VLOOKUP(maxifs(Prices!A:A, Prices!A:A, "&lt;="&amp;M176), Prices!A:B, 2, 0)*Y176, 0)+if(O176&lt;&gt;"", VLOOKUP(maxifs(Prices!A:A, Prices!A:A, "&lt;="&amp;O176), Prices!A:B, 2, 0)*Z176, 0))</f>
        <v>0</v>
      </c>
      <c r="BG176" s="8">
        <f t="shared" si="49"/>
        <v>0</v>
      </c>
      <c r="BH176" s="8">
        <f t="shared" si="50"/>
        <v>-3595.799274</v>
      </c>
      <c r="BI176" s="8">
        <f>VLOOKUP(maxifs(Prices!A:A, Prices!A:A, "&lt;="&amp;$B$3), Prices!A:B, 2, 0)*AT176</f>
        <v>164004.0428</v>
      </c>
      <c r="BJ176" s="8">
        <f t="shared" si="51"/>
        <v>179843.9511</v>
      </c>
      <c r="BK176" s="8">
        <f t="shared" si="52"/>
        <v>0</v>
      </c>
      <c r="BL176" s="8">
        <f t="shared" si="53"/>
        <v>179843.9511</v>
      </c>
      <c r="BM176" s="8">
        <f t="shared" si="54"/>
        <v>-15839.90826</v>
      </c>
    </row>
    <row r="177" ht="12.75" customHeight="1">
      <c r="A177" s="88" t="s">
        <v>119</v>
      </c>
      <c r="B177" s="88" t="s">
        <v>105</v>
      </c>
      <c r="C177" s="7"/>
      <c r="D177" s="7" t="str">
        <f t="shared" si="8"/>
        <v>Y</v>
      </c>
      <c r="E177" s="89"/>
      <c r="F177" s="90" t="str">
        <f>iferror(VLOOKUP(A177, Terminations!C:D, 2, 0), "")</f>
        <v/>
      </c>
      <c r="G177" s="88" t="s">
        <v>122</v>
      </c>
      <c r="H177" s="8" t="str">
        <f t="shared" si="9"/>
        <v>E3-T03-46174</v>
      </c>
      <c r="I177" s="91">
        <v>45084.0</v>
      </c>
      <c r="J177" s="92">
        <v>64000.0</v>
      </c>
      <c r="K177" s="91">
        <v>46174.0</v>
      </c>
      <c r="L177" s="10">
        <f t="shared" si="10"/>
        <v>0</v>
      </c>
      <c r="M177" s="93" t="str">
        <f t="shared" si="11"/>
        <v/>
      </c>
      <c r="N177" s="8">
        <f t="shared" si="12"/>
        <v>0</v>
      </c>
      <c r="O177" s="94" t="str">
        <f t="shared" si="13"/>
        <v/>
      </c>
      <c r="P177" s="8">
        <f t="shared" si="14"/>
        <v>0</v>
      </c>
      <c r="Q177" s="95"/>
      <c r="R177" s="91"/>
      <c r="S177" s="97"/>
      <c r="T177" s="94">
        <f t="shared" si="16"/>
        <v>46174</v>
      </c>
      <c r="U177" s="10">
        <f t="shared" si="17"/>
        <v>0</v>
      </c>
      <c r="V177" s="10">
        <f t="shared" si="18"/>
        <v>64000</v>
      </c>
      <c r="W177" s="10">
        <f t="shared" si="19"/>
        <v>0</v>
      </c>
      <c r="X177" s="10">
        <f t="shared" si="20"/>
        <v>0</v>
      </c>
      <c r="Y177" s="10">
        <f t="shared" si="21"/>
        <v>0</v>
      </c>
      <c r="Z177" s="10">
        <f t="shared" si="22"/>
        <v>0</v>
      </c>
      <c r="AA177" s="10">
        <f t="shared" si="23"/>
        <v>0</v>
      </c>
      <c r="AB177" s="10">
        <f t="shared" si="24"/>
        <v>0</v>
      </c>
      <c r="AC177" s="10">
        <f t="shared" si="25"/>
        <v>64000</v>
      </c>
      <c r="AD177" s="9">
        <f t="shared" si="26"/>
        <v>45084</v>
      </c>
      <c r="AE177" s="9">
        <f t="array" ref="AE177">IFS(O177&lt;&gt;"", O177, M177&lt;&gt;"", M177, R177&lt;&gt;"", MIN(R177, K177), R177=0, K177)</f>
        <v>46174</v>
      </c>
      <c r="AF177" s="94">
        <f t="shared" si="27"/>
        <v>46174</v>
      </c>
      <c r="AG177" s="94" t="str">
        <f t="shared" si="28"/>
        <v>Start Before/End After (current period)</v>
      </c>
      <c r="AH177" s="98">
        <f t="shared" si="29"/>
        <v>45657</v>
      </c>
      <c r="AI177" s="98">
        <f t="shared" si="30"/>
        <v>45747</v>
      </c>
      <c r="AJ177" s="99">
        <f t="shared" si="31"/>
        <v>1091</v>
      </c>
      <c r="AK177" s="99">
        <f t="shared" si="32"/>
        <v>574</v>
      </c>
      <c r="AL177" s="99">
        <f t="shared" si="33"/>
        <v>90</v>
      </c>
      <c r="AM177" s="99">
        <f t="shared" si="34"/>
        <v>664</v>
      </c>
      <c r="AN177" s="8">
        <f t="shared" si="35"/>
        <v>58.66177819</v>
      </c>
      <c r="AO177" s="8">
        <f t="shared" si="36"/>
        <v>33671.86068</v>
      </c>
      <c r="AP177" s="8">
        <f t="shared" si="37"/>
        <v>5279.560037</v>
      </c>
      <c r="AQ177" s="8">
        <f t="shared" si="38"/>
        <v>0</v>
      </c>
      <c r="AR177" s="8">
        <f t="shared" si="39"/>
        <v>0</v>
      </c>
      <c r="AS177" s="8">
        <f t="shared" si="40"/>
        <v>0</v>
      </c>
      <c r="AT177" s="8">
        <f t="shared" si="41"/>
        <v>38951.42071</v>
      </c>
      <c r="AU177" s="100">
        <f t="shared" si="42"/>
        <v>0</v>
      </c>
      <c r="AV177" s="8">
        <f>if(AO177&gt;0, iferror(averageifs(Prices!$B:$B, Prices!$A:$A, "&gt;="&amp;AD177, Prices!$A:$A, "&lt;"&amp;MIN($B$2, AE177)), 0), 0)</f>
        <v>4.533158907</v>
      </c>
      <c r="AW177" s="8">
        <f>if(AP177&gt;0, IFERROR(averageifs(Prices!$B:$B, Prices!$A:$A, "&gt;="&amp;MAX(AD177, $B$2), Prices!$A:$A, "&lt;"&amp;MIN($B$3, AE177)), 0), 0)</f>
        <v>4.181418936</v>
      </c>
      <c r="AX177" s="8">
        <f>if(AT177&gt;0, iferror(averageifs(Prices!$B:$B, Prices!$A:$A, "&gt;="&amp;AD177, Prices!$A:$A, "&lt;"&amp;min($B$3, $AE177)), 0), 0)</f>
        <v>4.485941927</v>
      </c>
      <c r="AY177" s="8">
        <f>VLOOKUP(maxifs(Prices!A:A, Prices!A:A, "&lt;="&amp;$B$2-1), Prices!A:B, 2, 0)*AO177</f>
        <v>140743.6939</v>
      </c>
      <c r="AZ177" s="8">
        <f t="shared" si="43"/>
        <v>152639.8951</v>
      </c>
      <c r="BA177" s="8">
        <f t="shared" si="44"/>
        <v>0</v>
      </c>
      <c r="BB177" s="8">
        <f t="shared" si="45"/>
        <v>152639.8951</v>
      </c>
      <c r="BC177" s="8">
        <f t="shared" si="46"/>
        <v>-11896.20122</v>
      </c>
      <c r="BD177" s="8">
        <f t="shared" si="47"/>
        <v>22093.91617</v>
      </c>
      <c r="BE177" s="8">
        <f t="shared" si="48"/>
        <v>0</v>
      </c>
      <c r="BF177" s="8">
        <f>-(if(R177&gt;0, VLOOKUP(maxifs(Prices!A:A, Prices!A:A, "&lt;="&amp;R177), Prices!A:B, 2, 0)*AA177, 0)+if(M177&lt;&gt;"", VLOOKUP(maxifs(Prices!A:A, Prices!A:A, "&lt;="&amp;M177), Prices!A:B, 2, 0)*Y177, 0)+if(O177&lt;&gt;"", VLOOKUP(maxifs(Prices!A:A, Prices!A:A, "&lt;="&amp;O177), Prices!A:B, 2, 0)*Z177, 0))</f>
        <v>0</v>
      </c>
      <c r="BG177" s="8">
        <f t="shared" si="49"/>
        <v>0</v>
      </c>
      <c r="BH177" s="8">
        <f t="shared" si="50"/>
        <v>-3493.627159</v>
      </c>
      <c r="BI177" s="8">
        <f>VLOOKUP(maxifs(Prices!A:A, Prices!A:A, "&lt;="&amp;$B$3), Prices!A:B, 2, 0)*AT177</f>
        <v>159343.9829</v>
      </c>
      <c r="BJ177" s="8">
        <f t="shared" si="51"/>
        <v>174733.8113</v>
      </c>
      <c r="BK177" s="8">
        <f t="shared" si="52"/>
        <v>0</v>
      </c>
      <c r="BL177" s="8">
        <f t="shared" si="53"/>
        <v>174733.8113</v>
      </c>
      <c r="BM177" s="8">
        <f t="shared" si="54"/>
        <v>-15389.82838</v>
      </c>
    </row>
    <row r="178" ht="12.75" customHeight="1">
      <c r="A178" s="88" t="s">
        <v>119</v>
      </c>
      <c r="B178" s="88" t="s">
        <v>105</v>
      </c>
      <c r="C178" s="7"/>
      <c r="D178" s="7" t="str">
        <f t="shared" si="8"/>
        <v>Y</v>
      </c>
      <c r="E178" s="89"/>
      <c r="F178" s="90" t="str">
        <f>iferror(VLOOKUP(A178, Terminations!C:D, 2, 0), "")</f>
        <v/>
      </c>
      <c r="G178" s="88" t="s">
        <v>123</v>
      </c>
      <c r="H178" s="8" t="str">
        <f t="shared" si="9"/>
        <v>E3-T04-46204</v>
      </c>
      <c r="I178" s="91">
        <v>45084.0</v>
      </c>
      <c r="J178" s="92">
        <v>64000.0</v>
      </c>
      <c r="K178" s="91">
        <v>46204.0</v>
      </c>
      <c r="L178" s="10">
        <f t="shared" si="10"/>
        <v>0</v>
      </c>
      <c r="M178" s="93" t="str">
        <f t="shared" si="11"/>
        <v/>
      </c>
      <c r="N178" s="8">
        <f t="shared" si="12"/>
        <v>0</v>
      </c>
      <c r="O178" s="94" t="str">
        <f t="shared" si="13"/>
        <v/>
      </c>
      <c r="P178" s="8">
        <f t="shared" si="14"/>
        <v>0</v>
      </c>
      <c r="Q178" s="95"/>
      <c r="R178" s="91"/>
      <c r="S178" s="97"/>
      <c r="T178" s="94">
        <f t="shared" si="16"/>
        <v>46204</v>
      </c>
      <c r="U178" s="10">
        <f t="shared" si="17"/>
        <v>0</v>
      </c>
      <c r="V178" s="10">
        <f t="shared" si="18"/>
        <v>64000</v>
      </c>
      <c r="W178" s="10">
        <f t="shared" si="19"/>
        <v>0</v>
      </c>
      <c r="X178" s="10">
        <f t="shared" si="20"/>
        <v>0</v>
      </c>
      <c r="Y178" s="10">
        <f t="shared" si="21"/>
        <v>0</v>
      </c>
      <c r="Z178" s="10">
        <f t="shared" si="22"/>
        <v>0</v>
      </c>
      <c r="AA178" s="10">
        <f t="shared" si="23"/>
        <v>0</v>
      </c>
      <c r="AB178" s="10">
        <f t="shared" si="24"/>
        <v>0</v>
      </c>
      <c r="AC178" s="10">
        <f t="shared" si="25"/>
        <v>64000</v>
      </c>
      <c r="AD178" s="9">
        <f t="shared" si="26"/>
        <v>45084</v>
      </c>
      <c r="AE178" s="9">
        <f t="array" ref="AE178">IFS(O178&lt;&gt;"", O178, M178&lt;&gt;"", M178, R178&lt;&gt;"", MIN(R178, K178), R178=0, K178)</f>
        <v>46204</v>
      </c>
      <c r="AF178" s="94">
        <f t="shared" si="27"/>
        <v>46204</v>
      </c>
      <c r="AG178" s="94" t="str">
        <f t="shared" si="28"/>
        <v>Start Before/End After (current period)</v>
      </c>
      <c r="AH178" s="98">
        <f t="shared" si="29"/>
        <v>45657</v>
      </c>
      <c r="AI178" s="98">
        <f t="shared" si="30"/>
        <v>45747</v>
      </c>
      <c r="AJ178" s="99">
        <f t="shared" si="31"/>
        <v>1121</v>
      </c>
      <c r="AK178" s="99">
        <f t="shared" si="32"/>
        <v>574</v>
      </c>
      <c r="AL178" s="99">
        <f t="shared" si="33"/>
        <v>90</v>
      </c>
      <c r="AM178" s="99">
        <f t="shared" si="34"/>
        <v>664</v>
      </c>
      <c r="AN178" s="8">
        <f t="shared" si="35"/>
        <v>57.09188225</v>
      </c>
      <c r="AO178" s="8">
        <f t="shared" si="36"/>
        <v>32770.74041</v>
      </c>
      <c r="AP178" s="8">
        <f t="shared" si="37"/>
        <v>5138.269402</v>
      </c>
      <c r="AQ178" s="8">
        <f t="shared" si="38"/>
        <v>0</v>
      </c>
      <c r="AR178" s="8">
        <f t="shared" si="39"/>
        <v>0</v>
      </c>
      <c r="AS178" s="8">
        <f t="shared" si="40"/>
        <v>0</v>
      </c>
      <c r="AT178" s="8">
        <f t="shared" si="41"/>
        <v>37909.00981</v>
      </c>
      <c r="AU178" s="100">
        <f t="shared" si="42"/>
        <v>0</v>
      </c>
      <c r="AV178" s="8">
        <f>if(AO178&gt;0, iferror(averageifs(Prices!$B:$B, Prices!$A:$A, "&gt;="&amp;AD178, Prices!$A:$A, "&lt;"&amp;MIN($B$2, AE178)), 0), 0)</f>
        <v>4.533158907</v>
      </c>
      <c r="AW178" s="8">
        <f>if(AP178&gt;0, IFERROR(averageifs(Prices!$B:$B, Prices!$A:$A, "&gt;="&amp;MAX(AD178, $B$2), Prices!$A:$A, "&lt;"&amp;MIN($B$3, AE178)), 0), 0)</f>
        <v>4.181418936</v>
      </c>
      <c r="AX178" s="8">
        <f>if(AT178&gt;0, iferror(averageifs(Prices!$B:$B, Prices!$A:$A, "&gt;="&amp;AD178, Prices!$A:$A, "&lt;"&amp;min($B$3, $AE178)), 0), 0)</f>
        <v>4.485941927</v>
      </c>
      <c r="AY178" s="8">
        <f>VLOOKUP(maxifs(Prices!A:A, Prices!A:A, "&lt;="&amp;$B$2-1), Prices!A:B, 2, 0)*AO178</f>
        <v>136977.1365</v>
      </c>
      <c r="AZ178" s="8">
        <f t="shared" si="43"/>
        <v>148554.9738</v>
      </c>
      <c r="BA178" s="8">
        <f t="shared" si="44"/>
        <v>0</v>
      </c>
      <c r="BB178" s="8">
        <f t="shared" si="45"/>
        <v>148554.9738</v>
      </c>
      <c r="BC178" s="8">
        <f t="shared" si="46"/>
        <v>-11577.83722</v>
      </c>
      <c r="BD178" s="8">
        <f t="shared" si="47"/>
        <v>21502.64277</v>
      </c>
      <c r="BE178" s="8">
        <f t="shared" si="48"/>
        <v>0</v>
      </c>
      <c r="BF178" s="8">
        <f>-(if(R178&gt;0, VLOOKUP(maxifs(Prices!A:A, Prices!A:A, "&lt;="&amp;R178), Prices!A:B, 2, 0)*AA178, 0)+if(M178&lt;&gt;"", VLOOKUP(maxifs(Prices!A:A, Prices!A:A, "&lt;="&amp;M178), Prices!A:B, 2, 0)*Y178, 0)+if(O178&lt;&gt;"", VLOOKUP(maxifs(Prices!A:A, Prices!A:A, "&lt;="&amp;O178), Prices!A:B, 2, 0)*Z178, 0))</f>
        <v>0</v>
      </c>
      <c r="BG178" s="8">
        <f t="shared" si="49"/>
        <v>0</v>
      </c>
      <c r="BH178" s="8">
        <f t="shared" si="50"/>
        <v>-3400.131338</v>
      </c>
      <c r="BI178" s="8">
        <f>VLOOKUP(maxifs(Prices!A:A, Prices!A:A, "&lt;="&amp;$B$3), Prices!A:B, 2, 0)*AT178</f>
        <v>155079.648</v>
      </c>
      <c r="BJ178" s="8">
        <f t="shared" si="51"/>
        <v>170057.6165</v>
      </c>
      <c r="BK178" s="8">
        <f t="shared" si="52"/>
        <v>0</v>
      </c>
      <c r="BL178" s="8">
        <f t="shared" si="53"/>
        <v>170057.6165</v>
      </c>
      <c r="BM178" s="8">
        <f t="shared" si="54"/>
        <v>-14977.96856</v>
      </c>
    </row>
    <row r="179" ht="12.75" customHeight="1">
      <c r="A179" s="88" t="s">
        <v>119</v>
      </c>
      <c r="B179" s="88" t="s">
        <v>105</v>
      </c>
      <c r="C179" s="7"/>
      <c r="D179" s="7" t="str">
        <f t="shared" si="8"/>
        <v>Y</v>
      </c>
      <c r="E179" s="89"/>
      <c r="F179" s="90" t="str">
        <f>iferror(VLOOKUP(A179, Terminations!C:D, 2, 0), "")</f>
        <v/>
      </c>
      <c r="G179" s="88" t="s">
        <v>123</v>
      </c>
      <c r="H179" s="8" t="str">
        <f t="shared" si="9"/>
        <v>E3-T04-46235</v>
      </c>
      <c r="I179" s="91">
        <v>45084.0</v>
      </c>
      <c r="J179" s="92">
        <v>64000.0</v>
      </c>
      <c r="K179" s="91">
        <v>46235.0</v>
      </c>
      <c r="L179" s="10">
        <f t="shared" si="10"/>
        <v>0</v>
      </c>
      <c r="M179" s="93" t="str">
        <f t="shared" si="11"/>
        <v/>
      </c>
      <c r="N179" s="8">
        <f t="shared" si="12"/>
        <v>0</v>
      </c>
      <c r="O179" s="94" t="str">
        <f t="shared" si="13"/>
        <v/>
      </c>
      <c r="P179" s="8">
        <f t="shared" si="14"/>
        <v>0</v>
      </c>
      <c r="Q179" s="95"/>
      <c r="R179" s="91"/>
      <c r="S179" s="97"/>
      <c r="T179" s="94">
        <f t="shared" si="16"/>
        <v>46235</v>
      </c>
      <c r="U179" s="10">
        <f t="shared" si="17"/>
        <v>0</v>
      </c>
      <c r="V179" s="10">
        <f t="shared" si="18"/>
        <v>64000</v>
      </c>
      <c r="W179" s="10">
        <f t="shared" si="19"/>
        <v>0</v>
      </c>
      <c r="X179" s="10">
        <f t="shared" si="20"/>
        <v>0</v>
      </c>
      <c r="Y179" s="10">
        <f t="shared" si="21"/>
        <v>0</v>
      </c>
      <c r="Z179" s="10">
        <f t="shared" si="22"/>
        <v>0</v>
      </c>
      <c r="AA179" s="10">
        <f t="shared" si="23"/>
        <v>0</v>
      </c>
      <c r="AB179" s="10">
        <f t="shared" si="24"/>
        <v>0</v>
      </c>
      <c r="AC179" s="10">
        <f t="shared" si="25"/>
        <v>64000</v>
      </c>
      <c r="AD179" s="9">
        <f t="shared" si="26"/>
        <v>45084</v>
      </c>
      <c r="AE179" s="9">
        <f t="array" ref="AE179">IFS(O179&lt;&gt;"", O179, M179&lt;&gt;"", M179, R179&lt;&gt;"", MIN(R179, K179), R179=0, K179)</f>
        <v>46235</v>
      </c>
      <c r="AF179" s="94">
        <f t="shared" si="27"/>
        <v>46235</v>
      </c>
      <c r="AG179" s="94" t="str">
        <f t="shared" si="28"/>
        <v>Start Before/End After (current period)</v>
      </c>
      <c r="AH179" s="98">
        <f t="shared" si="29"/>
        <v>45657</v>
      </c>
      <c r="AI179" s="98">
        <f t="shared" si="30"/>
        <v>45747</v>
      </c>
      <c r="AJ179" s="99">
        <f t="shared" si="31"/>
        <v>1152</v>
      </c>
      <c r="AK179" s="99">
        <f t="shared" si="32"/>
        <v>574</v>
      </c>
      <c r="AL179" s="99">
        <f t="shared" si="33"/>
        <v>90</v>
      </c>
      <c r="AM179" s="99">
        <f t="shared" si="34"/>
        <v>664</v>
      </c>
      <c r="AN179" s="8">
        <f t="shared" si="35"/>
        <v>55.55555556</v>
      </c>
      <c r="AO179" s="8">
        <f t="shared" si="36"/>
        <v>31888.88889</v>
      </c>
      <c r="AP179" s="8">
        <f t="shared" si="37"/>
        <v>5000</v>
      </c>
      <c r="AQ179" s="8">
        <f t="shared" si="38"/>
        <v>0</v>
      </c>
      <c r="AR179" s="8">
        <f t="shared" si="39"/>
        <v>0</v>
      </c>
      <c r="AS179" s="8">
        <f t="shared" si="40"/>
        <v>0</v>
      </c>
      <c r="AT179" s="8">
        <f t="shared" si="41"/>
        <v>36888.88889</v>
      </c>
      <c r="AU179" s="100">
        <f t="shared" si="42"/>
        <v>0</v>
      </c>
      <c r="AV179" s="8">
        <f>if(AO179&gt;0, iferror(averageifs(Prices!$B:$B, Prices!$A:$A, "&gt;="&amp;AD179, Prices!$A:$A, "&lt;"&amp;MIN($B$2, AE179)), 0), 0)</f>
        <v>4.533158907</v>
      </c>
      <c r="AW179" s="8">
        <f>if(AP179&gt;0, IFERROR(averageifs(Prices!$B:$B, Prices!$A:$A, "&gt;="&amp;MAX(AD179, $B$2), Prices!$A:$A, "&lt;"&amp;MIN($B$3, AE179)), 0), 0)</f>
        <v>4.181418936</v>
      </c>
      <c r="AX179" s="8">
        <f>if(AT179&gt;0, iferror(averageifs(Prices!$B:$B, Prices!$A:$A, "&gt;="&amp;AD179, Prices!$A:$A, "&lt;"&amp;min($B$3, $AE179)), 0), 0)</f>
        <v>4.485941927</v>
      </c>
      <c r="AY179" s="8">
        <f>VLOOKUP(maxifs(Prices!A:A, Prices!A:A, "&lt;="&amp;$B$2-1), Prices!A:B, 2, 0)*AO179</f>
        <v>133291.1198</v>
      </c>
      <c r="AZ179" s="8">
        <f t="shared" si="43"/>
        <v>144557.4007</v>
      </c>
      <c r="BA179" s="8">
        <f t="shared" si="44"/>
        <v>0</v>
      </c>
      <c r="BB179" s="8">
        <f t="shared" si="45"/>
        <v>144557.4007</v>
      </c>
      <c r="BC179" s="8">
        <f t="shared" si="46"/>
        <v>-11266.28084</v>
      </c>
      <c r="BD179" s="8">
        <f t="shared" si="47"/>
        <v>20924.01262</v>
      </c>
      <c r="BE179" s="8">
        <f t="shared" si="48"/>
        <v>0</v>
      </c>
      <c r="BF179" s="8">
        <f>-(if(R179&gt;0, VLOOKUP(maxifs(Prices!A:A, Prices!A:A, "&lt;="&amp;R179), Prices!A:B, 2, 0)*AA179, 0)+if(M179&lt;&gt;"", VLOOKUP(maxifs(Prices!A:A, Prices!A:A, "&lt;="&amp;M179), Prices!A:B, 2, 0)*Y179, 0)+if(O179&lt;&gt;"", VLOOKUP(maxifs(Prices!A:A, Prices!A:A, "&lt;="&amp;O179), Prices!A:B, 2, 0)*Z179, 0))</f>
        <v>0</v>
      </c>
      <c r="BG179" s="8">
        <f t="shared" si="49"/>
        <v>0</v>
      </c>
      <c r="BH179" s="8">
        <f t="shared" si="50"/>
        <v>-3308.634748</v>
      </c>
      <c r="BI179" s="8">
        <f>VLOOKUP(maxifs(Prices!A:A, Prices!A:A, "&lt;="&amp;$B$3), Prices!A:B, 2, 0)*AT179</f>
        <v>150906.4977</v>
      </c>
      <c r="BJ179" s="8">
        <f t="shared" si="51"/>
        <v>165481.4133</v>
      </c>
      <c r="BK179" s="8">
        <f t="shared" si="52"/>
        <v>0</v>
      </c>
      <c r="BL179" s="8">
        <f t="shared" si="53"/>
        <v>165481.4133</v>
      </c>
      <c r="BM179" s="8">
        <f t="shared" si="54"/>
        <v>-14574.91559</v>
      </c>
    </row>
    <row r="180" ht="12.75" customHeight="1">
      <c r="A180" s="88" t="s">
        <v>119</v>
      </c>
      <c r="B180" s="88" t="s">
        <v>105</v>
      </c>
      <c r="C180" s="7"/>
      <c r="D180" s="7" t="str">
        <f t="shared" si="8"/>
        <v>Y</v>
      </c>
      <c r="E180" s="89"/>
      <c r="F180" s="90" t="str">
        <f>iferror(VLOOKUP(A180, Terminations!C:D, 2, 0), "")</f>
        <v/>
      </c>
      <c r="G180" s="88" t="s">
        <v>123</v>
      </c>
      <c r="H180" s="8" t="str">
        <f t="shared" si="9"/>
        <v>E3-T04-46266</v>
      </c>
      <c r="I180" s="91">
        <v>45084.0</v>
      </c>
      <c r="J180" s="92">
        <v>64000.0</v>
      </c>
      <c r="K180" s="91">
        <v>46266.0</v>
      </c>
      <c r="L180" s="10">
        <f t="shared" si="10"/>
        <v>0</v>
      </c>
      <c r="M180" s="93" t="str">
        <f t="shared" si="11"/>
        <v/>
      </c>
      <c r="N180" s="8">
        <f t="shared" si="12"/>
        <v>0</v>
      </c>
      <c r="O180" s="94" t="str">
        <f t="shared" si="13"/>
        <v/>
      </c>
      <c r="P180" s="8">
        <f t="shared" si="14"/>
        <v>0</v>
      </c>
      <c r="Q180" s="95"/>
      <c r="R180" s="91"/>
      <c r="S180" s="97"/>
      <c r="T180" s="94">
        <f t="shared" si="16"/>
        <v>46266</v>
      </c>
      <c r="U180" s="10">
        <f t="shared" si="17"/>
        <v>0</v>
      </c>
      <c r="V180" s="10">
        <f t="shared" si="18"/>
        <v>64000</v>
      </c>
      <c r="W180" s="10">
        <f t="shared" si="19"/>
        <v>0</v>
      </c>
      <c r="X180" s="10">
        <f t="shared" si="20"/>
        <v>0</v>
      </c>
      <c r="Y180" s="10">
        <f t="shared" si="21"/>
        <v>0</v>
      </c>
      <c r="Z180" s="10">
        <f t="shared" si="22"/>
        <v>0</v>
      </c>
      <c r="AA180" s="10">
        <f t="shared" si="23"/>
        <v>0</v>
      </c>
      <c r="AB180" s="10">
        <f t="shared" si="24"/>
        <v>0</v>
      </c>
      <c r="AC180" s="10">
        <f t="shared" si="25"/>
        <v>64000</v>
      </c>
      <c r="AD180" s="9">
        <f t="shared" si="26"/>
        <v>45084</v>
      </c>
      <c r="AE180" s="9">
        <f t="array" ref="AE180">IFS(O180&lt;&gt;"", O180, M180&lt;&gt;"", M180, R180&lt;&gt;"", MIN(R180, K180), R180=0, K180)</f>
        <v>46266</v>
      </c>
      <c r="AF180" s="94">
        <f t="shared" si="27"/>
        <v>46266</v>
      </c>
      <c r="AG180" s="94" t="str">
        <f t="shared" si="28"/>
        <v>Start Before/End After (current period)</v>
      </c>
      <c r="AH180" s="98">
        <f t="shared" si="29"/>
        <v>45657</v>
      </c>
      <c r="AI180" s="98">
        <f t="shared" si="30"/>
        <v>45747</v>
      </c>
      <c r="AJ180" s="99">
        <f t="shared" si="31"/>
        <v>1183</v>
      </c>
      <c r="AK180" s="99">
        <f t="shared" si="32"/>
        <v>574</v>
      </c>
      <c r="AL180" s="99">
        <f t="shared" si="33"/>
        <v>90</v>
      </c>
      <c r="AM180" s="99">
        <f t="shared" si="34"/>
        <v>664</v>
      </c>
      <c r="AN180" s="8">
        <f t="shared" si="35"/>
        <v>54.09974641</v>
      </c>
      <c r="AO180" s="8">
        <f t="shared" si="36"/>
        <v>31053.25444</v>
      </c>
      <c r="AP180" s="8">
        <f t="shared" si="37"/>
        <v>4868.977177</v>
      </c>
      <c r="AQ180" s="8">
        <f t="shared" si="38"/>
        <v>0</v>
      </c>
      <c r="AR180" s="8">
        <f t="shared" si="39"/>
        <v>0</v>
      </c>
      <c r="AS180" s="8">
        <f t="shared" si="40"/>
        <v>0</v>
      </c>
      <c r="AT180" s="8">
        <f t="shared" si="41"/>
        <v>35922.23161</v>
      </c>
      <c r="AU180" s="100">
        <f t="shared" si="42"/>
        <v>0</v>
      </c>
      <c r="AV180" s="8">
        <f>if(AO180&gt;0, iferror(averageifs(Prices!$B:$B, Prices!$A:$A, "&gt;="&amp;AD180, Prices!$A:$A, "&lt;"&amp;MIN($B$2, AE180)), 0), 0)</f>
        <v>4.533158907</v>
      </c>
      <c r="AW180" s="8">
        <f>if(AP180&gt;0, IFERROR(averageifs(Prices!$B:$B, Prices!$A:$A, "&gt;="&amp;MAX(AD180, $B$2), Prices!$A:$A, "&lt;"&amp;MIN($B$3, AE180)), 0), 0)</f>
        <v>4.181418936</v>
      </c>
      <c r="AX180" s="8">
        <f>if(AT180&gt;0, iferror(averageifs(Prices!$B:$B, Prices!$A:$A, "&gt;="&amp;AD180, Prices!$A:$A, "&lt;"&amp;min($B$3, $AE180)), 0), 0)</f>
        <v>4.485941927</v>
      </c>
      <c r="AY180" s="8">
        <f>VLOOKUP(maxifs(Prices!A:A, Prices!A:A, "&lt;="&amp;$B$2-1), Prices!A:B, 2, 0)*AO180</f>
        <v>129798.2841</v>
      </c>
      <c r="AZ180" s="8">
        <f t="shared" si="43"/>
        <v>140769.3369</v>
      </c>
      <c r="BA180" s="8">
        <f t="shared" si="44"/>
        <v>0</v>
      </c>
      <c r="BB180" s="8">
        <f t="shared" si="45"/>
        <v>140769.3369</v>
      </c>
      <c r="BC180" s="8">
        <f t="shared" si="46"/>
        <v>-10971.05286</v>
      </c>
      <c r="BD180" s="8">
        <f t="shared" si="47"/>
        <v>20375.70798</v>
      </c>
      <c r="BE180" s="8">
        <f t="shared" si="48"/>
        <v>0</v>
      </c>
      <c r="BF180" s="8">
        <f>-(if(R180&gt;0, VLOOKUP(maxifs(Prices!A:A, Prices!A:A, "&lt;="&amp;R180), Prices!A:B, 2, 0)*AA180, 0)+if(M180&lt;&gt;"", VLOOKUP(maxifs(Prices!A:A, Prices!A:A, "&lt;="&amp;M180), Prices!A:B, 2, 0)*Y180, 0)+if(O180&lt;&gt;"", VLOOKUP(maxifs(Prices!A:A, Prices!A:A, "&lt;="&amp;O180), Prices!A:B, 2, 0)*Z180, 0))</f>
        <v>0</v>
      </c>
      <c r="BG180" s="8">
        <f t="shared" si="49"/>
        <v>0</v>
      </c>
      <c r="BH180" s="8">
        <f t="shared" si="50"/>
        <v>-3221.933415</v>
      </c>
      <c r="BI180" s="8">
        <f>VLOOKUP(maxifs(Prices!A:A, Prices!A:A, "&lt;="&amp;$B$3), Prices!A:B, 2, 0)*AT180</f>
        <v>146952.0586</v>
      </c>
      <c r="BJ180" s="8">
        <f t="shared" si="51"/>
        <v>161145.0449</v>
      </c>
      <c r="BK180" s="8">
        <f t="shared" si="52"/>
        <v>0</v>
      </c>
      <c r="BL180" s="8">
        <f t="shared" si="53"/>
        <v>161145.0449</v>
      </c>
      <c r="BM180" s="8">
        <f t="shared" si="54"/>
        <v>-14192.98627</v>
      </c>
    </row>
    <row r="181" ht="12.75" customHeight="1">
      <c r="A181" s="88" t="s">
        <v>119</v>
      </c>
      <c r="B181" s="88" t="s">
        <v>105</v>
      </c>
      <c r="C181" s="7"/>
      <c r="D181" s="7" t="str">
        <f t="shared" si="8"/>
        <v>Y</v>
      </c>
      <c r="E181" s="89"/>
      <c r="F181" s="90" t="str">
        <f>iferror(VLOOKUP(A181, Terminations!C:D, 2, 0), "")</f>
        <v/>
      </c>
      <c r="G181" s="88" t="s">
        <v>123</v>
      </c>
      <c r="H181" s="8" t="str">
        <f t="shared" si="9"/>
        <v>E3-T04-46296</v>
      </c>
      <c r="I181" s="91">
        <v>45084.0</v>
      </c>
      <c r="J181" s="92">
        <v>64000.0</v>
      </c>
      <c r="K181" s="91">
        <v>46296.0</v>
      </c>
      <c r="L181" s="10">
        <f t="shared" si="10"/>
        <v>0</v>
      </c>
      <c r="M181" s="93" t="str">
        <f t="shared" si="11"/>
        <v/>
      </c>
      <c r="N181" s="8">
        <f t="shared" si="12"/>
        <v>0</v>
      </c>
      <c r="O181" s="94" t="str">
        <f t="shared" si="13"/>
        <v/>
      </c>
      <c r="P181" s="8">
        <f t="shared" si="14"/>
        <v>0</v>
      </c>
      <c r="Q181" s="95"/>
      <c r="R181" s="91"/>
      <c r="S181" s="97"/>
      <c r="T181" s="94">
        <f t="shared" si="16"/>
        <v>46296</v>
      </c>
      <c r="U181" s="10">
        <f t="shared" si="17"/>
        <v>0</v>
      </c>
      <c r="V181" s="10">
        <f t="shared" si="18"/>
        <v>64000</v>
      </c>
      <c r="W181" s="10">
        <f t="shared" si="19"/>
        <v>0</v>
      </c>
      <c r="X181" s="10">
        <f t="shared" si="20"/>
        <v>0</v>
      </c>
      <c r="Y181" s="10">
        <f t="shared" si="21"/>
        <v>0</v>
      </c>
      <c r="Z181" s="10">
        <f t="shared" si="22"/>
        <v>0</v>
      </c>
      <c r="AA181" s="10">
        <f t="shared" si="23"/>
        <v>0</v>
      </c>
      <c r="AB181" s="10">
        <f t="shared" si="24"/>
        <v>0</v>
      </c>
      <c r="AC181" s="10">
        <f t="shared" si="25"/>
        <v>64000</v>
      </c>
      <c r="AD181" s="9">
        <f t="shared" si="26"/>
        <v>45084</v>
      </c>
      <c r="AE181" s="9">
        <f t="array" ref="AE181">IFS(O181&lt;&gt;"", O181, M181&lt;&gt;"", M181, R181&lt;&gt;"", MIN(R181, K181), R181=0, K181)</f>
        <v>46296</v>
      </c>
      <c r="AF181" s="94">
        <f t="shared" si="27"/>
        <v>46296</v>
      </c>
      <c r="AG181" s="94" t="str">
        <f t="shared" si="28"/>
        <v>Start Before/End After (current period)</v>
      </c>
      <c r="AH181" s="98">
        <f t="shared" si="29"/>
        <v>45657</v>
      </c>
      <c r="AI181" s="98">
        <f t="shared" si="30"/>
        <v>45747</v>
      </c>
      <c r="AJ181" s="99">
        <f t="shared" si="31"/>
        <v>1213</v>
      </c>
      <c r="AK181" s="99">
        <f t="shared" si="32"/>
        <v>574</v>
      </c>
      <c r="AL181" s="99">
        <f t="shared" si="33"/>
        <v>90</v>
      </c>
      <c r="AM181" s="99">
        <f t="shared" si="34"/>
        <v>664</v>
      </c>
      <c r="AN181" s="8">
        <f t="shared" si="35"/>
        <v>52.76174773</v>
      </c>
      <c r="AO181" s="8">
        <f t="shared" si="36"/>
        <v>30285.2432</v>
      </c>
      <c r="AP181" s="8">
        <f t="shared" si="37"/>
        <v>4748.557296</v>
      </c>
      <c r="AQ181" s="8">
        <f t="shared" si="38"/>
        <v>0</v>
      </c>
      <c r="AR181" s="8">
        <f t="shared" si="39"/>
        <v>0</v>
      </c>
      <c r="AS181" s="8">
        <f t="shared" si="40"/>
        <v>0</v>
      </c>
      <c r="AT181" s="8">
        <f t="shared" si="41"/>
        <v>35033.80049</v>
      </c>
      <c r="AU181" s="100">
        <f t="shared" si="42"/>
        <v>0</v>
      </c>
      <c r="AV181" s="8">
        <f>if(AO181&gt;0, iferror(averageifs(Prices!$B:$B, Prices!$A:$A, "&gt;="&amp;AD181, Prices!$A:$A, "&lt;"&amp;MIN($B$2, AE181)), 0), 0)</f>
        <v>4.533158907</v>
      </c>
      <c r="AW181" s="8">
        <f>if(AP181&gt;0, IFERROR(averageifs(Prices!$B:$B, Prices!$A:$A, "&gt;="&amp;MAX(AD181, $B$2), Prices!$A:$A, "&lt;"&amp;MIN($B$3, AE181)), 0), 0)</f>
        <v>4.181418936</v>
      </c>
      <c r="AX181" s="8">
        <f>if(AT181&gt;0, iferror(averageifs(Prices!$B:$B, Prices!$A:$A, "&gt;="&amp;AD181, Prices!$A:$A, "&lt;"&amp;min($B$3, $AE181)), 0), 0)</f>
        <v>4.485941927</v>
      </c>
      <c r="AY181" s="8">
        <f>VLOOKUP(maxifs(Prices!A:A, Prices!A:A, "&lt;="&amp;$B$2-1), Prices!A:B, 2, 0)*AO181</f>
        <v>126588.1039</v>
      </c>
      <c r="AZ181" s="8">
        <f t="shared" si="43"/>
        <v>137287.8199</v>
      </c>
      <c r="BA181" s="8">
        <f t="shared" si="44"/>
        <v>0</v>
      </c>
      <c r="BB181" s="8">
        <f t="shared" si="45"/>
        <v>137287.8199</v>
      </c>
      <c r="BC181" s="8">
        <f t="shared" si="46"/>
        <v>-10699.71602</v>
      </c>
      <c r="BD181" s="8">
        <f t="shared" si="47"/>
        <v>19871.77456</v>
      </c>
      <c r="BE181" s="8">
        <f t="shared" si="48"/>
        <v>0</v>
      </c>
      <c r="BF181" s="8">
        <f>-(if(R181&gt;0, VLOOKUP(maxifs(Prices!A:A, Prices!A:A, "&lt;="&amp;R181), Prices!A:B, 2, 0)*AA181, 0)+if(M181&lt;&gt;"", VLOOKUP(maxifs(Prices!A:A, Prices!A:A, "&lt;="&amp;M181), Prices!A:B, 2, 0)*Y181, 0)+if(O181&lt;&gt;"", VLOOKUP(maxifs(Prices!A:A, Prices!A:A, "&lt;="&amp;O181), Prices!A:B, 2, 0)*Z181, 0))</f>
        <v>0</v>
      </c>
      <c r="BG181" s="8">
        <f t="shared" si="49"/>
        <v>0</v>
      </c>
      <c r="BH181" s="8">
        <f t="shared" si="50"/>
        <v>-3142.248335</v>
      </c>
      <c r="BI181" s="8">
        <f>VLOOKUP(maxifs(Prices!A:A, Prices!A:A, "&lt;="&amp;$B$3), Prices!A:B, 2, 0)*AT181</f>
        <v>143317.6302</v>
      </c>
      <c r="BJ181" s="8">
        <f t="shared" si="51"/>
        <v>157159.5945</v>
      </c>
      <c r="BK181" s="8">
        <f t="shared" si="52"/>
        <v>0</v>
      </c>
      <c r="BL181" s="8">
        <f t="shared" si="53"/>
        <v>157159.5945</v>
      </c>
      <c r="BM181" s="8">
        <f t="shared" si="54"/>
        <v>-13841.96435</v>
      </c>
    </row>
    <row r="182" ht="12.75" customHeight="1">
      <c r="A182" s="88" t="s">
        <v>119</v>
      </c>
      <c r="B182" s="88" t="s">
        <v>105</v>
      </c>
      <c r="C182" s="7"/>
      <c r="D182" s="7" t="str">
        <f t="shared" si="8"/>
        <v>Y</v>
      </c>
      <c r="E182" s="89"/>
      <c r="F182" s="90" t="str">
        <f>iferror(VLOOKUP(A182, Terminations!C:D, 2, 0), "")</f>
        <v/>
      </c>
      <c r="G182" s="88" t="s">
        <v>123</v>
      </c>
      <c r="H182" s="8" t="str">
        <f t="shared" si="9"/>
        <v>E3-T04-46327</v>
      </c>
      <c r="I182" s="91">
        <v>45084.0</v>
      </c>
      <c r="J182" s="92">
        <v>64000.0</v>
      </c>
      <c r="K182" s="91">
        <v>46327.0</v>
      </c>
      <c r="L182" s="10">
        <f t="shared" si="10"/>
        <v>0</v>
      </c>
      <c r="M182" s="93" t="str">
        <f t="shared" si="11"/>
        <v/>
      </c>
      <c r="N182" s="8">
        <f t="shared" si="12"/>
        <v>0</v>
      </c>
      <c r="O182" s="94" t="str">
        <f t="shared" si="13"/>
        <v/>
      </c>
      <c r="P182" s="8">
        <f t="shared" si="14"/>
        <v>0</v>
      </c>
      <c r="Q182" s="95"/>
      <c r="R182" s="91"/>
      <c r="S182" s="97"/>
      <c r="T182" s="94">
        <f t="shared" si="16"/>
        <v>46327</v>
      </c>
      <c r="U182" s="10">
        <f t="shared" si="17"/>
        <v>0</v>
      </c>
      <c r="V182" s="10">
        <f t="shared" si="18"/>
        <v>64000</v>
      </c>
      <c r="W182" s="10">
        <f t="shared" si="19"/>
        <v>0</v>
      </c>
      <c r="X182" s="10">
        <f t="shared" si="20"/>
        <v>0</v>
      </c>
      <c r="Y182" s="10">
        <f t="shared" si="21"/>
        <v>0</v>
      </c>
      <c r="Z182" s="10">
        <f t="shared" si="22"/>
        <v>0</v>
      </c>
      <c r="AA182" s="10">
        <f t="shared" si="23"/>
        <v>0</v>
      </c>
      <c r="AB182" s="10">
        <f t="shared" si="24"/>
        <v>0</v>
      </c>
      <c r="AC182" s="10">
        <f t="shared" si="25"/>
        <v>64000</v>
      </c>
      <c r="AD182" s="9">
        <f t="shared" si="26"/>
        <v>45084</v>
      </c>
      <c r="AE182" s="9">
        <f t="array" ref="AE182">IFS(O182&lt;&gt;"", O182, M182&lt;&gt;"", M182, R182&lt;&gt;"", MIN(R182, K182), R182=0, K182)</f>
        <v>46327</v>
      </c>
      <c r="AF182" s="94">
        <f t="shared" si="27"/>
        <v>46327</v>
      </c>
      <c r="AG182" s="94" t="str">
        <f t="shared" si="28"/>
        <v>Start Before/End After (current period)</v>
      </c>
      <c r="AH182" s="98">
        <f t="shared" si="29"/>
        <v>45657</v>
      </c>
      <c r="AI182" s="98">
        <f t="shared" si="30"/>
        <v>45747</v>
      </c>
      <c r="AJ182" s="99">
        <f t="shared" si="31"/>
        <v>1244</v>
      </c>
      <c r="AK182" s="99">
        <f t="shared" si="32"/>
        <v>574</v>
      </c>
      <c r="AL182" s="99">
        <f t="shared" si="33"/>
        <v>90</v>
      </c>
      <c r="AM182" s="99">
        <f t="shared" si="34"/>
        <v>664</v>
      </c>
      <c r="AN182" s="8">
        <f t="shared" si="35"/>
        <v>51.44694534</v>
      </c>
      <c r="AO182" s="8">
        <f t="shared" si="36"/>
        <v>29530.54662</v>
      </c>
      <c r="AP182" s="8">
        <f t="shared" si="37"/>
        <v>4630.22508</v>
      </c>
      <c r="AQ182" s="8">
        <f t="shared" si="38"/>
        <v>0</v>
      </c>
      <c r="AR182" s="8">
        <f t="shared" si="39"/>
        <v>0</v>
      </c>
      <c r="AS182" s="8">
        <f t="shared" si="40"/>
        <v>0</v>
      </c>
      <c r="AT182" s="8">
        <f t="shared" si="41"/>
        <v>34160.7717</v>
      </c>
      <c r="AU182" s="100">
        <f t="shared" si="42"/>
        <v>0</v>
      </c>
      <c r="AV182" s="8">
        <f>if(AO182&gt;0, iferror(averageifs(Prices!$B:$B, Prices!$A:$A, "&gt;="&amp;AD182, Prices!$A:$A, "&lt;"&amp;MIN($B$2, AE182)), 0), 0)</f>
        <v>4.533158907</v>
      </c>
      <c r="AW182" s="8">
        <f>if(AP182&gt;0, IFERROR(averageifs(Prices!$B:$B, Prices!$A:$A, "&gt;="&amp;MAX(AD182, $B$2), Prices!$A:$A, "&lt;"&amp;MIN($B$3, AE182)), 0), 0)</f>
        <v>4.181418936</v>
      </c>
      <c r="AX182" s="8">
        <f>if(AT182&gt;0, iferror(averageifs(Prices!$B:$B, Prices!$A:$A, "&gt;="&amp;AD182, Prices!$A:$A, "&lt;"&amp;min($B$3, $AE182)), 0), 0)</f>
        <v>4.485941927</v>
      </c>
      <c r="AY182" s="8">
        <f>VLOOKUP(maxifs(Prices!A:A, Prices!A:A, "&lt;="&amp;$B$2-1), Prices!A:B, 2, 0)*AO182</f>
        <v>123433.5772</v>
      </c>
      <c r="AZ182" s="8">
        <f t="shared" si="43"/>
        <v>133866.6604</v>
      </c>
      <c r="BA182" s="8">
        <f t="shared" si="44"/>
        <v>0</v>
      </c>
      <c r="BB182" s="8">
        <f t="shared" si="45"/>
        <v>133866.6604</v>
      </c>
      <c r="BC182" s="8">
        <f t="shared" si="46"/>
        <v>-10433.08322</v>
      </c>
      <c r="BD182" s="8">
        <f t="shared" si="47"/>
        <v>19376.57761</v>
      </c>
      <c r="BE182" s="8">
        <f t="shared" si="48"/>
        <v>0</v>
      </c>
      <c r="BF182" s="8">
        <f>-(if(R182&gt;0, VLOOKUP(maxifs(Prices!A:A, Prices!A:A, "&lt;="&amp;R182), Prices!A:B, 2, 0)*AA182, 0)+if(M182&lt;&gt;"", VLOOKUP(maxifs(Prices!A:A, Prices!A:A, "&lt;="&amp;M182), Prices!A:B, 2, 0)*Y182, 0)+if(O182&lt;&gt;"", VLOOKUP(maxifs(Prices!A:A, Prices!A:A, "&lt;="&amp;O182), Prices!A:B, 2, 0)*Z182, 0))</f>
        <v>0</v>
      </c>
      <c r="BG182" s="8">
        <f t="shared" si="49"/>
        <v>0</v>
      </c>
      <c r="BH182" s="8">
        <f t="shared" si="50"/>
        <v>-3063.944719</v>
      </c>
      <c r="BI182" s="8">
        <f>VLOOKUP(maxifs(Prices!A:A, Prices!A:A, "&lt;="&amp;$B$3), Prices!A:B, 2, 0)*AT182</f>
        <v>139746.2101</v>
      </c>
      <c r="BJ182" s="8">
        <f t="shared" si="51"/>
        <v>153243.2381</v>
      </c>
      <c r="BK182" s="8">
        <f t="shared" si="52"/>
        <v>0</v>
      </c>
      <c r="BL182" s="8">
        <f t="shared" si="53"/>
        <v>153243.2381</v>
      </c>
      <c r="BM182" s="8">
        <f t="shared" si="54"/>
        <v>-13497.02794</v>
      </c>
    </row>
    <row r="183" ht="12.75" customHeight="1">
      <c r="A183" s="88" t="s">
        <v>119</v>
      </c>
      <c r="B183" s="88" t="s">
        <v>105</v>
      </c>
      <c r="C183" s="7"/>
      <c r="D183" s="7" t="str">
        <f t="shared" si="8"/>
        <v>Y</v>
      </c>
      <c r="E183" s="89"/>
      <c r="F183" s="90" t="str">
        <f>iferror(VLOOKUP(A183, Terminations!C:D, 2, 0), "")</f>
        <v/>
      </c>
      <c r="G183" s="88" t="s">
        <v>123</v>
      </c>
      <c r="H183" s="8" t="str">
        <f t="shared" si="9"/>
        <v>E3-T04-46357</v>
      </c>
      <c r="I183" s="91">
        <v>45084.0</v>
      </c>
      <c r="J183" s="92">
        <v>64000.0</v>
      </c>
      <c r="K183" s="91">
        <v>46357.0</v>
      </c>
      <c r="L183" s="10">
        <f t="shared" si="10"/>
        <v>0</v>
      </c>
      <c r="M183" s="93" t="str">
        <f t="shared" si="11"/>
        <v/>
      </c>
      <c r="N183" s="8">
        <f t="shared" si="12"/>
        <v>0</v>
      </c>
      <c r="O183" s="94" t="str">
        <f t="shared" si="13"/>
        <v/>
      </c>
      <c r="P183" s="8">
        <f t="shared" si="14"/>
        <v>0</v>
      </c>
      <c r="Q183" s="95"/>
      <c r="R183" s="91"/>
      <c r="S183" s="97"/>
      <c r="T183" s="94">
        <f t="shared" si="16"/>
        <v>46357</v>
      </c>
      <c r="U183" s="10">
        <f t="shared" si="17"/>
        <v>0</v>
      </c>
      <c r="V183" s="10">
        <f t="shared" si="18"/>
        <v>64000</v>
      </c>
      <c r="W183" s="10">
        <f t="shared" si="19"/>
        <v>0</v>
      </c>
      <c r="X183" s="10">
        <f t="shared" si="20"/>
        <v>0</v>
      </c>
      <c r="Y183" s="10">
        <f t="shared" si="21"/>
        <v>0</v>
      </c>
      <c r="Z183" s="10">
        <f t="shared" si="22"/>
        <v>0</v>
      </c>
      <c r="AA183" s="10">
        <f t="shared" si="23"/>
        <v>0</v>
      </c>
      <c r="AB183" s="10">
        <f t="shared" si="24"/>
        <v>0</v>
      </c>
      <c r="AC183" s="10">
        <f t="shared" si="25"/>
        <v>64000</v>
      </c>
      <c r="AD183" s="9">
        <f t="shared" si="26"/>
        <v>45084</v>
      </c>
      <c r="AE183" s="9">
        <f t="array" ref="AE183">IFS(O183&lt;&gt;"", O183, M183&lt;&gt;"", M183, R183&lt;&gt;"", MIN(R183, K183), R183=0, K183)</f>
        <v>46357</v>
      </c>
      <c r="AF183" s="94">
        <f t="shared" si="27"/>
        <v>46357</v>
      </c>
      <c r="AG183" s="94" t="str">
        <f t="shared" si="28"/>
        <v>Start Before/End After (current period)</v>
      </c>
      <c r="AH183" s="98">
        <f t="shared" si="29"/>
        <v>45657</v>
      </c>
      <c r="AI183" s="98">
        <f t="shared" si="30"/>
        <v>45747</v>
      </c>
      <c r="AJ183" s="99">
        <f t="shared" si="31"/>
        <v>1274</v>
      </c>
      <c r="AK183" s="99">
        <f t="shared" si="32"/>
        <v>574</v>
      </c>
      <c r="AL183" s="99">
        <f t="shared" si="33"/>
        <v>90</v>
      </c>
      <c r="AM183" s="99">
        <f t="shared" si="34"/>
        <v>664</v>
      </c>
      <c r="AN183" s="8">
        <f t="shared" si="35"/>
        <v>50.23547881</v>
      </c>
      <c r="AO183" s="8">
        <f t="shared" si="36"/>
        <v>28835.16484</v>
      </c>
      <c r="AP183" s="8">
        <f t="shared" si="37"/>
        <v>4521.193093</v>
      </c>
      <c r="AQ183" s="8">
        <f t="shared" si="38"/>
        <v>0</v>
      </c>
      <c r="AR183" s="8">
        <f t="shared" si="39"/>
        <v>0</v>
      </c>
      <c r="AS183" s="8">
        <f t="shared" si="40"/>
        <v>0</v>
      </c>
      <c r="AT183" s="8">
        <f t="shared" si="41"/>
        <v>33356.35793</v>
      </c>
      <c r="AU183" s="100">
        <f t="shared" si="42"/>
        <v>0</v>
      </c>
      <c r="AV183" s="8">
        <f>if(AO183&gt;0, iferror(averageifs(Prices!$B:$B, Prices!$A:$A, "&gt;="&amp;AD183, Prices!$A:$A, "&lt;"&amp;MIN($B$2, AE183)), 0), 0)</f>
        <v>4.533158907</v>
      </c>
      <c r="AW183" s="8">
        <f>if(AP183&gt;0, IFERROR(averageifs(Prices!$B:$B, Prices!$A:$A, "&gt;="&amp;MAX(AD183, $B$2), Prices!$A:$A, "&lt;"&amp;MIN($B$3, AE183)), 0), 0)</f>
        <v>4.181418936</v>
      </c>
      <c r="AX183" s="8">
        <f>if(AT183&gt;0, iferror(averageifs(Prices!$B:$B, Prices!$A:$A, "&gt;="&amp;AD183, Prices!$A:$A, "&lt;"&amp;min($B$3, $AE183)), 0), 0)</f>
        <v>4.485941927</v>
      </c>
      <c r="AY183" s="8">
        <f>VLOOKUP(maxifs(Prices!A:A, Prices!A:A, "&lt;="&amp;$B$2-1), Prices!A:B, 2, 0)*AO183</f>
        <v>120526.9781</v>
      </c>
      <c r="AZ183" s="8">
        <f t="shared" si="43"/>
        <v>130714.3843</v>
      </c>
      <c r="BA183" s="8">
        <f t="shared" si="44"/>
        <v>0</v>
      </c>
      <c r="BB183" s="8">
        <f t="shared" si="45"/>
        <v>130714.3843</v>
      </c>
      <c r="BC183" s="8">
        <f t="shared" si="46"/>
        <v>-10187.40622</v>
      </c>
      <c r="BD183" s="8">
        <f t="shared" si="47"/>
        <v>18920.30027</v>
      </c>
      <c r="BE183" s="8">
        <f t="shared" si="48"/>
        <v>0</v>
      </c>
      <c r="BF183" s="8">
        <f>-(if(R183&gt;0, VLOOKUP(maxifs(Prices!A:A, Prices!A:A, "&lt;="&amp;R183), Prices!A:B, 2, 0)*AA183, 0)+if(M183&lt;&gt;"", VLOOKUP(maxifs(Prices!A:A, Prices!A:A, "&lt;="&amp;M183), Prices!A:B, 2, 0)*Y183, 0)+if(O183&lt;&gt;"", VLOOKUP(maxifs(Prices!A:A, Prices!A:A, "&lt;="&amp;O183), Prices!A:B, 2, 0)*Z183, 0))</f>
        <v>0</v>
      </c>
      <c r="BG183" s="8">
        <f t="shared" si="49"/>
        <v>0</v>
      </c>
      <c r="BH183" s="8">
        <f t="shared" si="50"/>
        <v>-2991.795314</v>
      </c>
      <c r="BI183" s="8">
        <f>VLOOKUP(maxifs(Prices!A:A, Prices!A:A, "&lt;="&amp;$B$3), Prices!A:B, 2, 0)*AT183</f>
        <v>136455.483</v>
      </c>
      <c r="BJ183" s="8">
        <f t="shared" si="51"/>
        <v>149634.6846</v>
      </c>
      <c r="BK183" s="8">
        <f t="shared" si="52"/>
        <v>0</v>
      </c>
      <c r="BL183" s="8">
        <f t="shared" si="53"/>
        <v>149634.6846</v>
      </c>
      <c r="BM183" s="8">
        <f t="shared" si="54"/>
        <v>-13179.20154</v>
      </c>
    </row>
    <row r="184" ht="12.75" customHeight="1">
      <c r="A184" s="88" t="s">
        <v>119</v>
      </c>
      <c r="B184" s="88" t="s">
        <v>105</v>
      </c>
      <c r="C184" s="7"/>
      <c r="D184" s="7" t="str">
        <f t="shared" si="8"/>
        <v>Y</v>
      </c>
      <c r="E184" s="89"/>
      <c r="F184" s="90" t="str">
        <f>iferror(VLOOKUP(A184, Terminations!C:D, 2, 0), "")</f>
        <v/>
      </c>
      <c r="G184" s="88" t="s">
        <v>123</v>
      </c>
      <c r="H184" s="8" t="str">
        <f t="shared" si="9"/>
        <v>E3-T04-46388</v>
      </c>
      <c r="I184" s="91">
        <v>45084.0</v>
      </c>
      <c r="J184" s="92">
        <v>64000.0</v>
      </c>
      <c r="K184" s="91">
        <v>46388.0</v>
      </c>
      <c r="L184" s="10">
        <f t="shared" si="10"/>
        <v>0</v>
      </c>
      <c r="M184" s="93" t="str">
        <f t="shared" si="11"/>
        <v/>
      </c>
      <c r="N184" s="8">
        <f t="shared" si="12"/>
        <v>0</v>
      </c>
      <c r="O184" s="94" t="str">
        <f t="shared" si="13"/>
        <v/>
      </c>
      <c r="P184" s="8">
        <f t="shared" si="14"/>
        <v>0</v>
      </c>
      <c r="Q184" s="95"/>
      <c r="R184" s="91"/>
      <c r="S184" s="97"/>
      <c r="T184" s="94">
        <f t="shared" si="16"/>
        <v>46388</v>
      </c>
      <c r="U184" s="10">
        <f t="shared" si="17"/>
        <v>0</v>
      </c>
      <c r="V184" s="10">
        <f t="shared" si="18"/>
        <v>64000</v>
      </c>
      <c r="W184" s="10">
        <f t="shared" si="19"/>
        <v>0</v>
      </c>
      <c r="X184" s="10">
        <f t="shared" si="20"/>
        <v>0</v>
      </c>
      <c r="Y184" s="10">
        <f t="shared" si="21"/>
        <v>0</v>
      </c>
      <c r="Z184" s="10">
        <f t="shared" si="22"/>
        <v>0</v>
      </c>
      <c r="AA184" s="10">
        <f t="shared" si="23"/>
        <v>0</v>
      </c>
      <c r="AB184" s="10">
        <f t="shared" si="24"/>
        <v>0</v>
      </c>
      <c r="AC184" s="10">
        <f t="shared" si="25"/>
        <v>64000</v>
      </c>
      <c r="AD184" s="9">
        <f t="shared" si="26"/>
        <v>45084</v>
      </c>
      <c r="AE184" s="9">
        <f t="array" ref="AE184">IFS(O184&lt;&gt;"", O184, M184&lt;&gt;"", M184, R184&lt;&gt;"", MIN(R184, K184), R184=0, K184)</f>
        <v>46388</v>
      </c>
      <c r="AF184" s="94">
        <f t="shared" si="27"/>
        <v>46388</v>
      </c>
      <c r="AG184" s="94" t="str">
        <f t="shared" si="28"/>
        <v>Start Before/End After (current period)</v>
      </c>
      <c r="AH184" s="98">
        <f t="shared" si="29"/>
        <v>45657</v>
      </c>
      <c r="AI184" s="98">
        <f t="shared" si="30"/>
        <v>45747</v>
      </c>
      <c r="AJ184" s="99">
        <f t="shared" si="31"/>
        <v>1305</v>
      </c>
      <c r="AK184" s="99">
        <f t="shared" si="32"/>
        <v>574</v>
      </c>
      <c r="AL184" s="99">
        <f t="shared" si="33"/>
        <v>90</v>
      </c>
      <c r="AM184" s="99">
        <f t="shared" si="34"/>
        <v>664</v>
      </c>
      <c r="AN184" s="8">
        <f t="shared" si="35"/>
        <v>49.04214559</v>
      </c>
      <c r="AO184" s="8">
        <f t="shared" si="36"/>
        <v>28150.19157</v>
      </c>
      <c r="AP184" s="8">
        <f t="shared" si="37"/>
        <v>4413.793103</v>
      </c>
      <c r="AQ184" s="8">
        <f t="shared" si="38"/>
        <v>0</v>
      </c>
      <c r="AR184" s="8">
        <f t="shared" si="39"/>
        <v>0</v>
      </c>
      <c r="AS184" s="8">
        <f t="shared" si="40"/>
        <v>0</v>
      </c>
      <c r="AT184" s="8">
        <f t="shared" si="41"/>
        <v>32563.98467</v>
      </c>
      <c r="AU184" s="100">
        <f t="shared" si="42"/>
        <v>0</v>
      </c>
      <c r="AV184" s="8">
        <f>if(AO184&gt;0, iferror(averageifs(Prices!$B:$B, Prices!$A:$A, "&gt;="&amp;AD184, Prices!$A:$A, "&lt;"&amp;MIN($B$2, AE184)), 0), 0)</f>
        <v>4.533158907</v>
      </c>
      <c r="AW184" s="8">
        <f>if(AP184&gt;0, IFERROR(averageifs(Prices!$B:$B, Prices!$A:$A, "&gt;="&amp;MAX(AD184, $B$2), Prices!$A:$A, "&lt;"&amp;MIN($B$3, AE184)), 0), 0)</f>
        <v>4.181418936</v>
      </c>
      <c r="AX184" s="8">
        <f>if(AT184&gt;0, iferror(averageifs(Prices!$B:$B, Prices!$A:$A, "&gt;="&amp;AD184, Prices!$A:$A, "&lt;"&amp;min($B$3, $AE184)), 0), 0)</f>
        <v>4.485941927</v>
      </c>
      <c r="AY184" s="8">
        <f>VLOOKUP(maxifs(Prices!A:A, Prices!A:A, "&lt;="&amp;$B$2-1), Prices!A:B, 2, 0)*AO184</f>
        <v>117663.8851</v>
      </c>
      <c r="AZ184" s="8">
        <f t="shared" si="43"/>
        <v>127609.2916</v>
      </c>
      <c r="BA184" s="8">
        <f t="shared" si="44"/>
        <v>0</v>
      </c>
      <c r="BB184" s="8">
        <f t="shared" si="45"/>
        <v>127609.2916</v>
      </c>
      <c r="BC184" s="8">
        <f t="shared" si="46"/>
        <v>-9945.406536</v>
      </c>
      <c r="BD184" s="8">
        <f t="shared" si="47"/>
        <v>18470.85252</v>
      </c>
      <c r="BE184" s="8">
        <f t="shared" si="48"/>
        <v>0</v>
      </c>
      <c r="BF184" s="8">
        <f>-(if(R184&gt;0, VLOOKUP(maxifs(Prices!A:A, Prices!A:A, "&lt;="&amp;R184), Prices!A:B, 2, 0)*AA184, 0)+if(M184&lt;&gt;"", VLOOKUP(maxifs(Prices!A:A, Prices!A:A, "&lt;="&amp;M184), Prices!A:B, 2, 0)*Y184, 0)+if(O184&lt;&gt;"", VLOOKUP(maxifs(Prices!A:A, Prices!A:A, "&lt;="&amp;O184), Prices!A:B, 2, 0)*Z184, 0))</f>
        <v>0</v>
      </c>
      <c r="BG184" s="8">
        <f t="shared" si="49"/>
        <v>0</v>
      </c>
      <c r="BH184" s="8">
        <f t="shared" si="50"/>
        <v>-2920.725847</v>
      </c>
      <c r="BI184" s="8">
        <f>VLOOKUP(maxifs(Prices!A:A, Prices!A:A, "&lt;="&amp;$B$3), Prices!A:B, 2, 0)*AT184</f>
        <v>133214.0118</v>
      </c>
      <c r="BJ184" s="8">
        <f t="shared" si="51"/>
        <v>146080.1442</v>
      </c>
      <c r="BK184" s="8">
        <f t="shared" si="52"/>
        <v>0</v>
      </c>
      <c r="BL184" s="8">
        <f t="shared" si="53"/>
        <v>146080.1442</v>
      </c>
      <c r="BM184" s="8">
        <f t="shared" si="54"/>
        <v>-12866.13238</v>
      </c>
    </row>
    <row r="185" ht="12.75" customHeight="1">
      <c r="A185" s="88" t="s">
        <v>119</v>
      </c>
      <c r="B185" s="88" t="s">
        <v>105</v>
      </c>
      <c r="C185" s="7"/>
      <c r="D185" s="7" t="str">
        <f t="shared" si="8"/>
        <v>Y</v>
      </c>
      <c r="E185" s="89"/>
      <c r="F185" s="90" t="str">
        <f>iferror(VLOOKUP(A185, Terminations!C:D, 2, 0), "")</f>
        <v/>
      </c>
      <c r="G185" s="88" t="s">
        <v>123</v>
      </c>
      <c r="H185" s="8" t="str">
        <f t="shared" si="9"/>
        <v>E3-T04-46419</v>
      </c>
      <c r="I185" s="91">
        <v>45084.0</v>
      </c>
      <c r="J185" s="92">
        <v>64000.0</v>
      </c>
      <c r="K185" s="91">
        <v>46419.0</v>
      </c>
      <c r="L185" s="10">
        <f t="shared" si="10"/>
        <v>0</v>
      </c>
      <c r="M185" s="93" t="str">
        <f t="shared" si="11"/>
        <v/>
      </c>
      <c r="N185" s="8">
        <f t="shared" si="12"/>
        <v>0</v>
      </c>
      <c r="O185" s="94" t="str">
        <f t="shared" si="13"/>
        <v/>
      </c>
      <c r="P185" s="8">
        <f t="shared" si="14"/>
        <v>0</v>
      </c>
      <c r="Q185" s="95"/>
      <c r="R185" s="91"/>
      <c r="S185" s="97"/>
      <c r="T185" s="94">
        <f t="shared" si="16"/>
        <v>46419</v>
      </c>
      <c r="U185" s="10">
        <f t="shared" si="17"/>
        <v>0</v>
      </c>
      <c r="V185" s="10">
        <f t="shared" si="18"/>
        <v>64000</v>
      </c>
      <c r="W185" s="10">
        <f t="shared" si="19"/>
        <v>0</v>
      </c>
      <c r="X185" s="10">
        <f t="shared" si="20"/>
        <v>0</v>
      </c>
      <c r="Y185" s="10">
        <f t="shared" si="21"/>
        <v>0</v>
      </c>
      <c r="Z185" s="10">
        <f t="shared" si="22"/>
        <v>0</v>
      </c>
      <c r="AA185" s="10">
        <f t="shared" si="23"/>
        <v>0</v>
      </c>
      <c r="AB185" s="10">
        <f t="shared" si="24"/>
        <v>0</v>
      </c>
      <c r="AC185" s="10">
        <f t="shared" si="25"/>
        <v>64000</v>
      </c>
      <c r="AD185" s="9">
        <f t="shared" si="26"/>
        <v>45084</v>
      </c>
      <c r="AE185" s="9">
        <f t="array" ref="AE185">IFS(O185&lt;&gt;"", O185, M185&lt;&gt;"", M185, R185&lt;&gt;"", MIN(R185, K185), R185=0, K185)</f>
        <v>46419</v>
      </c>
      <c r="AF185" s="94">
        <f t="shared" si="27"/>
        <v>46419</v>
      </c>
      <c r="AG185" s="94" t="str">
        <f t="shared" si="28"/>
        <v>Start Before/End After (current period)</v>
      </c>
      <c r="AH185" s="98">
        <f t="shared" si="29"/>
        <v>45657</v>
      </c>
      <c r="AI185" s="98">
        <f t="shared" si="30"/>
        <v>45747</v>
      </c>
      <c r="AJ185" s="99">
        <f t="shared" si="31"/>
        <v>1336</v>
      </c>
      <c r="AK185" s="99">
        <f t="shared" si="32"/>
        <v>574</v>
      </c>
      <c r="AL185" s="99">
        <f t="shared" si="33"/>
        <v>90</v>
      </c>
      <c r="AM185" s="99">
        <f t="shared" si="34"/>
        <v>664</v>
      </c>
      <c r="AN185" s="8">
        <f t="shared" si="35"/>
        <v>47.90419162</v>
      </c>
      <c r="AO185" s="8">
        <f t="shared" si="36"/>
        <v>27497.00599</v>
      </c>
      <c r="AP185" s="8">
        <f t="shared" si="37"/>
        <v>4311.377246</v>
      </c>
      <c r="AQ185" s="8">
        <f t="shared" si="38"/>
        <v>0</v>
      </c>
      <c r="AR185" s="8">
        <f t="shared" si="39"/>
        <v>0</v>
      </c>
      <c r="AS185" s="8">
        <f t="shared" si="40"/>
        <v>0</v>
      </c>
      <c r="AT185" s="8">
        <f t="shared" si="41"/>
        <v>31808.38323</v>
      </c>
      <c r="AU185" s="100">
        <f t="shared" si="42"/>
        <v>0</v>
      </c>
      <c r="AV185" s="8">
        <f>if(AO185&gt;0, iferror(averageifs(Prices!$B:$B, Prices!$A:$A, "&gt;="&amp;AD185, Prices!$A:$A, "&lt;"&amp;MIN($B$2, AE185)), 0), 0)</f>
        <v>4.533158907</v>
      </c>
      <c r="AW185" s="8">
        <f>if(AP185&gt;0, IFERROR(averageifs(Prices!$B:$B, Prices!$A:$A, "&gt;="&amp;MAX(AD185, $B$2), Prices!$A:$A, "&lt;"&amp;MIN($B$3, AE185)), 0), 0)</f>
        <v>4.181418936</v>
      </c>
      <c r="AX185" s="8">
        <f>if(AT185&gt;0, iferror(averageifs(Prices!$B:$B, Prices!$A:$A, "&gt;="&amp;AD185, Prices!$A:$A, "&lt;"&amp;min($B$3, $AE185)), 0), 0)</f>
        <v>4.485941927</v>
      </c>
      <c r="AY185" s="8">
        <f>VLOOKUP(maxifs(Prices!A:A, Prices!A:A, "&lt;="&amp;$B$2-1), Prices!A:B, 2, 0)*AO185</f>
        <v>114933.6602</v>
      </c>
      <c r="AZ185" s="8">
        <f t="shared" si="43"/>
        <v>124648.2976</v>
      </c>
      <c r="BA185" s="8">
        <f t="shared" si="44"/>
        <v>0</v>
      </c>
      <c r="BB185" s="8">
        <f t="shared" si="45"/>
        <v>124648.2976</v>
      </c>
      <c r="BC185" s="8">
        <f t="shared" si="46"/>
        <v>-9714.637372</v>
      </c>
      <c r="BD185" s="8">
        <f t="shared" si="47"/>
        <v>18042.26238</v>
      </c>
      <c r="BE185" s="8">
        <f t="shared" si="48"/>
        <v>0</v>
      </c>
      <c r="BF185" s="8">
        <f>-(if(R185&gt;0, VLOOKUP(maxifs(Prices!A:A, Prices!A:A, "&lt;="&amp;R185), Prices!A:B, 2, 0)*AA185, 0)+if(M185&lt;&gt;"", VLOOKUP(maxifs(Prices!A:A, Prices!A:A, "&lt;="&amp;M185), Prices!A:B, 2, 0)*Y185, 0)+if(O185&lt;&gt;"", VLOOKUP(maxifs(Prices!A:A, Prices!A:A, "&lt;="&amp;O185), Prices!A:B, 2, 0)*Z185, 0))</f>
        <v>0</v>
      </c>
      <c r="BG185" s="8">
        <f t="shared" si="49"/>
        <v>0</v>
      </c>
      <c r="BH185" s="8">
        <f t="shared" si="50"/>
        <v>-2852.954514</v>
      </c>
      <c r="BI185" s="8">
        <f>VLOOKUP(maxifs(Prices!A:A, Prices!A:A, "&lt;="&amp;$B$3), Prices!A:B, 2, 0)*AT185</f>
        <v>130122.9681</v>
      </c>
      <c r="BJ185" s="8">
        <f t="shared" si="51"/>
        <v>142690.56</v>
      </c>
      <c r="BK185" s="8">
        <f t="shared" si="52"/>
        <v>0</v>
      </c>
      <c r="BL185" s="8">
        <f t="shared" si="53"/>
        <v>142690.56</v>
      </c>
      <c r="BM185" s="8">
        <f t="shared" si="54"/>
        <v>-12567.59189</v>
      </c>
    </row>
    <row r="186" ht="12.75" customHeight="1">
      <c r="A186" s="88" t="s">
        <v>119</v>
      </c>
      <c r="B186" s="88" t="s">
        <v>105</v>
      </c>
      <c r="C186" s="7"/>
      <c r="D186" s="7" t="str">
        <f t="shared" si="8"/>
        <v>Y</v>
      </c>
      <c r="E186" s="89"/>
      <c r="F186" s="90" t="str">
        <f>iferror(VLOOKUP(A186, Terminations!C:D, 2, 0), "")</f>
        <v/>
      </c>
      <c r="G186" s="88" t="s">
        <v>123</v>
      </c>
      <c r="H186" s="8" t="str">
        <f t="shared" si="9"/>
        <v>E3-T04-46447</v>
      </c>
      <c r="I186" s="91">
        <v>45084.0</v>
      </c>
      <c r="J186" s="92">
        <v>64000.0</v>
      </c>
      <c r="K186" s="91">
        <v>46447.0</v>
      </c>
      <c r="L186" s="10">
        <f t="shared" si="10"/>
        <v>0</v>
      </c>
      <c r="M186" s="93" t="str">
        <f t="shared" si="11"/>
        <v/>
      </c>
      <c r="N186" s="8">
        <f t="shared" si="12"/>
        <v>0</v>
      </c>
      <c r="O186" s="94" t="str">
        <f t="shared" si="13"/>
        <v/>
      </c>
      <c r="P186" s="8">
        <f t="shared" si="14"/>
        <v>0</v>
      </c>
      <c r="Q186" s="95"/>
      <c r="R186" s="91"/>
      <c r="S186" s="97"/>
      <c r="T186" s="94">
        <f t="shared" si="16"/>
        <v>46447</v>
      </c>
      <c r="U186" s="10">
        <f t="shared" si="17"/>
        <v>0</v>
      </c>
      <c r="V186" s="10">
        <f t="shared" si="18"/>
        <v>64000</v>
      </c>
      <c r="W186" s="10">
        <f t="shared" si="19"/>
        <v>0</v>
      </c>
      <c r="X186" s="10">
        <f t="shared" si="20"/>
        <v>0</v>
      </c>
      <c r="Y186" s="10">
        <f t="shared" si="21"/>
        <v>0</v>
      </c>
      <c r="Z186" s="10">
        <f t="shared" si="22"/>
        <v>0</v>
      </c>
      <c r="AA186" s="10">
        <f t="shared" si="23"/>
        <v>0</v>
      </c>
      <c r="AB186" s="10">
        <f t="shared" si="24"/>
        <v>0</v>
      </c>
      <c r="AC186" s="10">
        <f t="shared" si="25"/>
        <v>64000</v>
      </c>
      <c r="AD186" s="9">
        <f t="shared" si="26"/>
        <v>45084</v>
      </c>
      <c r="AE186" s="9">
        <f t="array" ref="AE186">IFS(O186&lt;&gt;"", O186, M186&lt;&gt;"", M186, R186&lt;&gt;"", MIN(R186, K186), R186=0, K186)</f>
        <v>46447</v>
      </c>
      <c r="AF186" s="94">
        <f t="shared" si="27"/>
        <v>46447</v>
      </c>
      <c r="AG186" s="94" t="str">
        <f t="shared" si="28"/>
        <v>Start Before/End After (current period)</v>
      </c>
      <c r="AH186" s="98">
        <f t="shared" si="29"/>
        <v>45657</v>
      </c>
      <c r="AI186" s="98">
        <f t="shared" si="30"/>
        <v>45747</v>
      </c>
      <c r="AJ186" s="99">
        <f t="shared" si="31"/>
        <v>1364</v>
      </c>
      <c r="AK186" s="99">
        <f t="shared" si="32"/>
        <v>574</v>
      </c>
      <c r="AL186" s="99">
        <f t="shared" si="33"/>
        <v>90</v>
      </c>
      <c r="AM186" s="99">
        <f t="shared" si="34"/>
        <v>664</v>
      </c>
      <c r="AN186" s="8">
        <f t="shared" si="35"/>
        <v>46.92082111</v>
      </c>
      <c r="AO186" s="8">
        <f t="shared" si="36"/>
        <v>26932.55132</v>
      </c>
      <c r="AP186" s="8">
        <f t="shared" si="37"/>
        <v>4222.8739</v>
      </c>
      <c r="AQ186" s="8">
        <f t="shared" si="38"/>
        <v>0</v>
      </c>
      <c r="AR186" s="8">
        <f t="shared" si="39"/>
        <v>0</v>
      </c>
      <c r="AS186" s="8">
        <f t="shared" si="40"/>
        <v>0</v>
      </c>
      <c r="AT186" s="8">
        <f t="shared" si="41"/>
        <v>31155.42522</v>
      </c>
      <c r="AU186" s="100">
        <f t="shared" si="42"/>
        <v>0</v>
      </c>
      <c r="AV186" s="8">
        <f>if(AO186&gt;0, iferror(averageifs(Prices!$B:$B, Prices!$A:$A, "&gt;="&amp;AD186, Prices!$A:$A, "&lt;"&amp;MIN($B$2, AE186)), 0), 0)</f>
        <v>4.533158907</v>
      </c>
      <c r="AW186" s="8">
        <f>if(AP186&gt;0, IFERROR(averageifs(Prices!$B:$B, Prices!$A:$A, "&gt;="&amp;MAX(AD186, $B$2), Prices!$A:$A, "&lt;"&amp;MIN($B$3, AE186)), 0), 0)</f>
        <v>4.181418936</v>
      </c>
      <c r="AX186" s="8">
        <f>if(AT186&gt;0, iferror(averageifs(Prices!$B:$B, Prices!$A:$A, "&gt;="&amp;AD186, Prices!$A:$A, "&lt;"&amp;min($B$3, $AE186)), 0), 0)</f>
        <v>4.485941927</v>
      </c>
      <c r="AY186" s="8">
        <f>VLOOKUP(maxifs(Prices!A:A, Prices!A:A, "&lt;="&amp;$B$2-1), Prices!A:B, 2, 0)*AO186</f>
        <v>112574.3182</v>
      </c>
      <c r="AZ186" s="8">
        <f t="shared" si="43"/>
        <v>122089.5349</v>
      </c>
      <c r="BA186" s="8">
        <f t="shared" si="44"/>
        <v>0</v>
      </c>
      <c r="BB186" s="8">
        <f t="shared" si="45"/>
        <v>122089.5349</v>
      </c>
      <c r="BC186" s="8">
        <f t="shared" si="46"/>
        <v>-9515.216663</v>
      </c>
      <c r="BD186" s="8">
        <f t="shared" si="47"/>
        <v>17671.89336</v>
      </c>
      <c r="BE186" s="8">
        <f t="shared" si="48"/>
        <v>0</v>
      </c>
      <c r="BF186" s="8">
        <f>-(if(R186&gt;0, VLOOKUP(maxifs(Prices!A:A, Prices!A:A, "&lt;="&amp;R186), Prices!A:B, 2, 0)*AA186, 0)+if(M186&lt;&gt;"", VLOOKUP(maxifs(Prices!A:A, Prices!A:A, "&lt;="&amp;M186), Prices!A:B, 2, 0)*Y186, 0)+if(O186&lt;&gt;"", VLOOKUP(maxifs(Prices!A:A, Prices!A:A, "&lt;="&amp;O186), Prices!A:B, 2, 0)*Z186, 0))</f>
        <v>0</v>
      </c>
      <c r="BG186" s="8">
        <f t="shared" si="49"/>
        <v>0</v>
      </c>
      <c r="BH186" s="8">
        <f t="shared" si="50"/>
        <v>-2794.389465</v>
      </c>
      <c r="BI186" s="8">
        <f>VLOOKUP(maxifs(Prices!A:A, Prices!A:A, "&lt;="&amp;$B$3), Prices!A:B, 2, 0)*AT186</f>
        <v>127451.8221</v>
      </c>
      <c r="BJ186" s="8">
        <f t="shared" si="51"/>
        <v>139761.4283</v>
      </c>
      <c r="BK186" s="8">
        <f t="shared" si="52"/>
        <v>0</v>
      </c>
      <c r="BL186" s="8">
        <f t="shared" si="53"/>
        <v>139761.4283</v>
      </c>
      <c r="BM186" s="8">
        <f t="shared" si="54"/>
        <v>-12309.60613</v>
      </c>
    </row>
    <row r="187" ht="12.75" customHeight="1">
      <c r="A187" s="88" t="s">
        <v>119</v>
      </c>
      <c r="B187" s="88" t="s">
        <v>105</v>
      </c>
      <c r="C187" s="7"/>
      <c r="D187" s="7" t="str">
        <f t="shared" si="8"/>
        <v>Y</v>
      </c>
      <c r="E187" s="89"/>
      <c r="F187" s="90" t="str">
        <f>iferror(VLOOKUP(A187, Terminations!C:D, 2, 0), "")</f>
        <v/>
      </c>
      <c r="G187" s="88" t="s">
        <v>123</v>
      </c>
      <c r="H187" s="8" t="str">
        <f t="shared" si="9"/>
        <v>E3-T04-46478</v>
      </c>
      <c r="I187" s="91">
        <v>45084.0</v>
      </c>
      <c r="J187" s="92">
        <v>64000.0</v>
      </c>
      <c r="K187" s="91">
        <v>46478.0</v>
      </c>
      <c r="L187" s="10">
        <f t="shared" si="10"/>
        <v>0</v>
      </c>
      <c r="M187" s="93" t="str">
        <f t="shared" si="11"/>
        <v/>
      </c>
      <c r="N187" s="8">
        <f t="shared" si="12"/>
        <v>0</v>
      </c>
      <c r="O187" s="94" t="str">
        <f t="shared" si="13"/>
        <v/>
      </c>
      <c r="P187" s="8">
        <f t="shared" si="14"/>
        <v>0</v>
      </c>
      <c r="Q187" s="95"/>
      <c r="R187" s="91"/>
      <c r="S187" s="97"/>
      <c r="T187" s="94">
        <f t="shared" si="16"/>
        <v>46478</v>
      </c>
      <c r="U187" s="10">
        <f t="shared" si="17"/>
        <v>0</v>
      </c>
      <c r="V187" s="10">
        <f t="shared" si="18"/>
        <v>64000</v>
      </c>
      <c r="W187" s="10">
        <f t="shared" si="19"/>
        <v>0</v>
      </c>
      <c r="X187" s="10">
        <f t="shared" si="20"/>
        <v>0</v>
      </c>
      <c r="Y187" s="10">
        <f t="shared" si="21"/>
        <v>0</v>
      </c>
      <c r="Z187" s="10">
        <f t="shared" si="22"/>
        <v>0</v>
      </c>
      <c r="AA187" s="10">
        <f t="shared" si="23"/>
        <v>0</v>
      </c>
      <c r="AB187" s="10">
        <f t="shared" si="24"/>
        <v>0</v>
      </c>
      <c r="AC187" s="10">
        <f t="shared" si="25"/>
        <v>64000</v>
      </c>
      <c r="AD187" s="9">
        <f t="shared" si="26"/>
        <v>45084</v>
      </c>
      <c r="AE187" s="9">
        <f t="array" ref="AE187">IFS(O187&lt;&gt;"", O187, M187&lt;&gt;"", M187, R187&lt;&gt;"", MIN(R187, K187), R187=0, K187)</f>
        <v>46478</v>
      </c>
      <c r="AF187" s="94">
        <f t="shared" si="27"/>
        <v>46478</v>
      </c>
      <c r="AG187" s="94" t="str">
        <f t="shared" si="28"/>
        <v>Start Before/End After (current period)</v>
      </c>
      <c r="AH187" s="98">
        <f t="shared" si="29"/>
        <v>45657</v>
      </c>
      <c r="AI187" s="98">
        <f t="shared" si="30"/>
        <v>45747</v>
      </c>
      <c r="AJ187" s="99">
        <f t="shared" si="31"/>
        <v>1395</v>
      </c>
      <c r="AK187" s="99">
        <f t="shared" si="32"/>
        <v>574</v>
      </c>
      <c r="AL187" s="99">
        <f t="shared" si="33"/>
        <v>90</v>
      </c>
      <c r="AM187" s="99">
        <f t="shared" si="34"/>
        <v>664</v>
      </c>
      <c r="AN187" s="8">
        <f t="shared" si="35"/>
        <v>45.8781362</v>
      </c>
      <c r="AO187" s="8">
        <f t="shared" si="36"/>
        <v>26334.05018</v>
      </c>
      <c r="AP187" s="8">
        <f t="shared" si="37"/>
        <v>4129.032258</v>
      </c>
      <c r="AQ187" s="8">
        <f t="shared" si="38"/>
        <v>0</v>
      </c>
      <c r="AR187" s="8">
        <f t="shared" si="39"/>
        <v>0</v>
      </c>
      <c r="AS187" s="8">
        <f t="shared" si="40"/>
        <v>0</v>
      </c>
      <c r="AT187" s="8">
        <f t="shared" si="41"/>
        <v>30463.08244</v>
      </c>
      <c r="AU187" s="100">
        <f t="shared" si="42"/>
        <v>0</v>
      </c>
      <c r="AV187" s="8">
        <f>if(AO187&gt;0, iferror(averageifs(Prices!$B:$B, Prices!$A:$A, "&gt;="&amp;AD187, Prices!$A:$A, "&lt;"&amp;MIN($B$2, AE187)), 0), 0)</f>
        <v>4.533158907</v>
      </c>
      <c r="AW187" s="8">
        <f>if(AP187&gt;0, IFERROR(averageifs(Prices!$B:$B, Prices!$A:$A, "&gt;="&amp;MAX(AD187, $B$2), Prices!$A:$A, "&lt;"&amp;MIN($B$3, AE187)), 0), 0)</f>
        <v>4.181418936</v>
      </c>
      <c r="AX187" s="8">
        <f>if(AT187&gt;0, iferror(averageifs(Prices!$B:$B, Prices!$A:$A, "&gt;="&amp;AD187, Prices!$A:$A, "&lt;"&amp;min($B$3, $AE187)), 0), 0)</f>
        <v>4.485941927</v>
      </c>
      <c r="AY187" s="8">
        <f>VLOOKUP(maxifs(Prices!A:A, Prices!A:A, "&lt;="&amp;$B$2-1), Prices!A:B, 2, 0)*AO187</f>
        <v>110072.6667</v>
      </c>
      <c r="AZ187" s="8">
        <f t="shared" si="43"/>
        <v>119376.4341</v>
      </c>
      <c r="BA187" s="8">
        <f t="shared" si="44"/>
        <v>0</v>
      </c>
      <c r="BB187" s="8">
        <f t="shared" si="45"/>
        <v>119376.4341</v>
      </c>
      <c r="BC187" s="8">
        <f t="shared" si="46"/>
        <v>-9303.767404</v>
      </c>
      <c r="BD187" s="8">
        <f t="shared" si="47"/>
        <v>17279.18462</v>
      </c>
      <c r="BE187" s="8">
        <f t="shared" si="48"/>
        <v>0</v>
      </c>
      <c r="BF187" s="8">
        <f>-(if(R187&gt;0, VLOOKUP(maxifs(Prices!A:A, Prices!A:A, "&lt;="&amp;R187), Prices!A:B, 2, 0)*AA187, 0)+if(M187&lt;&gt;"", VLOOKUP(maxifs(Prices!A:A, Prices!A:A, "&lt;="&amp;M187), Prices!A:B, 2, 0)*Y187, 0)+if(O187&lt;&gt;"", VLOOKUP(maxifs(Prices!A:A, Prices!A:A, "&lt;="&amp;O187), Prices!A:B, 2, 0)*Z187, 0))</f>
        <v>0</v>
      </c>
      <c r="BG187" s="8">
        <f t="shared" si="49"/>
        <v>0</v>
      </c>
      <c r="BH187" s="8">
        <f t="shared" si="50"/>
        <v>-2732.291921</v>
      </c>
      <c r="BI187" s="8">
        <f>VLOOKUP(maxifs(Prices!A:A, Prices!A:A, "&lt;="&amp;$B$3), Prices!A:B, 2, 0)*AT187</f>
        <v>124619.5594</v>
      </c>
      <c r="BJ187" s="8">
        <f t="shared" si="51"/>
        <v>136655.6187</v>
      </c>
      <c r="BK187" s="8">
        <f t="shared" si="52"/>
        <v>0</v>
      </c>
      <c r="BL187" s="8">
        <f t="shared" si="53"/>
        <v>136655.6187</v>
      </c>
      <c r="BM187" s="8">
        <f t="shared" si="54"/>
        <v>-12036.05933</v>
      </c>
    </row>
    <row r="188" ht="12.75" customHeight="1">
      <c r="A188" s="88" t="s">
        <v>119</v>
      </c>
      <c r="B188" s="88" t="s">
        <v>105</v>
      </c>
      <c r="C188" s="7"/>
      <c r="D188" s="7" t="str">
        <f t="shared" si="8"/>
        <v>Y</v>
      </c>
      <c r="E188" s="89"/>
      <c r="F188" s="90" t="str">
        <f>iferror(VLOOKUP(A188, Terminations!C:D, 2, 0), "")</f>
        <v/>
      </c>
      <c r="G188" s="88" t="s">
        <v>123</v>
      </c>
      <c r="H188" s="8" t="str">
        <f t="shared" si="9"/>
        <v>E3-T04-46508</v>
      </c>
      <c r="I188" s="91">
        <v>45084.0</v>
      </c>
      <c r="J188" s="92">
        <v>64000.0</v>
      </c>
      <c r="K188" s="91">
        <v>46508.0</v>
      </c>
      <c r="L188" s="10">
        <f t="shared" si="10"/>
        <v>0</v>
      </c>
      <c r="M188" s="93" t="str">
        <f t="shared" si="11"/>
        <v/>
      </c>
      <c r="N188" s="8">
        <f t="shared" si="12"/>
        <v>0</v>
      </c>
      <c r="O188" s="94" t="str">
        <f t="shared" si="13"/>
        <v/>
      </c>
      <c r="P188" s="8">
        <f t="shared" si="14"/>
        <v>0</v>
      </c>
      <c r="Q188" s="95"/>
      <c r="R188" s="91"/>
      <c r="S188" s="97"/>
      <c r="T188" s="94">
        <f t="shared" si="16"/>
        <v>46508</v>
      </c>
      <c r="U188" s="10">
        <f t="shared" si="17"/>
        <v>0</v>
      </c>
      <c r="V188" s="10">
        <f t="shared" si="18"/>
        <v>64000</v>
      </c>
      <c r="W188" s="10">
        <f t="shared" si="19"/>
        <v>0</v>
      </c>
      <c r="X188" s="10">
        <f t="shared" si="20"/>
        <v>0</v>
      </c>
      <c r="Y188" s="10">
        <f t="shared" si="21"/>
        <v>0</v>
      </c>
      <c r="Z188" s="10">
        <f t="shared" si="22"/>
        <v>0</v>
      </c>
      <c r="AA188" s="10">
        <f t="shared" si="23"/>
        <v>0</v>
      </c>
      <c r="AB188" s="10">
        <f t="shared" si="24"/>
        <v>0</v>
      </c>
      <c r="AC188" s="10">
        <f t="shared" si="25"/>
        <v>64000</v>
      </c>
      <c r="AD188" s="9">
        <f t="shared" si="26"/>
        <v>45084</v>
      </c>
      <c r="AE188" s="9">
        <f t="array" ref="AE188">IFS(O188&lt;&gt;"", O188, M188&lt;&gt;"", M188, R188&lt;&gt;"", MIN(R188, K188), R188=0, K188)</f>
        <v>46508</v>
      </c>
      <c r="AF188" s="94">
        <f t="shared" si="27"/>
        <v>46508</v>
      </c>
      <c r="AG188" s="94" t="str">
        <f t="shared" si="28"/>
        <v>Start Before/End After (current period)</v>
      </c>
      <c r="AH188" s="98">
        <f t="shared" si="29"/>
        <v>45657</v>
      </c>
      <c r="AI188" s="98">
        <f t="shared" si="30"/>
        <v>45747</v>
      </c>
      <c r="AJ188" s="99">
        <f t="shared" si="31"/>
        <v>1425</v>
      </c>
      <c r="AK188" s="99">
        <f t="shared" si="32"/>
        <v>574</v>
      </c>
      <c r="AL188" s="99">
        <f t="shared" si="33"/>
        <v>90</v>
      </c>
      <c r="AM188" s="99">
        <f t="shared" si="34"/>
        <v>664</v>
      </c>
      <c r="AN188" s="8">
        <f t="shared" si="35"/>
        <v>44.9122807</v>
      </c>
      <c r="AO188" s="8">
        <f t="shared" si="36"/>
        <v>25779.64912</v>
      </c>
      <c r="AP188" s="8">
        <f t="shared" si="37"/>
        <v>4042.105263</v>
      </c>
      <c r="AQ188" s="8">
        <f t="shared" si="38"/>
        <v>0</v>
      </c>
      <c r="AR188" s="8">
        <f t="shared" si="39"/>
        <v>0</v>
      </c>
      <c r="AS188" s="8">
        <f t="shared" si="40"/>
        <v>0</v>
      </c>
      <c r="AT188" s="8">
        <f t="shared" si="41"/>
        <v>29821.75439</v>
      </c>
      <c r="AU188" s="100">
        <f t="shared" si="42"/>
        <v>0</v>
      </c>
      <c r="AV188" s="8">
        <f>if(AO188&gt;0, iferror(averageifs(Prices!$B:$B, Prices!$A:$A, "&gt;="&amp;AD188, Prices!$A:$A, "&lt;"&amp;MIN($B$2, AE188)), 0), 0)</f>
        <v>4.533158907</v>
      </c>
      <c r="AW188" s="8">
        <f>if(AP188&gt;0, IFERROR(averageifs(Prices!$B:$B, Prices!$A:$A, "&gt;="&amp;MAX(AD188, $B$2), Prices!$A:$A, "&lt;"&amp;MIN($B$3, AE188)), 0), 0)</f>
        <v>4.181418936</v>
      </c>
      <c r="AX188" s="8">
        <f>if(AT188&gt;0, iferror(averageifs(Prices!$B:$B, Prices!$A:$A, "&gt;="&amp;AD188, Prices!$A:$A, "&lt;"&amp;min($B$3, $AE188)), 0), 0)</f>
        <v>4.485941927</v>
      </c>
      <c r="AY188" s="8">
        <f>VLOOKUP(maxifs(Prices!A:A, Prices!A:A, "&lt;="&amp;$B$2-1), Prices!A:B, 2, 0)*AO188</f>
        <v>107755.3474</v>
      </c>
      <c r="AZ188" s="8">
        <f t="shared" si="43"/>
        <v>116863.246</v>
      </c>
      <c r="BA188" s="8">
        <f t="shared" si="44"/>
        <v>0</v>
      </c>
      <c r="BB188" s="8">
        <f t="shared" si="45"/>
        <v>116863.246</v>
      </c>
      <c r="BC188" s="8">
        <f t="shared" si="46"/>
        <v>-9107.898617</v>
      </c>
      <c r="BD188" s="8">
        <f t="shared" si="47"/>
        <v>16915.41231</v>
      </c>
      <c r="BE188" s="8">
        <f t="shared" si="48"/>
        <v>0</v>
      </c>
      <c r="BF188" s="8">
        <f>-(if(R188&gt;0, VLOOKUP(maxifs(Prices!A:A, Prices!A:A, "&lt;="&amp;R188), Prices!A:B, 2, 0)*AA188, 0)+if(M188&lt;&gt;"", VLOOKUP(maxifs(Prices!A:A, Prices!A:A, "&lt;="&amp;M188), Prices!A:B, 2, 0)*Y188, 0)+if(O188&lt;&gt;"", VLOOKUP(maxifs(Prices!A:A, Prices!A:A, "&lt;="&amp;O188), Prices!A:B, 2, 0)*Z188, 0))</f>
        <v>0</v>
      </c>
      <c r="BG188" s="8">
        <f t="shared" si="49"/>
        <v>0</v>
      </c>
      <c r="BH188" s="8">
        <f t="shared" si="50"/>
        <v>-2674.769986</v>
      </c>
      <c r="BI188" s="8">
        <f>VLOOKUP(maxifs(Prices!A:A, Prices!A:A, "&lt;="&amp;$B$3), Prices!A:B, 2, 0)*AT188</f>
        <v>121995.9897</v>
      </c>
      <c r="BJ188" s="8">
        <f t="shared" si="51"/>
        <v>133778.6583</v>
      </c>
      <c r="BK188" s="8">
        <f t="shared" si="52"/>
        <v>0</v>
      </c>
      <c r="BL188" s="8">
        <f t="shared" si="53"/>
        <v>133778.6583</v>
      </c>
      <c r="BM188" s="8">
        <f t="shared" si="54"/>
        <v>-11782.6686</v>
      </c>
    </row>
    <row r="189" ht="12.75" customHeight="1">
      <c r="A189" s="88" t="s">
        <v>119</v>
      </c>
      <c r="B189" s="88" t="s">
        <v>105</v>
      </c>
      <c r="C189" s="7"/>
      <c r="D189" s="7" t="str">
        <f t="shared" si="8"/>
        <v>Y</v>
      </c>
      <c r="E189" s="89"/>
      <c r="F189" s="90" t="str">
        <f>iferror(VLOOKUP(A189, Terminations!C:D, 2, 0), "")</f>
        <v/>
      </c>
      <c r="G189" s="88" t="s">
        <v>123</v>
      </c>
      <c r="H189" s="8" t="str">
        <f t="shared" si="9"/>
        <v>E3-T04-46539</v>
      </c>
      <c r="I189" s="91">
        <v>45084.0</v>
      </c>
      <c r="J189" s="92">
        <v>64000.0</v>
      </c>
      <c r="K189" s="91">
        <v>46539.0</v>
      </c>
      <c r="L189" s="10">
        <f t="shared" si="10"/>
        <v>0</v>
      </c>
      <c r="M189" s="93" t="str">
        <f t="shared" si="11"/>
        <v/>
      </c>
      <c r="N189" s="8">
        <f t="shared" si="12"/>
        <v>0</v>
      </c>
      <c r="O189" s="94" t="str">
        <f t="shared" si="13"/>
        <v/>
      </c>
      <c r="P189" s="8">
        <f t="shared" si="14"/>
        <v>0</v>
      </c>
      <c r="Q189" s="95"/>
      <c r="R189" s="91"/>
      <c r="S189" s="97"/>
      <c r="T189" s="94">
        <f t="shared" si="16"/>
        <v>46539</v>
      </c>
      <c r="U189" s="10">
        <f t="shared" si="17"/>
        <v>0</v>
      </c>
      <c r="V189" s="10">
        <f t="shared" si="18"/>
        <v>64000</v>
      </c>
      <c r="W189" s="10">
        <f t="shared" si="19"/>
        <v>0</v>
      </c>
      <c r="X189" s="10">
        <f t="shared" si="20"/>
        <v>0</v>
      </c>
      <c r="Y189" s="10">
        <f t="shared" si="21"/>
        <v>0</v>
      </c>
      <c r="Z189" s="10">
        <f t="shared" si="22"/>
        <v>0</v>
      </c>
      <c r="AA189" s="10">
        <f t="shared" si="23"/>
        <v>0</v>
      </c>
      <c r="AB189" s="10">
        <f t="shared" si="24"/>
        <v>0</v>
      </c>
      <c r="AC189" s="10">
        <f t="shared" si="25"/>
        <v>64000</v>
      </c>
      <c r="AD189" s="9">
        <f t="shared" si="26"/>
        <v>45084</v>
      </c>
      <c r="AE189" s="9">
        <f t="array" ref="AE189">IFS(O189&lt;&gt;"", O189, M189&lt;&gt;"", M189, R189&lt;&gt;"", MIN(R189, K189), R189=0, K189)</f>
        <v>46539</v>
      </c>
      <c r="AF189" s="94">
        <f t="shared" si="27"/>
        <v>46539</v>
      </c>
      <c r="AG189" s="94" t="str">
        <f t="shared" si="28"/>
        <v>Start Before/End After (current period)</v>
      </c>
      <c r="AH189" s="98">
        <f t="shared" si="29"/>
        <v>45657</v>
      </c>
      <c r="AI189" s="98">
        <f t="shared" si="30"/>
        <v>45747</v>
      </c>
      <c r="AJ189" s="99">
        <f t="shared" si="31"/>
        <v>1456</v>
      </c>
      <c r="AK189" s="99">
        <f t="shared" si="32"/>
        <v>574</v>
      </c>
      <c r="AL189" s="99">
        <f t="shared" si="33"/>
        <v>90</v>
      </c>
      <c r="AM189" s="99">
        <f t="shared" si="34"/>
        <v>664</v>
      </c>
      <c r="AN189" s="8">
        <f t="shared" si="35"/>
        <v>43.95604396</v>
      </c>
      <c r="AO189" s="8">
        <f t="shared" si="36"/>
        <v>25230.76923</v>
      </c>
      <c r="AP189" s="8">
        <f t="shared" si="37"/>
        <v>3956.043956</v>
      </c>
      <c r="AQ189" s="8">
        <f t="shared" si="38"/>
        <v>0</v>
      </c>
      <c r="AR189" s="8">
        <f t="shared" si="39"/>
        <v>0</v>
      </c>
      <c r="AS189" s="8">
        <f t="shared" si="40"/>
        <v>0</v>
      </c>
      <c r="AT189" s="8">
        <f t="shared" si="41"/>
        <v>29186.81319</v>
      </c>
      <c r="AU189" s="100">
        <f t="shared" si="42"/>
        <v>0</v>
      </c>
      <c r="AV189" s="8">
        <f>if(AO189&gt;0, iferror(averageifs(Prices!$B:$B, Prices!$A:$A, "&gt;="&amp;AD189, Prices!$A:$A, "&lt;"&amp;MIN($B$2, AE189)), 0), 0)</f>
        <v>4.533158907</v>
      </c>
      <c r="AW189" s="8">
        <f>if(AP189&gt;0, IFERROR(averageifs(Prices!$B:$B, Prices!$A:$A, "&gt;="&amp;MAX(AD189, $B$2), Prices!$A:$A, "&lt;"&amp;MIN($B$3, AE189)), 0), 0)</f>
        <v>4.181418936</v>
      </c>
      <c r="AX189" s="8">
        <f>if(AT189&gt;0, iferror(averageifs(Prices!$B:$B, Prices!$A:$A, "&gt;="&amp;AD189, Prices!$A:$A, "&lt;"&amp;min($B$3, $AE189)), 0), 0)</f>
        <v>4.485941927</v>
      </c>
      <c r="AY189" s="8">
        <f>VLOOKUP(maxifs(Prices!A:A, Prices!A:A, "&lt;="&amp;$B$2-1), Prices!A:B, 2, 0)*AO189</f>
        <v>105461.1058</v>
      </c>
      <c r="AZ189" s="8">
        <f t="shared" si="43"/>
        <v>114375.0863</v>
      </c>
      <c r="BA189" s="8">
        <f t="shared" si="44"/>
        <v>0</v>
      </c>
      <c r="BB189" s="8">
        <f t="shared" si="45"/>
        <v>114375.0863</v>
      </c>
      <c r="BC189" s="8">
        <f t="shared" si="46"/>
        <v>-8913.980446</v>
      </c>
      <c r="BD189" s="8">
        <f t="shared" si="47"/>
        <v>16555.26274</v>
      </c>
      <c r="BE189" s="8">
        <f t="shared" si="48"/>
        <v>0</v>
      </c>
      <c r="BF189" s="8">
        <f>-(if(R189&gt;0, VLOOKUP(maxifs(Prices!A:A, Prices!A:A, "&lt;="&amp;R189), Prices!A:B, 2, 0)*AA189, 0)+if(M189&lt;&gt;"", VLOOKUP(maxifs(Prices!A:A, Prices!A:A, "&lt;="&amp;M189), Prices!A:B, 2, 0)*Y189, 0)+if(O189&lt;&gt;"", VLOOKUP(maxifs(Prices!A:A, Prices!A:A, "&lt;="&amp;O189), Prices!A:B, 2, 0)*Z189, 0))</f>
        <v>0</v>
      </c>
      <c r="BG189" s="8">
        <f t="shared" si="49"/>
        <v>0</v>
      </c>
      <c r="BH189" s="8">
        <f t="shared" si="50"/>
        <v>-2617.8209</v>
      </c>
      <c r="BI189" s="8">
        <f>VLOOKUP(maxifs(Prices!A:A, Prices!A:A, "&lt;="&amp;$B$3), Prices!A:B, 2, 0)*AT189</f>
        <v>119398.5476</v>
      </c>
      <c r="BJ189" s="8">
        <f t="shared" si="51"/>
        <v>130930.349</v>
      </c>
      <c r="BK189" s="8">
        <f t="shared" si="52"/>
        <v>0</v>
      </c>
      <c r="BL189" s="8">
        <f t="shared" si="53"/>
        <v>130930.349</v>
      </c>
      <c r="BM189" s="8">
        <f t="shared" si="54"/>
        <v>-11531.80135</v>
      </c>
    </row>
    <row r="190" ht="12.75" customHeight="1">
      <c r="A190" s="88" t="s">
        <v>119</v>
      </c>
      <c r="B190" s="88" t="s">
        <v>105</v>
      </c>
      <c r="C190" s="7"/>
      <c r="D190" s="7" t="str">
        <f t="shared" si="8"/>
        <v>Y</v>
      </c>
      <c r="E190" s="89"/>
      <c r="F190" s="90" t="str">
        <f>iferror(VLOOKUP(A190, Terminations!C:D, 2, 0), "")</f>
        <v/>
      </c>
      <c r="G190" s="88" t="s">
        <v>124</v>
      </c>
      <c r="H190" s="8" t="str">
        <f t="shared" si="9"/>
        <v>E3-T05-46569</v>
      </c>
      <c r="I190" s="91">
        <v>45084.0</v>
      </c>
      <c r="J190" s="92">
        <v>64000.0</v>
      </c>
      <c r="K190" s="91">
        <v>46569.0</v>
      </c>
      <c r="L190" s="10">
        <f t="shared" si="10"/>
        <v>0</v>
      </c>
      <c r="M190" s="93" t="str">
        <f t="shared" si="11"/>
        <v/>
      </c>
      <c r="N190" s="8">
        <f t="shared" si="12"/>
        <v>0</v>
      </c>
      <c r="O190" s="94" t="str">
        <f t="shared" si="13"/>
        <v/>
      </c>
      <c r="P190" s="8">
        <f t="shared" si="14"/>
        <v>0</v>
      </c>
      <c r="Q190" s="95"/>
      <c r="R190" s="91"/>
      <c r="S190" s="97"/>
      <c r="T190" s="94">
        <f t="shared" si="16"/>
        <v>46569</v>
      </c>
      <c r="U190" s="10">
        <f t="shared" si="17"/>
        <v>0</v>
      </c>
      <c r="V190" s="10">
        <f t="shared" si="18"/>
        <v>64000</v>
      </c>
      <c r="W190" s="10">
        <f t="shared" si="19"/>
        <v>0</v>
      </c>
      <c r="X190" s="10">
        <f t="shared" si="20"/>
        <v>0</v>
      </c>
      <c r="Y190" s="10">
        <f t="shared" si="21"/>
        <v>0</v>
      </c>
      <c r="Z190" s="10">
        <f t="shared" si="22"/>
        <v>0</v>
      </c>
      <c r="AA190" s="10">
        <f t="shared" si="23"/>
        <v>0</v>
      </c>
      <c r="AB190" s="10">
        <f t="shared" si="24"/>
        <v>0</v>
      </c>
      <c r="AC190" s="10">
        <f t="shared" si="25"/>
        <v>64000</v>
      </c>
      <c r="AD190" s="9">
        <f t="shared" si="26"/>
        <v>45084</v>
      </c>
      <c r="AE190" s="9">
        <f t="array" ref="AE190">IFS(O190&lt;&gt;"", O190, M190&lt;&gt;"", M190, R190&lt;&gt;"", MIN(R190, K190), R190=0, K190)</f>
        <v>46569</v>
      </c>
      <c r="AF190" s="94">
        <f t="shared" si="27"/>
        <v>46569</v>
      </c>
      <c r="AG190" s="94" t="str">
        <f t="shared" si="28"/>
        <v>Start Before/End After (current period)</v>
      </c>
      <c r="AH190" s="98">
        <f t="shared" si="29"/>
        <v>45657</v>
      </c>
      <c r="AI190" s="98">
        <f t="shared" si="30"/>
        <v>45747</v>
      </c>
      <c r="AJ190" s="99">
        <f t="shared" si="31"/>
        <v>1486</v>
      </c>
      <c r="AK190" s="99">
        <f t="shared" si="32"/>
        <v>574</v>
      </c>
      <c r="AL190" s="99">
        <f t="shared" si="33"/>
        <v>90</v>
      </c>
      <c r="AM190" s="99">
        <f t="shared" si="34"/>
        <v>664</v>
      </c>
      <c r="AN190" s="8">
        <f t="shared" si="35"/>
        <v>43.06864065</v>
      </c>
      <c r="AO190" s="8">
        <f t="shared" si="36"/>
        <v>24721.39973</v>
      </c>
      <c r="AP190" s="8">
        <f t="shared" si="37"/>
        <v>3876.177658</v>
      </c>
      <c r="AQ190" s="8">
        <f t="shared" si="38"/>
        <v>0</v>
      </c>
      <c r="AR190" s="8">
        <f t="shared" si="39"/>
        <v>0</v>
      </c>
      <c r="AS190" s="8">
        <f t="shared" si="40"/>
        <v>0</v>
      </c>
      <c r="AT190" s="8">
        <f t="shared" si="41"/>
        <v>28597.57739</v>
      </c>
      <c r="AU190" s="100">
        <f t="shared" si="42"/>
        <v>0</v>
      </c>
      <c r="AV190" s="8">
        <f>if(AO190&gt;0, iferror(averageifs(Prices!$B:$B, Prices!$A:$A, "&gt;="&amp;AD190, Prices!$A:$A, "&lt;"&amp;MIN($B$2, AE190)), 0), 0)</f>
        <v>4.533158907</v>
      </c>
      <c r="AW190" s="8">
        <f>if(AP190&gt;0, IFERROR(averageifs(Prices!$B:$B, Prices!$A:$A, "&gt;="&amp;MAX(AD190, $B$2), Prices!$A:$A, "&lt;"&amp;MIN($B$3, AE190)), 0), 0)</f>
        <v>4.181418936</v>
      </c>
      <c r="AX190" s="8">
        <f>if(AT190&gt;0, iferror(averageifs(Prices!$B:$B, Prices!$A:$A, "&gt;="&amp;AD190, Prices!$A:$A, "&lt;"&amp;min($B$3, $AE190)), 0), 0)</f>
        <v>4.485941927</v>
      </c>
      <c r="AY190" s="8">
        <f>VLOOKUP(maxifs(Prices!A:A, Prices!A:A, "&lt;="&amp;$B$2-1), Prices!A:B, 2, 0)*AO190</f>
        <v>103332.0122</v>
      </c>
      <c r="AZ190" s="8">
        <f t="shared" si="43"/>
        <v>112066.0334</v>
      </c>
      <c r="BA190" s="8">
        <f t="shared" si="44"/>
        <v>0</v>
      </c>
      <c r="BB190" s="8">
        <f t="shared" si="45"/>
        <v>112066.0334</v>
      </c>
      <c r="BC190" s="8">
        <f t="shared" si="46"/>
        <v>-8734.021217</v>
      </c>
      <c r="BD190" s="8">
        <f t="shared" si="47"/>
        <v>16221.03805</v>
      </c>
      <c r="BE190" s="8">
        <f t="shared" si="48"/>
        <v>0</v>
      </c>
      <c r="BF190" s="8">
        <f>-(if(R190&gt;0, VLOOKUP(maxifs(Prices!A:A, Prices!A:A, "&lt;="&amp;R190), Prices!A:B, 2, 0)*AA190, 0)+if(M190&lt;&gt;"", VLOOKUP(maxifs(Prices!A:A, Prices!A:A, "&lt;="&amp;M190), Prices!A:B, 2, 0)*Y190, 0)+if(O190&lt;&gt;"", VLOOKUP(maxifs(Prices!A:A, Prices!A:A, "&lt;="&amp;O190), Prices!A:B, 2, 0)*Z190, 0))</f>
        <v>0</v>
      </c>
      <c r="BG190" s="8">
        <f t="shared" si="49"/>
        <v>0</v>
      </c>
      <c r="BH190" s="8">
        <f t="shared" si="50"/>
        <v>-2564.971218</v>
      </c>
      <c r="BI190" s="8">
        <f>VLOOKUP(maxifs(Prices!A:A, Prices!A:A, "&lt;="&amp;$B$3), Prices!A:B, 2, 0)*AT190</f>
        <v>116988.079</v>
      </c>
      <c r="BJ190" s="8">
        <f t="shared" si="51"/>
        <v>128287.0714</v>
      </c>
      <c r="BK190" s="8">
        <f t="shared" si="52"/>
        <v>0</v>
      </c>
      <c r="BL190" s="8">
        <f t="shared" si="53"/>
        <v>128287.0714</v>
      </c>
      <c r="BM190" s="8">
        <f t="shared" si="54"/>
        <v>-11298.99244</v>
      </c>
    </row>
    <row r="191" ht="12.75" customHeight="1">
      <c r="A191" s="88" t="s">
        <v>119</v>
      </c>
      <c r="B191" s="88" t="s">
        <v>105</v>
      </c>
      <c r="C191" s="7"/>
      <c r="D191" s="7" t="str">
        <f t="shared" si="8"/>
        <v>Y</v>
      </c>
      <c r="E191" s="89"/>
      <c r="F191" s="90" t="str">
        <f>iferror(VLOOKUP(A191, Terminations!C:D, 2, 0), "")</f>
        <v/>
      </c>
      <c r="G191" s="88" t="s">
        <v>124</v>
      </c>
      <c r="H191" s="8" t="str">
        <f t="shared" si="9"/>
        <v>E3-T05-46600</v>
      </c>
      <c r="I191" s="91">
        <v>45084.0</v>
      </c>
      <c r="J191" s="92">
        <v>64000.0</v>
      </c>
      <c r="K191" s="91">
        <v>46600.0</v>
      </c>
      <c r="L191" s="10">
        <f t="shared" si="10"/>
        <v>0</v>
      </c>
      <c r="M191" s="93" t="str">
        <f t="shared" si="11"/>
        <v/>
      </c>
      <c r="N191" s="8">
        <f t="shared" si="12"/>
        <v>0</v>
      </c>
      <c r="O191" s="94" t="str">
        <f t="shared" si="13"/>
        <v/>
      </c>
      <c r="P191" s="8">
        <f t="shared" si="14"/>
        <v>0</v>
      </c>
      <c r="Q191" s="95"/>
      <c r="R191" s="91"/>
      <c r="S191" s="97"/>
      <c r="T191" s="94">
        <f t="shared" si="16"/>
        <v>46600</v>
      </c>
      <c r="U191" s="10">
        <f t="shared" si="17"/>
        <v>0</v>
      </c>
      <c r="V191" s="10">
        <f t="shared" si="18"/>
        <v>64000</v>
      </c>
      <c r="W191" s="10">
        <f t="shared" si="19"/>
        <v>0</v>
      </c>
      <c r="X191" s="10">
        <f t="shared" si="20"/>
        <v>0</v>
      </c>
      <c r="Y191" s="10">
        <f t="shared" si="21"/>
        <v>0</v>
      </c>
      <c r="Z191" s="10">
        <f t="shared" si="22"/>
        <v>0</v>
      </c>
      <c r="AA191" s="10">
        <f t="shared" si="23"/>
        <v>0</v>
      </c>
      <c r="AB191" s="10">
        <f t="shared" si="24"/>
        <v>0</v>
      </c>
      <c r="AC191" s="10">
        <f t="shared" si="25"/>
        <v>64000</v>
      </c>
      <c r="AD191" s="9">
        <f t="shared" si="26"/>
        <v>45084</v>
      </c>
      <c r="AE191" s="9">
        <f t="array" ref="AE191">IFS(O191&lt;&gt;"", O191, M191&lt;&gt;"", M191, R191&lt;&gt;"", MIN(R191, K191), R191=0, K191)</f>
        <v>46600</v>
      </c>
      <c r="AF191" s="94">
        <f t="shared" si="27"/>
        <v>46600</v>
      </c>
      <c r="AG191" s="94" t="str">
        <f t="shared" si="28"/>
        <v>Start Before/End After (current period)</v>
      </c>
      <c r="AH191" s="98">
        <f t="shared" si="29"/>
        <v>45657</v>
      </c>
      <c r="AI191" s="98">
        <f t="shared" si="30"/>
        <v>45747</v>
      </c>
      <c r="AJ191" s="99">
        <f t="shared" si="31"/>
        <v>1517</v>
      </c>
      <c r="AK191" s="99">
        <f t="shared" si="32"/>
        <v>574</v>
      </c>
      <c r="AL191" s="99">
        <f t="shared" si="33"/>
        <v>90</v>
      </c>
      <c r="AM191" s="99">
        <f t="shared" si="34"/>
        <v>664</v>
      </c>
      <c r="AN191" s="8">
        <f t="shared" si="35"/>
        <v>42.18852999</v>
      </c>
      <c r="AO191" s="8">
        <f t="shared" si="36"/>
        <v>24216.21622</v>
      </c>
      <c r="AP191" s="8">
        <f t="shared" si="37"/>
        <v>3796.967699</v>
      </c>
      <c r="AQ191" s="8">
        <f t="shared" si="38"/>
        <v>0</v>
      </c>
      <c r="AR191" s="8">
        <f t="shared" si="39"/>
        <v>0</v>
      </c>
      <c r="AS191" s="8">
        <f t="shared" si="40"/>
        <v>0</v>
      </c>
      <c r="AT191" s="8">
        <f t="shared" si="41"/>
        <v>28013.18392</v>
      </c>
      <c r="AU191" s="100">
        <f t="shared" si="42"/>
        <v>0</v>
      </c>
      <c r="AV191" s="8">
        <f>if(AO191&gt;0, iferror(averageifs(Prices!$B:$B, Prices!$A:$A, "&gt;="&amp;AD191, Prices!$A:$A, "&lt;"&amp;MIN($B$2, AE191)), 0), 0)</f>
        <v>4.533158907</v>
      </c>
      <c r="AW191" s="8">
        <f>if(AP191&gt;0, IFERROR(averageifs(Prices!$B:$B, Prices!$A:$A, "&gt;="&amp;MAX(AD191, $B$2), Prices!$A:$A, "&lt;"&amp;MIN($B$3, AE191)), 0), 0)</f>
        <v>4.181418936</v>
      </c>
      <c r="AX191" s="8">
        <f>if(AT191&gt;0, iferror(averageifs(Prices!$B:$B, Prices!$A:$A, "&gt;="&amp;AD191, Prices!$A:$A, "&lt;"&amp;min($B$3, $AE191)), 0), 0)</f>
        <v>4.485941927</v>
      </c>
      <c r="AY191" s="8">
        <f>VLOOKUP(maxifs(Prices!A:A, Prices!A:A, "&lt;="&amp;$B$2-1), Prices!A:B, 2, 0)*AO191</f>
        <v>101220.4153</v>
      </c>
      <c r="AZ191" s="8">
        <f t="shared" si="43"/>
        <v>109775.9562</v>
      </c>
      <c r="BA191" s="8">
        <f t="shared" si="44"/>
        <v>0</v>
      </c>
      <c r="BB191" s="8">
        <f t="shared" si="45"/>
        <v>109775.9562</v>
      </c>
      <c r="BC191" s="8">
        <f t="shared" si="46"/>
        <v>-8555.540889</v>
      </c>
      <c r="BD191" s="8">
        <f t="shared" si="47"/>
        <v>15889.56002</v>
      </c>
      <c r="BE191" s="8">
        <f t="shared" si="48"/>
        <v>0</v>
      </c>
      <c r="BF191" s="8">
        <f>-(if(R191&gt;0, VLOOKUP(maxifs(Prices!A:A, Prices!A:A, "&lt;="&amp;R191), Prices!A:B, 2, 0)*AA191, 0)+if(M191&lt;&gt;"", VLOOKUP(maxifs(Prices!A:A, Prices!A:A, "&lt;="&amp;M191), Prices!A:B, 2, 0)*Y191, 0)+if(O191&lt;&gt;"", VLOOKUP(maxifs(Prices!A:A, Prices!A:A, "&lt;="&amp;O191), Prices!A:B, 2, 0)*Z191, 0))</f>
        <v>0</v>
      </c>
      <c r="BG191" s="8">
        <f t="shared" si="49"/>
        <v>0</v>
      </c>
      <c r="BH191" s="8">
        <f t="shared" si="50"/>
        <v>-2512.555854</v>
      </c>
      <c r="BI191" s="8">
        <f>VLOOKUP(maxifs(Prices!A:A, Prices!A:A, "&lt;="&amp;$B$3), Prices!A:B, 2, 0)*AT191</f>
        <v>114597.4195</v>
      </c>
      <c r="BJ191" s="8">
        <f t="shared" si="51"/>
        <v>125665.5162</v>
      </c>
      <c r="BK191" s="8">
        <f t="shared" si="52"/>
        <v>0</v>
      </c>
      <c r="BL191" s="8">
        <f t="shared" si="53"/>
        <v>125665.5162</v>
      </c>
      <c r="BM191" s="8">
        <f t="shared" si="54"/>
        <v>-11068.09674</v>
      </c>
    </row>
    <row r="192" ht="12.75" customHeight="1">
      <c r="A192" s="88" t="s">
        <v>119</v>
      </c>
      <c r="B192" s="88" t="s">
        <v>105</v>
      </c>
      <c r="C192" s="7"/>
      <c r="D192" s="7" t="str">
        <f t="shared" si="8"/>
        <v>Y</v>
      </c>
      <c r="E192" s="89"/>
      <c r="F192" s="90" t="str">
        <f>iferror(VLOOKUP(A192, Terminations!C:D, 2, 0), "")</f>
        <v/>
      </c>
      <c r="G192" s="88" t="s">
        <v>124</v>
      </c>
      <c r="H192" s="8" t="str">
        <f t="shared" si="9"/>
        <v>E3-T05-46631</v>
      </c>
      <c r="I192" s="91">
        <v>45084.0</v>
      </c>
      <c r="J192" s="92">
        <v>64000.0</v>
      </c>
      <c r="K192" s="91">
        <v>46631.0</v>
      </c>
      <c r="L192" s="10">
        <f t="shared" si="10"/>
        <v>0</v>
      </c>
      <c r="M192" s="93" t="str">
        <f t="shared" si="11"/>
        <v/>
      </c>
      <c r="N192" s="8">
        <f t="shared" si="12"/>
        <v>0</v>
      </c>
      <c r="O192" s="94" t="str">
        <f t="shared" si="13"/>
        <v/>
      </c>
      <c r="P192" s="8">
        <f t="shared" si="14"/>
        <v>0</v>
      </c>
      <c r="Q192" s="95"/>
      <c r="R192" s="91"/>
      <c r="S192" s="97"/>
      <c r="T192" s="94">
        <f t="shared" si="16"/>
        <v>46631</v>
      </c>
      <c r="U192" s="10">
        <f t="shared" si="17"/>
        <v>0</v>
      </c>
      <c r="V192" s="10">
        <f t="shared" si="18"/>
        <v>64000</v>
      </c>
      <c r="W192" s="10">
        <f t="shared" si="19"/>
        <v>0</v>
      </c>
      <c r="X192" s="10">
        <f t="shared" si="20"/>
        <v>0</v>
      </c>
      <c r="Y192" s="10">
        <f t="shared" si="21"/>
        <v>0</v>
      </c>
      <c r="Z192" s="10">
        <f t="shared" si="22"/>
        <v>0</v>
      </c>
      <c r="AA192" s="10">
        <f t="shared" si="23"/>
        <v>0</v>
      </c>
      <c r="AB192" s="10">
        <f t="shared" si="24"/>
        <v>0</v>
      </c>
      <c r="AC192" s="10">
        <f t="shared" si="25"/>
        <v>64000</v>
      </c>
      <c r="AD192" s="9">
        <f t="shared" si="26"/>
        <v>45084</v>
      </c>
      <c r="AE192" s="9">
        <f t="array" ref="AE192">IFS(O192&lt;&gt;"", O192, M192&lt;&gt;"", M192, R192&lt;&gt;"", MIN(R192, K192), R192=0, K192)</f>
        <v>46631</v>
      </c>
      <c r="AF192" s="94">
        <f t="shared" si="27"/>
        <v>46631</v>
      </c>
      <c r="AG192" s="94" t="str">
        <f t="shared" si="28"/>
        <v>Start Before/End After (current period)</v>
      </c>
      <c r="AH192" s="98">
        <f t="shared" si="29"/>
        <v>45657</v>
      </c>
      <c r="AI192" s="98">
        <f t="shared" si="30"/>
        <v>45747</v>
      </c>
      <c r="AJ192" s="99">
        <f t="shared" si="31"/>
        <v>1548</v>
      </c>
      <c r="AK192" s="99">
        <f t="shared" si="32"/>
        <v>574</v>
      </c>
      <c r="AL192" s="99">
        <f t="shared" si="33"/>
        <v>90</v>
      </c>
      <c r="AM192" s="99">
        <f t="shared" si="34"/>
        <v>664</v>
      </c>
      <c r="AN192" s="8">
        <f t="shared" si="35"/>
        <v>41.34366925</v>
      </c>
      <c r="AO192" s="8">
        <f t="shared" si="36"/>
        <v>23731.26615</v>
      </c>
      <c r="AP192" s="8">
        <f t="shared" si="37"/>
        <v>3720.930233</v>
      </c>
      <c r="AQ192" s="8">
        <f t="shared" si="38"/>
        <v>0</v>
      </c>
      <c r="AR192" s="8">
        <f t="shared" si="39"/>
        <v>0</v>
      </c>
      <c r="AS192" s="8">
        <f t="shared" si="40"/>
        <v>0</v>
      </c>
      <c r="AT192" s="8">
        <f t="shared" si="41"/>
        <v>27452.19638</v>
      </c>
      <c r="AU192" s="100">
        <f t="shared" si="42"/>
        <v>0</v>
      </c>
      <c r="AV192" s="8">
        <f>if(AO192&gt;0, iferror(averageifs(Prices!$B:$B, Prices!$A:$A, "&gt;="&amp;AD192, Prices!$A:$A, "&lt;"&amp;MIN($B$2, AE192)), 0), 0)</f>
        <v>4.533158907</v>
      </c>
      <c r="AW192" s="8">
        <f>if(AP192&gt;0, IFERROR(averageifs(Prices!$B:$B, Prices!$A:$A, "&gt;="&amp;MAX(AD192, $B$2), Prices!$A:$A, "&lt;"&amp;MIN($B$3, AE192)), 0), 0)</f>
        <v>4.181418936</v>
      </c>
      <c r="AX192" s="8">
        <f>if(AT192&gt;0, iferror(averageifs(Prices!$B:$B, Prices!$A:$A, "&gt;="&amp;AD192, Prices!$A:$A, "&lt;"&amp;min($B$3, $AE192)), 0), 0)</f>
        <v>4.485941927</v>
      </c>
      <c r="AY192" s="8">
        <f>VLOOKUP(maxifs(Prices!A:A, Prices!A:A, "&lt;="&amp;$B$2-1), Prices!A:B, 2, 0)*AO192</f>
        <v>99193.39151</v>
      </c>
      <c r="AZ192" s="8">
        <f t="shared" si="43"/>
        <v>107577.6005</v>
      </c>
      <c r="BA192" s="8">
        <f t="shared" si="44"/>
        <v>0</v>
      </c>
      <c r="BB192" s="8">
        <f t="shared" si="45"/>
        <v>107577.6005</v>
      </c>
      <c r="BC192" s="8">
        <f t="shared" si="46"/>
        <v>-8384.208998</v>
      </c>
      <c r="BD192" s="8">
        <f t="shared" si="47"/>
        <v>15571.35823</v>
      </c>
      <c r="BE192" s="8">
        <f t="shared" si="48"/>
        <v>0</v>
      </c>
      <c r="BF192" s="8">
        <f>-(if(R192&gt;0, VLOOKUP(maxifs(Prices!A:A, Prices!A:A, "&lt;="&amp;R192), Prices!A:B, 2, 0)*AA192, 0)+if(M192&lt;&gt;"", VLOOKUP(maxifs(Prices!A:A, Prices!A:A, "&lt;="&amp;M192), Prices!A:B, 2, 0)*Y192, 0)+if(O192&lt;&gt;"", VLOOKUP(maxifs(Prices!A:A, Prices!A:A, "&lt;="&amp;O192), Prices!A:B, 2, 0)*Z192, 0))</f>
        <v>0</v>
      </c>
      <c r="BG192" s="8">
        <f t="shared" si="49"/>
        <v>0</v>
      </c>
      <c r="BH192" s="8">
        <f t="shared" si="50"/>
        <v>-2462.239813</v>
      </c>
      <c r="BI192" s="8">
        <f>VLOOKUP(maxifs(Prices!A:A, Prices!A:A, "&lt;="&amp;$B$3), Prices!A:B, 2, 0)*AT192</f>
        <v>112302.5099</v>
      </c>
      <c r="BJ192" s="8">
        <f t="shared" si="51"/>
        <v>123148.9587</v>
      </c>
      <c r="BK192" s="8">
        <f t="shared" si="52"/>
        <v>0</v>
      </c>
      <c r="BL192" s="8">
        <f t="shared" si="53"/>
        <v>123148.9587</v>
      </c>
      <c r="BM192" s="8">
        <f t="shared" si="54"/>
        <v>-10846.44881</v>
      </c>
    </row>
    <row r="193" ht="12.75" customHeight="1">
      <c r="A193" s="88" t="s">
        <v>119</v>
      </c>
      <c r="B193" s="88" t="s">
        <v>105</v>
      </c>
      <c r="C193" s="7"/>
      <c r="D193" s="7" t="str">
        <f t="shared" si="8"/>
        <v>Y</v>
      </c>
      <c r="E193" s="89"/>
      <c r="F193" s="90" t="str">
        <f>iferror(VLOOKUP(A193, Terminations!C:D, 2, 0), "")</f>
        <v/>
      </c>
      <c r="G193" s="88" t="s">
        <v>124</v>
      </c>
      <c r="H193" s="8" t="str">
        <f t="shared" si="9"/>
        <v>E3-T05-46661</v>
      </c>
      <c r="I193" s="91">
        <v>45084.0</v>
      </c>
      <c r="J193" s="92">
        <v>64000.0</v>
      </c>
      <c r="K193" s="91">
        <v>46661.0</v>
      </c>
      <c r="L193" s="10">
        <f t="shared" si="10"/>
        <v>0</v>
      </c>
      <c r="M193" s="93" t="str">
        <f t="shared" si="11"/>
        <v/>
      </c>
      <c r="N193" s="8">
        <f t="shared" si="12"/>
        <v>0</v>
      </c>
      <c r="O193" s="94" t="str">
        <f t="shared" si="13"/>
        <v/>
      </c>
      <c r="P193" s="8">
        <f t="shared" si="14"/>
        <v>0</v>
      </c>
      <c r="Q193" s="95"/>
      <c r="R193" s="91"/>
      <c r="S193" s="97"/>
      <c r="T193" s="94">
        <f t="shared" si="16"/>
        <v>46661</v>
      </c>
      <c r="U193" s="10">
        <f t="shared" si="17"/>
        <v>0</v>
      </c>
      <c r="V193" s="10">
        <f t="shared" si="18"/>
        <v>64000</v>
      </c>
      <c r="W193" s="10">
        <f t="shared" si="19"/>
        <v>0</v>
      </c>
      <c r="X193" s="10">
        <f t="shared" si="20"/>
        <v>0</v>
      </c>
      <c r="Y193" s="10">
        <f t="shared" si="21"/>
        <v>0</v>
      </c>
      <c r="Z193" s="10">
        <f t="shared" si="22"/>
        <v>0</v>
      </c>
      <c r="AA193" s="10">
        <f t="shared" si="23"/>
        <v>0</v>
      </c>
      <c r="AB193" s="10">
        <f t="shared" si="24"/>
        <v>0</v>
      </c>
      <c r="AC193" s="10">
        <f t="shared" si="25"/>
        <v>64000</v>
      </c>
      <c r="AD193" s="9">
        <f t="shared" si="26"/>
        <v>45084</v>
      </c>
      <c r="AE193" s="9">
        <f t="array" ref="AE193">IFS(O193&lt;&gt;"", O193, M193&lt;&gt;"", M193, R193&lt;&gt;"", MIN(R193, K193), R193=0, K193)</f>
        <v>46661</v>
      </c>
      <c r="AF193" s="94">
        <f t="shared" si="27"/>
        <v>46661</v>
      </c>
      <c r="AG193" s="94" t="str">
        <f t="shared" si="28"/>
        <v>Start Before/End After (current period)</v>
      </c>
      <c r="AH193" s="98">
        <f t="shared" si="29"/>
        <v>45657</v>
      </c>
      <c r="AI193" s="98">
        <f t="shared" si="30"/>
        <v>45747</v>
      </c>
      <c r="AJ193" s="99">
        <f t="shared" si="31"/>
        <v>1578</v>
      </c>
      <c r="AK193" s="99">
        <f t="shared" si="32"/>
        <v>574</v>
      </c>
      <c r="AL193" s="99">
        <f t="shared" si="33"/>
        <v>90</v>
      </c>
      <c r="AM193" s="99">
        <f t="shared" si="34"/>
        <v>664</v>
      </c>
      <c r="AN193" s="8">
        <f t="shared" si="35"/>
        <v>40.55766793</v>
      </c>
      <c r="AO193" s="8">
        <f t="shared" si="36"/>
        <v>23280.10139</v>
      </c>
      <c r="AP193" s="8">
        <f t="shared" si="37"/>
        <v>3650.190114</v>
      </c>
      <c r="AQ193" s="8">
        <f t="shared" si="38"/>
        <v>0</v>
      </c>
      <c r="AR193" s="8">
        <f t="shared" si="39"/>
        <v>0</v>
      </c>
      <c r="AS193" s="8">
        <f t="shared" si="40"/>
        <v>0</v>
      </c>
      <c r="AT193" s="8">
        <f t="shared" si="41"/>
        <v>26930.29151</v>
      </c>
      <c r="AU193" s="100">
        <f t="shared" si="42"/>
        <v>0</v>
      </c>
      <c r="AV193" s="8">
        <f>if(AO193&gt;0, iferror(averageifs(Prices!$B:$B, Prices!$A:$A, "&gt;="&amp;AD193, Prices!$A:$A, "&lt;"&amp;MIN($B$2, AE193)), 0), 0)</f>
        <v>4.533158907</v>
      </c>
      <c r="AW193" s="8">
        <f>if(AP193&gt;0, IFERROR(averageifs(Prices!$B:$B, Prices!$A:$A, "&gt;="&amp;MAX(AD193, $B$2), Prices!$A:$A, "&lt;"&amp;MIN($B$3, AE193)), 0), 0)</f>
        <v>4.181418936</v>
      </c>
      <c r="AX193" s="8">
        <f>if(AT193&gt;0, iferror(averageifs(Prices!$B:$B, Prices!$A:$A, "&gt;="&amp;AD193, Prices!$A:$A, "&lt;"&amp;min($B$3, $AE193)), 0), 0)</f>
        <v>4.485941927</v>
      </c>
      <c r="AY193" s="8">
        <f>VLOOKUP(maxifs(Prices!A:A, Prices!A:A, "&lt;="&amp;$B$2-1), Prices!A:B, 2, 0)*AO193</f>
        <v>97307.58559</v>
      </c>
      <c r="AZ193" s="8">
        <f t="shared" si="43"/>
        <v>105532.399</v>
      </c>
      <c r="BA193" s="8">
        <f t="shared" si="44"/>
        <v>0</v>
      </c>
      <c r="BB193" s="8">
        <f t="shared" si="45"/>
        <v>105532.399</v>
      </c>
      <c r="BC193" s="8">
        <f t="shared" si="46"/>
        <v>-8224.81339</v>
      </c>
      <c r="BD193" s="8">
        <f t="shared" si="47"/>
        <v>15275.32481</v>
      </c>
      <c r="BE193" s="8">
        <f t="shared" si="48"/>
        <v>0</v>
      </c>
      <c r="BF193" s="8">
        <f>-(if(R193&gt;0, VLOOKUP(maxifs(Prices!A:A, Prices!A:A, "&lt;="&amp;R193), Prices!A:B, 2, 0)*AA193, 0)+if(M193&lt;&gt;"", VLOOKUP(maxifs(Prices!A:A, Prices!A:A, "&lt;="&amp;M193), Prices!A:B, 2, 0)*Y193, 0)+if(O193&lt;&gt;"", VLOOKUP(maxifs(Prices!A:A, Prices!A:A, "&lt;="&amp;O193), Prices!A:B, 2, 0)*Z193, 0))</f>
        <v>0</v>
      </c>
      <c r="BG193" s="8">
        <f t="shared" si="49"/>
        <v>0</v>
      </c>
      <c r="BH193" s="8">
        <f t="shared" si="50"/>
        <v>-2415.42917</v>
      </c>
      <c r="BI193" s="8">
        <f>VLOOKUP(maxifs(Prices!A:A, Prices!A:A, "&lt;="&amp;$B$3), Prices!A:B, 2, 0)*AT193</f>
        <v>110167.4812</v>
      </c>
      <c r="BJ193" s="8">
        <f t="shared" si="51"/>
        <v>120807.7238</v>
      </c>
      <c r="BK193" s="8">
        <f t="shared" si="52"/>
        <v>0</v>
      </c>
      <c r="BL193" s="8">
        <f t="shared" si="53"/>
        <v>120807.7238</v>
      </c>
      <c r="BM193" s="8">
        <f t="shared" si="54"/>
        <v>-10640.24256</v>
      </c>
    </row>
    <row r="194" ht="12.75" customHeight="1">
      <c r="A194" s="88" t="s">
        <v>119</v>
      </c>
      <c r="B194" s="88" t="s">
        <v>105</v>
      </c>
      <c r="C194" s="7"/>
      <c r="D194" s="7" t="str">
        <f t="shared" si="8"/>
        <v>Y</v>
      </c>
      <c r="E194" s="89"/>
      <c r="F194" s="90" t="str">
        <f>iferror(VLOOKUP(A194, Terminations!C:D, 2, 0), "")</f>
        <v/>
      </c>
      <c r="G194" s="88" t="s">
        <v>124</v>
      </c>
      <c r="H194" s="8" t="str">
        <f t="shared" si="9"/>
        <v>E3-T05-46692</v>
      </c>
      <c r="I194" s="91">
        <v>45084.0</v>
      </c>
      <c r="J194" s="92">
        <v>64000.0</v>
      </c>
      <c r="K194" s="91">
        <v>46692.0</v>
      </c>
      <c r="L194" s="10">
        <f t="shared" si="10"/>
        <v>0</v>
      </c>
      <c r="M194" s="93" t="str">
        <f t="shared" si="11"/>
        <v/>
      </c>
      <c r="N194" s="8">
        <f t="shared" si="12"/>
        <v>0</v>
      </c>
      <c r="O194" s="94" t="str">
        <f t="shared" si="13"/>
        <v/>
      </c>
      <c r="P194" s="8">
        <f t="shared" si="14"/>
        <v>0</v>
      </c>
      <c r="Q194" s="95"/>
      <c r="R194" s="91"/>
      <c r="S194" s="97"/>
      <c r="T194" s="94">
        <f t="shared" si="16"/>
        <v>46692</v>
      </c>
      <c r="U194" s="10">
        <f t="shared" si="17"/>
        <v>0</v>
      </c>
      <c r="V194" s="10">
        <f t="shared" si="18"/>
        <v>64000</v>
      </c>
      <c r="W194" s="10">
        <f t="shared" si="19"/>
        <v>0</v>
      </c>
      <c r="X194" s="10">
        <f t="shared" si="20"/>
        <v>0</v>
      </c>
      <c r="Y194" s="10">
        <f t="shared" si="21"/>
        <v>0</v>
      </c>
      <c r="Z194" s="10">
        <f t="shared" si="22"/>
        <v>0</v>
      </c>
      <c r="AA194" s="10">
        <f t="shared" si="23"/>
        <v>0</v>
      </c>
      <c r="AB194" s="10">
        <f t="shared" si="24"/>
        <v>0</v>
      </c>
      <c r="AC194" s="10">
        <f t="shared" si="25"/>
        <v>64000</v>
      </c>
      <c r="AD194" s="9">
        <f t="shared" si="26"/>
        <v>45084</v>
      </c>
      <c r="AE194" s="9">
        <f t="array" ref="AE194">IFS(O194&lt;&gt;"", O194, M194&lt;&gt;"", M194, R194&lt;&gt;"", MIN(R194, K194), R194=0, K194)</f>
        <v>46692</v>
      </c>
      <c r="AF194" s="94">
        <f t="shared" si="27"/>
        <v>46692</v>
      </c>
      <c r="AG194" s="94" t="str">
        <f t="shared" si="28"/>
        <v>Start Before/End After (current period)</v>
      </c>
      <c r="AH194" s="98">
        <f t="shared" si="29"/>
        <v>45657</v>
      </c>
      <c r="AI194" s="98">
        <f t="shared" si="30"/>
        <v>45747</v>
      </c>
      <c r="AJ194" s="99">
        <f t="shared" si="31"/>
        <v>1609</v>
      </c>
      <c r="AK194" s="99">
        <f t="shared" si="32"/>
        <v>574</v>
      </c>
      <c r="AL194" s="99">
        <f t="shared" si="33"/>
        <v>90</v>
      </c>
      <c r="AM194" s="99">
        <f t="shared" si="34"/>
        <v>664</v>
      </c>
      <c r="AN194" s="8">
        <f t="shared" si="35"/>
        <v>39.77625855</v>
      </c>
      <c r="AO194" s="8">
        <f t="shared" si="36"/>
        <v>22831.57241</v>
      </c>
      <c r="AP194" s="8">
        <f t="shared" si="37"/>
        <v>3579.863269</v>
      </c>
      <c r="AQ194" s="8">
        <f t="shared" si="38"/>
        <v>0</v>
      </c>
      <c r="AR194" s="8">
        <f t="shared" si="39"/>
        <v>0</v>
      </c>
      <c r="AS194" s="8">
        <f t="shared" si="40"/>
        <v>0</v>
      </c>
      <c r="AT194" s="8">
        <f t="shared" si="41"/>
        <v>26411.43567</v>
      </c>
      <c r="AU194" s="100">
        <f t="shared" si="42"/>
        <v>0</v>
      </c>
      <c r="AV194" s="8">
        <f>if(AO194&gt;0, iferror(averageifs(Prices!$B:$B, Prices!$A:$A, "&gt;="&amp;AD194, Prices!$A:$A, "&lt;"&amp;MIN($B$2, AE194)), 0), 0)</f>
        <v>4.533158907</v>
      </c>
      <c r="AW194" s="8">
        <f>if(AP194&gt;0, IFERROR(averageifs(Prices!$B:$B, Prices!$A:$A, "&gt;="&amp;MAX(AD194, $B$2), Prices!$A:$A, "&lt;"&amp;MIN($B$3, AE194)), 0), 0)</f>
        <v>4.181418936</v>
      </c>
      <c r="AX194" s="8">
        <f>if(AT194&gt;0, iferror(averageifs(Prices!$B:$B, Prices!$A:$A, "&gt;="&amp;AD194, Prices!$A:$A, "&lt;"&amp;min($B$3, $AE194)), 0), 0)</f>
        <v>4.485941927</v>
      </c>
      <c r="AY194" s="8">
        <f>VLOOKUP(maxifs(Prices!A:A, Prices!A:A, "&lt;="&amp;$B$2-1), Prices!A:B, 2, 0)*AO194</f>
        <v>95432.79681</v>
      </c>
      <c r="AZ194" s="8">
        <f t="shared" si="43"/>
        <v>103499.1458</v>
      </c>
      <c r="BA194" s="8">
        <f t="shared" si="44"/>
        <v>0</v>
      </c>
      <c r="BB194" s="8">
        <f t="shared" si="45"/>
        <v>103499.1458</v>
      </c>
      <c r="BC194" s="8">
        <f t="shared" si="46"/>
        <v>-8066.348993</v>
      </c>
      <c r="BD194" s="8">
        <f t="shared" si="47"/>
        <v>14981.02085</v>
      </c>
      <c r="BE194" s="8">
        <f t="shared" si="48"/>
        <v>0</v>
      </c>
      <c r="BF194" s="8">
        <f>-(if(R194&gt;0, VLOOKUP(maxifs(Prices!A:A, Prices!A:A, "&lt;="&amp;R194), Prices!A:B, 2, 0)*AA194, 0)+if(M194&lt;&gt;"", VLOOKUP(maxifs(Prices!A:A, Prices!A:A, "&lt;="&amp;M194), Prices!A:B, 2, 0)*Y194, 0)+if(O194&lt;&gt;"", VLOOKUP(maxifs(Prices!A:A, Prices!A:A, "&lt;="&amp;O194), Prices!A:B, 2, 0)*Z194, 0))</f>
        <v>0</v>
      </c>
      <c r="BG194" s="8">
        <f t="shared" si="49"/>
        <v>0</v>
      </c>
      <c r="BH194" s="8">
        <f t="shared" si="50"/>
        <v>-2368.892001</v>
      </c>
      <c r="BI194" s="8">
        <f>VLOOKUP(maxifs(Prices!A:A, Prices!A:A, "&lt;="&amp;$B$3), Prices!A:B, 2, 0)*AT194</f>
        <v>108044.9257</v>
      </c>
      <c r="BJ194" s="8">
        <f t="shared" si="51"/>
        <v>118480.1666</v>
      </c>
      <c r="BK194" s="8">
        <f t="shared" si="52"/>
        <v>0</v>
      </c>
      <c r="BL194" s="8">
        <f t="shared" si="53"/>
        <v>118480.1666</v>
      </c>
      <c r="BM194" s="8">
        <f t="shared" si="54"/>
        <v>-10435.24099</v>
      </c>
    </row>
    <row r="195" ht="12.75" customHeight="1">
      <c r="A195" s="88" t="s">
        <v>119</v>
      </c>
      <c r="B195" s="88" t="s">
        <v>105</v>
      </c>
      <c r="C195" s="7"/>
      <c r="D195" s="7" t="str">
        <f t="shared" si="8"/>
        <v>Y</v>
      </c>
      <c r="E195" s="89"/>
      <c r="F195" s="90" t="str">
        <f>iferror(VLOOKUP(A195, Terminations!C:D, 2, 0), "")</f>
        <v/>
      </c>
      <c r="G195" s="88" t="s">
        <v>124</v>
      </c>
      <c r="H195" s="8" t="str">
        <f t="shared" si="9"/>
        <v>E3-T05-46722</v>
      </c>
      <c r="I195" s="91">
        <v>45084.0</v>
      </c>
      <c r="J195" s="92">
        <v>64000.0</v>
      </c>
      <c r="K195" s="91">
        <v>46722.0</v>
      </c>
      <c r="L195" s="10">
        <f t="shared" si="10"/>
        <v>0</v>
      </c>
      <c r="M195" s="93" t="str">
        <f t="shared" si="11"/>
        <v/>
      </c>
      <c r="N195" s="8">
        <f t="shared" si="12"/>
        <v>0</v>
      </c>
      <c r="O195" s="94" t="str">
        <f t="shared" si="13"/>
        <v/>
      </c>
      <c r="P195" s="8">
        <f t="shared" si="14"/>
        <v>0</v>
      </c>
      <c r="Q195" s="95"/>
      <c r="R195" s="91"/>
      <c r="S195" s="97"/>
      <c r="T195" s="94">
        <f t="shared" si="16"/>
        <v>46722</v>
      </c>
      <c r="U195" s="10">
        <f t="shared" si="17"/>
        <v>0</v>
      </c>
      <c r="V195" s="10">
        <f t="shared" si="18"/>
        <v>64000</v>
      </c>
      <c r="W195" s="10">
        <f t="shared" si="19"/>
        <v>0</v>
      </c>
      <c r="X195" s="10">
        <f t="shared" si="20"/>
        <v>0</v>
      </c>
      <c r="Y195" s="10">
        <f t="shared" si="21"/>
        <v>0</v>
      </c>
      <c r="Z195" s="10">
        <f t="shared" si="22"/>
        <v>0</v>
      </c>
      <c r="AA195" s="10">
        <f t="shared" si="23"/>
        <v>0</v>
      </c>
      <c r="AB195" s="10">
        <f t="shared" si="24"/>
        <v>0</v>
      </c>
      <c r="AC195" s="10">
        <f t="shared" si="25"/>
        <v>64000</v>
      </c>
      <c r="AD195" s="9">
        <f t="shared" si="26"/>
        <v>45084</v>
      </c>
      <c r="AE195" s="9">
        <f t="array" ref="AE195">IFS(O195&lt;&gt;"", O195, M195&lt;&gt;"", M195, R195&lt;&gt;"", MIN(R195, K195), R195=0, K195)</f>
        <v>46722</v>
      </c>
      <c r="AF195" s="94">
        <f t="shared" si="27"/>
        <v>46722</v>
      </c>
      <c r="AG195" s="94" t="str">
        <f t="shared" si="28"/>
        <v>Start Before/End After (current period)</v>
      </c>
      <c r="AH195" s="98">
        <f t="shared" si="29"/>
        <v>45657</v>
      </c>
      <c r="AI195" s="98">
        <f t="shared" si="30"/>
        <v>45747</v>
      </c>
      <c r="AJ195" s="99">
        <f t="shared" si="31"/>
        <v>1639</v>
      </c>
      <c r="AK195" s="99">
        <f t="shared" si="32"/>
        <v>574</v>
      </c>
      <c r="AL195" s="99">
        <f t="shared" si="33"/>
        <v>90</v>
      </c>
      <c r="AM195" s="99">
        <f t="shared" si="34"/>
        <v>664</v>
      </c>
      <c r="AN195" s="8">
        <f t="shared" si="35"/>
        <v>39.04820012</v>
      </c>
      <c r="AO195" s="8">
        <f t="shared" si="36"/>
        <v>22413.66687</v>
      </c>
      <c r="AP195" s="8">
        <f t="shared" si="37"/>
        <v>3514.338011</v>
      </c>
      <c r="AQ195" s="8">
        <f t="shared" si="38"/>
        <v>0</v>
      </c>
      <c r="AR195" s="8">
        <f t="shared" si="39"/>
        <v>0</v>
      </c>
      <c r="AS195" s="8">
        <f t="shared" si="40"/>
        <v>0</v>
      </c>
      <c r="AT195" s="8">
        <f t="shared" si="41"/>
        <v>25928.00488</v>
      </c>
      <c r="AU195" s="100">
        <f t="shared" si="42"/>
        <v>0</v>
      </c>
      <c r="AV195" s="8">
        <f>if(AO195&gt;0, iferror(averageifs(Prices!$B:$B, Prices!$A:$A, "&gt;="&amp;AD195, Prices!$A:$A, "&lt;"&amp;MIN($B$2, AE195)), 0), 0)</f>
        <v>4.533158907</v>
      </c>
      <c r="AW195" s="8">
        <f>if(AP195&gt;0, IFERROR(averageifs(Prices!$B:$B, Prices!$A:$A, "&gt;="&amp;MAX(AD195, $B$2), Prices!$A:$A, "&lt;"&amp;MIN($B$3, AE195)), 0), 0)</f>
        <v>4.181418936</v>
      </c>
      <c r="AX195" s="8">
        <f>if(AT195&gt;0, iferror(averageifs(Prices!$B:$B, Prices!$A:$A, "&gt;="&amp;AD195, Prices!$A:$A, "&lt;"&amp;min($B$3, $AE195)), 0), 0)</f>
        <v>4.485941927</v>
      </c>
      <c r="AY195" s="8">
        <f>VLOOKUP(maxifs(Prices!A:A, Prices!A:A, "&lt;="&amp;$B$2-1), Prices!A:B, 2, 0)*AO195</f>
        <v>93686.0098</v>
      </c>
      <c r="AZ195" s="8">
        <f t="shared" si="43"/>
        <v>101604.7136</v>
      </c>
      <c r="BA195" s="8">
        <f t="shared" si="44"/>
        <v>0</v>
      </c>
      <c r="BB195" s="8">
        <f t="shared" si="45"/>
        <v>101604.7136</v>
      </c>
      <c r="BC195" s="8">
        <f t="shared" si="46"/>
        <v>-7918.7038</v>
      </c>
      <c r="BD195" s="8">
        <f t="shared" si="47"/>
        <v>14706.81058</v>
      </c>
      <c r="BE195" s="8">
        <f t="shared" si="48"/>
        <v>0</v>
      </c>
      <c r="BF195" s="8">
        <f>-(if(R195&gt;0, VLOOKUP(maxifs(Prices!A:A, Prices!A:A, "&lt;="&amp;R195), Prices!A:B, 2, 0)*AA195, 0)+if(M195&lt;&gt;"", VLOOKUP(maxifs(Prices!A:A, Prices!A:A, "&lt;="&amp;M195), Prices!A:B, 2, 0)*Y195, 0)+if(O195&lt;&gt;"", VLOOKUP(maxifs(Prices!A:A, Prices!A:A, "&lt;="&amp;O195), Prices!A:B, 2, 0)*Z195, 0))</f>
        <v>0</v>
      </c>
      <c r="BG195" s="8">
        <f t="shared" si="49"/>
        <v>0</v>
      </c>
      <c r="BH195" s="8">
        <f t="shared" si="50"/>
        <v>-2325.532172</v>
      </c>
      <c r="BI195" s="8">
        <f>VLOOKUP(maxifs(Prices!A:A, Prices!A:A, "&lt;="&amp;$B$3), Prices!A:B, 2, 0)*AT195</f>
        <v>106067.2882</v>
      </c>
      <c r="BJ195" s="8">
        <f t="shared" si="51"/>
        <v>116311.5242</v>
      </c>
      <c r="BK195" s="8">
        <f t="shared" si="52"/>
        <v>0</v>
      </c>
      <c r="BL195" s="8">
        <f t="shared" si="53"/>
        <v>116311.5242</v>
      </c>
      <c r="BM195" s="8">
        <f t="shared" si="54"/>
        <v>-10244.23597</v>
      </c>
    </row>
    <row r="196" ht="12.75" customHeight="1">
      <c r="A196" s="88" t="s">
        <v>119</v>
      </c>
      <c r="B196" s="88" t="s">
        <v>105</v>
      </c>
      <c r="C196" s="7"/>
      <c r="D196" s="7" t="str">
        <f t="shared" si="8"/>
        <v>Y</v>
      </c>
      <c r="E196" s="89"/>
      <c r="F196" s="90" t="str">
        <f>iferror(VLOOKUP(A196, Terminations!C:D, 2, 0), "")</f>
        <v/>
      </c>
      <c r="G196" s="88" t="s">
        <v>124</v>
      </c>
      <c r="H196" s="8" t="str">
        <f t="shared" si="9"/>
        <v>E3-T05-46753</v>
      </c>
      <c r="I196" s="91">
        <v>45084.0</v>
      </c>
      <c r="J196" s="92">
        <v>64000.0</v>
      </c>
      <c r="K196" s="91">
        <v>46753.0</v>
      </c>
      <c r="L196" s="10">
        <f t="shared" si="10"/>
        <v>0</v>
      </c>
      <c r="M196" s="93" t="str">
        <f t="shared" si="11"/>
        <v/>
      </c>
      <c r="N196" s="8">
        <f t="shared" si="12"/>
        <v>0</v>
      </c>
      <c r="O196" s="94" t="str">
        <f t="shared" si="13"/>
        <v/>
      </c>
      <c r="P196" s="8">
        <f t="shared" si="14"/>
        <v>0</v>
      </c>
      <c r="Q196" s="95"/>
      <c r="R196" s="91"/>
      <c r="S196" s="97"/>
      <c r="T196" s="94">
        <f t="shared" si="16"/>
        <v>46753</v>
      </c>
      <c r="U196" s="10">
        <f t="shared" si="17"/>
        <v>0</v>
      </c>
      <c r="V196" s="10">
        <f t="shared" si="18"/>
        <v>64000</v>
      </c>
      <c r="W196" s="10">
        <f t="shared" si="19"/>
        <v>0</v>
      </c>
      <c r="X196" s="10">
        <f t="shared" si="20"/>
        <v>0</v>
      </c>
      <c r="Y196" s="10">
        <f t="shared" si="21"/>
        <v>0</v>
      </c>
      <c r="Z196" s="10">
        <f t="shared" si="22"/>
        <v>0</v>
      </c>
      <c r="AA196" s="10">
        <f t="shared" si="23"/>
        <v>0</v>
      </c>
      <c r="AB196" s="10">
        <f t="shared" si="24"/>
        <v>0</v>
      </c>
      <c r="AC196" s="10">
        <f t="shared" si="25"/>
        <v>64000</v>
      </c>
      <c r="AD196" s="9">
        <f t="shared" si="26"/>
        <v>45084</v>
      </c>
      <c r="AE196" s="9">
        <f t="array" ref="AE196">IFS(O196&lt;&gt;"", O196, M196&lt;&gt;"", M196, R196&lt;&gt;"", MIN(R196, K196), R196=0, K196)</f>
        <v>46753</v>
      </c>
      <c r="AF196" s="94">
        <f t="shared" si="27"/>
        <v>46753</v>
      </c>
      <c r="AG196" s="94" t="str">
        <f t="shared" si="28"/>
        <v>Start Before/End After (current period)</v>
      </c>
      <c r="AH196" s="98">
        <f t="shared" si="29"/>
        <v>45657</v>
      </c>
      <c r="AI196" s="98">
        <f t="shared" si="30"/>
        <v>45747</v>
      </c>
      <c r="AJ196" s="99">
        <f t="shared" si="31"/>
        <v>1670</v>
      </c>
      <c r="AK196" s="99">
        <f t="shared" si="32"/>
        <v>574</v>
      </c>
      <c r="AL196" s="99">
        <f t="shared" si="33"/>
        <v>90</v>
      </c>
      <c r="AM196" s="99">
        <f t="shared" si="34"/>
        <v>664</v>
      </c>
      <c r="AN196" s="8">
        <f t="shared" si="35"/>
        <v>38.32335329</v>
      </c>
      <c r="AO196" s="8">
        <f t="shared" si="36"/>
        <v>21997.60479</v>
      </c>
      <c r="AP196" s="8">
        <f t="shared" si="37"/>
        <v>3449.101796</v>
      </c>
      <c r="AQ196" s="8">
        <f t="shared" si="38"/>
        <v>0</v>
      </c>
      <c r="AR196" s="8">
        <f t="shared" si="39"/>
        <v>0</v>
      </c>
      <c r="AS196" s="8">
        <f t="shared" si="40"/>
        <v>0</v>
      </c>
      <c r="AT196" s="8">
        <f t="shared" si="41"/>
        <v>25446.70659</v>
      </c>
      <c r="AU196" s="100">
        <f t="shared" si="42"/>
        <v>0</v>
      </c>
      <c r="AV196" s="8">
        <f>if(AO196&gt;0, iferror(averageifs(Prices!$B:$B, Prices!$A:$A, "&gt;="&amp;AD196, Prices!$A:$A, "&lt;"&amp;MIN($B$2, AE196)), 0), 0)</f>
        <v>4.533158907</v>
      </c>
      <c r="AW196" s="8">
        <f>if(AP196&gt;0, IFERROR(averageifs(Prices!$B:$B, Prices!$A:$A, "&gt;="&amp;MAX(AD196, $B$2), Prices!$A:$A, "&lt;"&amp;MIN($B$3, AE196)), 0), 0)</f>
        <v>4.181418936</v>
      </c>
      <c r="AX196" s="8">
        <f>if(AT196&gt;0, iferror(averageifs(Prices!$B:$B, Prices!$A:$A, "&gt;="&amp;AD196, Prices!$A:$A, "&lt;"&amp;min($B$3, $AE196)), 0), 0)</f>
        <v>4.485941927</v>
      </c>
      <c r="AY196" s="8">
        <f>VLOOKUP(maxifs(Prices!A:A, Prices!A:A, "&lt;="&amp;$B$2-1), Prices!A:B, 2, 0)*AO196</f>
        <v>91946.92818</v>
      </c>
      <c r="AZ196" s="8">
        <f t="shared" si="43"/>
        <v>99718.63808</v>
      </c>
      <c r="BA196" s="8">
        <f t="shared" si="44"/>
        <v>0</v>
      </c>
      <c r="BB196" s="8">
        <f t="shared" si="45"/>
        <v>99718.63808</v>
      </c>
      <c r="BC196" s="8">
        <f t="shared" si="46"/>
        <v>-7771.709898</v>
      </c>
      <c r="BD196" s="8">
        <f t="shared" si="47"/>
        <v>14433.80991</v>
      </c>
      <c r="BE196" s="8">
        <f t="shared" si="48"/>
        <v>0</v>
      </c>
      <c r="BF196" s="8">
        <f>-(if(R196&gt;0, VLOOKUP(maxifs(Prices!A:A, Prices!A:A, "&lt;="&amp;R196), Prices!A:B, 2, 0)*AA196, 0)+if(M196&lt;&gt;"", VLOOKUP(maxifs(Prices!A:A, Prices!A:A, "&lt;="&amp;M196), Prices!A:B, 2, 0)*Y196, 0)+if(O196&lt;&gt;"", VLOOKUP(maxifs(Prices!A:A, Prices!A:A, "&lt;="&amp;O196), Prices!A:B, 2, 0)*Z196, 0))</f>
        <v>0</v>
      </c>
      <c r="BG196" s="8">
        <f t="shared" si="49"/>
        <v>0</v>
      </c>
      <c r="BH196" s="8">
        <f t="shared" si="50"/>
        <v>-2282.363611</v>
      </c>
      <c r="BI196" s="8">
        <f>VLOOKUP(maxifs(Prices!A:A, Prices!A:A, "&lt;="&amp;$B$3), Prices!A:B, 2, 0)*AT196</f>
        <v>104098.3745</v>
      </c>
      <c r="BJ196" s="8">
        <f t="shared" si="51"/>
        <v>114152.448</v>
      </c>
      <c r="BK196" s="8">
        <f t="shared" si="52"/>
        <v>0</v>
      </c>
      <c r="BL196" s="8">
        <f t="shared" si="53"/>
        <v>114152.448</v>
      </c>
      <c r="BM196" s="8">
        <f t="shared" si="54"/>
        <v>-10054.07351</v>
      </c>
    </row>
    <row r="197" ht="12.75" customHeight="1">
      <c r="A197" s="88" t="s">
        <v>119</v>
      </c>
      <c r="B197" s="88" t="s">
        <v>105</v>
      </c>
      <c r="C197" s="7"/>
      <c r="D197" s="7" t="str">
        <f t="shared" si="8"/>
        <v>Y</v>
      </c>
      <c r="E197" s="89"/>
      <c r="F197" s="90" t="str">
        <f>iferror(VLOOKUP(A197, Terminations!C:D, 2, 0), "")</f>
        <v/>
      </c>
      <c r="G197" s="88" t="s">
        <v>124</v>
      </c>
      <c r="H197" s="8" t="str">
        <f t="shared" si="9"/>
        <v>E3-T05-46784</v>
      </c>
      <c r="I197" s="91">
        <v>45084.0</v>
      </c>
      <c r="J197" s="92">
        <v>64000.0</v>
      </c>
      <c r="K197" s="91">
        <v>46784.0</v>
      </c>
      <c r="L197" s="10">
        <f t="shared" si="10"/>
        <v>0</v>
      </c>
      <c r="M197" s="93" t="str">
        <f t="shared" si="11"/>
        <v/>
      </c>
      <c r="N197" s="8">
        <f t="shared" si="12"/>
        <v>0</v>
      </c>
      <c r="O197" s="94" t="str">
        <f t="shared" si="13"/>
        <v/>
      </c>
      <c r="P197" s="8">
        <f t="shared" si="14"/>
        <v>0</v>
      </c>
      <c r="Q197" s="95"/>
      <c r="R197" s="91"/>
      <c r="S197" s="97"/>
      <c r="T197" s="94">
        <f t="shared" si="16"/>
        <v>46784</v>
      </c>
      <c r="U197" s="10">
        <f t="shared" si="17"/>
        <v>0</v>
      </c>
      <c r="V197" s="10">
        <f t="shared" si="18"/>
        <v>64000</v>
      </c>
      <c r="W197" s="10">
        <f t="shared" si="19"/>
        <v>0</v>
      </c>
      <c r="X197" s="10">
        <f t="shared" si="20"/>
        <v>0</v>
      </c>
      <c r="Y197" s="10">
        <f t="shared" si="21"/>
        <v>0</v>
      </c>
      <c r="Z197" s="10">
        <f t="shared" si="22"/>
        <v>0</v>
      </c>
      <c r="AA197" s="10">
        <f t="shared" si="23"/>
        <v>0</v>
      </c>
      <c r="AB197" s="10">
        <f t="shared" si="24"/>
        <v>0</v>
      </c>
      <c r="AC197" s="10">
        <f t="shared" si="25"/>
        <v>64000</v>
      </c>
      <c r="AD197" s="9">
        <f t="shared" si="26"/>
        <v>45084</v>
      </c>
      <c r="AE197" s="9">
        <f t="array" ref="AE197">IFS(O197&lt;&gt;"", O197, M197&lt;&gt;"", M197, R197&lt;&gt;"", MIN(R197, K197), R197=0, K197)</f>
        <v>46784</v>
      </c>
      <c r="AF197" s="94">
        <f t="shared" si="27"/>
        <v>46784</v>
      </c>
      <c r="AG197" s="94" t="str">
        <f t="shared" si="28"/>
        <v>Start Before/End After (current period)</v>
      </c>
      <c r="AH197" s="98">
        <f t="shared" si="29"/>
        <v>45657</v>
      </c>
      <c r="AI197" s="98">
        <f t="shared" si="30"/>
        <v>45747</v>
      </c>
      <c r="AJ197" s="99">
        <f t="shared" si="31"/>
        <v>1701</v>
      </c>
      <c r="AK197" s="99">
        <f t="shared" si="32"/>
        <v>574</v>
      </c>
      <c r="AL197" s="99">
        <f t="shared" si="33"/>
        <v>90</v>
      </c>
      <c r="AM197" s="99">
        <f t="shared" si="34"/>
        <v>664</v>
      </c>
      <c r="AN197" s="8">
        <f t="shared" si="35"/>
        <v>37.62492651</v>
      </c>
      <c r="AO197" s="8">
        <f t="shared" si="36"/>
        <v>21596.70782</v>
      </c>
      <c r="AP197" s="8">
        <f t="shared" si="37"/>
        <v>3386.243386</v>
      </c>
      <c r="AQ197" s="8">
        <f t="shared" si="38"/>
        <v>0</v>
      </c>
      <c r="AR197" s="8">
        <f t="shared" si="39"/>
        <v>0</v>
      </c>
      <c r="AS197" s="8">
        <f t="shared" si="40"/>
        <v>0</v>
      </c>
      <c r="AT197" s="8">
        <f t="shared" si="41"/>
        <v>24982.95121</v>
      </c>
      <c r="AU197" s="100">
        <f t="shared" si="42"/>
        <v>0</v>
      </c>
      <c r="AV197" s="8">
        <f>if(AO197&gt;0, iferror(averageifs(Prices!$B:$B, Prices!$A:$A, "&gt;="&amp;AD197, Prices!$A:$A, "&lt;"&amp;MIN($B$2, AE197)), 0), 0)</f>
        <v>4.533158907</v>
      </c>
      <c r="AW197" s="8">
        <f>if(AP197&gt;0, IFERROR(averageifs(Prices!$B:$B, Prices!$A:$A, "&gt;="&amp;MAX(AD197, $B$2), Prices!$A:$A, "&lt;"&amp;MIN($B$3, AE197)), 0), 0)</f>
        <v>4.181418936</v>
      </c>
      <c r="AX197" s="8">
        <f>if(AT197&gt;0, iferror(averageifs(Prices!$B:$B, Prices!$A:$A, "&gt;="&amp;AD197, Prices!$A:$A, "&lt;"&amp;min($B$3, $AE197)), 0), 0)</f>
        <v>4.485941927</v>
      </c>
      <c r="AY197" s="8">
        <f>VLOOKUP(maxifs(Prices!A:A, Prices!A:A, "&lt;="&amp;$B$2-1), Prices!A:B, 2, 0)*AO197</f>
        <v>90271.23461</v>
      </c>
      <c r="AZ197" s="8">
        <f t="shared" si="43"/>
        <v>97901.3084</v>
      </c>
      <c r="BA197" s="8">
        <f t="shared" si="44"/>
        <v>0</v>
      </c>
      <c r="BB197" s="8">
        <f t="shared" si="45"/>
        <v>97901.3084</v>
      </c>
      <c r="BC197" s="8">
        <f t="shared" si="46"/>
        <v>-7630.073797</v>
      </c>
      <c r="BD197" s="8">
        <f t="shared" si="47"/>
        <v>14170.75987</v>
      </c>
      <c r="BE197" s="8">
        <f t="shared" si="48"/>
        <v>0</v>
      </c>
      <c r="BF197" s="8">
        <f>-(if(R197&gt;0, VLOOKUP(maxifs(Prices!A:A, Prices!A:A, "&lt;="&amp;R197), Prices!A:B, 2, 0)*AA197, 0)+if(M197&lt;&gt;"", VLOOKUP(maxifs(Prices!A:A, Prices!A:A, "&lt;="&amp;M197), Prices!A:B, 2, 0)*Y197, 0)+if(O197&lt;&gt;"", VLOOKUP(maxifs(Prices!A:A, Prices!A:A, "&lt;="&amp;O197), Prices!A:B, 2, 0)*Z197, 0))</f>
        <v>0</v>
      </c>
      <c r="BG197" s="8">
        <f t="shared" si="49"/>
        <v>0</v>
      </c>
      <c r="BH197" s="8">
        <f t="shared" si="50"/>
        <v>-2240.768507</v>
      </c>
      <c r="BI197" s="8">
        <f>VLOOKUP(maxifs(Prices!A:A, Prices!A:A, "&lt;="&amp;$B$3), Prices!A:B, 2, 0)*AT197</f>
        <v>102201.226</v>
      </c>
      <c r="BJ197" s="8">
        <f t="shared" si="51"/>
        <v>112072.0683</v>
      </c>
      <c r="BK197" s="8">
        <f t="shared" si="52"/>
        <v>0</v>
      </c>
      <c r="BL197" s="8">
        <f t="shared" si="53"/>
        <v>112072.0683</v>
      </c>
      <c r="BM197" s="8">
        <f t="shared" si="54"/>
        <v>-9870.842304</v>
      </c>
    </row>
    <row r="198" ht="12.75" customHeight="1">
      <c r="A198" s="88" t="s">
        <v>119</v>
      </c>
      <c r="B198" s="88" t="s">
        <v>105</v>
      </c>
      <c r="C198" s="7"/>
      <c r="D198" s="7" t="str">
        <f t="shared" si="8"/>
        <v>Y</v>
      </c>
      <c r="E198" s="89"/>
      <c r="F198" s="90" t="str">
        <f>iferror(VLOOKUP(A198, Terminations!C:D, 2, 0), "")</f>
        <v/>
      </c>
      <c r="G198" s="88" t="s">
        <v>124</v>
      </c>
      <c r="H198" s="8" t="str">
        <f t="shared" si="9"/>
        <v>E3-T05-46812</v>
      </c>
      <c r="I198" s="91">
        <v>45084.0</v>
      </c>
      <c r="J198" s="92">
        <v>64000.0</v>
      </c>
      <c r="K198" s="91">
        <v>46812.0</v>
      </c>
      <c r="L198" s="10">
        <f t="shared" si="10"/>
        <v>0</v>
      </c>
      <c r="M198" s="93" t="str">
        <f t="shared" si="11"/>
        <v/>
      </c>
      <c r="N198" s="8">
        <f t="shared" si="12"/>
        <v>0</v>
      </c>
      <c r="O198" s="94" t="str">
        <f t="shared" si="13"/>
        <v/>
      </c>
      <c r="P198" s="8">
        <f t="shared" si="14"/>
        <v>0</v>
      </c>
      <c r="Q198" s="95"/>
      <c r="R198" s="91"/>
      <c r="S198" s="97"/>
      <c r="T198" s="94">
        <f t="shared" si="16"/>
        <v>46812</v>
      </c>
      <c r="U198" s="10">
        <f t="shared" si="17"/>
        <v>0</v>
      </c>
      <c r="V198" s="10">
        <f t="shared" si="18"/>
        <v>64000</v>
      </c>
      <c r="W198" s="10">
        <f t="shared" si="19"/>
        <v>0</v>
      </c>
      <c r="X198" s="10">
        <f t="shared" si="20"/>
        <v>0</v>
      </c>
      <c r="Y198" s="10">
        <f t="shared" si="21"/>
        <v>0</v>
      </c>
      <c r="Z198" s="10">
        <f t="shared" si="22"/>
        <v>0</v>
      </c>
      <c r="AA198" s="10">
        <f t="shared" si="23"/>
        <v>0</v>
      </c>
      <c r="AB198" s="10">
        <f t="shared" si="24"/>
        <v>0</v>
      </c>
      <c r="AC198" s="10">
        <f t="shared" si="25"/>
        <v>64000</v>
      </c>
      <c r="AD198" s="9">
        <f t="shared" si="26"/>
        <v>45084</v>
      </c>
      <c r="AE198" s="9">
        <f t="array" ref="AE198">IFS(O198&lt;&gt;"", O198, M198&lt;&gt;"", M198, R198&lt;&gt;"", MIN(R198, K198), R198=0, K198)</f>
        <v>46812</v>
      </c>
      <c r="AF198" s="94">
        <f t="shared" si="27"/>
        <v>46812</v>
      </c>
      <c r="AG198" s="94" t="str">
        <f t="shared" si="28"/>
        <v>Start Before/End After (current period)</v>
      </c>
      <c r="AH198" s="98">
        <f t="shared" si="29"/>
        <v>45657</v>
      </c>
      <c r="AI198" s="98">
        <f t="shared" si="30"/>
        <v>45747</v>
      </c>
      <c r="AJ198" s="99">
        <f t="shared" si="31"/>
        <v>1729</v>
      </c>
      <c r="AK198" s="99">
        <f t="shared" si="32"/>
        <v>574</v>
      </c>
      <c r="AL198" s="99">
        <f t="shared" si="33"/>
        <v>90</v>
      </c>
      <c r="AM198" s="99">
        <f t="shared" si="34"/>
        <v>664</v>
      </c>
      <c r="AN198" s="8">
        <f t="shared" si="35"/>
        <v>37.01561596</v>
      </c>
      <c r="AO198" s="8">
        <f t="shared" si="36"/>
        <v>21246.96356</v>
      </c>
      <c r="AP198" s="8">
        <f t="shared" si="37"/>
        <v>3331.405437</v>
      </c>
      <c r="AQ198" s="8">
        <f t="shared" si="38"/>
        <v>0</v>
      </c>
      <c r="AR198" s="8">
        <f t="shared" si="39"/>
        <v>0</v>
      </c>
      <c r="AS198" s="8">
        <f t="shared" si="40"/>
        <v>0</v>
      </c>
      <c r="AT198" s="8">
        <f t="shared" si="41"/>
        <v>24578.369</v>
      </c>
      <c r="AU198" s="100">
        <f t="shared" si="42"/>
        <v>0</v>
      </c>
      <c r="AV198" s="8">
        <f>if(AO198&gt;0, iferror(averageifs(Prices!$B:$B, Prices!$A:$A, "&gt;="&amp;AD198, Prices!$A:$A, "&lt;"&amp;MIN($B$2, AE198)), 0), 0)</f>
        <v>4.533158907</v>
      </c>
      <c r="AW198" s="8">
        <f>if(AP198&gt;0, IFERROR(averageifs(Prices!$B:$B, Prices!$A:$A, "&gt;="&amp;MAX(AD198, $B$2), Prices!$A:$A, "&lt;"&amp;MIN($B$3, AE198)), 0), 0)</f>
        <v>4.181418936</v>
      </c>
      <c r="AX198" s="8">
        <f>if(AT198&gt;0, iferror(averageifs(Prices!$B:$B, Prices!$A:$A, "&gt;="&amp;AD198, Prices!$A:$A, "&lt;"&amp;min($B$3, $AE198)), 0), 0)</f>
        <v>4.485941927</v>
      </c>
      <c r="AY198" s="8">
        <f>VLOOKUP(maxifs(Prices!A:A, Prices!A:A, "&lt;="&amp;$B$2-1), Prices!A:B, 2, 0)*AO198</f>
        <v>88809.35226</v>
      </c>
      <c r="AZ198" s="8">
        <f t="shared" si="43"/>
        <v>96315.86211</v>
      </c>
      <c r="BA198" s="8">
        <f t="shared" si="44"/>
        <v>0</v>
      </c>
      <c r="BB198" s="8">
        <f t="shared" si="45"/>
        <v>96315.86211</v>
      </c>
      <c r="BC198" s="8">
        <f t="shared" si="46"/>
        <v>-7506.509849</v>
      </c>
      <c r="BD198" s="8">
        <f t="shared" si="47"/>
        <v>13941.27388</v>
      </c>
      <c r="BE198" s="8">
        <f t="shared" si="48"/>
        <v>0</v>
      </c>
      <c r="BF198" s="8">
        <f>-(if(R198&gt;0, VLOOKUP(maxifs(Prices!A:A, Prices!A:A, "&lt;="&amp;R198), Prices!A:B, 2, 0)*AA198, 0)+if(M198&lt;&gt;"", VLOOKUP(maxifs(Prices!A:A, Prices!A:A, "&lt;="&amp;M198), Prices!A:B, 2, 0)*Y198, 0)+if(O198&lt;&gt;"", VLOOKUP(maxifs(Prices!A:A, Prices!A:A, "&lt;="&amp;O198), Prices!A:B, 2, 0)*Z198, 0))</f>
        <v>0</v>
      </c>
      <c r="BG198" s="8">
        <f t="shared" si="49"/>
        <v>0</v>
      </c>
      <c r="BH198" s="8">
        <f t="shared" si="50"/>
        <v>-2204.480758</v>
      </c>
      <c r="BI198" s="8">
        <f>VLOOKUP(maxifs(Prices!A:A, Prices!A:A, "&lt;="&amp;$B$3), Prices!A:B, 2, 0)*AT198</f>
        <v>100546.1454</v>
      </c>
      <c r="BJ198" s="8">
        <f t="shared" si="51"/>
        <v>110257.136</v>
      </c>
      <c r="BK198" s="8">
        <f t="shared" si="52"/>
        <v>0</v>
      </c>
      <c r="BL198" s="8">
        <f t="shared" si="53"/>
        <v>110257.136</v>
      </c>
      <c r="BM198" s="8">
        <f t="shared" si="54"/>
        <v>-9710.990607</v>
      </c>
    </row>
    <row r="199" ht="12.75" customHeight="1">
      <c r="A199" s="88" t="s">
        <v>119</v>
      </c>
      <c r="B199" s="88" t="s">
        <v>105</v>
      </c>
      <c r="C199" s="7"/>
      <c r="D199" s="7" t="str">
        <f t="shared" si="8"/>
        <v>Y</v>
      </c>
      <c r="E199" s="89"/>
      <c r="F199" s="90" t="str">
        <f>iferror(VLOOKUP(A199, Terminations!C:D, 2, 0), "")</f>
        <v/>
      </c>
      <c r="G199" s="88" t="s">
        <v>124</v>
      </c>
      <c r="H199" s="8" t="str">
        <f t="shared" si="9"/>
        <v>E3-T05-46843</v>
      </c>
      <c r="I199" s="91">
        <v>45084.0</v>
      </c>
      <c r="J199" s="92">
        <v>64000.0</v>
      </c>
      <c r="K199" s="91">
        <v>46843.0</v>
      </c>
      <c r="L199" s="10">
        <f t="shared" si="10"/>
        <v>0</v>
      </c>
      <c r="M199" s="93" t="str">
        <f t="shared" si="11"/>
        <v/>
      </c>
      <c r="N199" s="8">
        <f t="shared" si="12"/>
        <v>0</v>
      </c>
      <c r="O199" s="94" t="str">
        <f t="shared" si="13"/>
        <v/>
      </c>
      <c r="P199" s="8">
        <f t="shared" si="14"/>
        <v>0</v>
      </c>
      <c r="Q199" s="95"/>
      <c r="R199" s="91"/>
      <c r="S199" s="97"/>
      <c r="T199" s="94">
        <f t="shared" si="16"/>
        <v>46843</v>
      </c>
      <c r="U199" s="10">
        <f t="shared" si="17"/>
        <v>0</v>
      </c>
      <c r="V199" s="10">
        <f t="shared" si="18"/>
        <v>64000</v>
      </c>
      <c r="W199" s="10">
        <f t="shared" si="19"/>
        <v>0</v>
      </c>
      <c r="X199" s="10">
        <f t="shared" si="20"/>
        <v>0</v>
      </c>
      <c r="Y199" s="10">
        <f t="shared" si="21"/>
        <v>0</v>
      </c>
      <c r="Z199" s="10">
        <f t="shared" si="22"/>
        <v>0</v>
      </c>
      <c r="AA199" s="10">
        <f t="shared" si="23"/>
        <v>0</v>
      </c>
      <c r="AB199" s="10">
        <f t="shared" si="24"/>
        <v>0</v>
      </c>
      <c r="AC199" s="10">
        <f t="shared" si="25"/>
        <v>64000</v>
      </c>
      <c r="AD199" s="9">
        <f t="shared" si="26"/>
        <v>45084</v>
      </c>
      <c r="AE199" s="9">
        <f t="array" ref="AE199">IFS(O199&lt;&gt;"", O199, M199&lt;&gt;"", M199, R199&lt;&gt;"", MIN(R199, K199), R199=0, K199)</f>
        <v>46843</v>
      </c>
      <c r="AF199" s="94">
        <f t="shared" si="27"/>
        <v>46843</v>
      </c>
      <c r="AG199" s="94" t="str">
        <f t="shared" si="28"/>
        <v>Start Before/End After (current period)</v>
      </c>
      <c r="AH199" s="98">
        <f t="shared" si="29"/>
        <v>45657</v>
      </c>
      <c r="AI199" s="98">
        <f t="shared" si="30"/>
        <v>45747</v>
      </c>
      <c r="AJ199" s="99">
        <f t="shared" si="31"/>
        <v>1760</v>
      </c>
      <c r="AK199" s="99">
        <f t="shared" si="32"/>
        <v>574</v>
      </c>
      <c r="AL199" s="99">
        <f t="shared" si="33"/>
        <v>90</v>
      </c>
      <c r="AM199" s="99">
        <f t="shared" si="34"/>
        <v>664</v>
      </c>
      <c r="AN199" s="8">
        <f t="shared" si="35"/>
        <v>36.36363636</v>
      </c>
      <c r="AO199" s="8">
        <f t="shared" si="36"/>
        <v>20872.72727</v>
      </c>
      <c r="AP199" s="8">
        <f t="shared" si="37"/>
        <v>3272.727273</v>
      </c>
      <c r="AQ199" s="8">
        <f t="shared" si="38"/>
        <v>0</v>
      </c>
      <c r="AR199" s="8">
        <f t="shared" si="39"/>
        <v>0</v>
      </c>
      <c r="AS199" s="8">
        <f t="shared" si="40"/>
        <v>0</v>
      </c>
      <c r="AT199" s="8">
        <f t="shared" si="41"/>
        <v>24145.45455</v>
      </c>
      <c r="AU199" s="100">
        <f t="shared" si="42"/>
        <v>0</v>
      </c>
      <c r="AV199" s="8">
        <f>if(AO199&gt;0, iferror(averageifs(Prices!$B:$B, Prices!$A:$A, "&gt;="&amp;AD199, Prices!$A:$A, "&lt;"&amp;MIN($B$2, AE199)), 0), 0)</f>
        <v>4.533158907</v>
      </c>
      <c r="AW199" s="8">
        <f>if(AP199&gt;0, IFERROR(averageifs(Prices!$B:$B, Prices!$A:$A, "&gt;="&amp;MAX(AD199, $B$2), Prices!$A:$A, "&lt;"&amp;MIN($B$3, AE199)), 0), 0)</f>
        <v>4.181418936</v>
      </c>
      <c r="AX199" s="8">
        <f>if(AT199&gt;0, iferror(averageifs(Prices!$B:$B, Prices!$A:$A, "&gt;="&amp;AD199, Prices!$A:$A, "&lt;"&amp;min($B$3, $AE199)), 0), 0)</f>
        <v>4.485941927</v>
      </c>
      <c r="AY199" s="8">
        <f>VLOOKUP(maxifs(Prices!A:A, Prices!A:A, "&lt;="&amp;$B$2-1), Prices!A:B, 2, 0)*AO199</f>
        <v>87245.09663</v>
      </c>
      <c r="AZ199" s="8">
        <f t="shared" si="43"/>
        <v>94619.38954</v>
      </c>
      <c r="BA199" s="8">
        <f t="shared" si="44"/>
        <v>0</v>
      </c>
      <c r="BB199" s="8">
        <f t="shared" si="45"/>
        <v>94619.38954</v>
      </c>
      <c r="BC199" s="8">
        <f t="shared" si="46"/>
        <v>-7374.292914</v>
      </c>
      <c r="BD199" s="8">
        <f t="shared" si="47"/>
        <v>13695.71735</v>
      </c>
      <c r="BE199" s="8">
        <f t="shared" si="48"/>
        <v>0</v>
      </c>
      <c r="BF199" s="8">
        <f>-(if(R199&gt;0, VLOOKUP(maxifs(Prices!A:A, Prices!A:A, "&lt;="&amp;R199), Prices!A:B, 2, 0)*AA199, 0)+if(M199&lt;&gt;"", VLOOKUP(maxifs(Prices!A:A, Prices!A:A, "&lt;="&amp;M199), Prices!A:B, 2, 0)*Y199, 0)+if(O199&lt;&gt;"", VLOOKUP(maxifs(Prices!A:A, Prices!A:A, "&lt;="&amp;O199), Prices!A:B, 2, 0)*Z199, 0))</f>
        <v>0</v>
      </c>
      <c r="BG199" s="8">
        <f t="shared" si="49"/>
        <v>0</v>
      </c>
      <c r="BH199" s="8">
        <f t="shared" si="50"/>
        <v>-2165.651835</v>
      </c>
      <c r="BI199" s="8">
        <f>VLOOKUP(maxifs(Prices!A:A, Prices!A:A, "&lt;="&amp;$B$3), Prices!A:B, 2, 0)*AT199</f>
        <v>98775.16215</v>
      </c>
      <c r="BJ199" s="8">
        <f t="shared" si="51"/>
        <v>108315.1069</v>
      </c>
      <c r="BK199" s="8">
        <f t="shared" si="52"/>
        <v>0</v>
      </c>
      <c r="BL199" s="8">
        <f t="shared" si="53"/>
        <v>108315.1069</v>
      </c>
      <c r="BM199" s="8">
        <f t="shared" si="54"/>
        <v>-9539.944749</v>
      </c>
    </row>
    <row r="200" ht="12.75" customHeight="1">
      <c r="A200" s="88" t="s">
        <v>119</v>
      </c>
      <c r="B200" s="88" t="s">
        <v>105</v>
      </c>
      <c r="C200" s="7"/>
      <c r="D200" s="7" t="str">
        <f t="shared" si="8"/>
        <v>Y</v>
      </c>
      <c r="E200" s="89"/>
      <c r="F200" s="90" t="str">
        <f>iferror(VLOOKUP(A200, Terminations!C:D, 2, 0), "")</f>
        <v/>
      </c>
      <c r="G200" s="88" t="s">
        <v>124</v>
      </c>
      <c r="H200" s="8" t="str">
        <f t="shared" si="9"/>
        <v>E3-T05-46873</v>
      </c>
      <c r="I200" s="91">
        <v>45084.0</v>
      </c>
      <c r="J200" s="92">
        <v>64000.0</v>
      </c>
      <c r="K200" s="91">
        <v>46873.0</v>
      </c>
      <c r="L200" s="10">
        <f t="shared" si="10"/>
        <v>0</v>
      </c>
      <c r="M200" s="93" t="str">
        <f t="shared" si="11"/>
        <v/>
      </c>
      <c r="N200" s="8">
        <f t="shared" si="12"/>
        <v>0</v>
      </c>
      <c r="O200" s="94" t="str">
        <f t="shared" si="13"/>
        <v/>
      </c>
      <c r="P200" s="8">
        <f t="shared" si="14"/>
        <v>0</v>
      </c>
      <c r="Q200" s="95"/>
      <c r="R200" s="91"/>
      <c r="S200" s="97"/>
      <c r="T200" s="94">
        <f t="shared" si="16"/>
        <v>46873</v>
      </c>
      <c r="U200" s="10">
        <f t="shared" si="17"/>
        <v>0</v>
      </c>
      <c r="V200" s="10">
        <f t="shared" si="18"/>
        <v>64000</v>
      </c>
      <c r="W200" s="10">
        <f t="shared" si="19"/>
        <v>0</v>
      </c>
      <c r="X200" s="10">
        <f t="shared" si="20"/>
        <v>0</v>
      </c>
      <c r="Y200" s="10">
        <f t="shared" si="21"/>
        <v>0</v>
      </c>
      <c r="Z200" s="10">
        <f t="shared" si="22"/>
        <v>0</v>
      </c>
      <c r="AA200" s="10">
        <f t="shared" si="23"/>
        <v>0</v>
      </c>
      <c r="AB200" s="10">
        <f t="shared" si="24"/>
        <v>0</v>
      </c>
      <c r="AC200" s="10">
        <f t="shared" si="25"/>
        <v>64000</v>
      </c>
      <c r="AD200" s="9">
        <f t="shared" si="26"/>
        <v>45084</v>
      </c>
      <c r="AE200" s="9">
        <f t="array" ref="AE200">IFS(O200&lt;&gt;"", O200, M200&lt;&gt;"", M200, R200&lt;&gt;"", MIN(R200, K200), R200=0, K200)</f>
        <v>46873</v>
      </c>
      <c r="AF200" s="94">
        <f t="shared" si="27"/>
        <v>46873</v>
      </c>
      <c r="AG200" s="94" t="str">
        <f t="shared" si="28"/>
        <v>Start Before/End After (current period)</v>
      </c>
      <c r="AH200" s="98">
        <f t="shared" si="29"/>
        <v>45657</v>
      </c>
      <c r="AI200" s="98">
        <f t="shared" si="30"/>
        <v>45747</v>
      </c>
      <c r="AJ200" s="99">
        <f t="shared" si="31"/>
        <v>1790</v>
      </c>
      <c r="AK200" s="99">
        <f t="shared" si="32"/>
        <v>574</v>
      </c>
      <c r="AL200" s="99">
        <f t="shared" si="33"/>
        <v>90</v>
      </c>
      <c r="AM200" s="99">
        <f t="shared" si="34"/>
        <v>664</v>
      </c>
      <c r="AN200" s="8">
        <f t="shared" si="35"/>
        <v>35.75418994</v>
      </c>
      <c r="AO200" s="8">
        <f t="shared" si="36"/>
        <v>20522.90503</v>
      </c>
      <c r="AP200" s="8">
        <f t="shared" si="37"/>
        <v>3217.877095</v>
      </c>
      <c r="AQ200" s="8">
        <f t="shared" si="38"/>
        <v>0</v>
      </c>
      <c r="AR200" s="8">
        <f t="shared" si="39"/>
        <v>0</v>
      </c>
      <c r="AS200" s="8">
        <f t="shared" si="40"/>
        <v>0</v>
      </c>
      <c r="AT200" s="8">
        <f t="shared" si="41"/>
        <v>23740.78212</v>
      </c>
      <c r="AU200" s="100">
        <f t="shared" si="42"/>
        <v>0</v>
      </c>
      <c r="AV200" s="8">
        <f>if(AO200&gt;0, iferror(averageifs(Prices!$B:$B, Prices!$A:$A, "&gt;="&amp;AD200, Prices!$A:$A, "&lt;"&amp;MIN($B$2, AE200)), 0), 0)</f>
        <v>4.533158907</v>
      </c>
      <c r="AW200" s="8">
        <f>if(AP200&gt;0, IFERROR(averageifs(Prices!$B:$B, Prices!$A:$A, "&gt;="&amp;MAX(AD200, $B$2), Prices!$A:$A, "&lt;"&amp;MIN($B$3, AE200)), 0), 0)</f>
        <v>4.181418936</v>
      </c>
      <c r="AX200" s="8">
        <f>if(AT200&gt;0, iferror(averageifs(Prices!$B:$B, Prices!$A:$A, "&gt;="&amp;AD200, Prices!$A:$A, "&lt;"&amp;min($B$3, $AE200)), 0), 0)</f>
        <v>4.485941927</v>
      </c>
      <c r="AY200" s="8">
        <f>VLOOKUP(maxifs(Prices!A:A, Prices!A:A, "&lt;="&amp;$B$2-1), Prices!A:B, 2, 0)*AO200</f>
        <v>85782.8883</v>
      </c>
      <c r="AZ200" s="8">
        <f t="shared" si="43"/>
        <v>93033.58972</v>
      </c>
      <c r="BA200" s="8">
        <f t="shared" si="44"/>
        <v>0</v>
      </c>
      <c r="BB200" s="8">
        <f t="shared" si="45"/>
        <v>93033.58972</v>
      </c>
      <c r="BC200" s="8">
        <f t="shared" si="46"/>
        <v>-7250.701413</v>
      </c>
      <c r="BD200" s="8">
        <f t="shared" si="47"/>
        <v>13466.18019</v>
      </c>
      <c r="BE200" s="8">
        <f t="shared" si="48"/>
        <v>0</v>
      </c>
      <c r="BF200" s="8">
        <f>-(if(R200&gt;0, VLOOKUP(maxifs(Prices!A:A, Prices!A:A, "&lt;="&amp;R200), Prices!A:B, 2, 0)*AA200, 0)+if(M200&lt;&gt;"", VLOOKUP(maxifs(Prices!A:A, Prices!A:A, "&lt;="&amp;M200), Prices!A:B, 2, 0)*Y200, 0)+if(O200&lt;&gt;"", VLOOKUP(maxifs(Prices!A:A, Prices!A:A, "&lt;="&amp;O200), Prices!A:B, 2, 0)*Z200, 0))</f>
        <v>0</v>
      </c>
      <c r="BG200" s="8">
        <f t="shared" si="49"/>
        <v>0</v>
      </c>
      <c r="BH200" s="8">
        <f t="shared" si="50"/>
        <v>-2129.355994</v>
      </c>
      <c r="BI200" s="8">
        <f>VLOOKUP(maxifs(Prices!A:A, Prices!A:A, "&lt;="&amp;$B$3), Prices!A:B, 2, 0)*AT200</f>
        <v>97119.7125</v>
      </c>
      <c r="BJ200" s="8">
        <f t="shared" si="51"/>
        <v>106499.7699</v>
      </c>
      <c r="BK200" s="8">
        <f t="shared" si="52"/>
        <v>0</v>
      </c>
      <c r="BL200" s="8">
        <f t="shared" si="53"/>
        <v>106499.7699</v>
      </c>
      <c r="BM200" s="8">
        <f t="shared" si="54"/>
        <v>-9380.057407</v>
      </c>
    </row>
    <row r="201" ht="12.75" customHeight="1">
      <c r="A201" s="88" t="s">
        <v>119</v>
      </c>
      <c r="B201" s="88" t="s">
        <v>105</v>
      </c>
      <c r="C201" s="7"/>
      <c r="D201" s="7" t="str">
        <f t="shared" si="8"/>
        <v>Y</v>
      </c>
      <c r="E201" s="89"/>
      <c r="F201" s="90" t="str">
        <f>iferror(VLOOKUP(A201, Terminations!C:D, 2, 0), "")</f>
        <v/>
      </c>
      <c r="G201" s="88" t="s">
        <v>124</v>
      </c>
      <c r="H201" s="8" t="str">
        <f t="shared" si="9"/>
        <v>E3-T05-46904</v>
      </c>
      <c r="I201" s="91">
        <v>45084.0</v>
      </c>
      <c r="J201" s="92">
        <v>64000.0</v>
      </c>
      <c r="K201" s="91">
        <v>46904.0</v>
      </c>
      <c r="L201" s="10">
        <f t="shared" si="10"/>
        <v>0</v>
      </c>
      <c r="M201" s="93" t="str">
        <f t="shared" si="11"/>
        <v/>
      </c>
      <c r="N201" s="8">
        <f t="shared" si="12"/>
        <v>0</v>
      </c>
      <c r="O201" s="94" t="str">
        <f t="shared" si="13"/>
        <v/>
      </c>
      <c r="P201" s="8">
        <f t="shared" si="14"/>
        <v>0</v>
      </c>
      <c r="Q201" s="95"/>
      <c r="R201" s="91"/>
      <c r="S201" s="97"/>
      <c r="T201" s="94">
        <f t="shared" si="16"/>
        <v>46904</v>
      </c>
      <c r="U201" s="10">
        <f t="shared" si="17"/>
        <v>0</v>
      </c>
      <c r="V201" s="10">
        <f t="shared" si="18"/>
        <v>64000</v>
      </c>
      <c r="W201" s="10">
        <f t="shared" si="19"/>
        <v>0</v>
      </c>
      <c r="X201" s="10">
        <f t="shared" si="20"/>
        <v>0</v>
      </c>
      <c r="Y201" s="10">
        <f t="shared" si="21"/>
        <v>0</v>
      </c>
      <c r="Z201" s="10">
        <f t="shared" si="22"/>
        <v>0</v>
      </c>
      <c r="AA201" s="10">
        <f t="shared" si="23"/>
        <v>0</v>
      </c>
      <c r="AB201" s="10">
        <f t="shared" si="24"/>
        <v>0</v>
      </c>
      <c r="AC201" s="10">
        <f t="shared" si="25"/>
        <v>64000</v>
      </c>
      <c r="AD201" s="9">
        <f t="shared" si="26"/>
        <v>45084</v>
      </c>
      <c r="AE201" s="9">
        <f t="array" ref="AE201">IFS(O201&lt;&gt;"", O201, M201&lt;&gt;"", M201, R201&lt;&gt;"", MIN(R201, K201), R201=0, K201)</f>
        <v>46904</v>
      </c>
      <c r="AF201" s="94">
        <f t="shared" si="27"/>
        <v>46904</v>
      </c>
      <c r="AG201" s="94" t="str">
        <f t="shared" si="28"/>
        <v>Start Before/End After (current period)</v>
      </c>
      <c r="AH201" s="98">
        <f t="shared" si="29"/>
        <v>45657</v>
      </c>
      <c r="AI201" s="98">
        <f t="shared" si="30"/>
        <v>45747</v>
      </c>
      <c r="AJ201" s="99">
        <f t="shared" si="31"/>
        <v>1821</v>
      </c>
      <c r="AK201" s="99">
        <f t="shared" si="32"/>
        <v>574</v>
      </c>
      <c r="AL201" s="99">
        <f t="shared" si="33"/>
        <v>90</v>
      </c>
      <c r="AM201" s="99">
        <f t="shared" si="34"/>
        <v>664</v>
      </c>
      <c r="AN201" s="8">
        <f t="shared" si="35"/>
        <v>35.14552444</v>
      </c>
      <c r="AO201" s="8">
        <f t="shared" si="36"/>
        <v>20173.53103</v>
      </c>
      <c r="AP201" s="8">
        <f t="shared" si="37"/>
        <v>3163.097199</v>
      </c>
      <c r="AQ201" s="8">
        <f t="shared" si="38"/>
        <v>0</v>
      </c>
      <c r="AR201" s="8">
        <f t="shared" si="39"/>
        <v>0</v>
      </c>
      <c r="AS201" s="8">
        <f t="shared" si="40"/>
        <v>0</v>
      </c>
      <c r="AT201" s="8">
        <f t="shared" si="41"/>
        <v>23336.62823</v>
      </c>
      <c r="AU201" s="100">
        <f t="shared" si="42"/>
        <v>0</v>
      </c>
      <c r="AV201" s="8">
        <f>if(AO201&gt;0, iferror(averageifs(Prices!$B:$B, Prices!$A:$A, "&gt;="&amp;AD201, Prices!$A:$A, "&lt;"&amp;MIN($B$2, AE201)), 0), 0)</f>
        <v>4.533158907</v>
      </c>
      <c r="AW201" s="8">
        <f>if(AP201&gt;0, IFERROR(averageifs(Prices!$B:$B, Prices!$A:$A, "&gt;="&amp;MAX(AD201, $B$2), Prices!$A:$A, "&lt;"&amp;MIN($B$3, AE201)), 0), 0)</f>
        <v>4.181418936</v>
      </c>
      <c r="AX201" s="8">
        <f>if(AT201&gt;0, iferror(averageifs(Prices!$B:$B, Prices!$A:$A, "&gt;="&amp;AD201, Prices!$A:$A, "&lt;"&amp;min($B$3, $AE201)), 0), 0)</f>
        <v>4.485941927</v>
      </c>
      <c r="AY201" s="8">
        <f>VLOOKUP(maxifs(Prices!A:A, Prices!A:A, "&lt;="&amp;$B$2-1), Prices!A:B, 2, 0)*AO201</f>
        <v>84322.55358</v>
      </c>
      <c r="AZ201" s="8">
        <f t="shared" si="43"/>
        <v>91449.82185</v>
      </c>
      <c r="BA201" s="8">
        <f t="shared" si="44"/>
        <v>0</v>
      </c>
      <c r="BB201" s="8">
        <f t="shared" si="45"/>
        <v>91449.82185</v>
      </c>
      <c r="BC201" s="8">
        <f t="shared" si="46"/>
        <v>-7127.268275</v>
      </c>
      <c r="BD201" s="8">
        <f t="shared" si="47"/>
        <v>13236.93715</v>
      </c>
      <c r="BE201" s="8">
        <f t="shared" si="48"/>
        <v>0</v>
      </c>
      <c r="BF201" s="8">
        <f>-(if(R201&gt;0, VLOOKUP(maxifs(Prices!A:A, Prices!A:A, "&lt;="&amp;R201), Prices!A:B, 2, 0)*AA201, 0)+if(M201&lt;&gt;"", VLOOKUP(maxifs(Prices!A:A, Prices!A:A, "&lt;="&amp;M201), Prices!A:B, 2, 0)*Y201, 0)+if(O201&lt;&gt;"", VLOOKUP(maxifs(Prices!A:A, Prices!A:A, "&lt;="&amp;O201), Prices!A:B, 2, 0)*Z201, 0))</f>
        <v>0</v>
      </c>
      <c r="BG201" s="8">
        <f t="shared" si="49"/>
        <v>0</v>
      </c>
      <c r="BH201" s="8">
        <f t="shared" si="50"/>
        <v>-2093.106661</v>
      </c>
      <c r="BI201" s="8">
        <f>VLOOKUP(maxifs(Prices!A:A, Prices!A:A, "&lt;="&amp;$B$3), Prices!A:B, 2, 0)*AT201</f>
        <v>95466.38406</v>
      </c>
      <c r="BJ201" s="8">
        <f t="shared" si="51"/>
        <v>104686.759</v>
      </c>
      <c r="BK201" s="8">
        <f t="shared" si="52"/>
        <v>0</v>
      </c>
      <c r="BL201" s="8">
        <f t="shared" si="53"/>
        <v>104686.759</v>
      </c>
      <c r="BM201" s="8">
        <f t="shared" si="54"/>
        <v>-9220.374936</v>
      </c>
    </row>
    <row r="202" ht="12.75" customHeight="1">
      <c r="A202" s="88" t="s">
        <v>119</v>
      </c>
      <c r="B202" s="88" t="s">
        <v>105</v>
      </c>
      <c r="C202" s="7"/>
      <c r="D202" s="7" t="str">
        <f t="shared" si="8"/>
        <v>Y</v>
      </c>
      <c r="E202" s="89"/>
      <c r="F202" s="90" t="str">
        <f>iferror(VLOOKUP(A202, Terminations!C:D, 2, 0), "")</f>
        <v/>
      </c>
      <c r="G202" s="88" t="s">
        <v>120</v>
      </c>
      <c r="H202" s="8" t="str">
        <f t="shared" si="9"/>
        <v>E3-T01-45814</v>
      </c>
      <c r="I202" s="91">
        <v>45449.0</v>
      </c>
      <c r="J202" s="92">
        <v>100000.0</v>
      </c>
      <c r="K202" s="91">
        <v>45814.0</v>
      </c>
      <c r="L202" s="10">
        <f t="shared" si="10"/>
        <v>0</v>
      </c>
      <c r="M202" s="93" t="str">
        <f t="shared" si="11"/>
        <v/>
      </c>
      <c r="N202" s="8">
        <f t="shared" si="12"/>
        <v>0</v>
      </c>
      <c r="O202" s="94" t="str">
        <f t="shared" si="13"/>
        <v/>
      </c>
      <c r="P202" s="8">
        <f t="shared" si="14"/>
        <v>0</v>
      </c>
      <c r="Q202" s="95"/>
      <c r="R202" s="91"/>
      <c r="S202" s="97"/>
      <c r="T202" s="94">
        <f t="shared" si="16"/>
        <v>45814</v>
      </c>
      <c r="U202" s="10">
        <f t="shared" si="17"/>
        <v>0</v>
      </c>
      <c r="V202" s="10">
        <f t="shared" si="18"/>
        <v>100000</v>
      </c>
      <c r="W202" s="10">
        <f t="shared" si="19"/>
        <v>0</v>
      </c>
      <c r="X202" s="10">
        <f t="shared" si="20"/>
        <v>0</v>
      </c>
      <c r="Y202" s="10">
        <f t="shared" si="21"/>
        <v>0</v>
      </c>
      <c r="Z202" s="10">
        <f t="shared" si="22"/>
        <v>0</v>
      </c>
      <c r="AA202" s="10">
        <f t="shared" si="23"/>
        <v>0</v>
      </c>
      <c r="AB202" s="10">
        <f t="shared" si="24"/>
        <v>0</v>
      </c>
      <c r="AC202" s="10">
        <f t="shared" si="25"/>
        <v>100000</v>
      </c>
      <c r="AD202" s="9">
        <f t="shared" si="26"/>
        <v>45449</v>
      </c>
      <c r="AE202" s="9">
        <f t="array" ref="AE202">IFS(O202&lt;&gt;"", O202, M202&lt;&gt;"", M202, R202&lt;&gt;"", MIN(R202, K202), R202=0, K202)</f>
        <v>45814</v>
      </c>
      <c r="AF202" s="94">
        <f t="shared" si="27"/>
        <v>45814</v>
      </c>
      <c r="AG202" s="94" t="str">
        <f t="shared" si="28"/>
        <v>Start Before/End After (current period)</v>
      </c>
      <c r="AH202" s="98">
        <f t="shared" si="29"/>
        <v>45657</v>
      </c>
      <c r="AI202" s="98">
        <f t="shared" si="30"/>
        <v>45747</v>
      </c>
      <c r="AJ202" s="99">
        <f t="shared" si="31"/>
        <v>366</v>
      </c>
      <c r="AK202" s="99">
        <f t="shared" si="32"/>
        <v>209</v>
      </c>
      <c r="AL202" s="99">
        <f t="shared" si="33"/>
        <v>90</v>
      </c>
      <c r="AM202" s="99">
        <f t="shared" si="34"/>
        <v>299</v>
      </c>
      <c r="AN202" s="8">
        <f t="shared" si="35"/>
        <v>273.2240437</v>
      </c>
      <c r="AO202" s="8">
        <f t="shared" si="36"/>
        <v>57103.82514</v>
      </c>
      <c r="AP202" s="8">
        <f t="shared" si="37"/>
        <v>24590.16393</v>
      </c>
      <c r="AQ202" s="8">
        <f t="shared" si="38"/>
        <v>0</v>
      </c>
      <c r="AR202" s="8">
        <f t="shared" si="39"/>
        <v>0</v>
      </c>
      <c r="AS202" s="8">
        <f t="shared" si="40"/>
        <v>0</v>
      </c>
      <c r="AT202" s="8">
        <f t="shared" si="41"/>
        <v>81693.98907</v>
      </c>
      <c r="AU202" s="100">
        <f t="shared" si="42"/>
        <v>0</v>
      </c>
      <c r="AV202" s="8">
        <f>if(AO202&gt;0, iferror(averageifs(Prices!$B:$B, Prices!$A:$A, "&gt;="&amp;AD202, Prices!$A:$A, "&lt;"&amp;MIN($B$2, AE202)), 0), 0)</f>
        <v>4.333481349</v>
      </c>
      <c r="AW202" s="8">
        <f>if(AP202&gt;0, IFERROR(averageifs(Prices!$B:$B, Prices!$A:$A, "&gt;="&amp;MAX(AD202, $B$2), Prices!$A:$A, "&lt;"&amp;MIN($B$3, AE202)), 0), 0)</f>
        <v>4.181418936</v>
      </c>
      <c r="AX202" s="8">
        <f>if(AT202&gt;0, iferror(averageifs(Prices!$B:$B, Prices!$A:$A, "&gt;="&amp;AD202, Prices!$A:$A, "&lt;"&amp;min($B$3, $AE202)), 0), 0)</f>
        <v>4.288066736</v>
      </c>
      <c r="AY202" s="8">
        <f>VLOOKUP(maxifs(Prices!A:A, Prices!A:A, "&lt;="&amp;$B$2-1), Prices!A:B, 2, 0)*AO202</f>
        <v>238686.046</v>
      </c>
      <c r="AZ202" s="8">
        <f t="shared" si="43"/>
        <v>247458.3612</v>
      </c>
      <c r="BA202" s="8">
        <f t="shared" si="44"/>
        <v>0</v>
      </c>
      <c r="BB202" s="8">
        <f t="shared" si="45"/>
        <v>247458.3612</v>
      </c>
      <c r="BC202" s="8">
        <f t="shared" si="46"/>
        <v>-8772.315218</v>
      </c>
      <c r="BD202" s="8">
        <f t="shared" si="47"/>
        <v>102850.9159</v>
      </c>
      <c r="BE202" s="8">
        <f t="shared" si="48"/>
        <v>0</v>
      </c>
      <c r="BF202" s="8">
        <f>-(if(R202&gt;0, VLOOKUP(maxifs(Prices!A:A, Prices!A:A, "&lt;="&amp;R202), Prices!A:B, 2, 0)*AA202, 0)+if(M202&lt;&gt;"", VLOOKUP(maxifs(Prices!A:A, Prices!A:A, "&lt;="&amp;M202), Prices!A:B, 2, 0)*Y202, 0)+if(O202&lt;&gt;"", VLOOKUP(maxifs(Prices!A:A, Prices!A:A, "&lt;="&amp;O202), Prices!A:B, 2, 0)*Z202, 0))</f>
        <v>0</v>
      </c>
      <c r="BG202" s="8">
        <f t="shared" si="49"/>
        <v>0</v>
      </c>
      <c r="BH202" s="8">
        <f t="shared" si="50"/>
        <v>-7340.02215</v>
      </c>
      <c r="BI202" s="8">
        <f>VLOOKUP(maxifs(Prices!A:A, Prices!A:A, "&lt;="&amp;$B$3), Prices!A:B, 2, 0)*AT202</f>
        <v>334196.9397</v>
      </c>
      <c r="BJ202" s="8">
        <f t="shared" si="51"/>
        <v>350309.2771</v>
      </c>
      <c r="BK202" s="8">
        <f t="shared" si="52"/>
        <v>0</v>
      </c>
      <c r="BL202" s="8">
        <f t="shared" si="53"/>
        <v>350309.2771</v>
      </c>
      <c r="BM202" s="8">
        <f t="shared" si="54"/>
        <v>-16112.33737</v>
      </c>
    </row>
    <row r="203" ht="12.75" customHeight="1">
      <c r="A203" s="88" t="s">
        <v>119</v>
      </c>
      <c r="B203" s="88" t="s">
        <v>105</v>
      </c>
      <c r="C203" s="7"/>
      <c r="D203" s="7" t="str">
        <f t="shared" si="8"/>
        <v>Y</v>
      </c>
      <c r="E203" s="89"/>
      <c r="F203" s="90" t="str">
        <f>iferror(VLOOKUP(A203, Terminations!C:D, 2, 0), "")</f>
        <v/>
      </c>
      <c r="G203" s="88" t="s">
        <v>121</v>
      </c>
      <c r="H203" s="8" t="str">
        <f t="shared" si="9"/>
        <v>E3-T02-46179</v>
      </c>
      <c r="I203" s="91">
        <v>45449.0</v>
      </c>
      <c r="J203" s="92">
        <v>8000.0</v>
      </c>
      <c r="K203" s="91">
        <v>46179.0</v>
      </c>
      <c r="L203" s="10">
        <f t="shared" si="10"/>
        <v>0</v>
      </c>
      <c r="M203" s="93" t="str">
        <f t="shared" si="11"/>
        <v/>
      </c>
      <c r="N203" s="8">
        <f t="shared" si="12"/>
        <v>0</v>
      </c>
      <c r="O203" s="94" t="str">
        <f t="shared" si="13"/>
        <v/>
      </c>
      <c r="P203" s="8">
        <f t="shared" si="14"/>
        <v>0</v>
      </c>
      <c r="Q203" s="95"/>
      <c r="R203" s="91"/>
      <c r="S203" s="97"/>
      <c r="T203" s="94">
        <f t="shared" si="16"/>
        <v>46179</v>
      </c>
      <c r="U203" s="10">
        <f t="shared" si="17"/>
        <v>0</v>
      </c>
      <c r="V203" s="10">
        <f t="shared" si="18"/>
        <v>8000</v>
      </c>
      <c r="W203" s="10">
        <f t="shared" si="19"/>
        <v>0</v>
      </c>
      <c r="X203" s="10">
        <f t="shared" si="20"/>
        <v>0</v>
      </c>
      <c r="Y203" s="10">
        <f t="shared" si="21"/>
        <v>0</v>
      </c>
      <c r="Z203" s="10">
        <f t="shared" si="22"/>
        <v>0</v>
      </c>
      <c r="AA203" s="10">
        <f t="shared" si="23"/>
        <v>0</v>
      </c>
      <c r="AB203" s="10">
        <f t="shared" si="24"/>
        <v>0</v>
      </c>
      <c r="AC203" s="10">
        <f t="shared" si="25"/>
        <v>8000</v>
      </c>
      <c r="AD203" s="9">
        <f t="shared" si="26"/>
        <v>45449</v>
      </c>
      <c r="AE203" s="9">
        <f t="array" ref="AE203">IFS(O203&lt;&gt;"", O203, M203&lt;&gt;"", M203, R203&lt;&gt;"", MIN(R203, K203), R203=0, K203)</f>
        <v>46179</v>
      </c>
      <c r="AF203" s="94">
        <f t="shared" si="27"/>
        <v>46179</v>
      </c>
      <c r="AG203" s="94" t="str">
        <f t="shared" si="28"/>
        <v>Start Before/End After (current period)</v>
      </c>
      <c r="AH203" s="98">
        <f t="shared" si="29"/>
        <v>45657</v>
      </c>
      <c r="AI203" s="98">
        <f t="shared" si="30"/>
        <v>45747</v>
      </c>
      <c r="AJ203" s="99">
        <f t="shared" si="31"/>
        <v>731</v>
      </c>
      <c r="AK203" s="99">
        <f t="shared" si="32"/>
        <v>209</v>
      </c>
      <c r="AL203" s="99">
        <f t="shared" si="33"/>
        <v>90</v>
      </c>
      <c r="AM203" s="99">
        <f t="shared" si="34"/>
        <v>299</v>
      </c>
      <c r="AN203" s="8">
        <f t="shared" si="35"/>
        <v>10.94391245</v>
      </c>
      <c r="AO203" s="8">
        <f t="shared" si="36"/>
        <v>2287.277702</v>
      </c>
      <c r="AP203" s="8">
        <f t="shared" si="37"/>
        <v>984.9521204</v>
      </c>
      <c r="AQ203" s="8">
        <f t="shared" si="38"/>
        <v>0</v>
      </c>
      <c r="AR203" s="8">
        <f t="shared" si="39"/>
        <v>0</v>
      </c>
      <c r="AS203" s="8">
        <f t="shared" si="40"/>
        <v>0</v>
      </c>
      <c r="AT203" s="8">
        <f t="shared" si="41"/>
        <v>3272.229822</v>
      </c>
      <c r="AU203" s="100">
        <f t="shared" si="42"/>
        <v>0</v>
      </c>
      <c r="AV203" s="8">
        <f>if(AO203&gt;0, iferror(averageifs(Prices!$B:$B, Prices!$A:$A, "&gt;="&amp;AD203, Prices!$A:$A, "&lt;"&amp;MIN($B$2, AE203)), 0), 0)</f>
        <v>4.333481349</v>
      </c>
      <c r="AW203" s="8">
        <f>if(AP203&gt;0, IFERROR(averageifs(Prices!$B:$B, Prices!$A:$A, "&gt;="&amp;MAX(AD203, $B$2), Prices!$A:$A, "&lt;"&amp;MIN($B$3, AE203)), 0), 0)</f>
        <v>4.181418936</v>
      </c>
      <c r="AX203" s="8">
        <f>if(AT203&gt;0, iferror(averageifs(Prices!$B:$B, Prices!$A:$A, "&gt;="&amp;AD203, Prices!$A:$A, "&lt;"&amp;min($B$3, $AE203)), 0), 0)</f>
        <v>4.288066736</v>
      </c>
      <c r="AY203" s="8">
        <f>VLOOKUP(maxifs(Prices!A:A, Prices!A:A, "&lt;="&amp;$B$2-1), Prices!A:B, 2, 0)*AO203</f>
        <v>9560.502636</v>
      </c>
      <c r="AZ203" s="8">
        <f t="shared" si="43"/>
        <v>9911.875262</v>
      </c>
      <c r="BA203" s="8">
        <f t="shared" si="44"/>
        <v>0</v>
      </c>
      <c r="BB203" s="8">
        <f t="shared" si="45"/>
        <v>9911.875262</v>
      </c>
      <c r="BC203" s="8">
        <f t="shared" si="46"/>
        <v>-351.372626</v>
      </c>
      <c r="BD203" s="8">
        <f t="shared" si="47"/>
        <v>4119.664591</v>
      </c>
      <c r="BE203" s="8">
        <f t="shared" si="48"/>
        <v>0</v>
      </c>
      <c r="BF203" s="8">
        <f>-(if(R203&gt;0, VLOOKUP(maxifs(Prices!A:A, Prices!A:A, "&lt;="&amp;R203), Prices!A:B, 2, 0)*AA203, 0)+if(M203&lt;&gt;"", VLOOKUP(maxifs(Prices!A:A, Prices!A:A, "&lt;="&amp;M203), Prices!A:B, 2, 0)*Y203, 0)+if(O203&lt;&gt;"", VLOOKUP(maxifs(Prices!A:A, Prices!A:A, "&lt;="&amp;O203), Prices!A:B, 2, 0)*Z203, 0))</f>
        <v>0</v>
      </c>
      <c r="BG203" s="8">
        <f t="shared" si="49"/>
        <v>0</v>
      </c>
      <c r="BH203" s="8">
        <f t="shared" si="50"/>
        <v>-294.0025288</v>
      </c>
      <c r="BI203" s="8">
        <f>VLOOKUP(maxifs(Prices!A:A, Prices!A:A, "&lt;="&amp;$B$3), Prices!A:B, 2, 0)*AT203</f>
        <v>13386.1647</v>
      </c>
      <c r="BJ203" s="8">
        <f t="shared" si="51"/>
        <v>14031.53985</v>
      </c>
      <c r="BK203" s="8">
        <f t="shared" si="52"/>
        <v>0</v>
      </c>
      <c r="BL203" s="8">
        <f t="shared" si="53"/>
        <v>14031.53985</v>
      </c>
      <c r="BM203" s="8">
        <f t="shared" si="54"/>
        <v>-645.3751548</v>
      </c>
    </row>
    <row r="204" ht="12.75" customHeight="1">
      <c r="A204" s="88" t="s">
        <v>119</v>
      </c>
      <c r="B204" s="88" t="s">
        <v>105</v>
      </c>
      <c r="C204" s="7"/>
      <c r="D204" s="7" t="str">
        <f t="shared" si="8"/>
        <v>Y</v>
      </c>
      <c r="E204" s="89"/>
      <c r="F204" s="90" t="str">
        <f>iferror(VLOOKUP(A204, Terminations!C:D, 2, 0), "")</f>
        <v/>
      </c>
      <c r="G204" s="88" t="s">
        <v>122</v>
      </c>
      <c r="H204" s="8" t="str">
        <f t="shared" si="9"/>
        <v>E3-T03-46235</v>
      </c>
      <c r="I204" s="91">
        <v>45449.0</v>
      </c>
      <c r="J204" s="92">
        <v>8000.0</v>
      </c>
      <c r="K204" s="91">
        <v>46235.0</v>
      </c>
      <c r="L204" s="10">
        <f t="shared" si="10"/>
        <v>0</v>
      </c>
      <c r="M204" s="93" t="str">
        <f t="shared" si="11"/>
        <v/>
      </c>
      <c r="N204" s="8">
        <f t="shared" si="12"/>
        <v>0</v>
      </c>
      <c r="O204" s="94" t="str">
        <f t="shared" si="13"/>
        <v/>
      </c>
      <c r="P204" s="8">
        <f t="shared" si="14"/>
        <v>0</v>
      </c>
      <c r="Q204" s="95"/>
      <c r="R204" s="91"/>
      <c r="S204" s="97"/>
      <c r="T204" s="94">
        <f t="shared" si="16"/>
        <v>46235</v>
      </c>
      <c r="U204" s="10">
        <f t="shared" si="17"/>
        <v>0</v>
      </c>
      <c r="V204" s="10">
        <f t="shared" si="18"/>
        <v>8000</v>
      </c>
      <c r="W204" s="10">
        <f t="shared" si="19"/>
        <v>0</v>
      </c>
      <c r="X204" s="10">
        <f t="shared" si="20"/>
        <v>0</v>
      </c>
      <c r="Y204" s="10">
        <f t="shared" si="21"/>
        <v>0</v>
      </c>
      <c r="Z204" s="10">
        <f t="shared" si="22"/>
        <v>0</v>
      </c>
      <c r="AA204" s="10">
        <f t="shared" si="23"/>
        <v>0</v>
      </c>
      <c r="AB204" s="10">
        <f t="shared" si="24"/>
        <v>0</v>
      </c>
      <c r="AC204" s="10">
        <f t="shared" si="25"/>
        <v>8000</v>
      </c>
      <c r="AD204" s="9">
        <f t="shared" si="26"/>
        <v>45449</v>
      </c>
      <c r="AE204" s="9">
        <f t="array" ref="AE204">IFS(O204&lt;&gt;"", O204, M204&lt;&gt;"", M204, R204&lt;&gt;"", MIN(R204, K204), R204=0, K204)</f>
        <v>46235</v>
      </c>
      <c r="AF204" s="94">
        <f t="shared" si="27"/>
        <v>46235</v>
      </c>
      <c r="AG204" s="94" t="str">
        <f t="shared" si="28"/>
        <v>Start Before/End After (current period)</v>
      </c>
      <c r="AH204" s="98">
        <f t="shared" si="29"/>
        <v>45657</v>
      </c>
      <c r="AI204" s="98">
        <f t="shared" si="30"/>
        <v>45747</v>
      </c>
      <c r="AJ204" s="99">
        <f t="shared" si="31"/>
        <v>787</v>
      </c>
      <c r="AK204" s="99">
        <f t="shared" si="32"/>
        <v>209</v>
      </c>
      <c r="AL204" s="99">
        <f t="shared" si="33"/>
        <v>90</v>
      </c>
      <c r="AM204" s="99">
        <f t="shared" si="34"/>
        <v>299</v>
      </c>
      <c r="AN204" s="8">
        <f t="shared" si="35"/>
        <v>10.16518424</v>
      </c>
      <c r="AO204" s="8">
        <f t="shared" si="36"/>
        <v>2124.523507</v>
      </c>
      <c r="AP204" s="8">
        <f t="shared" si="37"/>
        <v>914.866582</v>
      </c>
      <c r="AQ204" s="8">
        <f t="shared" si="38"/>
        <v>0</v>
      </c>
      <c r="AR204" s="8">
        <f t="shared" si="39"/>
        <v>0</v>
      </c>
      <c r="AS204" s="8">
        <f t="shared" si="40"/>
        <v>0</v>
      </c>
      <c r="AT204" s="8">
        <f t="shared" si="41"/>
        <v>3039.390089</v>
      </c>
      <c r="AU204" s="100">
        <f t="shared" si="42"/>
        <v>0</v>
      </c>
      <c r="AV204" s="8">
        <f>if(AO204&gt;0, iferror(averageifs(Prices!$B:$B, Prices!$A:$A, "&gt;="&amp;AD204, Prices!$A:$A, "&lt;"&amp;MIN($B$2, AE204)), 0), 0)</f>
        <v>4.333481349</v>
      </c>
      <c r="AW204" s="8">
        <f>if(AP204&gt;0, IFERROR(averageifs(Prices!$B:$B, Prices!$A:$A, "&gt;="&amp;MAX(AD204, $B$2), Prices!$A:$A, "&lt;"&amp;MIN($B$3, AE204)), 0), 0)</f>
        <v>4.181418936</v>
      </c>
      <c r="AX204" s="8">
        <f>if(AT204&gt;0, iferror(averageifs(Prices!$B:$B, Prices!$A:$A, "&gt;="&amp;AD204, Prices!$A:$A, "&lt;"&amp;min($B$3, $AE204)), 0), 0)</f>
        <v>4.288066736</v>
      </c>
      <c r="AY204" s="8">
        <f>VLOOKUP(maxifs(Prices!A:A, Prices!A:A, "&lt;="&amp;$B$2-1), Prices!A:B, 2, 0)*AO204</f>
        <v>8880.21274</v>
      </c>
      <c r="AZ204" s="8">
        <f t="shared" si="43"/>
        <v>9206.582994</v>
      </c>
      <c r="BA204" s="8">
        <f t="shared" si="44"/>
        <v>0</v>
      </c>
      <c r="BB204" s="8">
        <f t="shared" si="45"/>
        <v>9206.582994</v>
      </c>
      <c r="BC204" s="8">
        <f t="shared" si="46"/>
        <v>-326.3702536</v>
      </c>
      <c r="BD204" s="8">
        <f t="shared" si="47"/>
        <v>3826.524544</v>
      </c>
      <c r="BE204" s="8">
        <f t="shared" si="48"/>
        <v>0</v>
      </c>
      <c r="BF204" s="8">
        <f>-(if(R204&gt;0, VLOOKUP(maxifs(Prices!A:A, Prices!A:A, "&lt;="&amp;R204), Prices!A:B, 2, 0)*AA204, 0)+if(M204&lt;&gt;"", VLOOKUP(maxifs(Prices!A:A, Prices!A:A, "&lt;="&amp;M204), Prices!A:B, 2, 0)*Y204, 0)+if(O204&lt;&gt;"", VLOOKUP(maxifs(Prices!A:A, Prices!A:A, "&lt;="&amp;O204), Prices!A:B, 2, 0)*Z204, 0))</f>
        <v>0</v>
      </c>
      <c r="BG204" s="8">
        <f t="shared" si="49"/>
        <v>0</v>
      </c>
      <c r="BH204" s="8">
        <f t="shared" si="50"/>
        <v>-273.0823997</v>
      </c>
      <c r="BI204" s="8">
        <f>VLOOKUP(maxifs(Prices!A:A, Prices!A:A, "&lt;="&amp;$B$3), Prices!A:B, 2, 0)*AT204</f>
        <v>12433.65489</v>
      </c>
      <c r="BJ204" s="8">
        <f t="shared" si="51"/>
        <v>13033.10754</v>
      </c>
      <c r="BK204" s="8">
        <f t="shared" si="52"/>
        <v>0</v>
      </c>
      <c r="BL204" s="8">
        <f t="shared" si="53"/>
        <v>13033.10754</v>
      </c>
      <c r="BM204" s="8">
        <f t="shared" si="54"/>
        <v>-599.4526533</v>
      </c>
    </row>
    <row r="205" ht="12.75" customHeight="1">
      <c r="A205" s="88" t="s">
        <v>119</v>
      </c>
      <c r="B205" s="88" t="s">
        <v>105</v>
      </c>
      <c r="C205" s="7"/>
      <c r="D205" s="7" t="str">
        <f t="shared" si="8"/>
        <v>Y</v>
      </c>
      <c r="E205" s="89"/>
      <c r="F205" s="90" t="str">
        <f>iferror(VLOOKUP(A205, Terminations!C:D, 2, 0), "")</f>
        <v/>
      </c>
      <c r="G205" s="88" t="s">
        <v>122</v>
      </c>
      <c r="H205" s="8" t="str">
        <f t="shared" si="9"/>
        <v>E3-T03-46266</v>
      </c>
      <c r="I205" s="91">
        <v>45449.0</v>
      </c>
      <c r="J205" s="92">
        <v>8000.0</v>
      </c>
      <c r="K205" s="91">
        <v>46266.0</v>
      </c>
      <c r="L205" s="10">
        <f t="shared" si="10"/>
        <v>0</v>
      </c>
      <c r="M205" s="93" t="str">
        <f t="shared" si="11"/>
        <v/>
      </c>
      <c r="N205" s="8">
        <f t="shared" si="12"/>
        <v>0</v>
      </c>
      <c r="O205" s="94" t="str">
        <f t="shared" si="13"/>
        <v/>
      </c>
      <c r="P205" s="8">
        <f t="shared" si="14"/>
        <v>0</v>
      </c>
      <c r="Q205" s="95"/>
      <c r="R205" s="91"/>
      <c r="S205" s="97"/>
      <c r="T205" s="94">
        <f t="shared" si="16"/>
        <v>46266</v>
      </c>
      <c r="U205" s="10">
        <f t="shared" si="17"/>
        <v>0</v>
      </c>
      <c r="V205" s="10">
        <f t="shared" si="18"/>
        <v>8000</v>
      </c>
      <c r="W205" s="10">
        <f t="shared" si="19"/>
        <v>0</v>
      </c>
      <c r="X205" s="10">
        <f t="shared" si="20"/>
        <v>0</v>
      </c>
      <c r="Y205" s="10">
        <f t="shared" si="21"/>
        <v>0</v>
      </c>
      <c r="Z205" s="10">
        <f t="shared" si="22"/>
        <v>0</v>
      </c>
      <c r="AA205" s="10">
        <f t="shared" si="23"/>
        <v>0</v>
      </c>
      <c r="AB205" s="10">
        <f t="shared" si="24"/>
        <v>0</v>
      </c>
      <c r="AC205" s="10">
        <f t="shared" si="25"/>
        <v>8000</v>
      </c>
      <c r="AD205" s="9">
        <f t="shared" si="26"/>
        <v>45449</v>
      </c>
      <c r="AE205" s="9">
        <f t="array" ref="AE205">IFS(O205&lt;&gt;"", O205, M205&lt;&gt;"", M205, R205&lt;&gt;"", MIN(R205, K205), R205=0, K205)</f>
        <v>46266</v>
      </c>
      <c r="AF205" s="94">
        <f t="shared" si="27"/>
        <v>46266</v>
      </c>
      <c r="AG205" s="94" t="str">
        <f t="shared" si="28"/>
        <v>Start Before/End After (current period)</v>
      </c>
      <c r="AH205" s="98">
        <f t="shared" si="29"/>
        <v>45657</v>
      </c>
      <c r="AI205" s="98">
        <f t="shared" si="30"/>
        <v>45747</v>
      </c>
      <c r="AJ205" s="99">
        <f t="shared" si="31"/>
        <v>818</v>
      </c>
      <c r="AK205" s="99">
        <f t="shared" si="32"/>
        <v>209</v>
      </c>
      <c r="AL205" s="99">
        <f t="shared" si="33"/>
        <v>90</v>
      </c>
      <c r="AM205" s="99">
        <f t="shared" si="34"/>
        <v>299</v>
      </c>
      <c r="AN205" s="8">
        <f t="shared" si="35"/>
        <v>9.7799511</v>
      </c>
      <c r="AO205" s="8">
        <f t="shared" si="36"/>
        <v>2044.00978</v>
      </c>
      <c r="AP205" s="8">
        <f t="shared" si="37"/>
        <v>880.195599</v>
      </c>
      <c r="AQ205" s="8">
        <f t="shared" si="38"/>
        <v>0</v>
      </c>
      <c r="AR205" s="8">
        <f t="shared" si="39"/>
        <v>0</v>
      </c>
      <c r="AS205" s="8">
        <f t="shared" si="40"/>
        <v>0</v>
      </c>
      <c r="AT205" s="8">
        <f t="shared" si="41"/>
        <v>2924.205379</v>
      </c>
      <c r="AU205" s="100">
        <f t="shared" si="42"/>
        <v>0</v>
      </c>
      <c r="AV205" s="8">
        <f>if(AO205&gt;0, iferror(averageifs(Prices!$B:$B, Prices!$A:$A, "&gt;="&amp;AD205, Prices!$A:$A, "&lt;"&amp;MIN($B$2, AE205)), 0), 0)</f>
        <v>4.333481349</v>
      </c>
      <c r="AW205" s="8">
        <f>if(AP205&gt;0, IFERROR(averageifs(Prices!$B:$B, Prices!$A:$A, "&gt;="&amp;MAX(AD205, $B$2), Prices!$A:$A, "&lt;"&amp;MIN($B$3, AE205)), 0), 0)</f>
        <v>4.181418936</v>
      </c>
      <c r="AX205" s="8">
        <f>if(AT205&gt;0, iferror(averageifs(Prices!$B:$B, Prices!$A:$A, "&gt;="&amp;AD205, Prices!$A:$A, "&lt;"&amp;min($B$3, $AE205)), 0), 0)</f>
        <v>4.288066736</v>
      </c>
      <c r="AY205" s="8">
        <f>VLOOKUP(maxifs(Prices!A:A, Prices!A:A, "&lt;="&amp;$B$2-1), Prices!A:B, 2, 0)*AO205</f>
        <v>8543.676561</v>
      </c>
      <c r="AZ205" s="8">
        <f t="shared" si="43"/>
        <v>8857.678259</v>
      </c>
      <c r="BA205" s="8">
        <f t="shared" si="44"/>
        <v>0</v>
      </c>
      <c r="BB205" s="8">
        <f t="shared" si="45"/>
        <v>8857.678259</v>
      </c>
      <c r="BC205" s="8">
        <f t="shared" si="46"/>
        <v>-314.0016988</v>
      </c>
      <c r="BD205" s="8">
        <f t="shared" si="47"/>
        <v>3681.509555</v>
      </c>
      <c r="BE205" s="8">
        <f t="shared" si="48"/>
        <v>0</v>
      </c>
      <c r="BF205" s="8">
        <f>-(if(R205&gt;0, VLOOKUP(maxifs(Prices!A:A, Prices!A:A, "&lt;="&amp;R205), Prices!A:B, 2, 0)*AA205, 0)+if(M205&lt;&gt;"", VLOOKUP(maxifs(Prices!A:A, Prices!A:A, "&lt;="&amp;M205), Prices!A:B, 2, 0)*Y205, 0)+if(O205&lt;&gt;"", VLOOKUP(maxifs(Prices!A:A, Prices!A:A, "&lt;="&amp;O205), Prices!A:B, 2, 0)*Z205, 0))</f>
        <v>0</v>
      </c>
      <c r="BG205" s="8">
        <f t="shared" si="49"/>
        <v>0</v>
      </c>
      <c r="BH205" s="8">
        <f t="shared" si="50"/>
        <v>-262.7333112</v>
      </c>
      <c r="BI205" s="8">
        <f>VLOOKUP(maxifs(Prices!A:A, Prices!A:A, "&lt;="&amp;$B$3), Prices!A:B, 2, 0)*AT205</f>
        <v>11962.45281</v>
      </c>
      <c r="BJ205" s="8">
        <f t="shared" si="51"/>
        <v>12539.18781</v>
      </c>
      <c r="BK205" s="8">
        <f t="shared" si="52"/>
        <v>0</v>
      </c>
      <c r="BL205" s="8">
        <f t="shared" si="53"/>
        <v>12539.18781</v>
      </c>
      <c r="BM205" s="8">
        <f t="shared" si="54"/>
        <v>-576.7350099</v>
      </c>
    </row>
    <row r="206" ht="12.75" customHeight="1">
      <c r="A206" s="88" t="s">
        <v>119</v>
      </c>
      <c r="B206" s="88" t="s">
        <v>105</v>
      </c>
      <c r="C206" s="7"/>
      <c r="D206" s="7" t="str">
        <f t="shared" si="8"/>
        <v>Y</v>
      </c>
      <c r="E206" s="89"/>
      <c r="F206" s="90" t="str">
        <f>iferror(VLOOKUP(A206, Terminations!C:D, 2, 0), "")</f>
        <v/>
      </c>
      <c r="G206" s="88" t="s">
        <v>122</v>
      </c>
      <c r="H206" s="8" t="str">
        <f t="shared" si="9"/>
        <v>E3-T03-46296</v>
      </c>
      <c r="I206" s="91">
        <v>45449.0</v>
      </c>
      <c r="J206" s="92">
        <v>8000.0</v>
      </c>
      <c r="K206" s="91">
        <v>46296.0</v>
      </c>
      <c r="L206" s="10">
        <f t="shared" si="10"/>
        <v>0</v>
      </c>
      <c r="M206" s="93" t="str">
        <f t="shared" si="11"/>
        <v/>
      </c>
      <c r="N206" s="8">
        <f t="shared" si="12"/>
        <v>0</v>
      </c>
      <c r="O206" s="94" t="str">
        <f t="shared" si="13"/>
        <v/>
      </c>
      <c r="P206" s="8">
        <f t="shared" si="14"/>
        <v>0</v>
      </c>
      <c r="Q206" s="95"/>
      <c r="R206" s="91"/>
      <c r="S206" s="97"/>
      <c r="T206" s="94">
        <f t="shared" si="16"/>
        <v>46296</v>
      </c>
      <c r="U206" s="10">
        <f t="shared" si="17"/>
        <v>0</v>
      </c>
      <c r="V206" s="10">
        <f t="shared" si="18"/>
        <v>8000</v>
      </c>
      <c r="W206" s="10">
        <f t="shared" si="19"/>
        <v>0</v>
      </c>
      <c r="X206" s="10">
        <f t="shared" si="20"/>
        <v>0</v>
      </c>
      <c r="Y206" s="10">
        <f t="shared" si="21"/>
        <v>0</v>
      </c>
      <c r="Z206" s="10">
        <f t="shared" si="22"/>
        <v>0</v>
      </c>
      <c r="AA206" s="10">
        <f t="shared" si="23"/>
        <v>0</v>
      </c>
      <c r="AB206" s="10">
        <f t="shared" si="24"/>
        <v>0</v>
      </c>
      <c r="AC206" s="10">
        <f t="shared" si="25"/>
        <v>8000</v>
      </c>
      <c r="AD206" s="9">
        <f t="shared" si="26"/>
        <v>45449</v>
      </c>
      <c r="AE206" s="9">
        <f t="array" ref="AE206">IFS(O206&lt;&gt;"", O206, M206&lt;&gt;"", M206, R206&lt;&gt;"", MIN(R206, K206), R206=0, K206)</f>
        <v>46296</v>
      </c>
      <c r="AF206" s="94">
        <f t="shared" si="27"/>
        <v>46296</v>
      </c>
      <c r="AG206" s="94" t="str">
        <f t="shared" si="28"/>
        <v>Start Before/End After (current period)</v>
      </c>
      <c r="AH206" s="98">
        <f t="shared" si="29"/>
        <v>45657</v>
      </c>
      <c r="AI206" s="98">
        <f t="shared" si="30"/>
        <v>45747</v>
      </c>
      <c r="AJ206" s="99">
        <f t="shared" si="31"/>
        <v>848</v>
      </c>
      <c r="AK206" s="99">
        <f t="shared" si="32"/>
        <v>209</v>
      </c>
      <c r="AL206" s="99">
        <f t="shared" si="33"/>
        <v>90</v>
      </c>
      <c r="AM206" s="99">
        <f t="shared" si="34"/>
        <v>299</v>
      </c>
      <c r="AN206" s="8">
        <f t="shared" si="35"/>
        <v>9.433962264</v>
      </c>
      <c r="AO206" s="8">
        <f t="shared" si="36"/>
        <v>1971.698113</v>
      </c>
      <c r="AP206" s="8">
        <f t="shared" si="37"/>
        <v>849.0566038</v>
      </c>
      <c r="AQ206" s="8">
        <f t="shared" si="38"/>
        <v>0</v>
      </c>
      <c r="AR206" s="8">
        <f t="shared" si="39"/>
        <v>0</v>
      </c>
      <c r="AS206" s="8">
        <f t="shared" si="40"/>
        <v>0</v>
      </c>
      <c r="AT206" s="8">
        <f t="shared" si="41"/>
        <v>2820.754717</v>
      </c>
      <c r="AU206" s="100">
        <f t="shared" si="42"/>
        <v>0</v>
      </c>
      <c r="AV206" s="8">
        <f>if(AO206&gt;0, iferror(averageifs(Prices!$B:$B, Prices!$A:$A, "&gt;="&amp;AD206, Prices!$A:$A, "&lt;"&amp;MIN($B$2, AE206)), 0), 0)</f>
        <v>4.333481349</v>
      </c>
      <c r="AW206" s="8">
        <f>if(AP206&gt;0, IFERROR(averageifs(Prices!$B:$B, Prices!$A:$A, "&gt;="&amp;MAX(AD206, $B$2), Prices!$A:$A, "&lt;"&amp;MIN($B$3, AE206)), 0), 0)</f>
        <v>4.181418936</v>
      </c>
      <c r="AX206" s="8">
        <f>if(AT206&gt;0, iferror(averageifs(Prices!$B:$B, Prices!$A:$A, "&gt;="&amp;AD206, Prices!$A:$A, "&lt;"&amp;min($B$3, $AE206)), 0), 0)</f>
        <v>4.288066736</v>
      </c>
      <c r="AY206" s="8">
        <f>VLOOKUP(maxifs(Prices!A:A, Prices!A:A, "&lt;="&amp;$B$2-1), Prices!A:B, 2, 0)*AO206</f>
        <v>8241.423852</v>
      </c>
      <c r="AZ206" s="8">
        <f t="shared" si="43"/>
        <v>8544.317</v>
      </c>
      <c r="BA206" s="8">
        <f t="shared" si="44"/>
        <v>0</v>
      </c>
      <c r="BB206" s="8">
        <f t="shared" si="45"/>
        <v>8544.317</v>
      </c>
      <c r="BC206" s="8">
        <f t="shared" si="46"/>
        <v>-302.8931481</v>
      </c>
      <c r="BD206" s="8">
        <f t="shared" si="47"/>
        <v>3551.267472</v>
      </c>
      <c r="BE206" s="8">
        <f t="shared" si="48"/>
        <v>0</v>
      </c>
      <c r="BF206" s="8">
        <f>-(if(R206&gt;0, VLOOKUP(maxifs(Prices!A:A, Prices!A:A, "&lt;="&amp;R206), Prices!A:B, 2, 0)*AA206, 0)+if(M206&lt;&gt;"", VLOOKUP(maxifs(Prices!A:A, Prices!A:A, "&lt;="&amp;M206), Prices!A:B, 2, 0)*Y206, 0)+if(O206&lt;&gt;"", VLOOKUP(maxifs(Prices!A:A, Prices!A:A, "&lt;="&amp;O206), Prices!A:B, 2, 0)*Z206, 0))</f>
        <v>0</v>
      </c>
      <c r="BG206" s="8">
        <f t="shared" si="49"/>
        <v>0</v>
      </c>
      <c r="BH206" s="8">
        <f t="shared" si="50"/>
        <v>-253.4385006</v>
      </c>
      <c r="BI206" s="8">
        <f>VLOOKUP(maxifs(Prices!A:A, Prices!A:A, "&lt;="&amp;$B$3), Prices!A:B, 2, 0)*AT206</f>
        <v>11539.25282</v>
      </c>
      <c r="BJ206" s="8">
        <f t="shared" si="51"/>
        <v>12095.58447</v>
      </c>
      <c r="BK206" s="8">
        <f t="shared" si="52"/>
        <v>0</v>
      </c>
      <c r="BL206" s="8">
        <f t="shared" si="53"/>
        <v>12095.58447</v>
      </c>
      <c r="BM206" s="8">
        <f t="shared" si="54"/>
        <v>-556.3316487</v>
      </c>
    </row>
    <row r="207" ht="12.75" customHeight="1">
      <c r="A207" s="88" t="s">
        <v>119</v>
      </c>
      <c r="B207" s="88" t="s">
        <v>105</v>
      </c>
      <c r="C207" s="7"/>
      <c r="D207" s="7" t="str">
        <f t="shared" si="8"/>
        <v>Y</v>
      </c>
      <c r="E207" s="89"/>
      <c r="F207" s="90" t="str">
        <f>iferror(VLOOKUP(A207, Terminations!C:D, 2, 0), "")</f>
        <v/>
      </c>
      <c r="G207" s="88" t="s">
        <v>122</v>
      </c>
      <c r="H207" s="8" t="str">
        <f t="shared" si="9"/>
        <v>E3-T03-46327</v>
      </c>
      <c r="I207" s="91">
        <v>45449.0</v>
      </c>
      <c r="J207" s="92">
        <v>8000.0</v>
      </c>
      <c r="K207" s="91">
        <v>46327.0</v>
      </c>
      <c r="L207" s="10">
        <f t="shared" si="10"/>
        <v>0</v>
      </c>
      <c r="M207" s="93" t="str">
        <f t="shared" si="11"/>
        <v/>
      </c>
      <c r="N207" s="8">
        <f t="shared" si="12"/>
        <v>0</v>
      </c>
      <c r="O207" s="94" t="str">
        <f t="shared" si="13"/>
        <v/>
      </c>
      <c r="P207" s="8">
        <f t="shared" si="14"/>
        <v>0</v>
      </c>
      <c r="Q207" s="95"/>
      <c r="R207" s="91"/>
      <c r="S207" s="97"/>
      <c r="T207" s="94">
        <f t="shared" si="16"/>
        <v>46327</v>
      </c>
      <c r="U207" s="10">
        <f t="shared" si="17"/>
        <v>0</v>
      </c>
      <c r="V207" s="10">
        <f t="shared" si="18"/>
        <v>8000</v>
      </c>
      <c r="W207" s="10">
        <f t="shared" si="19"/>
        <v>0</v>
      </c>
      <c r="X207" s="10">
        <f t="shared" si="20"/>
        <v>0</v>
      </c>
      <c r="Y207" s="10">
        <f t="shared" si="21"/>
        <v>0</v>
      </c>
      <c r="Z207" s="10">
        <f t="shared" si="22"/>
        <v>0</v>
      </c>
      <c r="AA207" s="10">
        <f t="shared" si="23"/>
        <v>0</v>
      </c>
      <c r="AB207" s="10">
        <f t="shared" si="24"/>
        <v>0</v>
      </c>
      <c r="AC207" s="10">
        <f t="shared" si="25"/>
        <v>8000</v>
      </c>
      <c r="AD207" s="9">
        <f t="shared" si="26"/>
        <v>45449</v>
      </c>
      <c r="AE207" s="9">
        <f t="array" ref="AE207">IFS(O207&lt;&gt;"", O207, M207&lt;&gt;"", M207, R207&lt;&gt;"", MIN(R207, K207), R207=0, K207)</f>
        <v>46327</v>
      </c>
      <c r="AF207" s="94">
        <f t="shared" si="27"/>
        <v>46327</v>
      </c>
      <c r="AG207" s="94" t="str">
        <f t="shared" si="28"/>
        <v>Start Before/End After (current period)</v>
      </c>
      <c r="AH207" s="98">
        <f t="shared" si="29"/>
        <v>45657</v>
      </c>
      <c r="AI207" s="98">
        <f t="shared" si="30"/>
        <v>45747</v>
      </c>
      <c r="AJ207" s="99">
        <f t="shared" si="31"/>
        <v>879</v>
      </c>
      <c r="AK207" s="99">
        <f t="shared" si="32"/>
        <v>209</v>
      </c>
      <c r="AL207" s="99">
        <f t="shared" si="33"/>
        <v>90</v>
      </c>
      <c r="AM207" s="99">
        <f t="shared" si="34"/>
        <v>299</v>
      </c>
      <c r="AN207" s="8">
        <f t="shared" si="35"/>
        <v>9.101251422</v>
      </c>
      <c r="AO207" s="8">
        <f t="shared" si="36"/>
        <v>1902.161547</v>
      </c>
      <c r="AP207" s="8">
        <f t="shared" si="37"/>
        <v>819.112628</v>
      </c>
      <c r="AQ207" s="8">
        <f t="shared" si="38"/>
        <v>0</v>
      </c>
      <c r="AR207" s="8">
        <f t="shared" si="39"/>
        <v>0</v>
      </c>
      <c r="AS207" s="8">
        <f t="shared" si="40"/>
        <v>0</v>
      </c>
      <c r="AT207" s="8">
        <f t="shared" si="41"/>
        <v>2721.274175</v>
      </c>
      <c r="AU207" s="100">
        <f t="shared" si="42"/>
        <v>0</v>
      </c>
      <c r="AV207" s="8">
        <f>if(AO207&gt;0, iferror(averageifs(Prices!$B:$B, Prices!$A:$A, "&gt;="&amp;AD207, Prices!$A:$A, "&lt;"&amp;MIN($B$2, AE207)), 0), 0)</f>
        <v>4.333481349</v>
      </c>
      <c r="AW207" s="8">
        <f>if(AP207&gt;0, IFERROR(averageifs(Prices!$B:$B, Prices!$A:$A, "&gt;="&amp;MAX(AD207, $B$2), Prices!$A:$A, "&lt;"&amp;MIN($B$3, AE207)), 0), 0)</f>
        <v>4.181418936</v>
      </c>
      <c r="AX207" s="8">
        <f>if(AT207&gt;0, iferror(averageifs(Prices!$B:$B, Prices!$A:$A, "&gt;="&amp;AD207, Prices!$A:$A, "&lt;"&amp;min($B$3, $AE207)), 0), 0)</f>
        <v>4.288066736</v>
      </c>
      <c r="AY207" s="8">
        <f>VLOOKUP(maxifs(Prices!A:A, Prices!A:A, "&lt;="&amp;$B$2-1), Prices!A:B, 2, 0)*AO207</f>
        <v>7950.770679</v>
      </c>
      <c r="AZ207" s="8">
        <f t="shared" si="43"/>
        <v>8242.981588</v>
      </c>
      <c r="BA207" s="8">
        <f t="shared" si="44"/>
        <v>0</v>
      </c>
      <c r="BB207" s="8">
        <f t="shared" si="45"/>
        <v>8242.981588</v>
      </c>
      <c r="BC207" s="8">
        <f t="shared" si="46"/>
        <v>-292.2109096</v>
      </c>
      <c r="BD207" s="8">
        <f t="shared" si="47"/>
        <v>3426.023682</v>
      </c>
      <c r="BE207" s="8">
        <f t="shared" si="48"/>
        <v>0</v>
      </c>
      <c r="BF207" s="8">
        <f>-(if(R207&gt;0, VLOOKUP(maxifs(Prices!A:A, Prices!A:A, "&lt;="&amp;R207), Prices!A:B, 2, 0)*AA207, 0)+if(M207&lt;&gt;"", VLOOKUP(maxifs(Prices!A:A, Prices!A:A, "&lt;="&amp;M207), Prices!A:B, 2, 0)*Y207, 0)+if(O207&lt;&gt;"", VLOOKUP(maxifs(Prices!A:A, Prices!A:A, "&lt;="&amp;O207), Prices!A:B, 2, 0)*Z207, 0))</f>
        <v>0</v>
      </c>
      <c r="BG207" s="8">
        <f t="shared" si="49"/>
        <v>0</v>
      </c>
      <c r="BH207" s="8">
        <f t="shared" si="50"/>
        <v>-244.5003965</v>
      </c>
      <c r="BI207" s="8">
        <f>VLOOKUP(maxifs(Prices!A:A, Prices!A:A, "&lt;="&amp;$B$3), Prices!A:B, 2, 0)*AT207</f>
        <v>11132.29396</v>
      </c>
      <c r="BJ207" s="8">
        <f t="shared" si="51"/>
        <v>11669.00527</v>
      </c>
      <c r="BK207" s="8">
        <f t="shared" si="52"/>
        <v>0</v>
      </c>
      <c r="BL207" s="8">
        <f t="shared" si="53"/>
        <v>11669.00527</v>
      </c>
      <c r="BM207" s="8">
        <f t="shared" si="54"/>
        <v>-536.7113062</v>
      </c>
    </row>
    <row r="208" ht="12.75" customHeight="1">
      <c r="A208" s="88" t="s">
        <v>119</v>
      </c>
      <c r="B208" s="88" t="s">
        <v>105</v>
      </c>
      <c r="C208" s="7"/>
      <c r="D208" s="7" t="str">
        <f t="shared" si="8"/>
        <v>Y</v>
      </c>
      <c r="E208" s="89"/>
      <c r="F208" s="90" t="str">
        <f>iferror(VLOOKUP(A208, Terminations!C:D, 2, 0), "")</f>
        <v/>
      </c>
      <c r="G208" s="88" t="s">
        <v>122</v>
      </c>
      <c r="H208" s="8" t="str">
        <f t="shared" si="9"/>
        <v>E3-T03-46357</v>
      </c>
      <c r="I208" s="91">
        <v>45449.0</v>
      </c>
      <c r="J208" s="92">
        <v>8000.0</v>
      </c>
      <c r="K208" s="91">
        <v>46357.0</v>
      </c>
      <c r="L208" s="10">
        <f t="shared" si="10"/>
        <v>0</v>
      </c>
      <c r="M208" s="93" t="str">
        <f t="shared" si="11"/>
        <v/>
      </c>
      <c r="N208" s="8">
        <f t="shared" si="12"/>
        <v>0</v>
      </c>
      <c r="O208" s="94" t="str">
        <f t="shared" si="13"/>
        <v/>
      </c>
      <c r="P208" s="8">
        <f t="shared" si="14"/>
        <v>0</v>
      </c>
      <c r="Q208" s="95"/>
      <c r="R208" s="91"/>
      <c r="S208" s="97"/>
      <c r="T208" s="94">
        <f t="shared" si="16"/>
        <v>46357</v>
      </c>
      <c r="U208" s="10">
        <f t="shared" si="17"/>
        <v>0</v>
      </c>
      <c r="V208" s="10">
        <f t="shared" si="18"/>
        <v>8000</v>
      </c>
      <c r="W208" s="10">
        <f t="shared" si="19"/>
        <v>0</v>
      </c>
      <c r="X208" s="10">
        <f t="shared" si="20"/>
        <v>0</v>
      </c>
      <c r="Y208" s="10">
        <f t="shared" si="21"/>
        <v>0</v>
      </c>
      <c r="Z208" s="10">
        <f t="shared" si="22"/>
        <v>0</v>
      </c>
      <c r="AA208" s="10">
        <f t="shared" si="23"/>
        <v>0</v>
      </c>
      <c r="AB208" s="10">
        <f t="shared" si="24"/>
        <v>0</v>
      </c>
      <c r="AC208" s="10">
        <f t="shared" si="25"/>
        <v>8000</v>
      </c>
      <c r="AD208" s="9">
        <f t="shared" si="26"/>
        <v>45449</v>
      </c>
      <c r="AE208" s="9">
        <f t="array" ref="AE208">IFS(O208&lt;&gt;"", O208, M208&lt;&gt;"", M208, R208&lt;&gt;"", MIN(R208, K208), R208=0, K208)</f>
        <v>46357</v>
      </c>
      <c r="AF208" s="94">
        <f t="shared" si="27"/>
        <v>46357</v>
      </c>
      <c r="AG208" s="94" t="str">
        <f t="shared" si="28"/>
        <v>Start Before/End After (current period)</v>
      </c>
      <c r="AH208" s="98">
        <f t="shared" si="29"/>
        <v>45657</v>
      </c>
      <c r="AI208" s="98">
        <f t="shared" si="30"/>
        <v>45747</v>
      </c>
      <c r="AJ208" s="99">
        <f t="shared" si="31"/>
        <v>909</v>
      </c>
      <c r="AK208" s="99">
        <f t="shared" si="32"/>
        <v>209</v>
      </c>
      <c r="AL208" s="99">
        <f t="shared" si="33"/>
        <v>90</v>
      </c>
      <c r="AM208" s="99">
        <f t="shared" si="34"/>
        <v>299</v>
      </c>
      <c r="AN208" s="8">
        <f t="shared" si="35"/>
        <v>8.800880088</v>
      </c>
      <c r="AO208" s="8">
        <f t="shared" si="36"/>
        <v>1839.383938</v>
      </c>
      <c r="AP208" s="8">
        <f t="shared" si="37"/>
        <v>792.0792079</v>
      </c>
      <c r="AQ208" s="8">
        <f t="shared" si="38"/>
        <v>0</v>
      </c>
      <c r="AR208" s="8">
        <f t="shared" si="39"/>
        <v>0</v>
      </c>
      <c r="AS208" s="8">
        <f t="shared" si="40"/>
        <v>0</v>
      </c>
      <c r="AT208" s="8">
        <f t="shared" si="41"/>
        <v>2631.463146</v>
      </c>
      <c r="AU208" s="100">
        <f t="shared" si="42"/>
        <v>0</v>
      </c>
      <c r="AV208" s="8">
        <f>if(AO208&gt;0, iferror(averageifs(Prices!$B:$B, Prices!$A:$A, "&gt;="&amp;AD208, Prices!$A:$A, "&lt;"&amp;MIN($B$2, AE208)), 0), 0)</f>
        <v>4.333481349</v>
      </c>
      <c r="AW208" s="8">
        <f>if(AP208&gt;0, IFERROR(averageifs(Prices!$B:$B, Prices!$A:$A, "&gt;="&amp;MAX(AD208, $B$2), Prices!$A:$A, "&lt;"&amp;MIN($B$3, AE208)), 0), 0)</f>
        <v>4.181418936</v>
      </c>
      <c r="AX208" s="8">
        <f>if(AT208&gt;0, iferror(averageifs(Prices!$B:$B, Prices!$A:$A, "&gt;="&amp;AD208, Prices!$A:$A, "&lt;"&amp;min($B$3, $AE208)), 0), 0)</f>
        <v>4.288066736</v>
      </c>
      <c r="AY208" s="8">
        <f>VLOOKUP(maxifs(Prices!A:A, Prices!A:A, "&lt;="&amp;$B$2-1), Prices!A:B, 2, 0)*AO208</f>
        <v>7688.369006</v>
      </c>
      <c r="AZ208" s="8">
        <f t="shared" si="43"/>
        <v>7970.935991</v>
      </c>
      <c r="BA208" s="8">
        <f t="shared" si="44"/>
        <v>0</v>
      </c>
      <c r="BB208" s="8">
        <f t="shared" si="45"/>
        <v>7970.935991</v>
      </c>
      <c r="BC208" s="8">
        <f t="shared" si="46"/>
        <v>-282.5669852</v>
      </c>
      <c r="BD208" s="8">
        <f t="shared" si="47"/>
        <v>3312.953593</v>
      </c>
      <c r="BE208" s="8">
        <f t="shared" si="48"/>
        <v>0</v>
      </c>
      <c r="BF208" s="8">
        <f>-(if(R208&gt;0, VLOOKUP(maxifs(Prices!A:A, Prices!A:A, "&lt;="&amp;R208), Prices!A:B, 2, 0)*AA208, 0)+if(M208&lt;&gt;"", VLOOKUP(maxifs(Prices!A:A, Prices!A:A, "&lt;="&amp;M208), Prices!A:B, 2, 0)*Y208, 0)+if(O208&lt;&gt;"", VLOOKUP(maxifs(Prices!A:A, Prices!A:A, "&lt;="&amp;O208), Prices!A:B, 2, 0)*Z208, 0))</f>
        <v>0</v>
      </c>
      <c r="BG208" s="8">
        <f t="shared" si="49"/>
        <v>0</v>
      </c>
      <c r="BH208" s="8">
        <f t="shared" si="50"/>
        <v>-236.4310765</v>
      </c>
      <c r="BI208" s="8">
        <f>VLOOKUP(maxifs(Prices!A:A, Prices!A:A, "&lt;="&amp;$B$3), Prices!A:B, 2, 0)*AT208</f>
        <v>10764.89152</v>
      </c>
      <c r="BJ208" s="8">
        <f t="shared" si="51"/>
        <v>11283.88958</v>
      </c>
      <c r="BK208" s="8">
        <f t="shared" si="52"/>
        <v>0</v>
      </c>
      <c r="BL208" s="8">
        <f t="shared" si="53"/>
        <v>11283.88958</v>
      </c>
      <c r="BM208" s="8">
        <f t="shared" si="54"/>
        <v>-518.9980617</v>
      </c>
    </row>
    <row r="209" ht="12.75" customHeight="1">
      <c r="A209" s="88" t="s">
        <v>119</v>
      </c>
      <c r="B209" s="88" t="s">
        <v>105</v>
      </c>
      <c r="C209" s="7"/>
      <c r="D209" s="7" t="str">
        <f t="shared" si="8"/>
        <v>Y</v>
      </c>
      <c r="E209" s="89"/>
      <c r="F209" s="90" t="str">
        <f>iferror(VLOOKUP(A209, Terminations!C:D, 2, 0), "")</f>
        <v/>
      </c>
      <c r="G209" s="88" t="s">
        <v>122</v>
      </c>
      <c r="H209" s="8" t="str">
        <f t="shared" si="9"/>
        <v>E3-T03-46388</v>
      </c>
      <c r="I209" s="91">
        <v>45449.0</v>
      </c>
      <c r="J209" s="92">
        <v>8000.0</v>
      </c>
      <c r="K209" s="91">
        <v>46388.0</v>
      </c>
      <c r="L209" s="10">
        <f t="shared" si="10"/>
        <v>0</v>
      </c>
      <c r="M209" s="93" t="str">
        <f t="shared" si="11"/>
        <v/>
      </c>
      <c r="N209" s="8">
        <f t="shared" si="12"/>
        <v>0</v>
      </c>
      <c r="O209" s="94" t="str">
        <f t="shared" si="13"/>
        <v/>
      </c>
      <c r="P209" s="8">
        <f t="shared" si="14"/>
        <v>0</v>
      </c>
      <c r="Q209" s="95"/>
      <c r="R209" s="91"/>
      <c r="S209" s="97"/>
      <c r="T209" s="94">
        <f t="shared" si="16"/>
        <v>46388</v>
      </c>
      <c r="U209" s="10">
        <f t="shared" si="17"/>
        <v>0</v>
      </c>
      <c r="V209" s="10">
        <f t="shared" si="18"/>
        <v>8000</v>
      </c>
      <c r="W209" s="10">
        <f t="shared" si="19"/>
        <v>0</v>
      </c>
      <c r="X209" s="10">
        <f t="shared" si="20"/>
        <v>0</v>
      </c>
      <c r="Y209" s="10">
        <f t="shared" si="21"/>
        <v>0</v>
      </c>
      <c r="Z209" s="10">
        <f t="shared" si="22"/>
        <v>0</v>
      </c>
      <c r="AA209" s="10">
        <f t="shared" si="23"/>
        <v>0</v>
      </c>
      <c r="AB209" s="10">
        <f t="shared" si="24"/>
        <v>0</v>
      </c>
      <c r="AC209" s="10">
        <f t="shared" si="25"/>
        <v>8000</v>
      </c>
      <c r="AD209" s="9">
        <f t="shared" si="26"/>
        <v>45449</v>
      </c>
      <c r="AE209" s="9">
        <f t="array" ref="AE209">IFS(O209&lt;&gt;"", O209, M209&lt;&gt;"", M209, R209&lt;&gt;"", MIN(R209, K209), R209=0, K209)</f>
        <v>46388</v>
      </c>
      <c r="AF209" s="94">
        <f t="shared" si="27"/>
        <v>46388</v>
      </c>
      <c r="AG209" s="94" t="str">
        <f t="shared" si="28"/>
        <v>Start Before/End After (current period)</v>
      </c>
      <c r="AH209" s="98">
        <f t="shared" si="29"/>
        <v>45657</v>
      </c>
      <c r="AI209" s="98">
        <f t="shared" si="30"/>
        <v>45747</v>
      </c>
      <c r="AJ209" s="99">
        <f t="shared" si="31"/>
        <v>940</v>
      </c>
      <c r="AK209" s="99">
        <f t="shared" si="32"/>
        <v>209</v>
      </c>
      <c r="AL209" s="99">
        <f t="shared" si="33"/>
        <v>90</v>
      </c>
      <c r="AM209" s="99">
        <f t="shared" si="34"/>
        <v>299</v>
      </c>
      <c r="AN209" s="8">
        <f t="shared" si="35"/>
        <v>8.510638298</v>
      </c>
      <c r="AO209" s="8">
        <f t="shared" si="36"/>
        <v>1778.723404</v>
      </c>
      <c r="AP209" s="8">
        <f t="shared" si="37"/>
        <v>765.9574468</v>
      </c>
      <c r="AQ209" s="8">
        <f t="shared" si="38"/>
        <v>0</v>
      </c>
      <c r="AR209" s="8">
        <f t="shared" si="39"/>
        <v>0</v>
      </c>
      <c r="AS209" s="8">
        <f t="shared" si="40"/>
        <v>0</v>
      </c>
      <c r="AT209" s="8">
        <f t="shared" si="41"/>
        <v>2544.680851</v>
      </c>
      <c r="AU209" s="100">
        <f t="shared" si="42"/>
        <v>0</v>
      </c>
      <c r="AV209" s="8">
        <f>if(AO209&gt;0, iferror(averageifs(Prices!$B:$B, Prices!$A:$A, "&gt;="&amp;AD209, Prices!$A:$A, "&lt;"&amp;MIN($B$2, AE209)), 0), 0)</f>
        <v>4.333481349</v>
      </c>
      <c r="AW209" s="8">
        <f>if(AP209&gt;0, IFERROR(averageifs(Prices!$B:$B, Prices!$A:$A, "&gt;="&amp;MAX(AD209, $B$2), Prices!$A:$A, "&lt;"&amp;MIN($B$3, AE209)), 0), 0)</f>
        <v>4.181418936</v>
      </c>
      <c r="AX209" s="8">
        <f>if(AT209&gt;0, iferror(averageifs(Prices!$B:$B, Prices!$A:$A, "&gt;="&amp;AD209, Prices!$A:$A, "&lt;"&amp;min($B$3, $AE209)), 0), 0)</f>
        <v>4.288066736</v>
      </c>
      <c r="AY209" s="8">
        <f>VLOOKUP(maxifs(Prices!A:A, Prices!A:A, "&lt;="&amp;$B$2-1), Prices!A:B, 2, 0)*AO209</f>
        <v>7434.816411</v>
      </c>
      <c r="AZ209" s="8">
        <f t="shared" si="43"/>
        <v>7708.064698</v>
      </c>
      <c r="BA209" s="8">
        <f t="shared" si="44"/>
        <v>0</v>
      </c>
      <c r="BB209" s="8">
        <f t="shared" si="45"/>
        <v>7708.064698</v>
      </c>
      <c r="BC209" s="8">
        <f t="shared" si="46"/>
        <v>-273.2482868</v>
      </c>
      <c r="BD209" s="8">
        <f t="shared" si="47"/>
        <v>3203.696613</v>
      </c>
      <c r="BE209" s="8">
        <f t="shared" si="48"/>
        <v>0</v>
      </c>
      <c r="BF209" s="8">
        <f>-(if(R209&gt;0, VLOOKUP(maxifs(Prices!A:A, Prices!A:A, "&lt;="&amp;R209), Prices!A:B, 2, 0)*AA209, 0)+if(M209&lt;&gt;"", VLOOKUP(maxifs(Prices!A:A, Prices!A:A, "&lt;="&amp;M209), Prices!A:B, 2, 0)*Y209, 0)+if(O209&lt;&gt;"", VLOOKUP(maxifs(Prices!A:A, Prices!A:A, "&lt;="&amp;O209), Prices!A:B, 2, 0)*Z209, 0))</f>
        <v>0</v>
      </c>
      <c r="BG209" s="8">
        <f t="shared" si="49"/>
        <v>0</v>
      </c>
      <c r="BH209" s="8">
        <f t="shared" si="50"/>
        <v>-228.6338814</v>
      </c>
      <c r="BI209" s="8">
        <f>VLOOKUP(maxifs(Prices!A:A, Prices!A:A, "&lt;="&amp;$B$3), Prices!A:B, 2, 0)*AT209</f>
        <v>10409.87914</v>
      </c>
      <c r="BJ209" s="8">
        <f t="shared" si="51"/>
        <v>10911.76131</v>
      </c>
      <c r="BK209" s="8">
        <f t="shared" si="52"/>
        <v>0</v>
      </c>
      <c r="BL209" s="8">
        <f t="shared" si="53"/>
        <v>10911.76131</v>
      </c>
      <c r="BM209" s="8">
        <f t="shared" si="54"/>
        <v>-501.8821682</v>
      </c>
    </row>
    <row r="210" ht="12.75" customHeight="1">
      <c r="A210" s="88" t="s">
        <v>119</v>
      </c>
      <c r="B210" s="88" t="s">
        <v>105</v>
      </c>
      <c r="C210" s="7"/>
      <c r="D210" s="7" t="str">
        <f t="shared" si="8"/>
        <v>Y</v>
      </c>
      <c r="E210" s="89"/>
      <c r="F210" s="90" t="str">
        <f>iferror(VLOOKUP(A210, Terminations!C:D, 2, 0), "")</f>
        <v/>
      </c>
      <c r="G210" s="88" t="s">
        <v>122</v>
      </c>
      <c r="H210" s="8" t="str">
        <f t="shared" si="9"/>
        <v>E3-T03-46419</v>
      </c>
      <c r="I210" s="91">
        <v>45449.0</v>
      </c>
      <c r="J210" s="92">
        <v>8000.0</v>
      </c>
      <c r="K210" s="91">
        <v>46419.0</v>
      </c>
      <c r="L210" s="10">
        <f t="shared" si="10"/>
        <v>0</v>
      </c>
      <c r="M210" s="93" t="str">
        <f t="shared" si="11"/>
        <v/>
      </c>
      <c r="N210" s="8">
        <f t="shared" si="12"/>
        <v>0</v>
      </c>
      <c r="O210" s="94" t="str">
        <f t="shared" si="13"/>
        <v/>
      </c>
      <c r="P210" s="8">
        <f t="shared" si="14"/>
        <v>0</v>
      </c>
      <c r="Q210" s="95"/>
      <c r="R210" s="91"/>
      <c r="S210" s="97"/>
      <c r="T210" s="94">
        <f t="shared" si="16"/>
        <v>46419</v>
      </c>
      <c r="U210" s="10">
        <f t="shared" si="17"/>
        <v>0</v>
      </c>
      <c r="V210" s="10">
        <f t="shared" si="18"/>
        <v>8000</v>
      </c>
      <c r="W210" s="10">
        <f t="shared" si="19"/>
        <v>0</v>
      </c>
      <c r="X210" s="10">
        <f t="shared" si="20"/>
        <v>0</v>
      </c>
      <c r="Y210" s="10">
        <f t="shared" si="21"/>
        <v>0</v>
      </c>
      <c r="Z210" s="10">
        <f t="shared" si="22"/>
        <v>0</v>
      </c>
      <c r="AA210" s="10">
        <f t="shared" si="23"/>
        <v>0</v>
      </c>
      <c r="AB210" s="10">
        <f t="shared" si="24"/>
        <v>0</v>
      </c>
      <c r="AC210" s="10">
        <f t="shared" si="25"/>
        <v>8000</v>
      </c>
      <c r="AD210" s="9">
        <f t="shared" si="26"/>
        <v>45449</v>
      </c>
      <c r="AE210" s="9">
        <f t="array" ref="AE210">IFS(O210&lt;&gt;"", O210, M210&lt;&gt;"", M210, R210&lt;&gt;"", MIN(R210, K210), R210=0, K210)</f>
        <v>46419</v>
      </c>
      <c r="AF210" s="94">
        <f t="shared" si="27"/>
        <v>46419</v>
      </c>
      <c r="AG210" s="94" t="str">
        <f t="shared" si="28"/>
        <v>Start Before/End After (current period)</v>
      </c>
      <c r="AH210" s="98">
        <f t="shared" si="29"/>
        <v>45657</v>
      </c>
      <c r="AI210" s="98">
        <f t="shared" si="30"/>
        <v>45747</v>
      </c>
      <c r="AJ210" s="99">
        <f t="shared" si="31"/>
        <v>971</v>
      </c>
      <c r="AK210" s="99">
        <f t="shared" si="32"/>
        <v>209</v>
      </c>
      <c r="AL210" s="99">
        <f t="shared" si="33"/>
        <v>90</v>
      </c>
      <c r="AM210" s="99">
        <f t="shared" si="34"/>
        <v>299</v>
      </c>
      <c r="AN210" s="8">
        <f t="shared" si="35"/>
        <v>8.238928939</v>
      </c>
      <c r="AO210" s="8">
        <f t="shared" si="36"/>
        <v>1721.936148</v>
      </c>
      <c r="AP210" s="8">
        <f t="shared" si="37"/>
        <v>741.5036045</v>
      </c>
      <c r="AQ210" s="8">
        <f t="shared" si="38"/>
        <v>0</v>
      </c>
      <c r="AR210" s="8">
        <f t="shared" si="39"/>
        <v>0</v>
      </c>
      <c r="AS210" s="8">
        <f t="shared" si="40"/>
        <v>0</v>
      </c>
      <c r="AT210" s="8">
        <f t="shared" si="41"/>
        <v>2463.439753</v>
      </c>
      <c r="AU210" s="100">
        <f t="shared" si="42"/>
        <v>0</v>
      </c>
      <c r="AV210" s="8">
        <f>if(AO210&gt;0, iferror(averageifs(Prices!$B:$B, Prices!$A:$A, "&gt;="&amp;AD210, Prices!$A:$A, "&lt;"&amp;MIN($B$2, AE210)), 0), 0)</f>
        <v>4.333481349</v>
      </c>
      <c r="AW210" s="8">
        <f>if(AP210&gt;0, IFERROR(averageifs(Prices!$B:$B, Prices!$A:$A, "&gt;="&amp;MAX(AD210, $B$2), Prices!$A:$A, "&lt;"&amp;MIN($B$3, AE210)), 0), 0)</f>
        <v>4.181418936</v>
      </c>
      <c r="AX210" s="8">
        <f>if(AT210&gt;0, iferror(averageifs(Prices!$B:$B, Prices!$A:$A, "&gt;="&amp;AD210, Prices!$A:$A, "&lt;"&amp;min($B$3, $AE210)), 0), 0)</f>
        <v>4.288066736</v>
      </c>
      <c r="AY210" s="8">
        <f>VLOOKUP(maxifs(Prices!A:A, Prices!A:A, "&lt;="&amp;$B$2-1), Prices!A:B, 2, 0)*AO210</f>
        <v>7197.45358</v>
      </c>
      <c r="AZ210" s="8">
        <f t="shared" si="43"/>
        <v>7461.978184</v>
      </c>
      <c r="BA210" s="8">
        <f t="shared" si="44"/>
        <v>0</v>
      </c>
      <c r="BB210" s="8">
        <f t="shared" si="45"/>
        <v>7461.978184</v>
      </c>
      <c r="BC210" s="8">
        <f t="shared" si="46"/>
        <v>-264.5246031</v>
      </c>
      <c r="BD210" s="8">
        <f t="shared" si="47"/>
        <v>3101.415877</v>
      </c>
      <c r="BE210" s="8">
        <f t="shared" si="48"/>
        <v>0</v>
      </c>
      <c r="BF210" s="8">
        <f>-(if(R210&gt;0, VLOOKUP(maxifs(Prices!A:A, Prices!A:A, "&lt;="&amp;R210), Prices!A:B, 2, 0)*AA210, 0)+if(M210&lt;&gt;"", VLOOKUP(maxifs(Prices!A:A, Prices!A:A, "&lt;="&amp;M210), Prices!A:B, 2, 0)*Y210, 0)+if(O210&lt;&gt;"", VLOOKUP(maxifs(Prices!A:A, Prices!A:A, "&lt;="&amp;O210), Prices!A:B, 2, 0)*Z210, 0))</f>
        <v>0</v>
      </c>
      <c r="BG210" s="8">
        <f t="shared" si="49"/>
        <v>0</v>
      </c>
      <c r="BH210" s="8">
        <f t="shared" si="50"/>
        <v>-221.3345505</v>
      </c>
      <c r="BI210" s="8">
        <f>VLOOKUP(maxifs(Prices!A:A, Prices!A:A, "&lt;="&amp;$B$3), Prices!A:B, 2, 0)*AT210</f>
        <v>10077.53491</v>
      </c>
      <c r="BJ210" s="8">
        <f t="shared" si="51"/>
        <v>10563.39406</v>
      </c>
      <c r="BK210" s="8">
        <f t="shared" si="52"/>
        <v>0</v>
      </c>
      <c r="BL210" s="8">
        <f t="shared" si="53"/>
        <v>10563.39406</v>
      </c>
      <c r="BM210" s="8">
        <f t="shared" si="54"/>
        <v>-485.8591536</v>
      </c>
    </row>
    <row r="211" ht="12.75" customHeight="1">
      <c r="A211" s="88" t="s">
        <v>119</v>
      </c>
      <c r="B211" s="88" t="s">
        <v>105</v>
      </c>
      <c r="C211" s="7"/>
      <c r="D211" s="7" t="str">
        <f t="shared" si="8"/>
        <v>Y</v>
      </c>
      <c r="E211" s="89"/>
      <c r="F211" s="90" t="str">
        <f>iferror(VLOOKUP(A211, Terminations!C:D, 2, 0), "")</f>
        <v/>
      </c>
      <c r="G211" s="88" t="s">
        <v>122</v>
      </c>
      <c r="H211" s="8" t="str">
        <f t="shared" si="9"/>
        <v>E3-T03-46447</v>
      </c>
      <c r="I211" s="91">
        <v>45449.0</v>
      </c>
      <c r="J211" s="92">
        <v>8000.0</v>
      </c>
      <c r="K211" s="91">
        <v>46447.0</v>
      </c>
      <c r="L211" s="10">
        <f t="shared" si="10"/>
        <v>0</v>
      </c>
      <c r="M211" s="93" t="str">
        <f t="shared" si="11"/>
        <v/>
      </c>
      <c r="N211" s="8">
        <f t="shared" si="12"/>
        <v>0</v>
      </c>
      <c r="O211" s="94" t="str">
        <f t="shared" si="13"/>
        <v/>
      </c>
      <c r="P211" s="8">
        <f t="shared" si="14"/>
        <v>0</v>
      </c>
      <c r="Q211" s="95"/>
      <c r="R211" s="91"/>
      <c r="S211" s="97"/>
      <c r="T211" s="94">
        <f t="shared" si="16"/>
        <v>46447</v>
      </c>
      <c r="U211" s="10">
        <f t="shared" si="17"/>
        <v>0</v>
      </c>
      <c r="V211" s="10">
        <f t="shared" si="18"/>
        <v>8000</v>
      </c>
      <c r="W211" s="10">
        <f t="shared" si="19"/>
        <v>0</v>
      </c>
      <c r="X211" s="10">
        <f t="shared" si="20"/>
        <v>0</v>
      </c>
      <c r="Y211" s="10">
        <f t="shared" si="21"/>
        <v>0</v>
      </c>
      <c r="Z211" s="10">
        <f t="shared" si="22"/>
        <v>0</v>
      </c>
      <c r="AA211" s="10">
        <f t="shared" si="23"/>
        <v>0</v>
      </c>
      <c r="AB211" s="10">
        <f t="shared" si="24"/>
        <v>0</v>
      </c>
      <c r="AC211" s="10">
        <f t="shared" si="25"/>
        <v>8000</v>
      </c>
      <c r="AD211" s="9">
        <f t="shared" si="26"/>
        <v>45449</v>
      </c>
      <c r="AE211" s="9">
        <f t="array" ref="AE211">IFS(O211&lt;&gt;"", O211, M211&lt;&gt;"", M211, R211&lt;&gt;"", MIN(R211, K211), R211=0, K211)</f>
        <v>46447</v>
      </c>
      <c r="AF211" s="94">
        <f t="shared" si="27"/>
        <v>46447</v>
      </c>
      <c r="AG211" s="94" t="str">
        <f t="shared" si="28"/>
        <v>Start Before/End After (current period)</v>
      </c>
      <c r="AH211" s="98">
        <f t="shared" si="29"/>
        <v>45657</v>
      </c>
      <c r="AI211" s="98">
        <f t="shared" si="30"/>
        <v>45747</v>
      </c>
      <c r="AJ211" s="99">
        <f t="shared" si="31"/>
        <v>999</v>
      </c>
      <c r="AK211" s="99">
        <f t="shared" si="32"/>
        <v>209</v>
      </c>
      <c r="AL211" s="99">
        <f t="shared" si="33"/>
        <v>90</v>
      </c>
      <c r="AM211" s="99">
        <f t="shared" si="34"/>
        <v>299</v>
      </c>
      <c r="AN211" s="8">
        <f t="shared" si="35"/>
        <v>8.008008008</v>
      </c>
      <c r="AO211" s="8">
        <f t="shared" si="36"/>
        <v>1673.673674</v>
      </c>
      <c r="AP211" s="8">
        <f t="shared" si="37"/>
        <v>720.7207207</v>
      </c>
      <c r="AQ211" s="8">
        <f t="shared" si="38"/>
        <v>0</v>
      </c>
      <c r="AR211" s="8">
        <f t="shared" si="39"/>
        <v>0</v>
      </c>
      <c r="AS211" s="8">
        <f t="shared" si="40"/>
        <v>0</v>
      </c>
      <c r="AT211" s="8">
        <f t="shared" si="41"/>
        <v>2394.394394</v>
      </c>
      <c r="AU211" s="100">
        <f t="shared" si="42"/>
        <v>0</v>
      </c>
      <c r="AV211" s="8">
        <f>if(AO211&gt;0, iferror(averageifs(Prices!$B:$B, Prices!$A:$A, "&gt;="&amp;AD211, Prices!$A:$A, "&lt;"&amp;MIN($B$2, AE211)), 0), 0)</f>
        <v>4.333481349</v>
      </c>
      <c r="AW211" s="8">
        <f>if(AP211&gt;0, IFERROR(averageifs(Prices!$B:$B, Prices!$A:$A, "&gt;="&amp;MAX(AD211, $B$2), Prices!$A:$A, "&lt;"&amp;MIN($B$3, AE211)), 0), 0)</f>
        <v>4.181418936</v>
      </c>
      <c r="AX211" s="8">
        <f>if(AT211&gt;0, iferror(averageifs(Prices!$B:$B, Prices!$A:$A, "&gt;="&amp;AD211, Prices!$A:$A, "&lt;"&amp;min($B$3, $AE211)), 0), 0)</f>
        <v>4.288066736</v>
      </c>
      <c r="AY211" s="8">
        <f>VLOOKUP(maxifs(Prices!A:A, Prices!A:A, "&lt;="&amp;$B$2-1), Prices!A:B, 2, 0)*AO211</f>
        <v>6995.72315</v>
      </c>
      <c r="AZ211" s="8">
        <f t="shared" si="43"/>
        <v>7252.83365</v>
      </c>
      <c r="BA211" s="8">
        <f t="shared" si="44"/>
        <v>0</v>
      </c>
      <c r="BB211" s="8">
        <f t="shared" si="45"/>
        <v>7252.83365</v>
      </c>
      <c r="BC211" s="8">
        <f t="shared" si="46"/>
        <v>-257.1105001</v>
      </c>
      <c r="BD211" s="8">
        <f t="shared" si="47"/>
        <v>3014.489306</v>
      </c>
      <c r="BE211" s="8">
        <f t="shared" si="48"/>
        <v>0</v>
      </c>
      <c r="BF211" s="8">
        <f>-(if(R211&gt;0, VLOOKUP(maxifs(Prices!A:A, Prices!A:A, "&lt;="&amp;R211), Prices!A:B, 2, 0)*AA211, 0)+if(M211&lt;&gt;"", VLOOKUP(maxifs(Prices!A:A, Prices!A:A, "&lt;="&amp;M211), Prices!A:B, 2, 0)*Y211, 0)+if(O211&lt;&gt;"", VLOOKUP(maxifs(Prices!A:A, Prices!A:A, "&lt;="&amp;O211), Prices!A:B, 2, 0)*Z211, 0))</f>
        <v>0</v>
      </c>
      <c r="BG211" s="8">
        <f t="shared" si="49"/>
        <v>0</v>
      </c>
      <c r="BH211" s="8">
        <f t="shared" si="50"/>
        <v>-215.1309795</v>
      </c>
      <c r="BI211" s="8">
        <f>VLOOKUP(maxifs(Prices!A:A, Prices!A:A, "&lt;="&amp;$B$3), Prices!A:B, 2, 0)*AT211</f>
        <v>9795.081476</v>
      </c>
      <c r="BJ211" s="8">
        <f t="shared" si="51"/>
        <v>10267.32296</v>
      </c>
      <c r="BK211" s="8">
        <f t="shared" si="52"/>
        <v>0</v>
      </c>
      <c r="BL211" s="8">
        <f t="shared" si="53"/>
        <v>10267.32296</v>
      </c>
      <c r="BM211" s="8">
        <f t="shared" si="54"/>
        <v>-472.2414796</v>
      </c>
    </row>
    <row r="212" ht="12.75" customHeight="1">
      <c r="A212" s="88" t="s">
        <v>119</v>
      </c>
      <c r="B212" s="88" t="s">
        <v>105</v>
      </c>
      <c r="C212" s="7"/>
      <c r="D212" s="7" t="str">
        <f t="shared" si="8"/>
        <v>Y</v>
      </c>
      <c r="E212" s="89"/>
      <c r="F212" s="90" t="str">
        <f>iferror(VLOOKUP(A212, Terminations!C:D, 2, 0), "")</f>
        <v/>
      </c>
      <c r="G212" s="88" t="s">
        <v>122</v>
      </c>
      <c r="H212" s="8" t="str">
        <f t="shared" si="9"/>
        <v>E3-T03-46478</v>
      </c>
      <c r="I212" s="91">
        <v>45449.0</v>
      </c>
      <c r="J212" s="92">
        <v>8000.0</v>
      </c>
      <c r="K212" s="91">
        <v>46478.0</v>
      </c>
      <c r="L212" s="10">
        <f t="shared" si="10"/>
        <v>0</v>
      </c>
      <c r="M212" s="93" t="str">
        <f t="shared" si="11"/>
        <v/>
      </c>
      <c r="N212" s="8">
        <f t="shared" si="12"/>
        <v>0</v>
      </c>
      <c r="O212" s="94" t="str">
        <f t="shared" si="13"/>
        <v/>
      </c>
      <c r="P212" s="8">
        <f t="shared" si="14"/>
        <v>0</v>
      </c>
      <c r="Q212" s="95"/>
      <c r="R212" s="91"/>
      <c r="S212" s="97"/>
      <c r="T212" s="94">
        <f t="shared" si="16"/>
        <v>46478</v>
      </c>
      <c r="U212" s="10">
        <f t="shared" si="17"/>
        <v>0</v>
      </c>
      <c r="V212" s="10">
        <f t="shared" si="18"/>
        <v>8000</v>
      </c>
      <c r="W212" s="10">
        <f t="shared" si="19"/>
        <v>0</v>
      </c>
      <c r="X212" s="10">
        <f t="shared" si="20"/>
        <v>0</v>
      </c>
      <c r="Y212" s="10">
        <f t="shared" si="21"/>
        <v>0</v>
      </c>
      <c r="Z212" s="10">
        <f t="shared" si="22"/>
        <v>0</v>
      </c>
      <c r="AA212" s="10">
        <f t="shared" si="23"/>
        <v>0</v>
      </c>
      <c r="AB212" s="10">
        <f t="shared" si="24"/>
        <v>0</v>
      </c>
      <c r="AC212" s="10">
        <f t="shared" si="25"/>
        <v>8000</v>
      </c>
      <c r="AD212" s="9">
        <f t="shared" si="26"/>
        <v>45449</v>
      </c>
      <c r="AE212" s="9">
        <f t="array" ref="AE212">IFS(O212&lt;&gt;"", O212, M212&lt;&gt;"", M212, R212&lt;&gt;"", MIN(R212, K212), R212=0, K212)</f>
        <v>46478</v>
      </c>
      <c r="AF212" s="94">
        <f t="shared" si="27"/>
        <v>46478</v>
      </c>
      <c r="AG212" s="94" t="str">
        <f t="shared" si="28"/>
        <v>Start Before/End After (current period)</v>
      </c>
      <c r="AH212" s="98">
        <f t="shared" si="29"/>
        <v>45657</v>
      </c>
      <c r="AI212" s="98">
        <f t="shared" si="30"/>
        <v>45747</v>
      </c>
      <c r="AJ212" s="99">
        <f t="shared" si="31"/>
        <v>1030</v>
      </c>
      <c r="AK212" s="99">
        <f t="shared" si="32"/>
        <v>209</v>
      </c>
      <c r="AL212" s="99">
        <f t="shared" si="33"/>
        <v>90</v>
      </c>
      <c r="AM212" s="99">
        <f t="shared" si="34"/>
        <v>299</v>
      </c>
      <c r="AN212" s="8">
        <f t="shared" si="35"/>
        <v>7.766990291</v>
      </c>
      <c r="AO212" s="8">
        <f t="shared" si="36"/>
        <v>1623.300971</v>
      </c>
      <c r="AP212" s="8">
        <f t="shared" si="37"/>
        <v>699.0291262</v>
      </c>
      <c r="AQ212" s="8">
        <f t="shared" si="38"/>
        <v>0</v>
      </c>
      <c r="AR212" s="8">
        <f t="shared" si="39"/>
        <v>0</v>
      </c>
      <c r="AS212" s="8">
        <f t="shared" si="40"/>
        <v>0</v>
      </c>
      <c r="AT212" s="8">
        <f t="shared" si="41"/>
        <v>2322.330097</v>
      </c>
      <c r="AU212" s="100">
        <f t="shared" si="42"/>
        <v>0</v>
      </c>
      <c r="AV212" s="8">
        <f>if(AO212&gt;0, iferror(averageifs(Prices!$B:$B, Prices!$A:$A, "&gt;="&amp;AD212, Prices!$A:$A, "&lt;"&amp;MIN($B$2, AE212)), 0), 0)</f>
        <v>4.333481349</v>
      </c>
      <c r="AW212" s="8">
        <f>if(AP212&gt;0, IFERROR(averageifs(Prices!$B:$B, Prices!$A:$A, "&gt;="&amp;MAX(AD212, $B$2), Prices!$A:$A, "&lt;"&amp;MIN($B$3, AE212)), 0), 0)</f>
        <v>4.181418936</v>
      </c>
      <c r="AX212" s="8">
        <f>if(AT212&gt;0, iferror(averageifs(Prices!$B:$B, Prices!$A:$A, "&gt;="&amp;AD212, Prices!$A:$A, "&lt;"&amp;min($B$3, $AE212)), 0), 0)</f>
        <v>4.288066736</v>
      </c>
      <c r="AY212" s="8">
        <f>VLOOKUP(maxifs(Prices!A:A, Prices!A:A, "&lt;="&amp;$B$2-1), Prices!A:B, 2, 0)*AO212</f>
        <v>6785.172259</v>
      </c>
      <c r="AZ212" s="8">
        <f t="shared" si="43"/>
        <v>7034.544482</v>
      </c>
      <c r="BA212" s="8">
        <f t="shared" si="44"/>
        <v>0</v>
      </c>
      <c r="BB212" s="8">
        <f t="shared" si="45"/>
        <v>7034.544482</v>
      </c>
      <c r="BC212" s="8">
        <f t="shared" si="46"/>
        <v>-249.3722229</v>
      </c>
      <c r="BD212" s="8">
        <f t="shared" si="47"/>
        <v>2923.761958</v>
      </c>
      <c r="BE212" s="8">
        <f t="shared" si="48"/>
        <v>0</v>
      </c>
      <c r="BF212" s="8">
        <f>-(if(R212&gt;0, VLOOKUP(maxifs(Prices!A:A, Prices!A:A, "&lt;="&amp;R212), Prices!A:B, 2, 0)*AA212, 0)+if(M212&lt;&gt;"", VLOOKUP(maxifs(Prices!A:A, Prices!A:A, "&lt;="&amp;M212), Prices!A:B, 2, 0)*Y212, 0)+if(O212&lt;&gt;"", VLOOKUP(maxifs(Prices!A:A, Prices!A:A, "&lt;="&amp;O212), Prices!A:B, 2, 0)*Z212, 0))</f>
        <v>0</v>
      </c>
      <c r="BG212" s="8">
        <f t="shared" si="49"/>
        <v>0</v>
      </c>
      <c r="BH212" s="8">
        <f t="shared" si="50"/>
        <v>-208.6561636</v>
      </c>
      <c r="BI212" s="8">
        <f>VLOOKUP(maxifs(Prices!A:A, Prices!A:A, "&lt;="&amp;$B$3), Prices!A:B, 2, 0)*AT212</f>
        <v>9500.278053</v>
      </c>
      <c r="BJ212" s="8">
        <f t="shared" si="51"/>
        <v>9958.306439</v>
      </c>
      <c r="BK212" s="8">
        <f t="shared" si="52"/>
        <v>0</v>
      </c>
      <c r="BL212" s="8">
        <f t="shared" si="53"/>
        <v>9958.306439</v>
      </c>
      <c r="BM212" s="8">
        <f t="shared" si="54"/>
        <v>-458.0283865</v>
      </c>
    </row>
    <row r="213" ht="12.75" customHeight="1">
      <c r="A213" s="88" t="s">
        <v>119</v>
      </c>
      <c r="B213" s="88" t="s">
        <v>105</v>
      </c>
      <c r="C213" s="7"/>
      <c r="D213" s="7" t="str">
        <f t="shared" si="8"/>
        <v>Y</v>
      </c>
      <c r="E213" s="89"/>
      <c r="F213" s="90" t="str">
        <f>iferror(VLOOKUP(A213, Terminations!C:D, 2, 0), "")</f>
        <v/>
      </c>
      <c r="G213" s="88" t="s">
        <v>122</v>
      </c>
      <c r="H213" s="8" t="str">
        <f t="shared" si="9"/>
        <v>E3-T03-46508</v>
      </c>
      <c r="I213" s="91">
        <v>45449.0</v>
      </c>
      <c r="J213" s="92">
        <v>8000.0</v>
      </c>
      <c r="K213" s="91">
        <v>46508.0</v>
      </c>
      <c r="L213" s="10">
        <f t="shared" si="10"/>
        <v>0</v>
      </c>
      <c r="M213" s="93" t="str">
        <f t="shared" si="11"/>
        <v/>
      </c>
      <c r="N213" s="8">
        <f t="shared" si="12"/>
        <v>0</v>
      </c>
      <c r="O213" s="94" t="str">
        <f t="shared" si="13"/>
        <v/>
      </c>
      <c r="P213" s="8">
        <f t="shared" si="14"/>
        <v>0</v>
      </c>
      <c r="Q213" s="95"/>
      <c r="R213" s="91"/>
      <c r="S213" s="97"/>
      <c r="T213" s="94">
        <f t="shared" si="16"/>
        <v>46508</v>
      </c>
      <c r="U213" s="10">
        <f t="shared" si="17"/>
        <v>0</v>
      </c>
      <c r="V213" s="10">
        <f t="shared" si="18"/>
        <v>8000</v>
      </c>
      <c r="W213" s="10">
        <f t="shared" si="19"/>
        <v>0</v>
      </c>
      <c r="X213" s="10">
        <f t="shared" si="20"/>
        <v>0</v>
      </c>
      <c r="Y213" s="10">
        <f t="shared" si="21"/>
        <v>0</v>
      </c>
      <c r="Z213" s="10">
        <f t="shared" si="22"/>
        <v>0</v>
      </c>
      <c r="AA213" s="10">
        <f t="shared" si="23"/>
        <v>0</v>
      </c>
      <c r="AB213" s="10">
        <f t="shared" si="24"/>
        <v>0</v>
      </c>
      <c r="AC213" s="10">
        <f t="shared" si="25"/>
        <v>8000</v>
      </c>
      <c r="AD213" s="9">
        <f t="shared" si="26"/>
        <v>45449</v>
      </c>
      <c r="AE213" s="9">
        <f t="array" ref="AE213">IFS(O213&lt;&gt;"", O213, M213&lt;&gt;"", M213, R213&lt;&gt;"", MIN(R213, K213), R213=0, K213)</f>
        <v>46508</v>
      </c>
      <c r="AF213" s="94">
        <f t="shared" si="27"/>
        <v>46508</v>
      </c>
      <c r="AG213" s="94" t="str">
        <f t="shared" si="28"/>
        <v>Start Before/End After (current period)</v>
      </c>
      <c r="AH213" s="98">
        <f t="shared" si="29"/>
        <v>45657</v>
      </c>
      <c r="AI213" s="98">
        <f t="shared" si="30"/>
        <v>45747</v>
      </c>
      <c r="AJ213" s="99">
        <f t="shared" si="31"/>
        <v>1060</v>
      </c>
      <c r="AK213" s="99">
        <f t="shared" si="32"/>
        <v>209</v>
      </c>
      <c r="AL213" s="99">
        <f t="shared" si="33"/>
        <v>90</v>
      </c>
      <c r="AM213" s="99">
        <f t="shared" si="34"/>
        <v>299</v>
      </c>
      <c r="AN213" s="8">
        <f t="shared" si="35"/>
        <v>7.547169811</v>
      </c>
      <c r="AO213" s="8">
        <f t="shared" si="36"/>
        <v>1577.358491</v>
      </c>
      <c r="AP213" s="8">
        <f t="shared" si="37"/>
        <v>679.245283</v>
      </c>
      <c r="AQ213" s="8">
        <f t="shared" si="38"/>
        <v>0</v>
      </c>
      <c r="AR213" s="8">
        <f t="shared" si="39"/>
        <v>0</v>
      </c>
      <c r="AS213" s="8">
        <f t="shared" si="40"/>
        <v>0</v>
      </c>
      <c r="AT213" s="8">
        <f t="shared" si="41"/>
        <v>2256.603774</v>
      </c>
      <c r="AU213" s="100">
        <f t="shared" si="42"/>
        <v>0</v>
      </c>
      <c r="AV213" s="8">
        <f>if(AO213&gt;0, iferror(averageifs(Prices!$B:$B, Prices!$A:$A, "&gt;="&amp;AD213, Prices!$A:$A, "&lt;"&amp;MIN($B$2, AE213)), 0), 0)</f>
        <v>4.333481349</v>
      </c>
      <c r="AW213" s="8">
        <f>if(AP213&gt;0, IFERROR(averageifs(Prices!$B:$B, Prices!$A:$A, "&gt;="&amp;MAX(AD213, $B$2), Prices!$A:$A, "&lt;"&amp;MIN($B$3, AE213)), 0), 0)</f>
        <v>4.181418936</v>
      </c>
      <c r="AX213" s="8">
        <f>if(AT213&gt;0, iferror(averageifs(Prices!$B:$B, Prices!$A:$A, "&gt;="&amp;AD213, Prices!$A:$A, "&lt;"&amp;min($B$3, $AE213)), 0), 0)</f>
        <v>4.288066736</v>
      </c>
      <c r="AY213" s="8">
        <f>VLOOKUP(maxifs(Prices!A:A, Prices!A:A, "&lt;="&amp;$B$2-1), Prices!A:B, 2, 0)*AO213</f>
        <v>6593.139082</v>
      </c>
      <c r="AZ213" s="8">
        <f t="shared" si="43"/>
        <v>6835.4536</v>
      </c>
      <c r="BA213" s="8">
        <f t="shared" si="44"/>
        <v>0</v>
      </c>
      <c r="BB213" s="8">
        <f t="shared" si="45"/>
        <v>6835.4536</v>
      </c>
      <c r="BC213" s="8">
        <f t="shared" si="46"/>
        <v>-242.3145185</v>
      </c>
      <c r="BD213" s="8">
        <f t="shared" si="47"/>
        <v>2841.013978</v>
      </c>
      <c r="BE213" s="8">
        <f t="shared" si="48"/>
        <v>0</v>
      </c>
      <c r="BF213" s="8">
        <f>-(if(R213&gt;0, VLOOKUP(maxifs(Prices!A:A, Prices!A:A, "&lt;="&amp;R213), Prices!A:B, 2, 0)*AA213, 0)+if(M213&lt;&gt;"", VLOOKUP(maxifs(Prices!A:A, Prices!A:A, "&lt;="&amp;M213), Prices!A:B, 2, 0)*Y213, 0)+if(O213&lt;&gt;"", VLOOKUP(maxifs(Prices!A:A, Prices!A:A, "&lt;="&amp;O213), Prices!A:B, 2, 0)*Z213, 0))</f>
        <v>0</v>
      </c>
      <c r="BG213" s="8">
        <f t="shared" si="49"/>
        <v>0</v>
      </c>
      <c r="BH213" s="8">
        <f t="shared" si="50"/>
        <v>-202.7508005</v>
      </c>
      <c r="BI213" s="8">
        <f>VLOOKUP(maxifs(Prices!A:A, Prices!A:A, "&lt;="&amp;$B$3), Prices!A:B, 2, 0)*AT213</f>
        <v>9231.402259</v>
      </c>
      <c r="BJ213" s="8">
        <f t="shared" si="51"/>
        <v>9676.467578</v>
      </c>
      <c r="BK213" s="8">
        <f t="shared" si="52"/>
        <v>0</v>
      </c>
      <c r="BL213" s="8">
        <f t="shared" si="53"/>
        <v>9676.467578</v>
      </c>
      <c r="BM213" s="8">
        <f t="shared" si="54"/>
        <v>-445.065319</v>
      </c>
    </row>
    <row r="214" ht="12.75" customHeight="1">
      <c r="A214" s="88" t="s">
        <v>119</v>
      </c>
      <c r="B214" s="88" t="s">
        <v>105</v>
      </c>
      <c r="C214" s="7"/>
      <c r="D214" s="7" t="str">
        <f t="shared" si="8"/>
        <v>Y</v>
      </c>
      <c r="E214" s="89"/>
      <c r="F214" s="90" t="str">
        <f>iferror(VLOOKUP(A214, Terminations!C:D, 2, 0), "")</f>
        <v/>
      </c>
      <c r="G214" s="88" t="s">
        <v>122</v>
      </c>
      <c r="H214" s="8" t="str">
        <f t="shared" si="9"/>
        <v>E3-T03-46539</v>
      </c>
      <c r="I214" s="91">
        <v>45449.0</v>
      </c>
      <c r="J214" s="92">
        <v>8000.0</v>
      </c>
      <c r="K214" s="91">
        <v>46539.0</v>
      </c>
      <c r="L214" s="10">
        <f t="shared" si="10"/>
        <v>0</v>
      </c>
      <c r="M214" s="93" t="str">
        <f t="shared" si="11"/>
        <v/>
      </c>
      <c r="N214" s="8">
        <f t="shared" si="12"/>
        <v>0</v>
      </c>
      <c r="O214" s="94" t="str">
        <f t="shared" si="13"/>
        <v/>
      </c>
      <c r="P214" s="8">
        <f t="shared" si="14"/>
        <v>0</v>
      </c>
      <c r="Q214" s="95"/>
      <c r="R214" s="91"/>
      <c r="S214" s="97"/>
      <c r="T214" s="94">
        <f t="shared" si="16"/>
        <v>46539</v>
      </c>
      <c r="U214" s="10">
        <f t="shared" si="17"/>
        <v>0</v>
      </c>
      <c r="V214" s="10">
        <f t="shared" si="18"/>
        <v>8000</v>
      </c>
      <c r="W214" s="10">
        <f t="shared" si="19"/>
        <v>0</v>
      </c>
      <c r="X214" s="10">
        <f t="shared" si="20"/>
        <v>0</v>
      </c>
      <c r="Y214" s="10">
        <f t="shared" si="21"/>
        <v>0</v>
      </c>
      <c r="Z214" s="10">
        <f t="shared" si="22"/>
        <v>0</v>
      </c>
      <c r="AA214" s="10">
        <f t="shared" si="23"/>
        <v>0</v>
      </c>
      <c r="AB214" s="10">
        <f t="shared" si="24"/>
        <v>0</v>
      </c>
      <c r="AC214" s="10">
        <f t="shared" si="25"/>
        <v>8000</v>
      </c>
      <c r="AD214" s="9">
        <f t="shared" si="26"/>
        <v>45449</v>
      </c>
      <c r="AE214" s="9">
        <f t="array" ref="AE214">IFS(O214&lt;&gt;"", O214, M214&lt;&gt;"", M214, R214&lt;&gt;"", MIN(R214, K214), R214=0, K214)</f>
        <v>46539</v>
      </c>
      <c r="AF214" s="94">
        <f t="shared" si="27"/>
        <v>46539</v>
      </c>
      <c r="AG214" s="94" t="str">
        <f t="shared" si="28"/>
        <v>Start Before/End After (current period)</v>
      </c>
      <c r="AH214" s="98">
        <f t="shared" si="29"/>
        <v>45657</v>
      </c>
      <c r="AI214" s="98">
        <f t="shared" si="30"/>
        <v>45747</v>
      </c>
      <c r="AJ214" s="99">
        <f t="shared" si="31"/>
        <v>1091</v>
      </c>
      <c r="AK214" s="99">
        <f t="shared" si="32"/>
        <v>209</v>
      </c>
      <c r="AL214" s="99">
        <f t="shared" si="33"/>
        <v>90</v>
      </c>
      <c r="AM214" s="99">
        <f t="shared" si="34"/>
        <v>299</v>
      </c>
      <c r="AN214" s="8">
        <f t="shared" si="35"/>
        <v>7.332722273</v>
      </c>
      <c r="AO214" s="8">
        <f t="shared" si="36"/>
        <v>1532.538955</v>
      </c>
      <c r="AP214" s="8">
        <f t="shared" si="37"/>
        <v>659.9450046</v>
      </c>
      <c r="AQ214" s="8">
        <f t="shared" si="38"/>
        <v>0</v>
      </c>
      <c r="AR214" s="8">
        <f t="shared" si="39"/>
        <v>0</v>
      </c>
      <c r="AS214" s="8">
        <f t="shared" si="40"/>
        <v>0</v>
      </c>
      <c r="AT214" s="8">
        <f t="shared" si="41"/>
        <v>2192.48396</v>
      </c>
      <c r="AU214" s="100">
        <f t="shared" si="42"/>
        <v>0</v>
      </c>
      <c r="AV214" s="8">
        <f>if(AO214&gt;0, iferror(averageifs(Prices!$B:$B, Prices!$A:$A, "&gt;="&amp;AD214, Prices!$A:$A, "&lt;"&amp;MIN($B$2, AE214)), 0), 0)</f>
        <v>4.333481349</v>
      </c>
      <c r="AW214" s="8">
        <f>if(AP214&gt;0, IFERROR(averageifs(Prices!$B:$B, Prices!$A:$A, "&gt;="&amp;MAX(AD214, $B$2), Prices!$A:$A, "&lt;"&amp;MIN($B$3, AE214)), 0), 0)</f>
        <v>4.181418936</v>
      </c>
      <c r="AX214" s="8">
        <f>if(AT214&gt;0, iferror(averageifs(Prices!$B:$B, Prices!$A:$A, "&gt;="&amp;AD214, Prices!$A:$A, "&lt;"&amp;min($B$3, $AE214)), 0), 0)</f>
        <v>4.288066736</v>
      </c>
      <c r="AY214" s="8">
        <f>VLOOKUP(maxifs(Prices!A:A, Prices!A:A, "&lt;="&amp;$B$2-1), Prices!A:B, 2, 0)*AO214</f>
        <v>6405.799658</v>
      </c>
      <c r="AZ214" s="8">
        <f t="shared" si="43"/>
        <v>6641.228979</v>
      </c>
      <c r="BA214" s="8">
        <f t="shared" si="44"/>
        <v>0</v>
      </c>
      <c r="BB214" s="8">
        <f t="shared" si="45"/>
        <v>6641.228979</v>
      </c>
      <c r="BC214" s="8">
        <f t="shared" si="46"/>
        <v>-235.4293213</v>
      </c>
      <c r="BD214" s="8">
        <f t="shared" si="47"/>
        <v>2760.288558</v>
      </c>
      <c r="BE214" s="8">
        <f t="shared" si="48"/>
        <v>0</v>
      </c>
      <c r="BF214" s="8">
        <f>-(if(R214&gt;0, VLOOKUP(maxifs(Prices!A:A, Prices!A:A, "&lt;="&amp;R214), Prices!A:B, 2, 0)*AA214, 0)+if(M214&lt;&gt;"", VLOOKUP(maxifs(Prices!A:A, Prices!A:A, "&lt;="&amp;M214), Prices!A:B, 2, 0)*Y214, 0)+if(O214&lt;&gt;"", VLOOKUP(maxifs(Prices!A:A, Prices!A:A, "&lt;="&amp;O214), Prices!A:B, 2, 0)*Z214, 0))</f>
        <v>0</v>
      </c>
      <c r="BG214" s="8">
        <f t="shared" si="49"/>
        <v>0</v>
      </c>
      <c r="BH214" s="8">
        <f t="shared" si="50"/>
        <v>-196.9897787</v>
      </c>
      <c r="BI214" s="8">
        <f>VLOOKUP(maxifs(Prices!A:A, Prices!A:A, "&lt;="&amp;$B$3), Prices!A:B, 2, 0)*AT214</f>
        <v>8969.098437</v>
      </c>
      <c r="BJ214" s="8">
        <f t="shared" si="51"/>
        <v>9401.517537</v>
      </c>
      <c r="BK214" s="8">
        <f t="shared" si="52"/>
        <v>0</v>
      </c>
      <c r="BL214" s="8">
        <f t="shared" si="53"/>
        <v>9401.517537</v>
      </c>
      <c r="BM214" s="8">
        <f t="shared" si="54"/>
        <v>-432.4191</v>
      </c>
    </row>
    <row r="215" ht="12.75" customHeight="1">
      <c r="A215" s="88" t="s">
        <v>119</v>
      </c>
      <c r="B215" s="88" t="s">
        <v>105</v>
      </c>
      <c r="C215" s="7"/>
      <c r="D215" s="7" t="str">
        <f t="shared" si="8"/>
        <v>Y</v>
      </c>
      <c r="E215" s="89"/>
      <c r="F215" s="90" t="str">
        <f>iferror(VLOOKUP(A215, Terminations!C:D, 2, 0), "")</f>
        <v/>
      </c>
      <c r="G215" s="88" t="s">
        <v>123</v>
      </c>
      <c r="H215" s="8" t="str">
        <f t="shared" si="9"/>
        <v>E3-T04-46569</v>
      </c>
      <c r="I215" s="91">
        <v>45449.0</v>
      </c>
      <c r="J215" s="92">
        <v>8000.0</v>
      </c>
      <c r="K215" s="91">
        <v>46569.0</v>
      </c>
      <c r="L215" s="10">
        <f t="shared" si="10"/>
        <v>0</v>
      </c>
      <c r="M215" s="93" t="str">
        <f t="shared" si="11"/>
        <v/>
      </c>
      <c r="N215" s="8">
        <f t="shared" si="12"/>
        <v>0</v>
      </c>
      <c r="O215" s="94" t="str">
        <f t="shared" si="13"/>
        <v/>
      </c>
      <c r="P215" s="8">
        <f t="shared" si="14"/>
        <v>0</v>
      </c>
      <c r="Q215" s="95"/>
      <c r="R215" s="91"/>
      <c r="S215" s="97"/>
      <c r="T215" s="94">
        <f t="shared" si="16"/>
        <v>46569</v>
      </c>
      <c r="U215" s="10">
        <f t="shared" si="17"/>
        <v>0</v>
      </c>
      <c r="V215" s="10">
        <f t="shared" si="18"/>
        <v>8000</v>
      </c>
      <c r="W215" s="10">
        <f t="shared" si="19"/>
        <v>0</v>
      </c>
      <c r="X215" s="10">
        <f t="shared" si="20"/>
        <v>0</v>
      </c>
      <c r="Y215" s="10">
        <f t="shared" si="21"/>
        <v>0</v>
      </c>
      <c r="Z215" s="10">
        <f t="shared" si="22"/>
        <v>0</v>
      </c>
      <c r="AA215" s="10">
        <f t="shared" si="23"/>
        <v>0</v>
      </c>
      <c r="AB215" s="10">
        <f t="shared" si="24"/>
        <v>0</v>
      </c>
      <c r="AC215" s="10">
        <f t="shared" si="25"/>
        <v>8000</v>
      </c>
      <c r="AD215" s="9">
        <f t="shared" si="26"/>
        <v>45449</v>
      </c>
      <c r="AE215" s="9">
        <f t="array" ref="AE215">IFS(O215&lt;&gt;"", O215, M215&lt;&gt;"", M215, R215&lt;&gt;"", MIN(R215, K215), R215=0, K215)</f>
        <v>46569</v>
      </c>
      <c r="AF215" s="94">
        <f t="shared" si="27"/>
        <v>46569</v>
      </c>
      <c r="AG215" s="94" t="str">
        <f t="shared" si="28"/>
        <v>Start Before/End After (current period)</v>
      </c>
      <c r="AH215" s="98">
        <f t="shared" si="29"/>
        <v>45657</v>
      </c>
      <c r="AI215" s="98">
        <f t="shared" si="30"/>
        <v>45747</v>
      </c>
      <c r="AJ215" s="99">
        <f t="shared" si="31"/>
        <v>1121</v>
      </c>
      <c r="AK215" s="99">
        <f t="shared" si="32"/>
        <v>209</v>
      </c>
      <c r="AL215" s="99">
        <f t="shared" si="33"/>
        <v>90</v>
      </c>
      <c r="AM215" s="99">
        <f t="shared" si="34"/>
        <v>299</v>
      </c>
      <c r="AN215" s="8">
        <f t="shared" si="35"/>
        <v>7.136485281</v>
      </c>
      <c r="AO215" s="8">
        <f t="shared" si="36"/>
        <v>1491.525424</v>
      </c>
      <c r="AP215" s="8">
        <f t="shared" si="37"/>
        <v>642.2836753</v>
      </c>
      <c r="AQ215" s="8">
        <f t="shared" si="38"/>
        <v>0</v>
      </c>
      <c r="AR215" s="8">
        <f t="shared" si="39"/>
        <v>0</v>
      </c>
      <c r="AS215" s="8">
        <f t="shared" si="40"/>
        <v>0</v>
      </c>
      <c r="AT215" s="8">
        <f t="shared" si="41"/>
        <v>2133.809099</v>
      </c>
      <c r="AU215" s="100">
        <f t="shared" si="42"/>
        <v>0</v>
      </c>
      <c r="AV215" s="8">
        <f>if(AO215&gt;0, iferror(averageifs(Prices!$B:$B, Prices!$A:$A, "&gt;="&amp;AD215, Prices!$A:$A, "&lt;"&amp;MIN($B$2, AE215)), 0), 0)</f>
        <v>4.333481349</v>
      </c>
      <c r="AW215" s="8">
        <f>if(AP215&gt;0, IFERROR(averageifs(Prices!$B:$B, Prices!$A:$A, "&gt;="&amp;MAX(AD215, $B$2), Prices!$A:$A, "&lt;"&amp;MIN($B$3, AE215)), 0), 0)</f>
        <v>4.181418936</v>
      </c>
      <c r="AX215" s="8">
        <f>if(AT215&gt;0, iferror(averageifs(Prices!$B:$B, Prices!$A:$A, "&gt;="&amp;AD215, Prices!$A:$A, "&lt;"&amp;min($B$3, $AE215)), 0), 0)</f>
        <v>4.288066736</v>
      </c>
      <c r="AY215" s="8">
        <f>VLOOKUP(maxifs(Prices!A:A, Prices!A:A, "&lt;="&amp;$B$2-1), Prices!A:B, 2, 0)*AO215</f>
        <v>6234.368802</v>
      </c>
      <c r="AZ215" s="8">
        <f t="shared" si="43"/>
        <v>6463.497606</v>
      </c>
      <c r="BA215" s="8">
        <f t="shared" si="44"/>
        <v>0</v>
      </c>
      <c r="BB215" s="8">
        <f t="shared" si="45"/>
        <v>6463.497606</v>
      </c>
      <c r="BC215" s="8">
        <f t="shared" si="46"/>
        <v>-229.1288043</v>
      </c>
      <c r="BD215" s="8">
        <f t="shared" si="47"/>
        <v>2686.418213</v>
      </c>
      <c r="BE215" s="8">
        <f t="shared" si="48"/>
        <v>0</v>
      </c>
      <c r="BF215" s="8">
        <f>-(if(R215&gt;0, VLOOKUP(maxifs(Prices!A:A, Prices!A:A, "&lt;="&amp;R215), Prices!A:B, 2, 0)*AA215, 0)+if(M215&lt;&gt;"", VLOOKUP(maxifs(Prices!A:A, Prices!A:A, "&lt;="&amp;M215), Prices!A:B, 2, 0)*Y215, 0)+if(O215&lt;&gt;"", VLOOKUP(maxifs(Prices!A:A, Prices!A:A, "&lt;="&amp;O215), Prices!A:B, 2, 0)*Z215, 0))</f>
        <v>0</v>
      </c>
      <c r="BG215" s="8">
        <f t="shared" si="49"/>
        <v>0</v>
      </c>
      <c r="BH215" s="8">
        <f t="shared" si="50"/>
        <v>-191.7179737</v>
      </c>
      <c r="BI215" s="8">
        <f>VLOOKUP(maxifs(Prices!A:A, Prices!A:A, "&lt;="&amp;$B$3), Prices!A:B, 2, 0)*AT215</f>
        <v>8729.069041</v>
      </c>
      <c r="BJ215" s="8">
        <f t="shared" si="51"/>
        <v>9149.915819</v>
      </c>
      <c r="BK215" s="8">
        <f t="shared" si="52"/>
        <v>0</v>
      </c>
      <c r="BL215" s="8">
        <f t="shared" si="53"/>
        <v>9149.915819</v>
      </c>
      <c r="BM215" s="8">
        <f t="shared" si="54"/>
        <v>-420.846778</v>
      </c>
    </row>
    <row r="216" ht="12.75" customHeight="1">
      <c r="A216" s="88" t="s">
        <v>119</v>
      </c>
      <c r="B216" s="88" t="s">
        <v>105</v>
      </c>
      <c r="C216" s="7"/>
      <c r="D216" s="7" t="str">
        <f t="shared" si="8"/>
        <v>Y</v>
      </c>
      <c r="E216" s="89"/>
      <c r="F216" s="90" t="str">
        <f>iferror(VLOOKUP(A216, Terminations!C:D, 2, 0), "")</f>
        <v/>
      </c>
      <c r="G216" s="88" t="s">
        <v>123</v>
      </c>
      <c r="H216" s="8" t="str">
        <f t="shared" si="9"/>
        <v>E3-T04-46600</v>
      </c>
      <c r="I216" s="91">
        <v>45449.0</v>
      </c>
      <c r="J216" s="92">
        <v>8000.0</v>
      </c>
      <c r="K216" s="91">
        <v>46600.0</v>
      </c>
      <c r="L216" s="10">
        <f t="shared" si="10"/>
        <v>0</v>
      </c>
      <c r="M216" s="93" t="str">
        <f t="shared" si="11"/>
        <v/>
      </c>
      <c r="N216" s="8">
        <f t="shared" si="12"/>
        <v>0</v>
      </c>
      <c r="O216" s="94" t="str">
        <f t="shared" si="13"/>
        <v/>
      </c>
      <c r="P216" s="8">
        <f t="shared" si="14"/>
        <v>0</v>
      </c>
      <c r="Q216" s="95"/>
      <c r="R216" s="91"/>
      <c r="S216" s="97"/>
      <c r="T216" s="94">
        <f t="shared" si="16"/>
        <v>46600</v>
      </c>
      <c r="U216" s="10">
        <f t="shared" si="17"/>
        <v>0</v>
      </c>
      <c r="V216" s="10">
        <f t="shared" si="18"/>
        <v>8000</v>
      </c>
      <c r="W216" s="10">
        <f t="shared" si="19"/>
        <v>0</v>
      </c>
      <c r="X216" s="10">
        <f t="shared" si="20"/>
        <v>0</v>
      </c>
      <c r="Y216" s="10">
        <f t="shared" si="21"/>
        <v>0</v>
      </c>
      <c r="Z216" s="10">
        <f t="shared" si="22"/>
        <v>0</v>
      </c>
      <c r="AA216" s="10">
        <f t="shared" si="23"/>
        <v>0</v>
      </c>
      <c r="AB216" s="10">
        <f t="shared" si="24"/>
        <v>0</v>
      </c>
      <c r="AC216" s="10">
        <f t="shared" si="25"/>
        <v>8000</v>
      </c>
      <c r="AD216" s="9">
        <f t="shared" si="26"/>
        <v>45449</v>
      </c>
      <c r="AE216" s="9">
        <f t="array" ref="AE216">IFS(O216&lt;&gt;"", O216, M216&lt;&gt;"", M216, R216&lt;&gt;"", MIN(R216, K216), R216=0, K216)</f>
        <v>46600</v>
      </c>
      <c r="AF216" s="94">
        <f t="shared" si="27"/>
        <v>46600</v>
      </c>
      <c r="AG216" s="94" t="str">
        <f t="shared" si="28"/>
        <v>Start Before/End After (current period)</v>
      </c>
      <c r="AH216" s="98">
        <f t="shared" si="29"/>
        <v>45657</v>
      </c>
      <c r="AI216" s="98">
        <f t="shared" si="30"/>
        <v>45747</v>
      </c>
      <c r="AJ216" s="99">
        <f t="shared" si="31"/>
        <v>1152</v>
      </c>
      <c r="AK216" s="99">
        <f t="shared" si="32"/>
        <v>209</v>
      </c>
      <c r="AL216" s="99">
        <f t="shared" si="33"/>
        <v>90</v>
      </c>
      <c r="AM216" s="99">
        <f t="shared" si="34"/>
        <v>299</v>
      </c>
      <c r="AN216" s="8">
        <f t="shared" si="35"/>
        <v>6.944444444</v>
      </c>
      <c r="AO216" s="8">
        <f t="shared" si="36"/>
        <v>1451.388889</v>
      </c>
      <c r="AP216" s="8">
        <f t="shared" si="37"/>
        <v>625</v>
      </c>
      <c r="AQ216" s="8">
        <f t="shared" si="38"/>
        <v>0</v>
      </c>
      <c r="AR216" s="8">
        <f t="shared" si="39"/>
        <v>0</v>
      </c>
      <c r="AS216" s="8">
        <f t="shared" si="40"/>
        <v>0</v>
      </c>
      <c r="AT216" s="8">
        <f t="shared" si="41"/>
        <v>2076.388889</v>
      </c>
      <c r="AU216" s="100">
        <f t="shared" si="42"/>
        <v>0</v>
      </c>
      <c r="AV216" s="8">
        <f>if(AO216&gt;0, iferror(averageifs(Prices!$B:$B, Prices!$A:$A, "&gt;="&amp;AD216, Prices!$A:$A, "&lt;"&amp;MIN($B$2, AE216)), 0), 0)</f>
        <v>4.333481349</v>
      </c>
      <c r="AW216" s="8">
        <f>if(AP216&gt;0, IFERROR(averageifs(Prices!$B:$B, Prices!$A:$A, "&gt;="&amp;MAX(AD216, $B$2), Prices!$A:$A, "&lt;"&amp;MIN($B$3, AE216)), 0), 0)</f>
        <v>4.181418936</v>
      </c>
      <c r="AX216" s="8">
        <f>if(AT216&gt;0, iferror(averageifs(Prices!$B:$B, Prices!$A:$A, "&gt;="&amp;AD216, Prices!$A:$A, "&lt;"&amp;min($B$3, $AE216)), 0), 0)</f>
        <v>4.288066736</v>
      </c>
      <c r="AY216" s="8">
        <f>VLOOKUP(maxifs(Prices!A:A, Prices!A:A, "&lt;="&amp;$B$2-1), Prices!A:B, 2, 0)*AO216</f>
        <v>6066.603669</v>
      </c>
      <c r="AZ216" s="8">
        <f t="shared" si="43"/>
        <v>6289.566681</v>
      </c>
      <c r="BA216" s="8">
        <f t="shared" si="44"/>
        <v>0</v>
      </c>
      <c r="BB216" s="8">
        <f t="shared" si="45"/>
        <v>6289.566681</v>
      </c>
      <c r="BC216" s="8">
        <f t="shared" si="46"/>
        <v>-222.9630118</v>
      </c>
      <c r="BD216" s="8">
        <f t="shared" si="47"/>
        <v>2614.127445</v>
      </c>
      <c r="BE216" s="8">
        <f t="shared" si="48"/>
        <v>0</v>
      </c>
      <c r="BF216" s="8">
        <f>-(if(R216&gt;0, VLOOKUP(maxifs(Prices!A:A, Prices!A:A, "&lt;="&amp;R216), Prices!A:B, 2, 0)*AA216, 0)+if(M216&lt;&gt;"", VLOOKUP(maxifs(Prices!A:A, Prices!A:A, "&lt;="&amp;M216), Prices!A:B, 2, 0)*Y216, 0)+if(O216&lt;&gt;"", VLOOKUP(maxifs(Prices!A:A, Prices!A:A, "&lt;="&amp;O216), Prices!A:B, 2, 0)*Z216, 0))</f>
        <v>0</v>
      </c>
      <c r="BG216" s="8">
        <f t="shared" si="49"/>
        <v>0</v>
      </c>
      <c r="BH216" s="8">
        <f t="shared" si="50"/>
        <v>-186.5588963</v>
      </c>
      <c r="BI216" s="8">
        <f>VLOOKUP(maxifs(Prices!A:A, Prices!A:A, "&lt;="&amp;$B$3), Prices!A:B, 2, 0)*AT216</f>
        <v>8494.172217</v>
      </c>
      <c r="BJ216" s="8">
        <f t="shared" si="51"/>
        <v>8903.694126</v>
      </c>
      <c r="BK216" s="8">
        <f t="shared" si="52"/>
        <v>0</v>
      </c>
      <c r="BL216" s="8">
        <f t="shared" si="53"/>
        <v>8903.694126</v>
      </c>
      <c r="BM216" s="8">
        <f t="shared" si="54"/>
        <v>-409.5219081</v>
      </c>
    </row>
    <row r="217" ht="12.75" customHeight="1">
      <c r="A217" s="88" t="s">
        <v>119</v>
      </c>
      <c r="B217" s="88" t="s">
        <v>105</v>
      </c>
      <c r="C217" s="7"/>
      <c r="D217" s="7" t="str">
        <f t="shared" si="8"/>
        <v>Y</v>
      </c>
      <c r="E217" s="89"/>
      <c r="F217" s="90" t="str">
        <f>iferror(VLOOKUP(A217, Terminations!C:D, 2, 0), "")</f>
        <v/>
      </c>
      <c r="G217" s="88" t="s">
        <v>123</v>
      </c>
      <c r="H217" s="8" t="str">
        <f t="shared" si="9"/>
        <v>E3-T04-46631</v>
      </c>
      <c r="I217" s="91">
        <v>45449.0</v>
      </c>
      <c r="J217" s="92">
        <v>8000.0</v>
      </c>
      <c r="K217" s="91">
        <v>46631.0</v>
      </c>
      <c r="L217" s="10">
        <f t="shared" si="10"/>
        <v>0</v>
      </c>
      <c r="M217" s="93" t="str">
        <f t="shared" si="11"/>
        <v/>
      </c>
      <c r="N217" s="8">
        <f t="shared" si="12"/>
        <v>0</v>
      </c>
      <c r="O217" s="94" t="str">
        <f t="shared" si="13"/>
        <v/>
      </c>
      <c r="P217" s="8">
        <f t="shared" si="14"/>
        <v>0</v>
      </c>
      <c r="Q217" s="95"/>
      <c r="R217" s="91"/>
      <c r="S217" s="97"/>
      <c r="T217" s="94">
        <f t="shared" si="16"/>
        <v>46631</v>
      </c>
      <c r="U217" s="10">
        <f t="shared" si="17"/>
        <v>0</v>
      </c>
      <c r="V217" s="10">
        <f t="shared" si="18"/>
        <v>8000</v>
      </c>
      <c r="W217" s="10">
        <f t="shared" si="19"/>
        <v>0</v>
      </c>
      <c r="X217" s="10">
        <f t="shared" si="20"/>
        <v>0</v>
      </c>
      <c r="Y217" s="10">
        <f t="shared" si="21"/>
        <v>0</v>
      </c>
      <c r="Z217" s="10">
        <f t="shared" si="22"/>
        <v>0</v>
      </c>
      <c r="AA217" s="10">
        <f t="shared" si="23"/>
        <v>0</v>
      </c>
      <c r="AB217" s="10">
        <f t="shared" si="24"/>
        <v>0</v>
      </c>
      <c r="AC217" s="10">
        <f t="shared" si="25"/>
        <v>8000</v>
      </c>
      <c r="AD217" s="9">
        <f t="shared" si="26"/>
        <v>45449</v>
      </c>
      <c r="AE217" s="9">
        <f t="array" ref="AE217">IFS(O217&lt;&gt;"", O217, M217&lt;&gt;"", M217, R217&lt;&gt;"", MIN(R217, K217), R217=0, K217)</f>
        <v>46631</v>
      </c>
      <c r="AF217" s="94">
        <f t="shared" si="27"/>
        <v>46631</v>
      </c>
      <c r="AG217" s="94" t="str">
        <f t="shared" si="28"/>
        <v>Start Before/End After (current period)</v>
      </c>
      <c r="AH217" s="98">
        <f t="shared" si="29"/>
        <v>45657</v>
      </c>
      <c r="AI217" s="98">
        <f t="shared" si="30"/>
        <v>45747</v>
      </c>
      <c r="AJ217" s="99">
        <f t="shared" si="31"/>
        <v>1183</v>
      </c>
      <c r="AK217" s="99">
        <f t="shared" si="32"/>
        <v>209</v>
      </c>
      <c r="AL217" s="99">
        <f t="shared" si="33"/>
        <v>90</v>
      </c>
      <c r="AM217" s="99">
        <f t="shared" si="34"/>
        <v>299</v>
      </c>
      <c r="AN217" s="8">
        <f t="shared" si="35"/>
        <v>6.762468301</v>
      </c>
      <c r="AO217" s="8">
        <f t="shared" si="36"/>
        <v>1413.355875</v>
      </c>
      <c r="AP217" s="8">
        <f t="shared" si="37"/>
        <v>608.6221471</v>
      </c>
      <c r="AQ217" s="8">
        <f t="shared" si="38"/>
        <v>0</v>
      </c>
      <c r="AR217" s="8">
        <f t="shared" si="39"/>
        <v>0</v>
      </c>
      <c r="AS217" s="8">
        <f t="shared" si="40"/>
        <v>0</v>
      </c>
      <c r="AT217" s="8">
        <f t="shared" si="41"/>
        <v>2021.978022</v>
      </c>
      <c r="AU217" s="100">
        <f t="shared" si="42"/>
        <v>0</v>
      </c>
      <c r="AV217" s="8">
        <f>if(AO217&gt;0, iferror(averageifs(Prices!$B:$B, Prices!$A:$A, "&gt;="&amp;AD217, Prices!$A:$A, "&lt;"&amp;MIN($B$2, AE217)), 0), 0)</f>
        <v>4.333481349</v>
      </c>
      <c r="AW217" s="8">
        <f>if(AP217&gt;0, IFERROR(averageifs(Prices!$B:$B, Prices!$A:$A, "&gt;="&amp;MAX(AD217, $B$2), Prices!$A:$A, "&lt;"&amp;MIN($B$3, AE217)), 0), 0)</f>
        <v>4.181418936</v>
      </c>
      <c r="AX217" s="8">
        <f>if(AT217&gt;0, iferror(averageifs(Prices!$B:$B, Prices!$A:$A, "&gt;="&amp;AD217, Prices!$A:$A, "&lt;"&amp;min($B$3, $AE217)), 0), 0)</f>
        <v>4.288066736</v>
      </c>
      <c r="AY217" s="8">
        <f>VLOOKUP(maxifs(Prices!A:A, Prices!A:A, "&lt;="&amp;$B$2-1), Prices!A:B, 2, 0)*AO217</f>
        <v>5907.630961</v>
      </c>
      <c r="AZ217" s="8">
        <f t="shared" si="43"/>
        <v>6124.751324</v>
      </c>
      <c r="BA217" s="8">
        <f t="shared" si="44"/>
        <v>0</v>
      </c>
      <c r="BB217" s="8">
        <f t="shared" si="45"/>
        <v>6124.751324</v>
      </c>
      <c r="BC217" s="8">
        <f t="shared" si="46"/>
        <v>-217.1203631</v>
      </c>
      <c r="BD217" s="8">
        <f t="shared" si="47"/>
        <v>2545.625373</v>
      </c>
      <c r="BE217" s="8">
        <f t="shared" si="48"/>
        <v>0</v>
      </c>
      <c r="BF217" s="8">
        <f>-(if(R217&gt;0, VLOOKUP(maxifs(Prices!A:A, Prices!A:A, "&lt;="&amp;R217), Prices!A:B, 2, 0)*AA217, 0)+if(M217&lt;&gt;"", VLOOKUP(maxifs(Prices!A:A, Prices!A:A, "&lt;="&amp;M217), Prices!A:B, 2, 0)*Y217, 0)+if(O217&lt;&gt;"", VLOOKUP(maxifs(Prices!A:A, Prices!A:A, "&lt;="&amp;O217), Prices!A:B, 2, 0)*Z217, 0))</f>
        <v>0</v>
      </c>
      <c r="BG217" s="8">
        <f t="shared" si="49"/>
        <v>0</v>
      </c>
      <c r="BH217" s="8">
        <f t="shared" si="50"/>
        <v>-181.6702016</v>
      </c>
      <c r="BI217" s="8">
        <f>VLOOKUP(maxifs(Prices!A:A, Prices!A:A, "&lt;="&amp;$B$3), Prices!A:B, 2, 0)*AT217</f>
        <v>8271.586132</v>
      </c>
      <c r="BJ217" s="8">
        <f t="shared" si="51"/>
        <v>8670.376697</v>
      </c>
      <c r="BK217" s="8">
        <f t="shared" si="52"/>
        <v>0</v>
      </c>
      <c r="BL217" s="8">
        <f t="shared" si="53"/>
        <v>8670.376697</v>
      </c>
      <c r="BM217" s="8">
        <f t="shared" si="54"/>
        <v>-398.7905648</v>
      </c>
    </row>
    <row r="218" ht="12.75" customHeight="1">
      <c r="A218" s="88" t="s">
        <v>119</v>
      </c>
      <c r="B218" s="88" t="s">
        <v>105</v>
      </c>
      <c r="C218" s="7"/>
      <c r="D218" s="7" t="str">
        <f t="shared" si="8"/>
        <v>Y</v>
      </c>
      <c r="E218" s="89"/>
      <c r="F218" s="90" t="str">
        <f>iferror(VLOOKUP(A218, Terminations!C:D, 2, 0), "")</f>
        <v/>
      </c>
      <c r="G218" s="88" t="s">
        <v>123</v>
      </c>
      <c r="H218" s="8" t="str">
        <f t="shared" si="9"/>
        <v>E3-T04-46661</v>
      </c>
      <c r="I218" s="91">
        <v>45449.0</v>
      </c>
      <c r="J218" s="92">
        <v>8000.0</v>
      </c>
      <c r="K218" s="91">
        <v>46661.0</v>
      </c>
      <c r="L218" s="10">
        <f t="shared" si="10"/>
        <v>0</v>
      </c>
      <c r="M218" s="93" t="str">
        <f t="shared" si="11"/>
        <v/>
      </c>
      <c r="N218" s="8">
        <f t="shared" si="12"/>
        <v>0</v>
      </c>
      <c r="O218" s="94" t="str">
        <f t="shared" si="13"/>
        <v/>
      </c>
      <c r="P218" s="8">
        <f t="shared" si="14"/>
        <v>0</v>
      </c>
      <c r="Q218" s="95"/>
      <c r="R218" s="91"/>
      <c r="S218" s="97"/>
      <c r="T218" s="94">
        <f t="shared" si="16"/>
        <v>46661</v>
      </c>
      <c r="U218" s="10">
        <f t="shared" si="17"/>
        <v>0</v>
      </c>
      <c r="V218" s="10">
        <f t="shared" si="18"/>
        <v>8000</v>
      </c>
      <c r="W218" s="10">
        <f t="shared" si="19"/>
        <v>0</v>
      </c>
      <c r="X218" s="10">
        <f t="shared" si="20"/>
        <v>0</v>
      </c>
      <c r="Y218" s="10">
        <f t="shared" si="21"/>
        <v>0</v>
      </c>
      <c r="Z218" s="10">
        <f t="shared" si="22"/>
        <v>0</v>
      </c>
      <c r="AA218" s="10">
        <f t="shared" si="23"/>
        <v>0</v>
      </c>
      <c r="AB218" s="10">
        <f t="shared" si="24"/>
        <v>0</v>
      </c>
      <c r="AC218" s="10">
        <f t="shared" si="25"/>
        <v>8000</v>
      </c>
      <c r="AD218" s="9">
        <f t="shared" si="26"/>
        <v>45449</v>
      </c>
      <c r="AE218" s="9">
        <f t="array" ref="AE218">IFS(O218&lt;&gt;"", O218, M218&lt;&gt;"", M218, R218&lt;&gt;"", MIN(R218, K218), R218=0, K218)</f>
        <v>46661</v>
      </c>
      <c r="AF218" s="94">
        <f t="shared" si="27"/>
        <v>46661</v>
      </c>
      <c r="AG218" s="94" t="str">
        <f t="shared" si="28"/>
        <v>Start Before/End After (current period)</v>
      </c>
      <c r="AH218" s="98">
        <f t="shared" si="29"/>
        <v>45657</v>
      </c>
      <c r="AI218" s="98">
        <f t="shared" si="30"/>
        <v>45747</v>
      </c>
      <c r="AJ218" s="99">
        <f t="shared" si="31"/>
        <v>1213</v>
      </c>
      <c r="AK218" s="99">
        <f t="shared" si="32"/>
        <v>209</v>
      </c>
      <c r="AL218" s="99">
        <f t="shared" si="33"/>
        <v>90</v>
      </c>
      <c r="AM218" s="99">
        <f t="shared" si="34"/>
        <v>299</v>
      </c>
      <c r="AN218" s="8">
        <f t="shared" si="35"/>
        <v>6.595218467</v>
      </c>
      <c r="AO218" s="8">
        <f t="shared" si="36"/>
        <v>1378.40066</v>
      </c>
      <c r="AP218" s="8">
        <f t="shared" si="37"/>
        <v>593.569662</v>
      </c>
      <c r="AQ218" s="8">
        <f t="shared" si="38"/>
        <v>0</v>
      </c>
      <c r="AR218" s="8">
        <f t="shared" si="39"/>
        <v>0</v>
      </c>
      <c r="AS218" s="8">
        <f t="shared" si="40"/>
        <v>0</v>
      </c>
      <c r="AT218" s="8">
        <f t="shared" si="41"/>
        <v>1971.970322</v>
      </c>
      <c r="AU218" s="100">
        <f t="shared" si="42"/>
        <v>0</v>
      </c>
      <c r="AV218" s="8">
        <f>if(AO218&gt;0, iferror(averageifs(Prices!$B:$B, Prices!$A:$A, "&gt;="&amp;AD218, Prices!$A:$A, "&lt;"&amp;MIN($B$2, AE218)), 0), 0)</f>
        <v>4.333481349</v>
      </c>
      <c r="AW218" s="8">
        <f>if(AP218&gt;0, IFERROR(averageifs(Prices!$B:$B, Prices!$A:$A, "&gt;="&amp;MAX(AD218, $B$2), Prices!$A:$A, "&lt;"&amp;MIN($B$3, AE218)), 0), 0)</f>
        <v>4.181418936</v>
      </c>
      <c r="AX218" s="8">
        <f>if(AT218&gt;0, iferror(averageifs(Prices!$B:$B, Prices!$A:$A, "&gt;="&amp;AD218, Prices!$A:$A, "&lt;"&amp;min($B$3, $AE218)), 0), 0)</f>
        <v>4.288066736</v>
      </c>
      <c r="AY218" s="8">
        <f>VLOOKUP(maxifs(Prices!A:A, Prices!A:A, "&lt;="&amp;$B$2-1), Prices!A:B, 2, 0)*AO218</f>
        <v>5761.523023</v>
      </c>
      <c r="AZ218" s="8">
        <f t="shared" si="43"/>
        <v>5973.27355</v>
      </c>
      <c r="BA218" s="8">
        <f t="shared" si="44"/>
        <v>0</v>
      </c>
      <c r="BB218" s="8">
        <f t="shared" si="45"/>
        <v>5973.27355</v>
      </c>
      <c r="BC218" s="8">
        <f t="shared" si="46"/>
        <v>-211.7505273</v>
      </c>
      <c r="BD218" s="8">
        <f t="shared" si="47"/>
        <v>2482.66679</v>
      </c>
      <c r="BE218" s="8">
        <f t="shared" si="48"/>
        <v>0</v>
      </c>
      <c r="BF218" s="8">
        <f>-(if(R218&gt;0, VLOOKUP(maxifs(Prices!A:A, Prices!A:A, "&lt;="&amp;R218), Prices!A:B, 2, 0)*AA218, 0)+if(M218&lt;&gt;"", VLOOKUP(maxifs(Prices!A:A, Prices!A:A, "&lt;="&amp;M218), Prices!A:B, 2, 0)*Y218, 0)+if(O218&lt;&gt;"", VLOOKUP(maxifs(Prices!A:A, Prices!A:A, "&lt;="&amp;O218), Prices!A:B, 2, 0)*Z218, 0))</f>
        <v>0</v>
      </c>
      <c r="BG218" s="8">
        <f t="shared" si="49"/>
        <v>0</v>
      </c>
      <c r="BH218" s="8">
        <f t="shared" si="50"/>
        <v>-177.1771216</v>
      </c>
      <c r="BI218" s="8">
        <f>VLOOKUP(maxifs(Prices!A:A, Prices!A:A, "&lt;="&amp;$B$3), Prices!A:B, 2, 0)*AT218</f>
        <v>8067.012691</v>
      </c>
      <c r="BJ218" s="8">
        <f t="shared" si="51"/>
        <v>8455.94034</v>
      </c>
      <c r="BK218" s="8">
        <f t="shared" si="52"/>
        <v>0</v>
      </c>
      <c r="BL218" s="8">
        <f t="shared" si="53"/>
        <v>8455.94034</v>
      </c>
      <c r="BM218" s="8">
        <f t="shared" si="54"/>
        <v>-388.9276489</v>
      </c>
    </row>
    <row r="219" ht="12.75" customHeight="1">
      <c r="A219" s="88" t="s">
        <v>119</v>
      </c>
      <c r="B219" s="88" t="s">
        <v>105</v>
      </c>
      <c r="C219" s="7"/>
      <c r="D219" s="7" t="str">
        <f t="shared" si="8"/>
        <v>Y</v>
      </c>
      <c r="E219" s="89"/>
      <c r="F219" s="90" t="str">
        <f>iferror(VLOOKUP(A219, Terminations!C:D, 2, 0), "")</f>
        <v/>
      </c>
      <c r="G219" s="88" t="s">
        <v>123</v>
      </c>
      <c r="H219" s="8" t="str">
        <f t="shared" si="9"/>
        <v>E3-T04-46692</v>
      </c>
      <c r="I219" s="91">
        <v>45449.0</v>
      </c>
      <c r="J219" s="92">
        <v>8000.0</v>
      </c>
      <c r="K219" s="91">
        <v>46692.0</v>
      </c>
      <c r="L219" s="10">
        <f t="shared" si="10"/>
        <v>0</v>
      </c>
      <c r="M219" s="93" t="str">
        <f t="shared" si="11"/>
        <v/>
      </c>
      <c r="N219" s="8">
        <f t="shared" si="12"/>
        <v>0</v>
      </c>
      <c r="O219" s="94" t="str">
        <f t="shared" si="13"/>
        <v/>
      </c>
      <c r="P219" s="8">
        <f t="shared" si="14"/>
        <v>0</v>
      </c>
      <c r="Q219" s="95"/>
      <c r="R219" s="91"/>
      <c r="S219" s="97"/>
      <c r="T219" s="94">
        <f t="shared" si="16"/>
        <v>46692</v>
      </c>
      <c r="U219" s="10">
        <f t="shared" si="17"/>
        <v>0</v>
      </c>
      <c r="V219" s="10">
        <f t="shared" si="18"/>
        <v>8000</v>
      </c>
      <c r="W219" s="10">
        <f t="shared" si="19"/>
        <v>0</v>
      </c>
      <c r="X219" s="10">
        <f t="shared" si="20"/>
        <v>0</v>
      </c>
      <c r="Y219" s="10">
        <f t="shared" si="21"/>
        <v>0</v>
      </c>
      <c r="Z219" s="10">
        <f t="shared" si="22"/>
        <v>0</v>
      </c>
      <c r="AA219" s="10">
        <f t="shared" si="23"/>
        <v>0</v>
      </c>
      <c r="AB219" s="10">
        <f t="shared" si="24"/>
        <v>0</v>
      </c>
      <c r="AC219" s="10">
        <f t="shared" si="25"/>
        <v>8000</v>
      </c>
      <c r="AD219" s="9">
        <f t="shared" si="26"/>
        <v>45449</v>
      </c>
      <c r="AE219" s="9">
        <f t="array" ref="AE219">IFS(O219&lt;&gt;"", O219, M219&lt;&gt;"", M219, R219&lt;&gt;"", MIN(R219, K219), R219=0, K219)</f>
        <v>46692</v>
      </c>
      <c r="AF219" s="94">
        <f t="shared" si="27"/>
        <v>46692</v>
      </c>
      <c r="AG219" s="94" t="str">
        <f t="shared" si="28"/>
        <v>Start Before/End After (current period)</v>
      </c>
      <c r="AH219" s="98">
        <f t="shared" si="29"/>
        <v>45657</v>
      </c>
      <c r="AI219" s="98">
        <f t="shared" si="30"/>
        <v>45747</v>
      </c>
      <c r="AJ219" s="99">
        <f t="shared" si="31"/>
        <v>1244</v>
      </c>
      <c r="AK219" s="99">
        <f t="shared" si="32"/>
        <v>209</v>
      </c>
      <c r="AL219" s="99">
        <f t="shared" si="33"/>
        <v>90</v>
      </c>
      <c r="AM219" s="99">
        <f t="shared" si="34"/>
        <v>299</v>
      </c>
      <c r="AN219" s="8">
        <f t="shared" si="35"/>
        <v>6.430868167</v>
      </c>
      <c r="AO219" s="8">
        <f t="shared" si="36"/>
        <v>1344.051447</v>
      </c>
      <c r="AP219" s="8">
        <f t="shared" si="37"/>
        <v>578.778135</v>
      </c>
      <c r="AQ219" s="8">
        <f t="shared" si="38"/>
        <v>0</v>
      </c>
      <c r="AR219" s="8">
        <f t="shared" si="39"/>
        <v>0</v>
      </c>
      <c r="AS219" s="8">
        <f t="shared" si="40"/>
        <v>0</v>
      </c>
      <c r="AT219" s="8">
        <f t="shared" si="41"/>
        <v>1922.829582</v>
      </c>
      <c r="AU219" s="100">
        <f t="shared" si="42"/>
        <v>0</v>
      </c>
      <c r="AV219" s="8">
        <f>if(AO219&gt;0, iferror(averageifs(Prices!$B:$B, Prices!$A:$A, "&gt;="&amp;AD219, Prices!$A:$A, "&lt;"&amp;MIN($B$2, AE219)), 0), 0)</f>
        <v>4.333481349</v>
      </c>
      <c r="AW219" s="8">
        <f>if(AP219&gt;0, IFERROR(averageifs(Prices!$B:$B, Prices!$A:$A, "&gt;="&amp;MAX(AD219, $B$2), Prices!$A:$A, "&lt;"&amp;MIN($B$3, AE219)), 0), 0)</f>
        <v>4.181418936</v>
      </c>
      <c r="AX219" s="8">
        <f>if(AT219&gt;0, iferror(averageifs(Prices!$B:$B, Prices!$A:$A, "&gt;="&amp;AD219, Prices!$A:$A, "&lt;"&amp;min($B$3, $AE219)), 0), 0)</f>
        <v>4.288066736</v>
      </c>
      <c r="AY219" s="8">
        <f>VLOOKUP(maxifs(Prices!A:A, Prices!A:A, "&lt;="&amp;$B$2-1), Prices!A:B, 2, 0)*AO219</f>
        <v>5617.948092</v>
      </c>
      <c r="AZ219" s="8">
        <f t="shared" si="43"/>
        <v>5824.421878</v>
      </c>
      <c r="BA219" s="8">
        <f t="shared" si="44"/>
        <v>0</v>
      </c>
      <c r="BB219" s="8">
        <f t="shared" si="45"/>
        <v>5824.421878</v>
      </c>
      <c r="BC219" s="8">
        <f t="shared" si="46"/>
        <v>-206.4737858</v>
      </c>
      <c r="BD219" s="8">
        <f t="shared" si="47"/>
        <v>2420.799692</v>
      </c>
      <c r="BE219" s="8">
        <f t="shared" si="48"/>
        <v>0</v>
      </c>
      <c r="BF219" s="8">
        <f>-(if(R219&gt;0, VLOOKUP(maxifs(Prices!A:A, Prices!A:A, "&lt;="&amp;R219), Prices!A:B, 2, 0)*AA219, 0)+if(M219&lt;&gt;"", VLOOKUP(maxifs(Prices!A:A, Prices!A:A, "&lt;="&amp;M219), Prices!A:B, 2, 0)*Y219, 0)+if(O219&lt;&gt;"", VLOOKUP(maxifs(Prices!A:A, Prices!A:A, "&lt;="&amp;O219), Prices!A:B, 2, 0)*Z219, 0))</f>
        <v>0</v>
      </c>
      <c r="BG219" s="8">
        <f t="shared" si="49"/>
        <v>0</v>
      </c>
      <c r="BH219" s="8">
        <f t="shared" si="50"/>
        <v>-172.7619361</v>
      </c>
      <c r="BI219" s="8">
        <f>VLOOKUP(maxifs(Prices!A:A, Prices!A:A, "&lt;="&amp;$B$3), Prices!A:B, 2, 0)*AT219</f>
        <v>7865.985848</v>
      </c>
      <c r="BJ219" s="8">
        <f t="shared" si="51"/>
        <v>8245.22157</v>
      </c>
      <c r="BK219" s="8">
        <f t="shared" si="52"/>
        <v>0</v>
      </c>
      <c r="BL219" s="8">
        <f t="shared" si="53"/>
        <v>8245.22157</v>
      </c>
      <c r="BM219" s="8">
        <f t="shared" si="54"/>
        <v>-379.235722</v>
      </c>
    </row>
    <row r="220" ht="12.75" customHeight="1">
      <c r="A220" s="88" t="s">
        <v>119</v>
      </c>
      <c r="B220" s="88" t="s">
        <v>105</v>
      </c>
      <c r="C220" s="7"/>
      <c r="D220" s="7" t="str">
        <f t="shared" si="8"/>
        <v>Y</v>
      </c>
      <c r="E220" s="89"/>
      <c r="F220" s="90" t="str">
        <f>iferror(VLOOKUP(A220, Terminations!C:D, 2, 0), "")</f>
        <v/>
      </c>
      <c r="G220" s="88" t="s">
        <v>123</v>
      </c>
      <c r="H220" s="8" t="str">
        <f t="shared" si="9"/>
        <v>E3-T04-46722</v>
      </c>
      <c r="I220" s="91">
        <v>45449.0</v>
      </c>
      <c r="J220" s="92">
        <v>8000.0</v>
      </c>
      <c r="K220" s="91">
        <v>46722.0</v>
      </c>
      <c r="L220" s="10">
        <f t="shared" si="10"/>
        <v>0</v>
      </c>
      <c r="M220" s="93" t="str">
        <f t="shared" si="11"/>
        <v/>
      </c>
      <c r="N220" s="8">
        <f t="shared" si="12"/>
        <v>0</v>
      </c>
      <c r="O220" s="94" t="str">
        <f t="shared" si="13"/>
        <v/>
      </c>
      <c r="P220" s="8">
        <f t="shared" si="14"/>
        <v>0</v>
      </c>
      <c r="Q220" s="95"/>
      <c r="R220" s="91"/>
      <c r="S220" s="97"/>
      <c r="T220" s="94">
        <f t="shared" si="16"/>
        <v>46722</v>
      </c>
      <c r="U220" s="10">
        <f t="shared" si="17"/>
        <v>0</v>
      </c>
      <c r="V220" s="10">
        <f t="shared" si="18"/>
        <v>8000</v>
      </c>
      <c r="W220" s="10">
        <f t="shared" si="19"/>
        <v>0</v>
      </c>
      <c r="X220" s="10">
        <f t="shared" si="20"/>
        <v>0</v>
      </c>
      <c r="Y220" s="10">
        <f t="shared" si="21"/>
        <v>0</v>
      </c>
      <c r="Z220" s="10">
        <f t="shared" si="22"/>
        <v>0</v>
      </c>
      <c r="AA220" s="10">
        <f t="shared" si="23"/>
        <v>0</v>
      </c>
      <c r="AB220" s="10">
        <f t="shared" si="24"/>
        <v>0</v>
      </c>
      <c r="AC220" s="10">
        <f t="shared" si="25"/>
        <v>8000</v>
      </c>
      <c r="AD220" s="9">
        <f t="shared" si="26"/>
        <v>45449</v>
      </c>
      <c r="AE220" s="9">
        <f t="array" ref="AE220">IFS(O220&lt;&gt;"", O220, M220&lt;&gt;"", M220, R220&lt;&gt;"", MIN(R220, K220), R220=0, K220)</f>
        <v>46722</v>
      </c>
      <c r="AF220" s="94">
        <f t="shared" si="27"/>
        <v>46722</v>
      </c>
      <c r="AG220" s="94" t="str">
        <f t="shared" si="28"/>
        <v>Start Before/End After (current period)</v>
      </c>
      <c r="AH220" s="98">
        <f t="shared" si="29"/>
        <v>45657</v>
      </c>
      <c r="AI220" s="98">
        <f t="shared" si="30"/>
        <v>45747</v>
      </c>
      <c r="AJ220" s="99">
        <f t="shared" si="31"/>
        <v>1274</v>
      </c>
      <c r="AK220" s="99">
        <f t="shared" si="32"/>
        <v>209</v>
      </c>
      <c r="AL220" s="99">
        <f t="shared" si="33"/>
        <v>90</v>
      </c>
      <c r="AM220" s="99">
        <f t="shared" si="34"/>
        <v>299</v>
      </c>
      <c r="AN220" s="8">
        <f t="shared" si="35"/>
        <v>6.279434851</v>
      </c>
      <c r="AO220" s="8">
        <f t="shared" si="36"/>
        <v>1312.401884</v>
      </c>
      <c r="AP220" s="8">
        <f t="shared" si="37"/>
        <v>565.1491366</v>
      </c>
      <c r="AQ220" s="8">
        <f t="shared" si="38"/>
        <v>0</v>
      </c>
      <c r="AR220" s="8">
        <f t="shared" si="39"/>
        <v>0</v>
      </c>
      <c r="AS220" s="8">
        <f t="shared" si="40"/>
        <v>0</v>
      </c>
      <c r="AT220" s="8">
        <f t="shared" si="41"/>
        <v>1877.55102</v>
      </c>
      <c r="AU220" s="100">
        <f t="shared" si="42"/>
        <v>0</v>
      </c>
      <c r="AV220" s="8">
        <f>if(AO220&gt;0, iferror(averageifs(Prices!$B:$B, Prices!$A:$A, "&gt;="&amp;AD220, Prices!$A:$A, "&lt;"&amp;MIN($B$2, AE220)), 0), 0)</f>
        <v>4.333481349</v>
      </c>
      <c r="AW220" s="8">
        <f>if(AP220&gt;0, IFERROR(averageifs(Prices!$B:$B, Prices!$A:$A, "&gt;="&amp;MAX(AD220, $B$2), Prices!$A:$A, "&lt;"&amp;MIN($B$3, AE220)), 0), 0)</f>
        <v>4.181418936</v>
      </c>
      <c r="AX220" s="8">
        <f>if(AT220&gt;0, iferror(averageifs(Prices!$B:$B, Prices!$A:$A, "&gt;="&amp;AD220, Prices!$A:$A, "&lt;"&amp;min($B$3, $AE220)), 0), 0)</f>
        <v>4.288066736</v>
      </c>
      <c r="AY220" s="8">
        <f>VLOOKUP(maxifs(Prices!A:A, Prices!A:A, "&lt;="&amp;$B$2-1), Prices!A:B, 2, 0)*AO220</f>
        <v>5485.657321</v>
      </c>
      <c r="AZ220" s="8">
        <f t="shared" si="43"/>
        <v>5687.269087</v>
      </c>
      <c r="BA220" s="8">
        <f t="shared" si="44"/>
        <v>0</v>
      </c>
      <c r="BB220" s="8">
        <f t="shared" si="45"/>
        <v>5687.269087</v>
      </c>
      <c r="BC220" s="8">
        <f t="shared" si="46"/>
        <v>-201.6117658</v>
      </c>
      <c r="BD220" s="8">
        <f t="shared" si="47"/>
        <v>2363.794989</v>
      </c>
      <c r="BE220" s="8">
        <f t="shared" si="48"/>
        <v>0</v>
      </c>
      <c r="BF220" s="8">
        <f>-(if(R220&gt;0, VLOOKUP(maxifs(Prices!A:A, Prices!A:A, "&lt;="&amp;R220), Prices!A:B, 2, 0)*AA220, 0)+if(M220&lt;&gt;"", VLOOKUP(maxifs(Prices!A:A, Prices!A:A, "&lt;="&amp;M220), Prices!A:B, 2, 0)*Y220, 0)+if(O220&lt;&gt;"", VLOOKUP(maxifs(Prices!A:A, Prices!A:A, "&lt;="&amp;O220), Prices!A:B, 2, 0)*Z220, 0))</f>
        <v>0</v>
      </c>
      <c r="BG220" s="8">
        <f t="shared" si="49"/>
        <v>0</v>
      </c>
      <c r="BH220" s="8">
        <f t="shared" si="50"/>
        <v>-168.6937587</v>
      </c>
      <c r="BI220" s="8">
        <f>VLOOKUP(maxifs(Prices!A:A, Prices!A:A, "&lt;="&amp;$B$3), Prices!A:B, 2, 0)*AT220</f>
        <v>7680.758551</v>
      </c>
      <c r="BJ220" s="8">
        <f t="shared" si="51"/>
        <v>8051.064076</v>
      </c>
      <c r="BK220" s="8">
        <f t="shared" si="52"/>
        <v>0</v>
      </c>
      <c r="BL220" s="8">
        <f t="shared" si="53"/>
        <v>8051.064076</v>
      </c>
      <c r="BM220" s="8">
        <f t="shared" si="54"/>
        <v>-370.3055244</v>
      </c>
    </row>
    <row r="221" ht="12.75" customHeight="1">
      <c r="A221" s="88" t="s">
        <v>119</v>
      </c>
      <c r="B221" s="88" t="s">
        <v>105</v>
      </c>
      <c r="C221" s="7"/>
      <c r="D221" s="7" t="str">
        <f t="shared" si="8"/>
        <v>Y</v>
      </c>
      <c r="E221" s="89"/>
      <c r="F221" s="90" t="str">
        <f>iferror(VLOOKUP(A221, Terminations!C:D, 2, 0), "")</f>
        <v/>
      </c>
      <c r="G221" s="88" t="s">
        <v>123</v>
      </c>
      <c r="H221" s="8" t="str">
        <f t="shared" si="9"/>
        <v>E3-T04-46753</v>
      </c>
      <c r="I221" s="91">
        <v>45449.0</v>
      </c>
      <c r="J221" s="92">
        <v>8000.0</v>
      </c>
      <c r="K221" s="91">
        <v>46753.0</v>
      </c>
      <c r="L221" s="10">
        <f t="shared" si="10"/>
        <v>0</v>
      </c>
      <c r="M221" s="93" t="str">
        <f t="shared" si="11"/>
        <v/>
      </c>
      <c r="N221" s="8">
        <f t="shared" si="12"/>
        <v>0</v>
      </c>
      <c r="O221" s="94" t="str">
        <f t="shared" si="13"/>
        <v/>
      </c>
      <c r="P221" s="8">
        <f t="shared" si="14"/>
        <v>0</v>
      </c>
      <c r="Q221" s="95"/>
      <c r="R221" s="91"/>
      <c r="S221" s="97"/>
      <c r="T221" s="94">
        <f t="shared" si="16"/>
        <v>46753</v>
      </c>
      <c r="U221" s="10">
        <f t="shared" si="17"/>
        <v>0</v>
      </c>
      <c r="V221" s="10">
        <f t="shared" si="18"/>
        <v>8000</v>
      </c>
      <c r="W221" s="10">
        <f t="shared" si="19"/>
        <v>0</v>
      </c>
      <c r="X221" s="10">
        <f t="shared" si="20"/>
        <v>0</v>
      </c>
      <c r="Y221" s="10">
        <f t="shared" si="21"/>
        <v>0</v>
      </c>
      <c r="Z221" s="10">
        <f t="shared" si="22"/>
        <v>0</v>
      </c>
      <c r="AA221" s="10">
        <f t="shared" si="23"/>
        <v>0</v>
      </c>
      <c r="AB221" s="10">
        <f t="shared" si="24"/>
        <v>0</v>
      </c>
      <c r="AC221" s="10">
        <f t="shared" si="25"/>
        <v>8000</v>
      </c>
      <c r="AD221" s="9">
        <f t="shared" si="26"/>
        <v>45449</v>
      </c>
      <c r="AE221" s="9">
        <f t="array" ref="AE221">IFS(O221&lt;&gt;"", O221, M221&lt;&gt;"", M221, R221&lt;&gt;"", MIN(R221, K221), R221=0, K221)</f>
        <v>46753</v>
      </c>
      <c r="AF221" s="94">
        <f t="shared" si="27"/>
        <v>46753</v>
      </c>
      <c r="AG221" s="94" t="str">
        <f t="shared" si="28"/>
        <v>Start Before/End After (current period)</v>
      </c>
      <c r="AH221" s="98">
        <f t="shared" si="29"/>
        <v>45657</v>
      </c>
      <c r="AI221" s="98">
        <f t="shared" si="30"/>
        <v>45747</v>
      </c>
      <c r="AJ221" s="99">
        <f t="shared" si="31"/>
        <v>1305</v>
      </c>
      <c r="AK221" s="99">
        <f t="shared" si="32"/>
        <v>209</v>
      </c>
      <c r="AL221" s="99">
        <f t="shared" si="33"/>
        <v>90</v>
      </c>
      <c r="AM221" s="99">
        <f t="shared" si="34"/>
        <v>299</v>
      </c>
      <c r="AN221" s="8">
        <f t="shared" si="35"/>
        <v>6.130268199</v>
      </c>
      <c r="AO221" s="8">
        <f t="shared" si="36"/>
        <v>1281.226054</v>
      </c>
      <c r="AP221" s="8">
        <f t="shared" si="37"/>
        <v>551.7241379</v>
      </c>
      <c r="AQ221" s="8">
        <f t="shared" si="38"/>
        <v>0</v>
      </c>
      <c r="AR221" s="8">
        <f t="shared" si="39"/>
        <v>0</v>
      </c>
      <c r="AS221" s="8">
        <f t="shared" si="40"/>
        <v>0</v>
      </c>
      <c r="AT221" s="8">
        <f t="shared" si="41"/>
        <v>1832.950192</v>
      </c>
      <c r="AU221" s="100">
        <f t="shared" si="42"/>
        <v>0</v>
      </c>
      <c r="AV221" s="8">
        <f>if(AO221&gt;0, iferror(averageifs(Prices!$B:$B, Prices!$A:$A, "&gt;="&amp;AD221, Prices!$A:$A, "&lt;"&amp;MIN($B$2, AE221)), 0), 0)</f>
        <v>4.333481349</v>
      </c>
      <c r="AW221" s="8">
        <f>if(AP221&gt;0, IFERROR(averageifs(Prices!$B:$B, Prices!$A:$A, "&gt;="&amp;MAX(AD221, $B$2), Prices!$A:$A, "&lt;"&amp;MIN($B$3, AE221)), 0), 0)</f>
        <v>4.181418936</v>
      </c>
      <c r="AX221" s="8">
        <f>if(AT221&gt;0, iferror(averageifs(Prices!$B:$B, Prices!$A:$A, "&gt;="&amp;AD221, Prices!$A:$A, "&lt;"&amp;min($B$3, $AE221)), 0), 0)</f>
        <v>4.288066736</v>
      </c>
      <c r="AY221" s="8">
        <f>VLOOKUP(maxifs(Prices!A:A, Prices!A:A, "&lt;="&amp;$B$2-1), Prices!A:B, 2, 0)*AO221</f>
        <v>5355.346687</v>
      </c>
      <c r="AZ221" s="8">
        <f t="shared" si="43"/>
        <v>5552.169208</v>
      </c>
      <c r="BA221" s="8">
        <f t="shared" si="44"/>
        <v>0</v>
      </c>
      <c r="BB221" s="8">
        <f t="shared" si="45"/>
        <v>5552.169208</v>
      </c>
      <c r="BC221" s="8">
        <f t="shared" si="46"/>
        <v>-196.8225208</v>
      </c>
      <c r="BD221" s="8">
        <f t="shared" si="47"/>
        <v>2307.643537</v>
      </c>
      <c r="BE221" s="8">
        <f t="shared" si="48"/>
        <v>0</v>
      </c>
      <c r="BF221" s="8">
        <f>-(if(R221&gt;0, VLOOKUP(maxifs(Prices!A:A, Prices!A:A, "&lt;="&amp;R221), Prices!A:B, 2, 0)*AA221, 0)+if(M221&lt;&gt;"", VLOOKUP(maxifs(Prices!A:A, Prices!A:A, "&lt;="&amp;M221), Prices!A:B, 2, 0)*Y221, 0)+if(O221&lt;&gt;"", VLOOKUP(maxifs(Prices!A:A, Prices!A:A, "&lt;="&amp;O221), Prices!A:B, 2, 0)*Z221, 0))</f>
        <v>0</v>
      </c>
      <c r="BG221" s="8">
        <f t="shared" si="49"/>
        <v>0</v>
      </c>
      <c r="BH221" s="8">
        <f t="shared" si="50"/>
        <v>-164.686474</v>
      </c>
      <c r="BI221" s="8">
        <f>VLOOKUP(maxifs(Prices!A:A, Prices!A:A, "&lt;="&amp;$B$3), Prices!A:B, 2, 0)*AT221</f>
        <v>7498.303751</v>
      </c>
      <c r="BJ221" s="8">
        <f t="shared" si="51"/>
        <v>7859.812745</v>
      </c>
      <c r="BK221" s="8">
        <f t="shared" si="52"/>
        <v>0</v>
      </c>
      <c r="BL221" s="8">
        <f t="shared" si="53"/>
        <v>7859.812745</v>
      </c>
      <c r="BM221" s="8">
        <f t="shared" si="54"/>
        <v>-361.5089947</v>
      </c>
    </row>
    <row r="222" ht="12.75" customHeight="1">
      <c r="A222" s="88" t="s">
        <v>119</v>
      </c>
      <c r="B222" s="88" t="s">
        <v>105</v>
      </c>
      <c r="C222" s="7"/>
      <c r="D222" s="7" t="str">
        <f t="shared" si="8"/>
        <v>Y</v>
      </c>
      <c r="E222" s="89"/>
      <c r="F222" s="90" t="str">
        <f>iferror(VLOOKUP(A222, Terminations!C:D, 2, 0), "")</f>
        <v/>
      </c>
      <c r="G222" s="88" t="s">
        <v>123</v>
      </c>
      <c r="H222" s="8" t="str">
        <f t="shared" si="9"/>
        <v>E3-T04-46784</v>
      </c>
      <c r="I222" s="91">
        <v>45449.0</v>
      </c>
      <c r="J222" s="92">
        <v>8000.0</v>
      </c>
      <c r="K222" s="91">
        <v>46784.0</v>
      </c>
      <c r="L222" s="10">
        <f t="shared" si="10"/>
        <v>0</v>
      </c>
      <c r="M222" s="93" t="str">
        <f t="shared" si="11"/>
        <v/>
      </c>
      <c r="N222" s="8">
        <f t="shared" si="12"/>
        <v>0</v>
      </c>
      <c r="O222" s="94" t="str">
        <f t="shared" si="13"/>
        <v/>
      </c>
      <c r="P222" s="8">
        <f t="shared" si="14"/>
        <v>0</v>
      </c>
      <c r="Q222" s="95"/>
      <c r="R222" s="91"/>
      <c r="S222" s="97"/>
      <c r="T222" s="94">
        <f t="shared" si="16"/>
        <v>46784</v>
      </c>
      <c r="U222" s="10">
        <f t="shared" si="17"/>
        <v>0</v>
      </c>
      <c r="V222" s="10">
        <f t="shared" si="18"/>
        <v>8000</v>
      </c>
      <c r="W222" s="10">
        <f t="shared" si="19"/>
        <v>0</v>
      </c>
      <c r="X222" s="10">
        <f t="shared" si="20"/>
        <v>0</v>
      </c>
      <c r="Y222" s="10">
        <f t="shared" si="21"/>
        <v>0</v>
      </c>
      <c r="Z222" s="10">
        <f t="shared" si="22"/>
        <v>0</v>
      </c>
      <c r="AA222" s="10">
        <f t="shared" si="23"/>
        <v>0</v>
      </c>
      <c r="AB222" s="10">
        <f t="shared" si="24"/>
        <v>0</v>
      </c>
      <c r="AC222" s="10">
        <f t="shared" si="25"/>
        <v>8000</v>
      </c>
      <c r="AD222" s="9">
        <f t="shared" si="26"/>
        <v>45449</v>
      </c>
      <c r="AE222" s="9">
        <f t="array" ref="AE222">IFS(O222&lt;&gt;"", O222, M222&lt;&gt;"", M222, R222&lt;&gt;"", MIN(R222, K222), R222=0, K222)</f>
        <v>46784</v>
      </c>
      <c r="AF222" s="94">
        <f t="shared" si="27"/>
        <v>46784</v>
      </c>
      <c r="AG222" s="94" t="str">
        <f t="shared" si="28"/>
        <v>Start Before/End After (current period)</v>
      </c>
      <c r="AH222" s="98">
        <f t="shared" si="29"/>
        <v>45657</v>
      </c>
      <c r="AI222" s="98">
        <f t="shared" si="30"/>
        <v>45747</v>
      </c>
      <c r="AJ222" s="99">
        <f t="shared" si="31"/>
        <v>1336</v>
      </c>
      <c r="AK222" s="99">
        <f t="shared" si="32"/>
        <v>209</v>
      </c>
      <c r="AL222" s="99">
        <f t="shared" si="33"/>
        <v>90</v>
      </c>
      <c r="AM222" s="99">
        <f t="shared" si="34"/>
        <v>299</v>
      </c>
      <c r="AN222" s="8">
        <f t="shared" si="35"/>
        <v>5.988023952</v>
      </c>
      <c r="AO222" s="8">
        <f t="shared" si="36"/>
        <v>1251.497006</v>
      </c>
      <c r="AP222" s="8">
        <f t="shared" si="37"/>
        <v>538.9221557</v>
      </c>
      <c r="AQ222" s="8">
        <f t="shared" si="38"/>
        <v>0</v>
      </c>
      <c r="AR222" s="8">
        <f t="shared" si="39"/>
        <v>0</v>
      </c>
      <c r="AS222" s="8">
        <f t="shared" si="40"/>
        <v>0</v>
      </c>
      <c r="AT222" s="8">
        <f t="shared" si="41"/>
        <v>1790.419162</v>
      </c>
      <c r="AU222" s="100">
        <f t="shared" si="42"/>
        <v>0</v>
      </c>
      <c r="AV222" s="8">
        <f>if(AO222&gt;0, iferror(averageifs(Prices!$B:$B, Prices!$A:$A, "&gt;="&amp;AD222, Prices!$A:$A, "&lt;"&amp;MIN($B$2, AE222)), 0), 0)</f>
        <v>4.333481349</v>
      </c>
      <c r="AW222" s="8">
        <f>if(AP222&gt;0, IFERROR(averageifs(Prices!$B:$B, Prices!$A:$A, "&gt;="&amp;MAX(AD222, $B$2), Prices!$A:$A, "&lt;"&amp;MIN($B$3, AE222)), 0), 0)</f>
        <v>4.181418936</v>
      </c>
      <c r="AX222" s="8">
        <f>if(AT222&gt;0, iferror(averageifs(Prices!$B:$B, Prices!$A:$A, "&gt;="&amp;AD222, Prices!$A:$A, "&lt;"&amp;min($B$3, $AE222)), 0), 0)</f>
        <v>4.288066736</v>
      </c>
      <c r="AY222" s="8">
        <f>VLOOKUP(maxifs(Prices!A:A, Prices!A:A, "&lt;="&amp;$B$2-1), Prices!A:B, 2, 0)*AO222</f>
        <v>5231.083403</v>
      </c>
      <c r="AZ222" s="8">
        <f t="shared" si="43"/>
        <v>5423.338934</v>
      </c>
      <c r="BA222" s="8">
        <f t="shared" si="44"/>
        <v>0</v>
      </c>
      <c r="BB222" s="8">
        <f t="shared" si="45"/>
        <v>5423.338934</v>
      </c>
      <c r="BC222" s="8">
        <f t="shared" si="46"/>
        <v>-192.2555311</v>
      </c>
      <c r="BD222" s="8">
        <f t="shared" si="47"/>
        <v>2254.097916</v>
      </c>
      <c r="BE222" s="8">
        <f t="shared" si="48"/>
        <v>0</v>
      </c>
      <c r="BF222" s="8">
        <f>-(if(R222&gt;0, VLOOKUP(maxifs(Prices!A:A, Prices!A:A, "&lt;="&amp;R222), Prices!A:B, 2, 0)*AA222, 0)+if(M222&lt;&gt;"", VLOOKUP(maxifs(Prices!A:A, Prices!A:A, "&lt;="&amp;M222), Prices!A:B, 2, 0)*Y222, 0)+if(O222&lt;&gt;"", VLOOKUP(maxifs(Prices!A:A, Prices!A:A, "&lt;="&amp;O222), Prices!A:B, 2, 0)*Z222, 0))</f>
        <v>0</v>
      </c>
      <c r="BG222" s="8">
        <f t="shared" si="49"/>
        <v>0</v>
      </c>
      <c r="BH222" s="8">
        <f t="shared" si="50"/>
        <v>-160.8651561</v>
      </c>
      <c r="BI222" s="8">
        <f>VLOOKUP(maxifs(Prices!A:A, Prices!A:A, "&lt;="&amp;$B$3), Prices!A:B, 2, 0)*AT222</f>
        <v>7324.316164</v>
      </c>
      <c r="BJ222" s="8">
        <f t="shared" si="51"/>
        <v>7677.436851</v>
      </c>
      <c r="BK222" s="8">
        <f t="shared" si="52"/>
        <v>0</v>
      </c>
      <c r="BL222" s="8">
        <f t="shared" si="53"/>
        <v>7677.436851</v>
      </c>
      <c r="BM222" s="8">
        <f t="shared" si="54"/>
        <v>-353.1206872</v>
      </c>
    </row>
    <row r="223" ht="12.75" customHeight="1">
      <c r="A223" s="88" t="s">
        <v>119</v>
      </c>
      <c r="B223" s="88" t="s">
        <v>105</v>
      </c>
      <c r="C223" s="7"/>
      <c r="D223" s="7" t="str">
        <f t="shared" si="8"/>
        <v>Y</v>
      </c>
      <c r="E223" s="89"/>
      <c r="F223" s="90" t="str">
        <f>iferror(VLOOKUP(A223, Terminations!C:D, 2, 0), "")</f>
        <v/>
      </c>
      <c r="G223" s="88" t="s">
        <v>123</v>
      </c>
      <c r="H223" s="8" t="str">
        <f t="shared" si="9"/>
        <v>E3-T04-46812</v>
      </c>
      <c r="I223" s="91">
        <v>45449.0</v>
      </c>
      <c r="J223" s="92">
        <v>8000.0</v>
      </c>
      <c r="K223" s="91">
        <v>46812.0</v>
      </c>
      <c r="L223" s="10">
        <f t="shared" si="10"/>
        <v>0</v>
      </c>
      <c r="M223" s="93" t="str">
        <f t="shared" si="11"/>
        <v/>
      </c>
      <c r="N223" s="8">
        <f t="shared" si="12"/>
        <v>0</v>
      </c>
      <c r="O223" s="94" t="str">
        <f t="shared" si="13"/>
        <v/>
      </c>
      <c r="P223" s="8">
        <f t="shared" si="14"/>
        <v>0</v>
      </c>
      <c r="Q223" s="95"/>
      <c r="R223" s="91"/>
      <c r="S223" s="97"/>
      <c r="T223" s="94">
        <f t="shared" si="16"/>
        <v>46812</v>
      </c>
      <c r="U223" s="10">
        <f t="shared" si="17"/>
        <v>0</v>
      </c>
      <c r="V223" s="10">
        <f t="shared" si="18"/>
        <v>8000</v>
      </c>
      <c r="W223" s="10">
        <f t="shared" si="19"/>
        <v>0</v>
      </c>
      <c r="X223" s="10">
        <f t="shared" si="20"/>
        <v>0</v>
      </c>
      <c r="Y223" s="10">
        <f t="shared" si="21"/>
        <v>0</v>
      </c>
      <c r="Z223" s="10">
        <f t="shared" si="22"/>
        <v>0</v>
      </c>
      <c r="AA223" s="10">
        <f t="shared" si="23"/>
        <v>0</v>
      </c>
      <c r="AB223" s="10">
        <f t="shared" si="24"/>
        <v>0</v>
      </c>
      <c r="AC223" s="10">
        <f t="shared" si="25"/>
        <v>8000</v>
      </c>
      <c r="AD223" s="9">
        <f t="shared" si="26"/>
        <v>45449</v>
      </c>
      <c r="AE223" s="9">
        <f t="array" ref="AE223">IFS(O223&lt;&gt;"", O223, M223&lt;&gt;"", M223, R223&lt;&gt;"", MIN(R223, K223), R223=0, K223)</f>
        <v>46812</v>
      </c>
      <c r="AF223" s="94">
        <f t="shared" si="27"/>
        <v>46812</v>
      </c>
      <c r="AG223" s="94" t="str">
        <f t="shared" si="28"/>
        <v>Start Before/End After (current period)</v>
      </c>
      <c r="AH223" s="98">
        <f t="shared" si="29"/>
        <v>45657</v>
      </c>
      <c r="AI223" s="98">
        <f t="shared" si="30"/>
        <v>45747</v>
      </c>
      <c r="AJ223" s="99">
        <f t="shared" si="31"/>
        <v>1364</v>
      </c>
      <c r="AK223" s="99">
        <f t="shared" si="32"/>
        <v>209</v>
      </c>
      <c r="AL223" s="99">
        <f t="shared" si="33"/>
        <v>90</v>
      </c>
      <c r="AM223" s="99">
        <f t="shared" si="34"/>
        <v>299</v>
      </c>
      <c r="AN223" s="8">
        <f t="shared" si="35"/>
        <v>5.865102639</v>
      </c>
      <c r="AO223" s="8">
        <f t="shared" si="36"/>
        <v>1225.806452</v>
      </c>
      <c r="AP223" s="8">
        <f t="shared" si="37"/>
        <v>527.8592375</v>
      </c>
      <c r="AQ223" s="8">
        <f t="shared" si="38"/>
        <v>0</v>
      </c>
      <c r="AR223" s="8">
        <f t="shared" si="39"/>
        <v>0</v>
      </c>
      <c r="AS223" s="8">
        <f t="shared" si="40"/>
        <v>0</v>
      </c>
      <c r="AT223" s="8">
        <f t="shared" si="41"/>
        <v>1753.665689</v>
      </c>
      <c r="AU223" s="100">
        <f t="shared" si="42"/>
        <v>0</v>
      </c>
      <c r="AV223" s="8">
        <f>if(AO223&gt;0, iferror(averageifs(Prices!$B:$B, Prices!$A:$A, "&gt;="&amp;AD223, Prices!$A:$A, "&lt;"&amp;MIN($B$2, AE223)), 0), 0)</f>
        <v>4.333481349</v>
      </c>
      <c r="AW223" s="8">
        <f>if(AP223&gt;0, IFERROR(averageifs(Prices!$B:$B, Prices!$A:$A, "&gt;="&amp;MAX(AD223, $B$2), Prices!$A:$A, "&lt;"&amp;MIN($B$3, AE223)), 0), 0)</f>
        <v>4.181418936</v>
      </c>
      <c r="AX223" s="8">
        <f>if(AT223&gt;0, iferror(averageifs(Prices!$B:$B, Prices!$A:$A, "&gt;="&amp;AD223, Prices!$A:$A, "&lt;"&amp;min($B$3, $AE223)), 0), 0)</f>
        <v>4.288066736</v>
      </c>
      <c r="AY223" s="8">
        <f>VLOOKUP(maxifs(Prices!A:A, Prices!A:A, "&lt;="&amp;$B$2-1), Prices!A:B, 2, 0)*AO223</f>
        <v>5123.700459</v>
      </c>
      <c r="AZ223" s="8">
        <f t="shared" si="43"/>
        <v>5312.009396</v>
      </c>
      <c r="BA223" s="8">
        <f t="shared" si="44"/>
        <v>0</v>
      </c>
      <c r="BB223" s="8">
        <f t="shared" si="45"/>
        <v>5312.009396</v>
      </c>
      <c r="BC223" s="8">
        <f t="shared" si="46"/>
        <v>-188.3089366</v>
      </c>
      <c r="BD223" s="8">
        <f t="shared" si="47"/>
        <v>2207.826112</v>
      </c>
      <c r="BE223" s="8">
        <f t="shared" si="48"/>
        <v>0</v>
      </c>
      <c r="BF223" s="8">
        <f>-(if(R223&gt;0, VLOOKUP(maxifs(Prices!A:A, Prices!A:A, "&lt;="&amp;R223), Prices!A:B, 2, 0)*AA223, 0)+if(M223&lt;&gt;"", VLOOKUP(maxifs(Prices!A:A, Prices!A:A, "&lt;="&amp;M223), Prices!A:B, 2, 0)*Y223, 0)+if(O223&lt;&gt;"", VLOOKUP(maxifs(Prices!A:A, Prices!A:A, "&lt;="&amp;O223), Prices!A:B, 2, 0)*Z223, 0))</f>
        <v>0</v>
      </c>
      <c r="BG223" s="8">
        <f t="shared" si="49"/>
        <v>0</v>
      </c>
      <c r="BH223" s="8">
        <f t="shared" si="50"/>
        <v>-157.5629388</v>
      </c>
      <c r="BI223" s="8">
        <f>VLOOKUP(maxifs(Prices!A:A, Prices!A:A, "&lt;="&amp;$B$3), Prices!A:B, 2, 0)*AT223</f>
        <v>7173.963632</v>
      </c>
      <c r="BJ223" s="8">
        <f t="shared" si="51"/>
        <v>7519.835508</v>
      </c>
      <c r="BK223" s="8">
        <f t="shared" si="52"/>
        <v>0</v>
      </c>
      <c r="BL223" s="8">
        <f t="shared" si="53"/>
        <v>7519.835508</v>
      </c>
      <c r="BM223" s="8">
        <f t="shared" si="54"/>
        <v>-345.8718755</v>
      </c>
    </row>
    <row r="224" ht="12.75" customHeight="1">
      <c r="A224" s="88" t="s">
        <v>119</v>
      </c>
      <c r="B224" s="88" t="s">
        <v>105</v>
      </c>
      <c r="C224" s="7"/>
      <c r="D224" s="7" t="str">
        <f t="shared" si="8"/>
        <v>Y</v>
      </c>
      <c r="E224" s="89"/>
      <c r="F224" s="90" t="str">
        <f>iferror(VLOOKUP(A224, Terminations!C:D, 2, 0), "")</f>
        <v/>
      </c>
      <c r="G224" s="88" t="s">
        <v>123</v>
      </c>
      <c r="H224" s="8" t="str">
        <f t="shared" si="9"/>
        <v>E3-T04-46843</v>
      </c>
      <c r="I224" s="91">
        <v>45449.0</v>
      </c>
      <c r="J224" s="92">
        <v>8000.0</v>
      </c>
      <c r="K224" s="91">
        <v>46843.0</v>
      </c>
      <c r="L224" s="10">
        <f t="shared" si="10"/>
        <v>0</v>
      </c>
      <c r="M224" s="93" t="str">
        <f t="shared" si="11"/>
        <v/>
      </c>
      <c r="N224" s="8">
        <f t="shared" si="12"/>
        <v>0</v>
      </c>
      <c r="O224" s="94" t="str">
        <f t="shared" si="13"/>
        <v/>
      </c>
      <c r="P224" s="8">
        <f t="shared" si="14"/>
        <v>0</v>
      </c>
      <c r="Q224" s="95"/>
      <c r="R224" s="91"/>
      <c r="S224" s="97"/>
      <c r="T224" s="94">
        <f t="shared" si="16"/>
        <v>46843</v>
      </c>
      <c r="U224" s="10">
        <f t="shared" si="17"/>
        <v>0</v>
      </c>
      <c r="V224" s="10">
        <f t="shared" si="18"/>
        <v>8000</v>
      </c>
      <c r="W224" s="10">
        <f t="shared" si="19"/>
        <v>0</v>
      </c>
      <c r="X224" s="10">
        <f t="shared" si="20"/>
        <v>0</v>
      </c>
      <c r="Y224" s="10">
        <f t="shared" si="21"/>
        <v>0</v>
      </c>
      <c r="Z224" s="10">
        <f t="shared" si="22"/>
        <v>0</v>
      </c>
      <c r="AA224" s="10">
        <f t="shared" si="23"/>
        <v>0</v>
      </c>
      <c r="AB224" s="10">
        <f t="shared" si="24"/>
        <v>0</v>
      </c>
      <c r="AC224" s="10">
        <f t="shared" si="25"/>
        <v>8000</v>
      </c>
      <c r="AD224" s="9">
        <f t="shared" si="26"/>
        <v>45449</v>
      </c>
      <c r="AE224" s="9">
        <f t="array" ref="AE224">IFS(O224&lt;&gt;"", O224, M224&lt;&gt;"", M224, R224&lt;&gt;"", MIN(R224, K224), R224=0, K224)</f>
        <v>46843</v>
      </c>
      <c r="AF224" s="94">
        <f t="shared" si="27"/>
        <v>46843</v>
      </c>
      <c r="AG224" s="94" t="str">
        <f t="shared" si="28"/>
        <v>Start Before/End After (current period)</v>
      </c>
      <c r="AH224" s="98">
        <f t="shared" si="29"/>
        <v>45657</v>
      </c>
      <c r="AI224" s="98">
        <f t="shared" si="30"/>
        <v>45747</v>
      </c>
      <c r="AJ224" s="99">
        <f t="shared" si="31"/>
        <v>1395</v>
      </c>
      <c r="AK224" s="99">
        <f t="shared" si="32"/>
        <v>209</v>
      </c>
      <c r="AL224" s="99">
        <f t="shared" si="33"/>
        <v>90</v>
      </c>
      <c r="AM224" s="99">
        <f t="shared" si="34"/>
        <v>299</v>
      </c>
      <c r="AN224" s="8">
        <f t="shared" si="35"/>
        <v>5.734767025</v>
      </c>
      <c r="AO224" s="8">
        <f t="shared" si="36"/>
        <v>1198.566308</v>
      </c>
      <c r="AP224" s="8">
        <f t="shared" si="37"/>
        <v>516.1290323</v>
      </c>
      <c r="AQ224" s="8">
        <f t="shared" si="38"/>
        <v>0</v>
      </c>
      <c r="AR224" s="8">
        <f t="shared" si="39"/>
        <v>0</v>
      </c>
      <c r="AS224" s="8">
        <f t="shared" si="40"/>
        <v>0</v>
      </c>
      <c r="AT224" s="8">
        <f t="shared" si="41"/>
        <v>1714.695341</v>
      </c>
      <c r="AU224" s="100">
        <f t="shared" si="42"/>
        <v>0</v>
      </c>
      <c r="AV224" s="8">
        <f>if(AO224&gt;0, iferror(averageifs(Prices!$B:$B, Prices!$A:$A, "&gt;="&amp;AD224, Prices!$A:$A, "&lt;"&amp;MIN($B$2, AE224)), 0), 0)</f>
        <v>4.333481349</v>
      </c>
      <c r="AW224" s="8">
        <f>if(AP224&gt;0, IFERROR(averageifs(Prices!$B:$B, Prices!$A:$A, "&gt;="&amp;MAX(AD224, $B$2), Prices!$A:$A, "&lt;"&amp;MIN($B$3, AE224)), 0), 0)</f>
        <v>4.181418936</v>
      </c>
      <c r="AX224" s="8">
        <f>if(AT224&gt;0, iferror(averageifs(Prices!$B:$B, Prices!$A:$A, "&gt;="&amp;AD224, Prices!$A:$A, "&lt;"&amp;min($B$3, $AE224)), 0), 0)</f>
        <v>4.288066736</v>
      </c>
      <c r="AY224" s="8">
        <f>VLOOKUP(maxifs(Prices!A:A, Prices!A:A, "&lt;="&amp;$B$2-1), Prices!A:B, 2, 0)*AO224</f>
        <v>5009.840449</v>
      </c>
      <c r="AZ224" s="8">
        <f t="shared" si="43"/>
        <v>5193.964743</v>
      </c>
      <c r="BA224" s="8">
        <f t="shared" si="44"/>
        <v>0</v>
      </c>
      <c r="BB224" s="8">
        <f t="shared" si="45"/>
        <v>5193.964743</v>
      </c>
      <c r="BC224" s="8">
        <f t="shared" si="46"/>
        <v>-184.1242936</v>
      </c>
      <c r="BD224" s="8">
        <f t="shared" si="47"/>
        <v>2158.763309</v>
      </c>
      <c r="BE224" s="8">
        <f t="shared" si="48"/>
        <v>0</v>
      </c>
      <c r="BF224" s="8">
        <f>-(if(R224&gt;0, VLOOKUP(maxifs(Prices!A:A, Prices!A:A, "&lt;="&amp;R224), Prices!A:B, 2, 0)*AA224, 0)+if(M224&lt;&gt;"", VLOOKUP(maxifs(Prices!A:A, Prices!A:A, "&lt;="&amp;M224), Prices!A:B, 2, 0)*Y224, 0)+if(O224&lt;&gt;"", VLOOKUP(maxifs(Prices!A:A, Prices!A:A, "&lt;="&amp;O224), Prices!A:B, 2, 0)*Z224, 0))</f>
        <v>0</v>
      </c>
      <c r="BG224" s="8">
        <f t="shared" si="49"/>
        <v>0</v>
      </c>
      <c r="BH224" s="8">
        <f t="shared" si="50"/>
        <v>-154.0615402</v>
      </c>
      <c r="BI224" s="8">
        <f>VLOOKUP(maxifs(Prices!A:A, Prices!A:A, "&lt;="&amp;$B$3), Prices!A:B, 2, 0)*AT224</f>
        <v>7014.542218</v>
      </c>
      <c r="BJ224" s="8">
        <f t="shared" si="51"/>
        <v>7352.728052</v>
      </c>
      <c r="BK224" s="8">
        <f t="shared" si="52"/>
        <v>0</v>
      </c>
      <c r="BL224" s="8">
        <f t="shared" si="53"/>
        <v>7352.728052</v>
      </c>
      <c r="BM224" s="8">
        <f t="shared" si="54"/>
        <v>-338.1858338</v>
      </c>
    </row>
    <row r="225" ht="12.75" customHeight="1">
      <c r="A225" s="88" t="s">
        <v>119</v>
      </c>
      <c r="B225" s="88" t="s">
        <v>105</v>
      </c>
      <c r="C225" s="7"/>
      <c r="D225" s="7" t="str">
        <f t="shared" si="8"/>
        <v>Y</v>
      </c>
      <c r="E225" s="89"/>
      <c r="F225" s="90" t="str">
        <f>iferror(VLOOKUP(A225, Terminations!C:D, 2, 0), "")</f>
        <v/>
      </c>
      <c r="G225" s="88" t="s">
        <v>123</v>
      </c>
      <c r="H225" s="8" t="str">
        <f t="shared" si="9"/>
        <v>E3-T04-46873</v>
      </c>
      <c r="I225" s="91">
        <v>45449.0</v>
      </c>
      <c r="J225" s="92">
        <v>8000.0</v>
      </c>
      <c r="K225" s="91">
        <v>46873.0</v>
      </c>
      <c r="L225" s="10">
        <f t="shared" si="10"/>
        <v>0</v>
      </c>
      <c r="M225" s="93" t="str">
        <f t="shared" si="11"/>
        <v/>
      </c>
      <c r="N225" s="8">
        <f t="shared" si="12"/>
        <v>0</v>
      </c>
      <c r="O225" s="94" t="str">
        <f t="shared" si="13"/>
        <v/>
      </c>
      <c r="P225" s="8">
        <f t="shared" si="14"/>
        <v>0</v>
      </c>
      <c r="Q225" s="95"/>
      <c r="R225" s="91"/>
      <c r="S225" s="97"/>
      <c r="T225" s="94">
        <f t="shared" si="16"/>
        <v>46873</v>
      </c>
      <c r="U225" s="10">
        <f t="shared" si="17"/>
        <v>0</v>
      </c>
      <c r="V225" s="10">
        <f t="shared" si="18"/>
        <v>8000</v>
      </c>
      <c r="W225" s="10">
        <f t="shared" si="19"/>
        <v>0</v>
      </c>
      <c r="X225" s="10">
        <f t="shared" si="20"/>
        <v>0</v>
      </c>
      <c r="Y225" s="10">
        <f t="shared" si="21"/>
        <v>0</v>
      </c>
      <c r="Z225" s="10">
        <f t="shared" si="22"/>
        <v>0</v>
      </c>
      <c r="AA225" s="10">
        <f t="shared" si="23"/>
        <v>0</v>
      </c>
      <c r="AB225" s="10">
        <f t="shared" si="24"/>
        <v>0</v>
      </c>
      <c r="AC225" s="10">
        <f t="shared" si="25"/>
        <v>8000</v>
      </c>
      <c r="AD225" s="9">
        <f t="shared" si="26"/>
        <v>45449</v>
      </c>
      <c r="AE225" s="9">
        <f t="array" ref="AE225">IFS(O225&lt;&gt;"", O225, M225&lt;&gt;"", M225, R225&lt;&gt;"", MIN(R225, K225), R225=0, K225)</f>
        <v>46873</v>
      </c>
      <c r="AF225" s="94">
        <f t="shared" si="27"/>
        <v>46873</v>
      </c>
      <c r="AG225" s="94" t="str">
        <f t="shared" si="28"/>
        <v>Start Before/End After (current period)</v>
      </c>
      <c r="AH225" s="98">
        <f t="shared" si="29"/>
        <v>45657</v>
      </c>
      <c r="AI225" s="98">
        <f t="shared" si="30"/>
        <v>45747</v>
      </c>
      <c r="AJ225" s="99">
        <f t="shared" si="31"/>
        <v>1425</v>
      </c>
      <c r="AK225" s="99">
        <f t="shared" si="32"/>
        <v>209</v>
      </c>
      <c r="AL225" s="99">
        <f t="shared" si="33"/>
        <v>90</v>
      </c>
      <c r="AM225" s="99">
        <f t="shared" si="34"/>
        <v>299</v>
      </c>
      <c r="AN225" s="8">
        <f t="shared" si="35"/>
        <v>5.614035088</v>
      </c>
      <c r="AO225" s="8">
        <f t="shared" si="36"/>
        <v>1173.333333</v>
      </c>
      <c r="AP225" s="8">
        <f t="shared" si="37"/>
        <v>505.2631579</v>
      </c>
      <c r="AQ225" s="8">
        <f t="shared" si="38"/>
        <v>0</v>
      </c>
      <c r="AR225" s="8">
        <f t="shared" si="39"/>
        <v>0</v>
      </c>
      <c r="AS225" s="8">
        <f t="shared" si="40"/>
        <v>0</v>
      </c>
      <c r="AT225" s="8">
        <f t="shared" si="41"/>
        <v>1678.596491</v>
      </c>
      <c r="AU225" s="100">
        <f t="shared" si="42"/>
        <v>0</v>
      </c>
      <c r="AV225" s="8">
        <f>if(AO225&gt;0, iferror(averageifs(Prices!$B:$B, Prices!$A:$A, "&gt;="&amp;AD225, Prices!$A:$A, "&lt;"&amp;MIN($B$2, AE225)), 0), 0)</f>
        <v>4.333481349</v>
      </c>
      <c r="AW225" s="8">
        <f>if(AP225&gt;0, IFERROR(averageifs(Prices!$B:$B, Prices!$A:$A, "&gt;="&amp;MAX(AD225, $B$2), Prices!$A:$A, "&lt;"&amp;MIN($B$3, AE225)), 0), 0)</f>
        <v>4.181418936</v>
      </c>
      <c r="AX225" s="8">
        <f>if(AT225&gt;0, iferror(averageifs(Prices!$B:$B, Prices!$A:$A, "&gt;="&amp;AD225, Prices!$A:$A, "&lt;"&amp;min($B$3, $AE225)), 0), 0)</f>
        <v>4.288066736</v>
      </c>
      <c r="AY225" s="8">
        <f>VLOOKUP(maxifs(Prices!A:A, Prices!A:A, "&lt;="&amp;$B$2-1), Prices!A:B, 2, 0)*AO225</f>
        <v>4904.370124</v>
      </c>
      <c r="AZ225" s="8">
        <f t="shared" si="43"/>
        <v>5084.618117</v>
      </c>
      <c r="BA225" s="8">
        <f t="shared" si="44"/>
        <v>0</v>
      </c>
      <c r="BB225" s="8">
        <f t="shared" si="45"/>
        <v>5084.618117</v>
      </c>
      <c r="BC225" s="8">
        <f t="shared" si="46"/>
        <v>-180.2479927</v>
      </c>
      <c r="BD225" s="8">
        <f t="shared" si="47"/>
        <v>2113.315661</v>
      </c>
      <c r="BE225" s="8">
        <f t="shared" si="48"/>
        <v>0</v>
      </c>
      <c r="BF225" s="8">
        <f>-(if(R225&gt;0, VLOOKUP(maxifs(Prices!A:A, Prices!A:A, "&lt;="&amp;R225), Prices!A:B, 2, 0)*AA225, 0)+if(M225&lt;&gt;"", VLOOKUP(maxifs(Prices!A:A, Prices!A:A, "&lt;="&amp;M225), Prices!A:B, 2, 0)*Y225, 0)+if(O225&lt;&gt;"", VLOOKUP(maxifs(Prices!A:A, Prices!A:A, "&lt;="&amp;O225), Prices!A:B, 2, 0)*Z225, 0))</f>
        <v>0</v>
      </c>
      <c r="BG225" s="8">
        <f t="shared" si="49"/>
        <v>0</v>
      </c>
      <c r="BH225" s="8">
        <f t="shared" si="50"/>
        <v>-150.8181393</v>
      </c>
      <c r="BI225" s="8">
        <f>VLOOKUP(maxifs(Prices!A:A, Prices!A:A, "&lt;="&amp;$B$3), Prices!A:B, 2, 0)*AT225</f>
        <v>6866.867645</v>
      </c>
      <c r="BJ225" s="8">
        <f t="shared" si="51"/>
        <v>7197.933777</v>
      </c>
      <c r="BK225" s="8">
        <f t="shared" si="52"/>
        <v>0</v>
      </c>
      <c r="BL225" s="8">
        <f t="shared" si="53"/>
        <v>7197.933777</v>
      </c>
      <c r="BM225" s="8">
        <f t="shared" si="54"/>
        <v>-331.066132</v>
      </c>
    </row>
    <row r="226" ht="12.75" customHeight="1">
      <c r="A226" s="88" t="s">
        <v>119</v>
      </c>
      <c r="B226" s="88" t="s">
        <v>105</v>
      </c>
      <c r="C226" s="7"/>
      <c r="D226" s="7" t="str">
        <f t="shared" si="8"/>
        <v>Y</v>
      </c>
      <c r="E226" s="89"/>
      <c r="F226" s="90" t="str">
        <f>iferror(VLOOKUP(A226, Terminations!C:D, 2, 0), "")</f>
        <v/>
      </c>
      <c r="G226" s="88" t="s">
        <v>123</v>
      </c>
      <c r="H226" s="8" t="str">
        <f t="shared" si="9"/>
        <v>E3-T04-46904</v>
      </c>
      <c r="I226" s="91">
        <v>45449.0</v>
      </c>
      <c r="J226" s="92">
        <v>8000.0</v>
      </c>
      <c r="K226" s="91">
        <v>46904.0</v>
      </c>
      <c r="L226" s="10">
        <f t="shared" si="10"/>
        <v>0</v>
      </c>
      <c r="M226" s="93" t="str">
        <f t="shared" si="11"/>
        <v/>
      </c>
      <c r="N226" s="8">
        <f t="shared" si="12"/>
        <v>0</v>
      </c>
      <c r="O226" s="94" t="str">
        <f t="shared" si="13"/>
        <v/>
      </c>
      <c r="P226" s="8">
        <f t="shared" si="14"/>
        <v>0</v>
      </c>
      <c r="Q226" s="95"/>
      <c r="R226" s="91"/>
      <c r="S226" s="97"/>
      <c r="T226" s="94">
        <f t="shared" si="16"/>
        <v>46904</v>
      </c>
      <c r="U226" s="10">
        <f t="shared" si="17"/>
        <v>0</v>
      </c>
      <c r="V226" s="10">
        <f t="shared" si="18"/>
        <v>8000</v>
      </c>
      <c r="W226" s="10">
        <f t="shared" si="19"/>
        <v>0</v>
      </c>
      <c r="X226" s="10">
        <f t="shared" si="20"/>
        <v>0</v>
      </c>
      <c r="Y226" s="10">
        <f t="shared" si="21"/>
        <v>0</v>
      </c>
      <c r="Z226" s="10">
        <f t="shared" si="22"/>
        <v>0</v>
      </c>
      <c r="AA226" s="10">
        <f t="shared" si="23"/>
        <v>0</v>
      </c>
      <c r="AB226" s="10">
        <f t="shared" si="24"/>
        <v>0</v>
      </c>
      <c r="AC226" s="10">
        <f t="shared" si="25"/>
        <v>8000</v>
      </c>
      <c r="AD226" s="9">
        <f t="shared" si="26"/>
        <v>45449</v>
      </c>
      <c r="AE226" s="9">
        <f t="array" ref="AE226">IFS(O226&lt;&gt;"", O226, M226&lt;&gt;"", M226, R226&lt;&gt;"", MIN(R226, K226), R226=0, K226)</f>
        <v>46904</v>
      </c>
      <c r="AF226" s="94">
        <f t="shared" si="27"/>
        <v>46904</v>
      </c>
      <c r="AG226" s="94" t="str">
        <f t="shared" si="28"/>
        <v>Start Before/End After (current period)</v>
      </c>
      <c r="AH226" s="98">
        <f t="shared" si="29"/>
        <v>45657</v>
      </c>
      <c r="AI226" s="98">
        <f t="shared" si="30"/>
        <v>45747</v>
      </c>
      <c r="AJ226" s="99">
        <f t="shared" si="31"/>
        <v>1456</v>
      </c>
      <c r="AK226" s="99">
        <f t="shared" si="32"/>
        <v>209</v>
      </c>
      <c r="AL226" s="99">
        <f t="shared" si="33"/>
        <v>90</v>
      </c>
      <c r="AM226" s="99">
        <f t="shared" si="34"/>
        <v>299</v>
      </c>
      <c r="AN226" s="8">
        <f t="shared" si="35"/>
        <v>5.494505495</v>
      </c>
      <c r="AO226" s="8">
        <f t="shared" si="36"/>
        <v>1148.351648</v>
      </c>
      <c r="AP226" s="8">
        <f t="shared" si="37"/>
        <v>494.5054945</v>
      </c>
      <c r="AQ226" s="8">
        <f t="shared" si="38"/>
        <v>0</v>
      </c>
      <c r="AR226" s="8">
        <f t="shared" si="39"/>
        <v>0</v>
      </c>
      <c r="AS226" s="8">
        <f t="shared" si="40"/>
        <v>0</v>
      </c>
      <c r="AT226" s="8">
        <f t="shared" si="41"/>
        <v>1642.857143</v>
      </c>
      <c r="AU226" s="100">
        <f t="shared" si="42"/>
        <v>0</v>
      </c>
      <c r="AV226" s="8">
        <f>if(AO226&gt;0, iferror(averageifs(Prices!$B:$B, Prices!$A:$A, "&gt;="&amp;AD226, Prices!$A:$A, "&lt;"&amp;MIN($B$2, AE226)), 0), 0)</f>
        <v>4.333481349</v>
      </c>
      <c r="AW226" s="8">
        <f>if(AP226&gt;0, IFERROR(averageifs(Prices!$B:$B, Prices!$A:$A, "&gt;="&amp;MAX(AD226, $B$2), Prices!$A:$A, "&lt;"&amp;MIN($B$3, AE226)), 0), 0)</f>
        <v>4.181418936</v>
      </c>
      <c r="AX226" s="8">
        <f>if(AT226&gt;0, iferror(averageifs(Prices!$B:$B, Prices!$A:$A, "&gt;="&amp;AD226, Prices!$A:$A, "&lt;"&amp;min($B$3, $AE226)), 0), 0)</f>
        <v>4.288066736</v>
      </c>
      <c r="AY226" s="8">
        <f>VLOOKUP(maxifs(Prices!A:A, Prices!A:A, "&lt;="&amp;$B$2-1), Prices!A:B, 2, 0)*AO226</f>
        <v>4799.950156</v>
      </c>
      <c r="AZ226" s="8">
        <f t="shared" si="43"/>
        <v>4976.360451</v>
      </c>
      <c r="BA226" s="8">
        <f t="shared" si="44"/>
        <v>0</v>
      </c>
      <c r="BB226" s="8">
        <f t="shared" si="45"/>
        <v>4976.360451</v>
      </c>
      <c r="BC226" s="8">
        <f t="shared" si="46"/>
        <v>-176.410295</v>
      </c>
      <c r="BD226" s="8">
        <f t="shared" si="47"/>
        <v>2068.320616</v>
      </c>
      <c r="BE226" s="8">
        <f t="shared" si="48"/>
        <v>0</v>
      </c>
      <c r="BF226" s="8">
        <f>-(if(R226&gt;0, VLOOKUP(maxifs(Prices!A:A, Prices!A:A, "&lt;="&amp;R226), Prices!A:B, 2, 0)*AA226, 0)+if(M226&lt;&gt;"", VLOOKUP(maxifs(Prices!A:A, Prices!A:A, "&lt;="&amp;M226), Prices!A:B, 2, 0)*Y226, 0)+if(O226&lt;&gt;"", VLOOKUP(maxifs(Prices!A:A, Prices!A:A, "&lt;="&amp;O226), Prices!A:B, 2, 0)*Z226, 0))</f>
        <v>0</v>
      </c>
      <c r="BG226" s="8">
        <f t="shared" si="49"/>
        <v>0</v>
      </c>
      <c r="BH226" s="8">
        <f t="shared" si="50"/>
        <v>-147.6070388</v>
      </c>
      <c r="BI226" s="8">
        <f>VLOOKUP(maxifs(Prices!A:A, Prices!A:A, "&lt;="&amp;$B$3), Prices!A:B, 2, 0)*AT226</f>
        <v>6720.663732</v>
      </c>
      <c r="BJ226" s="8">
        <f t="shared" si="51"/>
        <v>7044.681066</v>
      </c>
      <c r="BK226" s="8">
        <f t="shared" si="52"/>
        <v>0</v>
      </c>
      <c r="BL226" s="8">
        <f t="shared" si="53"/>
        <v>7044.681066</v>
      </c>
      <c r="BM226" s="8">
        <f t="shared" si="54"/>
        <v>-324.0173339</v>
      </c>
    </row>
    <row r="227" ht="12.75" customHeight="1">
      <c r="A227" s="88" t="s">
        <v>119</v>
      </c>
      <c r="B227" s="88" t="s">
        <v>105</v>
      </c>
      <c r="C227" s="7"/>
      <c r="D227" s="7" t="str">
        <f t="shared" si="8"/>
        <v>Y</v>
      </c>
      <c r="E227" s="89"/>
      <c r="F227" s="90" t="str">
        <f>iferror(VLOOKUP(A227, Terminations!C:D, 2, 0), "")</f>
        <v/>
      </c>
      <c r="G227" s="88" t="s">
        <v>124</v>
      </c>
      <c r="H227" s="8" t="str">
        <f t="shared" si="9"/>
        <v>E3-T05-46934</v>
      </c>
      <c r="I227" s="91">
        <v>45449.0</v>
      </c>
      <c r="J227" s="92">
        <v>8000.0</v>
      </c>
      <c r="K227" s="91">
        <v>46934.0</v>
      </c>
      <c r="L227" s="10">
        <f t="shared" si="10"/>
        <v>0</v>
      </c>
      <c r="M227" s="93" t="str">
        <f t="shared" si="11"/>
        <v/>
      </c>
      <c r="N227" s="8">
        <f t="shared" si="12"/>
        <v>0</v>
      </c>
      <c r="O227" s="94" t="str">
        <f t="shared" si="13"/>
        <v/>
      </c>
      <c r="P227" s="8">
        <f t="shared" si="14"/>
        <v>0</v>
      </c>
      <c r="Q227" s="95"/>
      <c r="R227" s="91"/>
      <c r="S227" s="97"/>
      <c r="T227" s="94">
        <f t="shared" si="16"/>
        <v>46934</v>
      </c>
      <c r="U227" s="10">
        <f t="shared" si="17"/>
        <v>0</v>
      </c>
      <c r="V227" s="10">
        <f t="shared" si="18"/>
        <v>8000</v>
      </c>
      <c r="W227" s="10">
        <f t="shared" si="19"/>
        <v>0</v>
      </c>
      <c r="X227" s="10">
        <f t="shared" si="20"/>
        <v>0</v>
      </c>
      <c r="Y227" s="10">
        <f t="shared" si="21"/>
        <v>0</v>
      </c>
      <c r="Z227" s="10">
        <f t="shared" si="22"/>
        <v>0</v>
      </c>
      <c r="AA227" s="10">
        <f t="shared" si="23"/>
        <v>0</v>
      </c>
      <c r="AB227" s="10">
        <f t="shared" si="24"/>
        <v>0</v>
      </c>
      <c r="AC227" s="10">
        <f t="shared" si="25"/>
        <v>8000</v>
      </c>
      <c r="AD227" s="9">
        <f t="shared" si="26"/>
        <v>45449</v>
      </c>
      <c r="AE227" s="9">
        <f t="array" ref="AE227">IFS(O227&lt;&gt;"", O227, M227&lt;&gt;"", M227, R227&lt;&gt;"", MIN(R227, K227), R227=0, K227)</f>
        <v>46934</v>
      </c>
      <c r="AF227" s="94">
        <f t="shared" si="27"/>
        <v>46934</v>
      </c>
      <c r="AG227" s="94" t="str">
        <f t="shared" si="28"/>
        <v>Start Before/End After (current period)</v>
      </c>
      <c r="AH227" s="98">
        <f t="shared" si="29"/>
        <v>45657</v>
      </c>
      <c r="AI227" s="98">
        <f t="shared" si="30"/>
        <v>45747</v>
      </c>
      <c r="AJ227" s="99">
        <f t="shared" si="31"/>
        <v>1486</v>
      </c>
      <c r="AK227" s="99">
        <f t="shared" si="32"/>
        <v>209</v>
      </c>
      <c r="AL227" s="99">
        <f t="shared" si="33"/>
        <v>90</v>
      </c>
      <c r="AM227" s="99">
        <f t="shared" si="34"/>
        <v>299</v>
      </c>
      <c r="AN227" s="8">
        <f t="shared" si="35"/>
        <v>5.383580081</v>
      </c>
      <c r="AO227" s="8">
        <f t="shared" si="36"/>
        <v>1125.168237</v>
      </c>
      <c r="AP227" s="8">
        <f t="shared" si="37"/>
        <v>484.5222073</v>
      </c>
      <c r="AQ227" s="8">
        <f t="shared" si="38"/>
        <v>0</v>
      </c>
      <c r="AR227" s="8">
        <f t="shared" si="39"/>
        <v>0</v>
      </c>
      <c r="AS227" s="8">
        <f t="shared" si="40"/>
        <v>0</v>
      </c>
      <c r="AT227" s="8">
        <f t="shared" si="41"/>
        <v>1609.690444</v>
      </c>
      <c r="AU227" s="100">
        <f t="shared" si="42"/>
        <v>0</v>
      </c>
      <c r="AV227" s="8">
        <f>if(AO227&gt;0, iferror(averageifs(Prices!$B:$B, Prices!$A:$A, "&gt;="&amp;AD227, Prices!$A:$A, "&lt;"&amp;MIN($B$2, AE227)), 0), 0)</f>
        <v>4.333481349</v>
      </c>
      <c r="AW227" s="8">
        <f>if(AP227&gt;0, IFERROR(averageifs(Prices!$B:$B, Prices!$A:$A, "&gt;="&amp;MAX(AD227, $B$2), Prices!$A:$A, "&lt;"&amp;MIN($B$3, AE227)), 0), 0)</f>
        <v>4.181418936</v>
      </c>
      <c r="AX227" s="8">
        <f>if(AT227&gt;0, iferror(averageifs(Prices!$B:$B, Prices!$A:$A, "&gt;="&amp;AD227, Prices!$A:$A, "&lt;"&amp;min($B$3, $AE227)), 0), 0)</f>
        <v>4.288066736</v>
      </c>
      <c r="AY227" s="8">
        <f>VLOOKUP(maxifs(Prices!A:A, Prices!A:A, "&lt;="&amp;$B$2-1), Prices!A:B, 2, 0)*AO227</f>
        <v>4703.046721</v>
      </c>
      <c r="AZ227" s="8">
        <f t="shared" si="43"/>
        <v>4875.895569</v>
      </c>
      <c r="BA227" s="8">
        <f t="shared" si="44"/>
        <v>0</v>
      </c>
      <c r="BB227" s="8">
        <f t="shared" si="45"/>
        <v>4875.895569</v>
      </c>
      <c r="BC227" s="8">
        <f t="shared" si="46"/>
        <v>-172.848849</v>
      </c>
      <c r="BD227" s="8">
        <f t="shared" si="47"/>
        <v>2026.564479</v>
      </c>
      <c r="BE227" s="8">
        <f t="shared" si="48"/>
        <v>0</v>
      </c>
      <c r="BF227" s="8">
        <f>-(if(R227&gt;0, VLOOKUP(maxifs(Prices!A:A, Prices!A:A, "&lt;="&amp;R227), Prices!A:B, 2, 0)*AA227, 0)+if(M227&lt;&gt;"", VLOOKUP(maxifs(Prices!A:A, Prices!A:A, "&lt;="&amp;M227), Prices!A:B, 2, 0)*Y227, 0)+if(O227&lt;&gt;"", VLOOKUP(maxifs(Prices!A:A, Prices!A:A, "&lt;="&amp;O227), Prices!A:B, 2, 0)*Z227, 0))</f>
        <v>0</v>
      </c>
      <c r="BG227" s="8">
        <f t="shared" si="49"/>
        <v>0</v>
      </c>
      <c r="BH227" s="8">
        <f t="shared" si="50"/>
        <v>-144.6270852</v>
      </c>
      <c r="BI227" s="8">
        <f>VLOOKUP(maxifs(Prices!A:A, Prices!A:A, "&lt;="&amp;$B$3), Prices!A:B, 2, 0)*AT227</f>
        <v>6584.984115</v>
      </c>
      <c r="BJ227" s="8">
        <f t="shared" si="51"/>
        <v>6902.460049</v>
      </c>
      <c r="BK227" s="8">
        <f t="shared" si="52"/>
        <v>0</v>
      </c>
      <c r="BL227" s="8">
        <f t="shared" si="53"/>
        <v>6902.460049</v>
      </c>
      <c r="BM227" s="8">
        <f t="shared" si="54"/>
        <v>-317.4759341</v>
      </c>
    </row>
    <row r="228" ht="12.75" customHeight="1">
      <c r="A228" s="88" t="s">
        <v>119</v>
      </c>
      <c r="B228" s="88" t="s">
        <v>105</v>
      </c>
      <c r="C228" s="7"/>
      <c r="D228" s="7" t="str">
        <f t="shared" si="8"/>
        <v>Y</v>
      </c>
      <c r="E228" s="89"/>
      <c r="F228" s="90" t="str">
        <f>iferror(VLOOKUP(A228, Terminations!C:D, 2, 0), "")</f>
        <v/>
      </c>
      <c r="G228" s="88" t="s">
        <v>124</v>
      </c>
      <c r="H228" s="8" t="str">
        <f t="shared" si="9"/>
        <v>E3-T05-46965</v>
      </c>
      <c r="I228" s="91">
        <v>45449.0</v>
      </c>
      <c r="J228" s="92">
        <v>8000.0</v>
      </c>
      <c r="K228" s="91">
        <v>46965.0</v>
      </c>
      <c r="L228" s="10">
        <f t="shared" si="10"/>
        <v>0</v>
      </c>
      <c r="M228" s="93" t="str">
        <f t="shared" si="11"/>
        <v/>
      </c>
      <c r="N228" s="8">
        <f t="shared" si="12"/>
        <v>0</v>
      </c>
      <c r="O228" s="94" t="str">
        <f t="shared" si="13"/>
        <v/>
      </c>
      <c r="P228" s="8">
        <f t="shared" si="14"/>
        <v>0</v>
      </c>
      <c r="Q228" s="95"/>
      <c r="R228" s="91"/>
      <c r="S228" s="97"/>
      <c r="T228" s="94">
        <f t="shared" si="16"/>
        <v>46965</v>
      </c>
      <c r="U228" s="10">
        <f t="shared" si="17"/>
        <v>0</v>
      </c>
      <c r="V228" s="10">
        <f t="shared" si="18"/>
        <v>8000</v>
      </c>
      <c r="W228" s="10">
        <f t="shared" si="19"/>
        <v>0</v>
      </c>
      <c r="X228" s="10">
        <f t="shared" si="20"/>
        <v>0</v>
      </c>
      <c r="Y228" s="10">
        <f t="shared" si="21"/>
        <v>0</v>
      </c>
      <c r="Z228" s="10">
        <f t="shared" si="22"/>
        <v>0</v>
      </c>
      <c r="AA228" s="10">
        <f t="shared" si="23"/>
        <v>0</v>
      </c>
      <c r="AB228" s="10">
        <f t="shared" si="24"/>
        <v>0</v>
      </c>
      <c r="AC228" s="10">
        <f t="shared" si="25"/>
        <v>8000</v>
      </c>
      <c r="AD228" s="9">
        <f t="shared" si="26"/>
        <v>45449</v>
      </c>
      <c r="AE228" s="9">
        <f t="array" ref="AE228">IFS(O228&lt;&gt;"", O228, M228&lt;&gt;"", M228, R228&lt;&gt;"", MIN(R228, K228), R228=0, K228)</f>
        <v>46965</v>
      </c>
      <c r="AF228" s="94">
        <f t="shared" si="27"/>
        <v>46965</v>
      </c>
      <c r="AG228" s="94" t="str">
        <f t="shared" si="28"/>
        <v>Start Before/End After (current period)</v>
      </c>
      <c r="AH228" s="98">
        <f t="shared" si="29"/>
        <v>45657</v>
      </c>
      <c r="AI228" s="98">
        <f t="shared" si="30"/>
        <v>45747</v>
      </c>
      <c r="AJ228" s="99">
        <f t="shared" si="31"/>
        <v>1517</v>
      </c>
      <c r="AK228" s="99">
        <f t="shared" si="32"/>
        <v>209</v>
      </c>
      <c r="AL228" s="99">
        <f t="shared" si="33"/>
        <v>90</v>
      </c>
      <c r="AM228" s="99">
        <f t="shared" si="34"/>
        <v>299</v>
      </c>
      <c r="AN228" s="8">
        <f t="shared" si="35"/>
        <v>5.273566249</v>
      </c>
      <c r="AO228" s="8">
        <f t="shared" si="36"/>
        <v>1102.175346</v>
      </c>
      <c r="AP228" s="8">
        <f t="shared" si="37"/>
        <v>474.6209624</v>
      </c>
      <c r="AQ228" s="8">
        <f t="shared" si="38"/>
        <v>0</v>
      </c>
      <c r="AR228" s="8">
        <f t="shared" si="39"/>
        <v>0</v>
      </c>
      <c r="AS228" s="8">
        <f t="shared" si="40"/>
        <v>0</v>
      </c>
      <c r="AT228" s="8">
        <f t="shared" si="41"/>
        <v>1576.796309</v>
      </c>
      <c r="AU228" s="100">
        <f t="shared" si="42"/>
        <v>0</v>
      </c>
      <c r="AV228" s="8">
        <f>if(AO228&gt;0, iferror(averageifs(Prices!$B:$B, Prices!$A:$A, "&gt;="&amp;AD228, Prices!$A:$A, "&lt;"&amp;MIN($B$2, AE228)), 0), 0)</f>
        <v>4.333481349</v>
      </c>
      <c r="AW228" s="8">
        <f>if(AP228&gt;0, IFERROR(averageifs(Prices!$B:$B, Prices!$A:$A, "&gt;="&amp;MAX(AD228, $B$2), Prices!$A:$A, "&lt;"&amp;MIN($B$3, AE228)), 0), 0)</f>
        <v>4.181418936</v>
      </c>
      <c r="AX228" s="8">
        <f>if(AT228&gt;0, iferror(averageifs(Prices!$B:$B, Prices!$A:$A, "&gt;="&amp;AD228, Prices!$A:$A, "&lt;"&amp;min($B$3, $AE228)), 0), 0)</f>
        <v>4.288066736</v>
      </c>
      <c r="AY228" s="8">
        <f>VLOOKUP(maxifs(Prices!A:A, Prices!A:A, "&lt;="&amp;$B$2-1), Prices!A:B, 2, 0)*AO228</f>
        <v>4606.939635</v>
      </c>
      <c r="AZ228" s="8">
        <f t="shared" si="43"/>
        <v>4776.256306</v>
      </c>
      <c r="BA228" s="8">
        <f t="shared" si="44"/>
        <v>0</v>
      </c>
      <c r="BB228" s="8">
        <f t="shared" si="45"/>
        <v>4776.256306</v>
      </c>
      <c r="BC228" s="8">
        <f t="shared" si="46"/>
        <v>-169.3166708</v>
      </c>
      <c r="BD228" s="8">
        <f t="shared" si="47"/>
        <v>1985.151494</v>
      </c>
      <c r="BE228" s="8">
        <f t="shared" si="48"/>
        <v>0</v>
      </c>
      <c r="BF228" s="8">
        <f>-(if(R228&gt;0, VLOOKUP(maxifs(Prices!A:A, Prices!A:A, "&lt;="&amp;R228), Prices!A:B, 2, 0)*AA228, 0)+if(M228&lt;&gt;"", VLOOKUP(maxifs(Prices!A:A, Prices!A:A, "&lt;="&amp;M228), Prices!A:B, 2, 0)*Y228, 0)+if(O228&lt;&gt;"", VLOOKUP(maxifs(Prices!A:A, Prices!A:A, "&lt;="&amp;O228), Prices!A:B, 2, 0)*Z228, 0))</f>
        <v>0</v>
      </c>
      <c r="BG228" s="8">
        <f t="shared" si="49"/>
        <v>0</v>
      </c>
      <c r="BH228" s="8">
        <f t="shared" si="50"/>
        <v>-141.6716207</v>
      </c>
      <c r="BI228" s="8">
        <f>VLOOKUP(maxifs(Prices!A:A, Prices!A:A, "&lt;="&amp;$B$3), Prices!A:B, 2, 0)*AT228</f>
        <v>6450.419509</v>
      </c>
      <c r="BJ228" s="8">
        <f t="shared" si="51"/>
        <v>6761.4078</v>
      </c>
      <c r="BK228" s="8">
        <f t="shared" si="52"/>
        <v>0</v>
      </c>
      <c r="BL228" s="8">
        <f t="shared" si="53"/>
        <v>6761.4078</v>
      </c>
      <c r="BM228" s="8">
        <f t="shared" si="54"/>
        <v>-310.9882914</v>
      </c>
    </row>
    <row r="229" ht="12.75" customHeight="1">
      <c r="A229" s="88" t="s">
        <v>119</v>
      </c>
      <c r="B229" s="88" t="s">
        <v>105</v>
      </c>
      <c r="C229" s="7"/>
      <c r="D229" s="7" t="str">
        <f t="shared" si="8"/>
        <v>Y</v>
      </c>
      <c r="E229" s="89"/>
      <c r="F229" s="90" t="str">
        <f>iferror(VLOOKUP(A229, Terminations!C:D, 2, 0), "")</f>
        <v/>
      </c>
      <c r="G229" s="88" t="s">
        <v>124</v>
      </c>
      <c r="H229" s="8" t="str">
        <f t="shared" si="9"/>
        <v>E3-T05-46996</v>
      </c>
      <c r="I229" s="91">
        <v>45449.0</v>
      </c>
      <c r="J229" s="92">
        <v>8000.0</v>
      </c>
      <c r="K229" s="91">
        <v>46996.0</v>
      </c>
      <c r="L229" s="10">
        <f t="shared" si="10"/>
        <v>0</v>
      </c>
      <c r="M229" s="93" t="str">
        <f t="shared" si="11"/>
        <v/>
      </c>
      <c r="N229" s="8">
        <f t="shared" si="12"/>
        <v>0</v>
      </c>
      <c r="O229" s="94" t="str">
        <f t="shared" si="13"/>
        <v/>
      </c>
      <c r="P229" s="8">
        <f t="shared" si="14"/>
        <v>0</v>
      </c>
      <c r="Q229" s="95"/>
      <c r="R229" s="91"/>
      <c r="S229" s="97"/>
      <c r="T229" s="94">
        <f t="shared" si="16"/>
        <v>46996</v>
      </c>
      <c r="U229" s="10">
        <f t="shared" si="17"/>
        <v>0</v>
      </c>
      <c r="V229" s="10">
        <f t="shared" si="18"/>
        <v>8000</v>
      </c>
      <c r="W229" s="10">
        <f t="shared" si="19"/>
        <v>0</v>
      </c>
      <c r="X229" s="10">
        <f t="shared" si="20"/>
        <v>0</v>
      </c>
      <c r="Y229" s="10">
        <f t="shared" si="21"/>
        <v>0</v>
      </c>
      <c r="Z229" s="10">
        <f t="shared" si="22"/>
        <v>0</v>
      </c>
      <c r="AA229" s="10">
        <f t="shared" si="23"/>
        <v>0</v>
      </c>
      <c r="AB229" s="10">
        <f t="shared" si="24"/>
        <v>0</v>
      </c>
      <c r="AC229" s="10">
        <f t="shared" si="25"/>
        <v>8000</v>
      </c>
      <c r="AD229" s="9">
        <f t="shared" si="26"/>
        <v>45449</v>
      </c>
      <c r="AE229" s="9">
        <f t="array" ref="AE229">IFS(O229&lt;&gt;"", O229, M229&lt;&gt;"", M229, R229&lt;&gt;"", MIN(R229, K229), R229=0, K229)</f>
        <v>46996</v>
      </c>
      <c r="AF229" s="94">
        <f t="shared" si="27"/>
        <v>46996</v>
      </c>
      <c r="AG229" s="94" t="str">
        <f t="shared" si="28"/>
        <v>Start Before/End After (current period)</v>
      </c>
      <c r="AH229" s="98">
        <f t="shared" si="29"/>
        <v>45657</v>
      </c>
      <c r="AI229" s="98">
        <f t="shared" si="30"/>
        <v>45747</v>
      </c>
      <c r="AJ229" s="99">
        <f t="shared" si="31"/>
        <v>1548</v>
      </c>
      <c r="AK229" s="99">
        <f t="shared" si="32"/>
        <v>209</v>
      </c>
      <c r="AL229" s="99">
        <f t="shared" si="33"/>
        <v>90</v>
      </c>
      <c r="AM229" s="99">
        <f t="shared" si="34"/>
        <v>299</v>
      </c>
      <c r="AN229" s="8">
        <f t="shared" si="35"/>
        <v>5.167958656</v>
      </c>
      <c r="AO229" s="8">
        <f t="shared" si="36"/>
        <v>1080.103359</v>
      </c>
      <c r="AP229" s="8">
        <f t="shared" si="37"/>
        <v>465.1162791</v>
      </c>
      <c r="AQ229" s="8">
        <f t="shared" si="38"/>
        <v>0</v>
      </c>
      <c r="AR229" s="8">
        <f t="shared" si="39"/>
        <v>0</v>
      </c>
      <c r="AS229" s="8">
        <f t="shared" si="40"/>
        <v>0</v>
      </c>
      <c r="AT229" s="8">
        <f t="shared" si="41"/>
        <v>1545.219638</v>
      </c>
      <c r="AU229" s="100">
        <f t="shared" si="42"/>
        <v>0</v>
      </c>
      <c r="AV229" s="8">
        <f>if(AO229&gt;0, iferror(averageifs(Prices!$B:$B, Prices!$A:$A, "&gt;="&amp;AD229, Prices!$A:$A, "&lt;"&amp;MIN($B$2, AE229)), 0), 0)</f>
        <v>4.333481349</v>
      </c>
      <c r="AW229" s="8">
        <f>if(AP229&gt;0, IFERROR(averageifs(Prices!$B:$B, Prices!$A:$A, "&gt;="&amp;MAX(AD229, $B$2), Prices!$A:$A, "&lt;"&amp;MIN($B$3, AE229)), 0), 0)</f>
        <v>4.181418936</v>
      </c>
      <c r="AX229" s="8">
        <f>if(AT229&gt;0, iferror(averageifs(Prices!$B:$B, Prices!$A:$A, "&gt;="&amp;AD229, Prices!$A:$A, "&lt;"&amp;min($B$3, $AE229)), 0), 0)</f>
        <v>4.288066736</v>
      </c>
      <c r="AY229" s="8">
        <f>VLOOKUP(maxifs(Prices!A:A, Prices!A:A, "&lt;="&amp;$B$2-1), Prices!A:B, 2, 0)*AO229</f>
        <v>4514.6818</v>
      </c>
      <c r="AZ229" s="8">
        <f t="shared" si="43"/>
        <v>4680.607762</v>
      </c>
      <c r="BA229" s="8">
        <f t="shared" si="44"/>
        <v>0</v>
      </c>
      <c r="BB229" s="8">
        <f t="shared" si="45"/>
        <v>4680.607762</v>
      </c>
      <c r="BC229" s="8">
        <f t="shared" si="46"/>
        <v>-165.9259623</v>
      </c>
      <c r="BD229" s="8">
        <f t="shared" si="47"/>
        <v>1945.397168</v>
      </c>
      <c r="BE229" s="8">
        <f t="shared" si="48"/>
        <v>0</v>
      </c>
      <c r="BF229" s="8">
        <f>-(if(R229&gt;0, VLOOKUP(maxifs(Prices!A:A, Prices!A:A, "&lt;="&amp;R229), Prices!A:B, 2, 0)*AA229, 0)+if(M229&lt;&gt;"", VLOOKUP(maxifs(Prices!A:A, Prices!A:A, "&lt;="&amp;M229), Prices!A:B, 2, 0)*Y229, 0)+if(O229&lt;&gt;"", VLOOKUP(maxifs(Prices!A:A, Prices!A:A, "&lt;="&amp;O229), Prices!A:B, 2, 0)*Z229, 0))</f>
        <v>0</v>
      </c>
      <c r="BG229" s="8">
        <f t="shared" si="49"/>
        <v>0</v>
      </c>
      <c r="BH229" s="8">
        <f t="shared" si="50"/>
        <v>-138.8345275</v>
      </c>
      <c r="BI229" s="8">
        <f>VLOOKUP(maxifs(Prices!A:A, Prices!A:A, "&lt;="&amp;$B$3), Prices!A:B, 2, 0)*AT229</f>
        <v>6321.244441</v>
      </c>
      <c r="BJ229" s="8">
        <f t="shared" si="51"/>
        <v>6626.004931</v>
      </c>
      <c r="BK229" s="8">
        <f t="shared" si="52"/>
        <v>0</v>
      </c>
      <c r="BL229" s="8">
        <f t="shared" si="53"/>
        <v>6626.004931</v>
      </c>
      <c r="BM229" s="8">
        <f t="shared" si="54"/>
        <v>-304.7604897</v>
      </c>
    </row>
    <row r="230" ht="12.75" customHeight="1">
      <c r="A230" s="88" t="s">
        <v>119</v>
      </c>
      <c r="B230" s="88" t="s">
        <v>105</v>
      </c>
      <c r="C230" s="7"/>
      <c r="D230" s="7" t="str">
        <f t="shared" si="8"/>
        <v>Y</v>
      </c>
      <c r="E230" s="89"/>
      <c r="F230" s="90" t="str">
        <f>iferror(VLOOKUP(A230, Terminations!C:D, 2, 0), "")</f>
        <v/>
      </c>
      <c r="G230" s="88" t="s">
        <v>124</v>
      </c>
      <c r="H230" s="8" t="str">
        <f t="shared" si="9"/>
        <v>E3-T05-47026</v>
      </c>
      <c r="I230" s="91">
        <v>45449.0</v>
      </c>
      <c r="J230" s="92">
        <v>8000.0</v>
      </c>
      <c r="K230" s="91">
        <v>47026.0</v>
      </c>
      <c r="L230" s="10">
        <f t="shared" si="10"/>
        <v>0</v>
      </c>
      <c r="M230" s="93" t="str">
        <f t="shared" si="11"/>
        <v/>
      </c>
      <c r="N230" s="8">
        <f t="shared" si="12"/>
        <v>0</v>
      </c>
      <c r="O230" s="94" t="str">
        <f t="shared" si="13"/>
        <v/>
      </c>
      <c r="P230" s="8">
        <f t="shared" si="14"/>
        <v>0</v>
      </c>
      <c r="Q230" s="95"/>
      <c r="R230" s="91"/>
      <c r="S230" s="97"/>
      <c r="T230" s="94">
        <f t="shared" si="16"/>
        <v>47026</v>
      </c>
      <c r="U230" s="10">
        <f t="shared" si="17"/>
        <v>0</v>
      </c>
      <c r="V230" s="10">
        <f t="shared" si="18"/>
        <v>8000</v>
      </c>
      <c r="W230" s="10">
        <f t="shared" si="19"/>
        <v>0</v>
      </c>
      <c r="X230" s="10">
        <f t="shared" si="20"/>
        <v>0</v>
      </c>
      <c r="Y230" s="10">
        <f t="shared" si="21"/>
        <v>0</v>
      </c>
      <c r="Z230" s="10">
        <f t="shared" si="22"/>
        <v>0</v>
      </c>
      <c r="AA230" s="10">
        <f t="shared" si="23"/>
        <v>0</v>
      </c>
      <c r="AB230" s="10">
        <f t="shared" si="24"/>
        <v>0</v>
      </c>
      <c r="AC230" s="10">
        <f t="shared" si="25"/>
        <v>8000</v>
      </c>
      <c r="AD230" s="9">
        <f t="shared" si="26"/>
        <v>45449</v>
      </c>
      <c r="AE230" s="9">
        <f t="array" ref="AE230">IFS(O230&lt;&gt;"", O230, M230&lt;&gt;"", M230, R230&lt;&gt;"", MIN(R230, K230), R230=0, K230)</f>
        <v>47026</v>
      </c>
      <c r="AF230" s="94">
        <f t="shared" si="27"/>
        <v>47026</v>
      </c>
      <c r="AG230" s="94" t="str">
        <f t="shared" si="28"/>
        <v>Start Before/End After (current period)</v>
      </c>
      <c r="AH230" s="98">
        <f t="shared" si="29"/>
        <v>45657</v>
      </c>
      <c r="AI230" s="98">
        <f t="shared" si="30"/>
        <v>45747</v>
      </c>
      <c r="AJ230" s="99">
        <f t="shared" si="31"/>
        <v>1578</v>
      </c>
      <c r="AK230" s="99">
        <f t="shared" si="32"/>
        <v>209</v>
      </c>
      <c r="AL230" s="99">
        <f t="shared" si="33"/>
        <v>90</v>
      </c>
      <c r="AM230" s="99">
        <f t="shared" si="34"/>
        <v>299</v>
      </c>
      <c r="AN230" s="8">
        <f t="shared" si="35"/>
        <v>5.069708492</v>
      </c>
      <c r="AO230" s="8">
        <f t="shared" si="36"/>
        <v>1059.569075</v>
      </c>
      <c r="AP230" s="8">
        <f t="shared" si="37"/>
        <v>456.2737643</v>
      </c>
      <c r="AQ230" s="8">
        <f t="shared" si="38"/>
        <v>0</v>
      </c>
      <c r="AR230" s="8">
        <f t="shared" si="39"/>
        <v>0</v>
      </c>
      <c r="AS230" s="8">
        <f t="shared" si="40"/>
        <v>0</v>
      </c>
      <c r="AT230" s="8">
        <f t="shared" si="41"/>
        <v>1515.842839</v>
      </c>
      <c r="AU230" s="100">
        <f t="shared" si="42"/>
        <v>0</v>
      </c>
      <c r="AV230" s="8">
        <f>if(AO230&gt;0, iferror(averageifs(Prices!$B:$B, Prices!$A:$A, "&gt;="&amp;AD230, Prices!$A:$A, "&lt;"&amp;MIN($B$2, AE230)), 0), 0)</f>
        <v>4.333481349</v>
      </c>
      <c r="AW230" s="8">
        <f>if(AP230&gt;0, IFERROR(averageifs(Prices!$B:$B, Prices!$A:$A, "&gt;="&amp;MAX(AD230, $B$2), Prices!$A:$A, "&lt;"&amp;MIN($B$3, AE230)), 0), 0)</f>
        <v>4.181418936</v>
      </c>
      <c r="AX230" s="8">
        <f>if(AT230&gt;0, iferror(averageifs(Prices!$B:$B, Prices!$A:$A, "&gt;="&amp;AD230, Prices!$A:$A, "&lt;"&amp;min($B$3, $AE230)), 0), 0)</f>
        <v>4.288066736</v>
      </c>
      <c r="AY230" s="8">
        <f>VLOOKUP(maxifs(Prices!A:A, Prices!A:A, "&lt;="&amp;$B$2-1), Prices!A:B, 2, 0)*AO230</f>
        <v>4428.851348</v>
      </c>
      <c r="AZ230" s="8">
        <f t="shared" si="43"/>
        <v>4591.622824</v>
      </c>
      <c r="BA230" s="8">
        <f t="shared" si="44"/>
        <v>0</v>
      </c>
      <c r="BB230" s="8">
        <f t="shared" si="45"/>
        <v>4591.622824</v>
      </c>
      <c r="BC230" s="8">
        <f t="shared" si="46"/>
        <v>-162.7714763</v>
      </c>
      <c r="BD230" s="8">
        <f t="shared" si="47"/>
        <v>1908.412431</v>
      </c>
      <c r="BE230" s="8">
        <f t="shared" si="48"/>
        <v>0</v>
      </c>
      <c r="BF230" s="8">
        <f>-(if(R230&gt;0, VLOOKUP(maxifs(Prices!A:A, Prices!A:A, "&lt;="&amp;R230), Prices!A:B, 2, 0)*AA230, 0)+if(M230&lt;&gt;"", VLOOKUP(maxifs(Prices!A:A, Prices!A:A, "&lt;="&amp;M230), Prices!A:B, 2, 0)*Y230, 0)+if(O230&lt;&gt;"", VLOOKUP(maxifs(Prices!A:A, Prices!A:A, "&lt;="&amp;O230), Prices!A:B, 2, 0)*Z230, 0))</f>
        <v>0</v>
      </c>
      <c r="BG230" s="8">
        <f t="shared" si="49"/>
        <v>0</v>
      </c>
      <c r="BH230" s="8">
        <f t="shared" si="50"/>
        <v>-136.1950878</v>
      </c>
      <c r="BI230" s="8">
        <f>VLOOKUP(maxifs(Prices!A:A, Prices!A:A, "&lt;="&amp;$B$3), Prices!A:B, 2, 0)*AT230</f>
        <v>6201.068691</v>
      </c>
      <c r="BJ230" s="8">
        <f t="shared" si="51"/>
        <v>6500.035255</v>
      </c>
      <c r="BK230" s="8">
        <f t="shared" si="52"/>
        <v>0</v>
      </c>
      <c r="BL230" s="8">
        <f t="shared" si="53"/>
        <v>6500.035255</v>
      </c>
      <c r="BM230" s="8">
        <f t="shared" si="54"/>
        <v>-298.9665641</v>
      </c>
    </row>
    <row r="231" ht="12.75" customHeight="1">
      <c r="A231" s="88" t="s">
        <v>119</v>
      </c>
      <c r="B231" s="88" t="s">
        <v>105</v>
      </c>
      <c r="C231" s="7"/>
      <c r="D231" s="7" t="str">
        <f t="shared" si="8"/>
        <v>Y</v>
      </c>
      <c r="E231" s="89"/>
      <c r="F231" s="90" t="str">
        <f>iferror(VLOOKUP(A231, Terminations!C:D, 2, 0), "")</f>
        <v/>
      </c>
      <c r="G231" s="88" t="s">
        <v>124</v>
      </c>
      <c r="H231" s="8" t="str">
        <f t="shared" si="9"/>
        <v>E3-T05-47057</v>
      </c>
      <c r="I231" s="91">
        <v>45449.0</v>
      </c>
      <c r="J231" s="92">
        <v>8000.0</v>
      </c>
      <c r="K231" s="91">
        <v>47057.0</v>
      </c>
      <c r="L231" s="10">
        <f t="shared" si="10"/>
        <v>0</v>
      </c>
      <c r="M231" s="93" t="str">
        <f t="shared" si="11"/>
        <v/>
      </c>
      <c r="N231" s="8">
        <f t="shared" si="12"/>
        <v>0</v>
      </c>
      <c r="O231" s="94" t="str">
        <f t="shared" si="13"/>
        <v/>
      </c>
      <c r="P231" s="8">
        <f t="shared" si="14"/>
        <v>0</v>
      </c>
      <c r="Q231" s="95"/>
      <c r="R231" s="91"/>
      <c r="S231" s="97"/>
      <c r="T231" s="94">
        <f t="shared" si="16"/>
        <v>47057</v>
      </c>
      <c r="U231" s="10">
        <f t="shared" si="17"/>
        <v>0</v>
      </c>
      <c r="V231" s="10">
        <f t="shared" si="18"/>
        <v>8000</v>
      </c>
      <c r="W231" s="10">
        <f t="shared" si="19"/>
        <v>0</v>
      </c>
      <c r="X231" s="10">
        <f t="shared" si="20"/>
        <v>0</v>
      </c>
      <c r="Y231" s="10">
        <f t="shared" si="21"/>
        <v>0</v>
      </c>
      <c r="Z231" s="10">
        <f t="shared" si="22"/>
        <v>0</v>
      </c>
      <c r="AA231" s="10">
        <f t="shared" si="23"/>
        <v>0</v>
      </c>
      <c r="AB231" s="10">
        <f t="shared" si="24"/>
        <v>0</v>
      </c>
      <c r="AC231" s="10">
        <f t="shared" si="25"/>
        <v>8000</v>
      </c>
      <c r="AD231" s="9">
        <f t="shared" si="26"/>
        <v>45449</v>
      </c>
      <c r="AE231" s="9">
        <f t="array" ref="AE231">IFS(O231&lt;&gt;"", O231, M231&lt;&gt;"", M231, R231&lt;&gt;"", MIN(R231, K231), R231=0, K231)</f>
        <v>47057</v>
      </c>
      <c r="AF231" s="94">
        <f t="shared" si="27"/>
        <v>47057</v>
      </c>
      <c r="AG231" s="94" t="str">
        <f t="shared" si="28"/>
        <v>Start Before/End After (current period)</v>
      </c>
      <c r="AH231" s="98">
        <f t="shared" si="29"/>
        <v>45657</v>
      </c>
      <c r="AI231" s="98">
        <f t="shared" si="30"/>
        <v>45747</v>
      </c>
      <c r="AJ231" s="99">
        <f t="shared" si="31"/>
        <v>1609</v>
      </c>
      <c r="AK231" s="99">
        <f t="shared" si="32"/>
        <v>209</v>
      </c>
      <c r="AL231" s="99">
        <f t="shared" si="33"/>
        <v>90</v>
      </c>
      <c r="AM231" s="99">
        <f t="shared" si="34"/>
        <v>299</v>
      </c>
      <c r="AN231" s="8">
        <f t="shared" si="35"/>
        <v>4.972032318</v>
      </c>
      <c r="AO231" s="8">
        <f t="shared" si="36"/>
        <v>1039.154755</v>
      </c>
      <c r="AP231" s="8">
        <f t="shared" si="37"/>
        <v>447.4829086</v>
      </c>
      <c r="AQ231" s="8">
        <f t="shared" si="38"/>
        <v>0</v>
      </c>
      <c r="AR231" s="8">
        <f t="shared" si="39"/>
        <v>0</v>
      </c>
      <c r="AS231" s="8">
        <f t="shared" si="40"/>
        <v>0</v>
      </c>
      <c r="AT231" s="8">
        <f t="shared" si="41"/>
        <v>1486.637663</v>
      </c>
      <c r="AU231" s="100">
        <f t="shared" si="42"/>
        <v>0</v>
      </c>
      <c r="AV231" s="8">
        <f>if(AO231&gt;0, iferror(averageifs(Prices!$B:$B, Prices!$A:$A, "&gt;="&amp;AD231, Prices!$A:$A, "&lt;"&amp;MIN($B$2, AE231)), 0), 0)</f>
        <v>4.333481349</v>
      </c>
      <c r="AW231" s="8">
        <f>if(AP231&gt;0, IFERROR(averageifs(Prices!$B:$B, Prices!$A:$A, "&gt;="&amp;MAX(AD231, $B$2), Prices!$A:$A, "&lt;"&amp;MIN($B$3, AE231)), 0), 0)</f>
        <v>4.181418936</v>
      </c>
      <c r="AX231" s="8">
        <f>if(AT231&gt;0, iferror(averageifs(Prices!$B:$B, Prices!$A:$A, "&gt;="&amp;AD231, Prices!$A:$A, "&lt;"&amp;min($B$3, $AE231)), 0), 0)</f>
        <v>4.288066736</v>
      </c>
      <c r="AY231" s="8">
        <f>VLOOKUP(maxifs(Prices!A:A, Prices!A:A, "&lt;="&amp;$B$2-1), Prices!A:B, 2, 0)*AO231</f>
        <v>4343.522329</v>
      </c>
      <c r="AZ231" s="8">
        <f t="shared" si="43"/>
        <v>4503.157748</v>
      </c>
      <c r="BA231" s="8">
        <f t="shared" si="44"/>
        <v>0</v>
      </c>
      <c r="BB231" s="8">
        <f t="shared" si="45"/>
        <v>4503.157748</v>
      </c>
      <c r="BC231" s="8">
        <f t="shared" si="46"/>
        <v>-159.6354193</v>
      </c>
      <c r="BD231" s="8">
        <f t="shared" si="47"/>
        <v>1871.643764</v>
      </c>
      <c r="BE231" s="8">
        <f t="shared" si="48"/>
        <v>0</v>
      </c>
      <c r="BF231" s="8">
        <f>-(if(R231&gt;0, VLOOKUP(maxifs(Prices!A:A, Prices!A:A, "&lt;="&amp;R231), Prices!A:B, 2, 0)*AA231, 0)+if(M231&lt;&gt;"", VLOOKUP(maxifs(Prices!A:A, Prices!A:A, "&lt;="&amp;M231), Prices!A:B, 2, 0)*Y231, 0)+if(O231&lt;&gt;"", VLOOKUP(maxifs(Prices!A:A, Prices!A:A, "&lt;="&amp;O231), Prices!A:B, 2, 0)*Z231, 0))</f>
        <v>0</v>
      </c>
      <c r="BG231" s="8">
        <f t="shared" si="49"/>
        <v>0</v>
      </c>
      <c r="BH231" s="8">
        <f t="shared" si="50"/>
        <v>-133.5710681</v>
      </c>
      <c r="BI231" s="8">
        <f>VLOOKUP(maxifs(Prices!A:A, Prices!A:A, "&lt;="&amp;$B$3), Prices!A:B, 2, 0)*AT231</f>
        <v>6081.595025</v>
      </c>
      <c r="BJ231" s="8">
        <f t="shared" si="51"/>
        <v>6374.801512</v>
      </c>
      <c r="BK231" s="8">
        <f t="shared" si="52"/>
        <v>0</v>
      </c>
      <c r="BL231" s="8">
        <f t="shared" si="53"/>
        <v>6374.801512</v>
      </c>
      <c r="BM231" s="8">
        <f t="shared" si="54"/>
        <v>-293.2064873</v>
      </c>
    </row>
    <row r="232" ht="12.75" customHeight="1">
      <c r="A232" s="88" t="s">
        <v>119</v>
      </c>
      <c r="B232" s="88" t="s">
        <v>105</v>
      </c>
      <c r="C232" s="7"/>
      <c r="D232" s="7" t="str">
        <f t="shared" si="8"/>
        <v>Y</v>
      </c>
      <c r="E232" s="89"/>
      <c r="F232" s="90" t="str">
        <f>iferror(VLOOKUP(A232, Terminations!C:D, 2, 0), "")</f>
        <v/>
      </c>
      <c r="G232" s="88" t="s">
        <v>124</v>
      </c>
      <c r="H232" s="8" t="str">
        <f t="shared" si="9"/>
        <v>E3-T05-47087</v>
      </c>
      <c r="I232" s="91">
        <v>45449.0</v>
      </c>
      <c r="J232" s="92">
        <v>8000.0</v>
      </c>
      <c r="K232" s="91">
        <v>47087.0</v>
      </c>
      <c r="L232" s="10">
        <f t="shared" si="10"/>
        <v>0</v>
      </c>
      <c r="M232" s="93" t="str">
        <f t="shared" si="11"/>
        <v/>
      </c>
      <c r="N232" s="8">
        <f t="shared" si="12"/>
        <v>0</v>
      </c>
      <c r="O232" s="94" t="str">
        <f t="shared" si="13"/>
        <v/>
      </c>
      <c r="P232" s="8">
        <f t="shared" si="14"/>
        <v>0</v>
      </c>
      <c r="Q232" s="95"/>
      <c r="R232" s="91"/>
      <c r="S232" s="97"/>
      <c r="T232" s="94">
        <f t="shared" si="16"/>
        <v>47087</v>
      </c>
      <c r="U232" s="10">
        <f t="shared" si="17"/>
        <v>0</v>
      </c>
      <c r="V232" s="10">
        <f t="shared" si="18"/>
        <v>8000</v>
      </c>
      <c r="W232" s="10">
        <f t="shared" si="19"/>
        <v>0</v>
      </c>
      <c r="X232" s="10">
        <f t="shared" si="20"/>
        <v>0</v>
      </c>
      <c r="Y232" s="10">
        <f t="shared" si="21"/>
        <v>0</v>
      </c>
      <c r="Z232" s="10">
        <f t="shared" si="22"/>
        <v>0</v>
      </c>
      <c r="AA232" s="10">
        <f t="shared" si="23"/>
        <v>0</v>
      </c>
      <c r="AB232" s="10">
        <f t="shared" si="24"/>
        <v>0</v>
      </c>
      <c r="AC232" s="10">
        <f t="shared" si="25"/>
        <v>8000</v>
      </c>
      <c r="AD232" s="9">
        <f t="shared" si="26"/>
        <v>45449</v>
      </c>
      <c r="AE232" s="9">
        <f t="array" ref="AE232">IFS(O232&lt;&gt;"", O232, M232&lt;&gt;"", M232, R232&lt;&gt;"", MIN(R232, K232), R232=0, K232)</f>
        <v>47087</v>
      </c>
      <c r="AF232" s="94">
        <f t="shared" si="27"/>
        <v>47087</v>
      </c>
      <c r="AG232" s="94" t="str">
        <f t="shared" si="28"/>
        <v>Start Before/End After (current period)</v>
      </c>
      <c r="AH232" s="98">
        <f t="shared" si="29"/>
        <v>45657</v>
      </c>
      <c r="AI232" s="98">
        <f t="shared" si="30"/>
        <v>45747</v>
      </c>
      <c r="AJ232" s="99">
        <f t="shared" si="31"/>
        <v>1639</v>
      </c>
      <c r="AK232" s="99">
        <f t="shared" si="32"/>
        <v>209</v>
      </c>
      <c r="AL232" s="99">
        <f t="shared" si="33"/>
        <v>90</v>
      </c>
      <c r="AM232" s="99">
        <f t="shared" si="34"/>
        <v>299</v>
      </c>
      <c r="AN232" s="8">
        <f t="shared" si="35"/>
        <v>4.881025015</v>
      </c>
      <c r="AO232" s="8">
        <f t="shared" si="36"/>
        <v>1020.134228</v>
      </c>
      <c r="AP232" s="8">
        <f t="shared" si="37"/>
        <v>439.2922514</v>
      </c>
      <c r="AQ232" s="8">
        <f t="shared" si="38"/>
        <v>0</v>
      </c>
      <c r="AR232" s="8">
        <f t="shared" si="39"/>
        <v>0</v>
      </c>
      <c r="AS232" s="8">
        <f t="shared" si="40"/>
        <v>0</v>
      </c>
      <c r="AT232" s="8">
        <f t="shared" si="41"/>
        <v>1459.42648</v>
      </c>
      <c r="AU232" s="100">
        <f t="shared" si="42"/>
        <v>0</v>
      </c>
      <c r="AV232" s="8">
        <f>if(AO232&gt;0, iferror(averageifs(Prices!$B:$B, Prices!$A:$A, "&gt;="&amp;AD232, Prices!$A:$A, "&lt;"&amp;MIN($B$2, AE232)), 0), 0)</f>
        <v>4.333481349</v>
      </c>
      <c r="AW232" s="8">
        <f>if(AP232&gt;0, IFERROR(averageifs(Prices!$B:$B, Prices!$A:$A, "&gt;="&amp;MAX(AD232, $B$2), Prices!$A:$A, "&lt;"&amp;MIN($B$3, AE232)), 0), 0)</f>
        <v>4.181418936</v>
      </c>
      <c r="AX232" s="8">
        <f>if(AT232&gt;0, iferror(averageifs(Prices!$B:$B, Prices!$A:$A, "&gt;="&amp;AD232, Prices!$A:$A, "&lt;"&amp;min($B$3, $AE232)), 0), 0)</f>
        <v>4.288066736</v>
      </c>
      <c r="AY232" s="8">
        <f>VLOOKUP(maxifs(Prices!A:A, Prices!A:A, "&lt;="&amp;$B$2-1), Prices!A:B, 2, 0)*AO232</f>
        <v>4264.019174</v>
      </c>
      <c r="AZ232" s="8">
        <f t="shared" si="43"/>
        <v>4420.732652</v>
      </c>
      <c r="BA232" s="8">
        <f t="shared" si="44"/>
        <v>0</v>
      </c>
      <c r="BB232" s="8">
        <f t="shared" si="45"/>
        <v>4420.732652</v>
      </c>
      <c r="BC232" s="8">
        <f t="shared" si="46"/>
        <v>-156.7134775</v>
      </c>
      <c r="BD232" s="8">
        <f t="shared" si="47"/>
        <v>1837.385489</v>
      </c>
      <c r="BE232" s="8">
        <f t="shared" si="48"/>
        <v>0</v>
      </c>
      <c r="BF232" s="8">
        <f>-(if(R232&gt;0, VLOOKUP(maxifs(Prices!A:A, Prices!A:A, "&lt;="&amp;R232), Prices!A:B, 2, 0)*AA232, 0)+if(M232&lt;&gt;"", VLOOKUP(maxifs(Prices!A:A, Prices!A:A, "&lt;="&amp;M232), Prices!A:B, 2, 0)*Y232, 0)+if(O232&lt;&gt;"", VLOOKUP(maxifs(Prices!A:A, Prices!A:A, "&lt;="&amp;O232), Prices!A:B, 2, 0)*Z232, 0))</f>
        <v>0</v>
      </c>
      <c r="BG232" s="8">
        <f t="shared" si="49"/>
        <v>0</v>
      </c>
      <c r="BH232" s="8">
        <f t="shared" si="50"/>
        <v>-131.1262041</v>
      </c>
      <c r="BI232" s="8">
        <f>VLOOKUP(maxifs(Prices!A:A, Prices!A:A, "&lt;="&amp;$B$3), Prices!A:B, 2, 0)*AT232</f>
        <v>5970.278459</v>
      </c>
      <c r="BJ232" s="8">
        <f t="shared" si="51"/>
        <v>6258.118141</v>
      </c>
      <c r="BK232" s="8">
        <f t="shared" si="52"/>
        <v>0</v>
      </c>
      <c r="BL232" s="8">
        <f t="shared" si="53"/>
        <v>6258.118141</v>
      </c>
      <c r="BM232" s="8">
        <f t="shared" si="54"/>
        <v>-287.8396816</v>
      </c>
    </row>
    <row r="233" ht="12.75" customHeight="1">
      <c r="A233" s="88" t="s">
        <v>119</v>
      </c>
      <c r="B233" s="88" t="s">
        <v>105</v>
      </c>
      <c r="C233" s="7"/>
      <c r="D233" s="7" t="str">
        <f t="shared" si="8"/>
        <v>Y</v>
      </c>
      <c r="E233" s="89"/>
      <c r="F233" s="90" t="str">
        <f>iferror(VLOOKUP(A233, Terminations!C:D, 2, 0), "")</f>
        <v/>
      </c>
      <c r="G233" s="88" t="s">
        <v>124</v>
      </c>
      <c r="H233" s="8" t="str">
        <f t="shared" si="9"/>
        <v>E3-T05-47118</v>
      </c>
      <c r="I233" s="91">
        <v>45449.0</v>
      </c>
      <c r="J233" s="92">
        <v>8000.0</v>
      </c>
      <c r="K233" s="91">
        <v>47118.0</v>
      </c>
      <c r="L233" s="10">
        <f t="shared" si="10"/>
        <v>0</v>
      </c>
      <c r="M233" s="93" t="str">
        <f t="shared" si="11"/>
        <v/>
      </c>
      <c r="N233" s="8">
        <f t="shared" si="12"/>
        <v>0</v>
      </c>
      <c r="O233" s="94" t="str">
        <f t="shared" si="13"/>
        <v/>
      </c>
      <c r="P233" s="8">
        <f t="shared" si="14"/>
        <v>0</v>
      </c>
      <c r="Q233" s="95"/>
      <c r="R233" s="91"/>
      <c r="S233" s="97"/>
      <c r="T233" s="94">
        <f t="shared" si="16"/>
        <v>47118</v>
      </c>
      <c r="U233" s="10">
        <f t="shared" si="17"/>
        <v>0</v>
      </c>
      <c r="V233" s="10">
        <f t="shared" si="18"/>
        <v>8000</v>
      </c>
      <c r="W233" s="10">
        <f t="shared" si="19"/>
        <v>0</v>
      </c>
      <c r="X233" s="10">
        <f t="shared" si="20"/>
        <v>0</v>
      </c>
      <c r="Y233" s="10">
        <f t="shared" si="21"/>
        <v>0</v>
      </c>
      <c r="Z233" s="10">
        <f t="shared" si="22"/>
        <v>0</v>
      </c>
      <c r="AA233" s="10">
        <f t="shared" si="23"/>
        <v>0</v>
      </c>
      <c r="AB233" s="10">
        <f t="shared" si="24"/>
        <v>0</v>
      </c>
      <c r="AC233" s="10">
        <f t="shared" si="25"/>
        <v>8000</v>
      </c>
      <c r="AD233" s="9">
        <f t="shared" si="26"/>
        <v>45449</v>
      </c>
      <c r="AE233" s="9">
        <f t="array" ref="AE233">IFS(O233&lt;&gt;"", O233, M233&lt;&gt;"", M233, R233&lt;&gt;"", MIN(R233, K233), R233=0, K233)</f>
        <v>47118</v>
      </c>
      <c r="AF233" s="94">
        <f t="shared" si="27"/>
        <v>47118</v>
      </c>
      <c r="AG233" s="94" t="str">
        <f t="shared" si="28"/>
        <v>Start Before/End After (current period)</v>
      </c>
      <c r="AH233" s="98">
        <f t="shared" si="29"/>
        <v>45657</v>
      </c>
      <c r="AI233" s="98">
        <f t="shared" si="30"/>
        <v>45747</v>
      </c>
      <c r="AJ233" s="99">
        <f t="shared" si="31"/>
        <v>1670</v>
      </c>
      <c r="AK233" s="99">
        <f t="shared" si="32"/>
        <v>209</v>
      </c>
      <c r="AL233" s="99">
        <f t="shared" si="33"/>
        <v>90</v>
      </c>
      <c r="AM233" s="99">
        <f t="shared" si="34"/>
        <v>299</v>
      </c>
      <c r="AN233" s="8">
        <f t="shared" si="35"/>
        <v>4.790419162</v>
      </c>
      <c r="AO233" s="8">
        <f t="shared" si="36"/>
        <v>1001.197605</v>
      </c>
      <c r="AP233" s="8">
        <f t="shared" si="37"/>
        <v>431.1377246</v>
      </c>
      <c r="AQ233" s="8">
        <f t="shared" si="38"/>
        <v>0</v>
      </c>
      <c r="AR233" s="8">
        <f t="shared" si="39"/>
        <v>0</v>
      </c>
      <c r="AS233" s="8">
        <f t="shared" si="40"/>
        <v>0</v>
      </c>
      <c r="AT233" s="8">
        <f t="shared" si="41"/>
        <v>1432.335329</v>
      </c>
      <c r="AU233" s="100">
        <f t="shared" si="42"/>
        <v>0</v>
      </c>
      <c r="AV233" s="8">
        <f>if(AO233&gt;0, iferror(averageifs(Prices!$B:$B, Prices!$A:$A, "&gt;="&amp;AD233, Prices!$A:$A, "&lt;"&amp;MIN($B$2, AE233)), 0), 0)</f>
        <v>4.333481349</v>
      </c>
      <c r="AW233" s="8">
        <f>if(AP233&gt;0, IFERROR(averageifs(Prices!$B:$B, Prices!$A:$A, "&gt;="&amp;MAX(AD233, $B$2), Prices!$A:$A, "&lt;"&amp;MIN($B$3, AE233)), 0), 0)</f>
        <v>4.181418936</v>
      </c>
      <c r="AX233" s="8">
        <f>if(AT233&gt;0, iferror(averageifs(Prices!$B:$B, Prices!$A:$A, "&gt;="&amp;AD233, Prices!$A:$A, "&lt;"&amp;min($B$3, $AE233)), 0), 0)</f>
        <v>4.288066736</v>
      </c>
      <c r="AY233" s="8">
        <f>VLOOKUP(maxifs(Prices!A:A, Prices!A:A, "&lt;="&amp;$B$2-1), Prices!A:B, 2, 0)*AO233</f>
        <v>4184.866723</v>
      </c>
      <c r="AZ233" s="8">
        <f t="shared" si="43"/>
        <v>4338.671147</v>
      </c>
      <c r="BA233" s="8">
        <f t="shared" si="44"/>
        <v>0</v>
      </c>
      <c r="BB233" s="8">
        <f t="shared" si="45"/>
        <v>4338.671147</v>
      </c>
      <c r="BC233" s="8">
        <f t="shared" si="46"/>
        <v>-153.8044249</v>
      </c>
      <c r="BD233" s="8">
        <f t="shared" si="47"/>
        <v>1803.278333</v>
      </c>
      <c r="BE233" s="8">
        <f t="shared" si="48"/>
        <v>0</v>
      </c>
      <c r="BF233" s="8">
        <f>-(if(R233&gt;0, VLOOKUP(maxifs(Prices!A:A, Prices!A:A, "&lt;="&amp;R233), Prices!A:B, 2, 0)*AA233, 0)+if(M233&lt;&gt;"", VLOOKUP(maxifs(Prices!A:A, Prices!A:A, "&lt;="&amp;M233), Prices!A:B, 2, 0)*Y233, 0)+if(O233&lt;&gt;"", VLOOKUP(maxifs(Prices!A:A, Prices!A:A, "&lt;="&amp;O233), Prices!A:B, 2, 0)*Z233, 0))</f>
        <v>0</v>
      </c>
      <c r="BG233" s="8">
        <f t="shared" si="49"/>
        <v>0</v>
      </c>
      <c r="BH233" s="8">
        <f t="shared" si="50"/>
        <v>-128.6921249</v>
      </c>
      <c r="BI233" s="8">
        <f>VLOOKUP(maxifs(Prices!A:A, Prices!A:A, "&lt;="&amp;$B$3), Prices!A:B, 2, 0)*AT233</f>
        <v>5859.452931</v>
      </c>
      <c r="BJ233" s="8">
        <f t="shared" si="51"/>
        <v>6141.949481</v>
      </c>
      <c r="BK233" s="8">
        <f t="shared" si="52"/>
        <v>0</v>
      </c>
      <c r="BL233" s="8">
        <f t="shared" si="53"/>
        <v>6141.949481</v>
      </c>
      <c r="BM233" s="8">
        <f t="shared" si="54"/>
        <v>-282.4965498</v>
      </c>
    </row>
    <row r="234" ht="12.75" customHeight="1">
      <c r="A234" s="88" t="s">
        <v>119</v>
      </c>
      <c r="B234" s="88" t="s">
        <v>105</v>
      </c>
      <c r="C234" s="7"/>
      <c r="D234" s="7" t="str">
        <f t="shared" si="8"/>
        <v>Y</v>
      </c>
      <c r="E234" s="89"/>
      <c r="F234" s="90" t="str">
        <f>iferror(VLOOKUP(A234, Terminations!C:D, 2, 0), "")</f>
        <v/>
      </c>
      <c r="G234" s="88" t="s">
        <v>124</v>
      </c>
      <c r="H234" s="8" t="str">
        <f t="shared" si="9"/>
        <v>E3-T05-47149</v>
      </c>
      <c r="I234" s="91">
        <v>45449.0</v>
      </c>
      <c r="J234" s="92">
        <v>8000.0</v>
      </c>
      <c r="K234" s="91">
        <v>47149.0</v>
      </c>
      <c r="L234" s="10">
        <f t="shared" si="10"/>
        <v>0</v>
      </c>
      <c r="M234" s="93" t="str">
        <f t="shared" si="11"/>
        <v/>
      </c>
      <c r="N234" s="8">
        <f t="shared" si="12"/>
        <v>0</v>
      </c>
      <c r="O234" s="94" t="str">
        <f t="shared" si="13"/>
        <v/>
      </c>
      <c r="P234" s="8">
        <f t="shared" si="14"/>
        <v>0</v>
      </c>
      <c r="Q234" s="95"/>
      <c r="R234" s="91"/>
      <c r="S234" s="97"/>
      <c r="T234" s="94">
        <f t="shared" si="16"/>
        <v>47149</v>
      </c>
      <c r="U234" s="10">
        <f t="shared" si="17"/>
        <v>0</v>
      </c>
      <c r="V234" s="10">
        <f t="shared" si="18"/>
        <v>8000</v>
      </c>
      <c r="W234" s="10">
        <f t="shared" si="19"/>
        <v>0</v>
      </c>
      <c r="X234" s="10">
        <f t="shared" si="20"/>
        <v>0</v>
      </c>
      <c r="Y234" s="10">
        <f t="shared" si="21"/>
        <v>0</v>
      </c>
      <c r="Z234" s="10">
        <f t="shared" si="22"/>
        <v>0</v>
      </c>
      <c r="AA234" s="10">
        <f t="shared" si="23"/>
        <v>0</v>
      </c>
      <c r="AB234" s="10">
        <f t="shared" si="24"/>
        <v>0</v>
      </c>
      <c r="AC234" s="10">
        <f t="shared" si="25"/>
        <v>8000</v>
      </c>
      <c r="AD234" s="9">
        <f t="shared" si="26"/>
        <v>45449</v>
      </c>
      <c r="AE234" s="9">
        <f t="array" ref="AE234">IFS(O234&lt;&gt;"", O234, M234&lt;&gt;"", M234, R234&lt;&gt;"", MIN(R234, K234), R234=0, K234)</f>
        <v>47149</v>
      </c>
      <c r="AF234" s="94">
        <f t="shared" si="27"/>
        <v>47149</v>
      </c>
      <c r="AG234" s="94" t="str">
        <f t="shared" si="28"/>
        <v>Start Before/End After (current period)</v>
      </c>
      <c r="AH234" s="98">
        <f t="shared" si="29"/>
        <v>45657</v>
      </c>
      <c r="AI234" s="98">
        <f t="shared" si="30"/>
        <v>45747</v>
      </c>
      <c r="AJ234" s="99">
        <f t="shared" si="31"/>
        <v>1701</v>
      </c>
      <c r="AK234" s="99">
        <f t="shared" si="32"/>
        <v>209</v>
      </c>
      <c r="AL234" s="99">
        <f t="shared" si="33"/>
        <v>90</v>
      </c>
      <c r="AM234" s="99">
        <f t="shared" si="34"/>
        <v>299</v>
      </c>
      <c r="AN234" s="8">
        <f t="shared" si="35"/>
        <v>4.703115814</v>
      </c>
      <c r="AO234" s="8">
        <f t="shared" si="36"/>
        <v>982.9512052</v>
      </c>
      <c r="AP234" s="8">
        <f t="shared" si="37"/>
        <v>423.2804233</v>
      </c>
      <c r="AQ234" s="8">
        <f t="shared" si="38"/>
        <v>0</v>
      </c>
      <c r="AR234" s="8">
        <f t="shared" si="39"/>
        <v>0</v>
      </c>
      <c r="AS234" s="8">
        <f t="shared" si="40"/>
        <v>0</v>
      </c>
      <c r="AT234" s="8">
        <f t="shared" si="41"/>
        <v>1406.231628</v>
      </c>
      <c r="AU234" s="100">
        <f t="shared" si="42"/>
        <v>0</v>
      </c>
      <c r="AV234" s="8">
        <f>if(AO234&gt;0, iferror(averageifs(Prices!$B:$B, Prices!$A:$A, "&gt;="&amp;AD234, Prices!$A:$A, "&lt;"&amp;MIN($B$2, AE234)), 0), 0)</f>
        <v>4.333481349</v>
      </c>
      <c r="AW234" s="8">
        <f>if(AP234&gt;0, IFERROR(averageifs(Prices!$B:$B, Prices!$A:$A, "&gt;="&amp;MAX(AD234, $B$2), Prices!$A:$A, "&lt;"&amp;MIN($B$3, AE234)), 0), 0)</f>
        <v>4.181418936</v>
      </c>
      <c r="AX234" s="8">
        <f>if(AT234&gt;0, iferror(averageifs(Prices!$B:$B, Prices!$A:$A, "&gt;="&amp;AD234, Prices!$A:$A, "&lt;"&amp;min($B$3, $AE234)), 0), 0)</f>
        <v>4.288066736</v>
      </c>
      <c r="AY234" s="8">
        <f>VLOOKUP(maxifs(Prices!A:A, Prices!A:A, "&lt;="&amp;$B$2-1), Prices!A:B, 2, 0)*AO234</f>
        <v>4108.59931</v>
      </c>
      <c r="AZ234" s="8">
        <f t="shared" si="43"/>
        <v>4259.600715</v>
      </c>
      <c r="BA234" s="8">
        <f t="shared" si="44"/>
        <v>0</v>
      </c>
      <c r="BB234" s="8">
        <f t="shared" si="45"/>
        <v>4259.600715</v>
      </c>
      <c r="BC234" s="8">
        <f t="shared" si="46"/>
        <v>-151.0014048</v>
      </c>
      <c r="BD234" s="8">
        <f t="shared" si="47"/>
        <v>1770.414354</v>
      </c>
      <c r="BE234" s="8">
        <f t="shared" si="48"/>
        <v>0</v>
      </c>
      <c r="BF234" s="8">
        <f>-(if(R234&gt;0, VLOOKUP(maxifs(Prices!A:A, Prices!A:A, "&lt;="&amp;R234), Prices!A:B, 2, 0)*AA234, 0)+if(M234&lt;&gt;"", VLOOKUP(maxifs(Prices!A:A, Prices!A:A, "&lt;="&amp;M234), Prices!A:B, 2, 0)*Y234, 0)+if(O234&lt;&gt;"", VLOOKUP(maxifs(Prices!A:A, Prices!A:A, "&lt;="&amp;O234), Prices!A:B, 2, 0)*Z234, 0))</f>
        <v>0</v>
      </c>
      <c r="BG234" s="8">
        <f t="shared" si="49"/>
        <v>0</v>
      </c>
      <c r="BH234" s="8">
        <f t="shared" si="50"/>
        <v>-126.3467658</v>
      </c>
      <c r="BI234" s="8">
        <f>VLOOKUP(maxifs(Prices!A:A, Prices!A:A, "&lt;="&amp;$B$3), Prices!A:B, 2, 0)*AT234</f>
        <v>5752.666899</v>
      </c>
      <c r="BJ234" s="8">
        <f t="shared" si="51"/>
        <v>6030.015069</v>
      </c>
      <c r="BK234" s="8">
        <f t="shared" si="52"/>
        <v>0</v>
      </c>
      <c r="BL234" s="8">
        <f t="shared" si="53"/>
        <v>6030.015069</v>
      </c>
      <c r="BM234" s="8">
        <f t="shared" si="54"/>
        <v>-277.3481706</v>
      </c>
    </row>
    <row r="235" ht="12.75" customHeight="1">
      <c r="A235" s="88" t="s">
        <v>119</v>
      </c>
      <c r="B235" s="88" t="s">
        <v>105</v>
      </c>
      <c r="C235" s="7"/>
      <c r="D235" s="7" t="str">
        <f t="shared" si="8"/>
        <v>Y</v>
      </c>
      <c r="E235" s="89"/>
      <c r="F235" s="90" t="str">
        <f>iferror(VLOOKUP(A235, Terminations!C:D, 2, 0), "")</f>
        <v/>
      </c>
      <c r="G235" s="88" t="s">
        <v>124</v>
      </c>
      <c r="H235" s="8" t="str">
        <f t="shared" si="9"/>
        <v>E3-T05-47177</v>
      </c>
      <c r="I235" s="91">
        <v>45449.0</v>
      </c>
      <c r="J235" s="92">
        <v>8000.0</v>
      </c>
      <c r="K235" s="91">
        <v>47177.0</v>
      </c>
      <c r="L235" s="10">
        <f t="shared" si="10"/>
        <v>0</v>
      </c>
      <c r="M235" s="93" t="str">
        <f t="shared" si="11"/>
        <v/>
      </c>
      <c r="N235" s="8">
        <f t="shared" si="12"/>
        <v>0</v>
      </c>
      <c r="O235" s="94" t="str">
        <f t="shared" si="13"/>
        <v/>
      </c>
      <c r="P235" s="8">
        <f t="shared" si="14"/>
        <v>0</v>
      </c>
      <c r="Q235" s="95"/>
      <c r="R235" s="91"/>
      <c r="S235" s="97"/>
      <c r="T235" s="94">
        <f t="shared" si="16"/>
        <v>47177</v>
      </c>
      <c r="U235" s="10">
        <f t="shared" si="17"/>
        <v>0</v>
      </c>
      <c r="V235" s="10">
        <f t="shared" si="18"/>
        <v>8000</v>
      </c>
      <c r="W235" s="10">
        <f t="shared" si="19"/>
        <v>0</v>
      </c>
      <c r="X235" s="10">
        <f t="shared" si="20"/>
        <v>0</v>
      </c>
      <c r="Y235" s="10">
        <f t="shared" si="21"/>
        <v>0</v>
      </c>
      <c r="Z235" s="10">
        <f t="shared" si="22"/>
        <v>0</v>
      </c>
      <c r="AA235" s="10">
        <f t="shared" si="23"/>
        <v>0</v>
      </c>
      <c r="AB235" s="10">
        <f t="shared" si="24"/>
        <v>0</v>
      </c>
      <c r="AC235" s="10">
        <f t="shared" si="25"/>
        <v>8000</v>
      </c>
      <c r="AD235" s="9">
        <f t="shared" si="26"/>
        <v>45449</v>
      </c>
      <c r="AE235" s="9">
        <f t="array" ref="AE235">IFS(O235&lt;&gt;"", O235, M235&lt;&gt;"", M235, R235&lt;&gt;"", MIN(R235, K235), R235=0, K235)</f>
        <v>47177</v>
      </c>
      <c r="AF235" s="94">
        <f t="shared" si="27"/>
        <v>47177</v>
      </c>
      <c r="AG235" s="94" t="str">
        <f t="shared" si="28"/>
        <v>Start Before/End After (current period)</v>
      </c>
      <c r="AH235" s="98">
        <f t="shared" si="29"/>
        <v>45657</v>
      </c>
      <c r="AI235" s="98">
        <f t="shared" si="30"/>
        <v>45747</v>
      </c>
      <c r="AJ235" s="99">
        <f t="shared" si="31"/>
        <v>1729</v>
      </c>
      <c r="AK235" s="99">
        <f t="shared" si="32"/>
        <v>209</v>
      </c>
      <c r="AL235" s="99">
        <f t="shared" si="33"/>
        <v>90</v>
      </c>
      <c r="AM235" s="99">
        <f t="shared" si="34"/>
        <v>299</v>
      </c>
      <c r="AN235" s="8">
        <f t="shared" si="35"/>
        <v>4.626951995</v>
      </c>
      <c r="AO235" s="8">
        <f t="shared" si="36"/>
        <v>967.032967</v>
      </c>
      <c r="AP235" s="8">
        <f t="shared" si="37"/>
        <v>416.4256796</v>
      </c>
      <c r="AQ235" s="8">
        <f t="shared" si="38"/>
        <v>0</v>
      </c>
      <c r="AR235" s="8">
        <f t="shared" si="39"/>
        <v>0</v>
      </c>
      <c r="AS235" s="8">
        <f t="shared" si="40"/>
        <v>0</v>
      </c>
      <c r="AT235" s="8">
        <f t="shared" si="41"/>
        <v>1383.458647</v>
      </c>
      <c r="AU235" s="100">
        <f t="shared" si="42"/>
        <v>0</v>
      </c>
      <c r="AV235" s="8">
        <f>if(AO235&gt;0, iferror(averageifs(Prices!$B:$B, Prices!$A:$A, "&gt;="&amp;AD235, Prices!$A:$A, "&lt;"&amp;MIN($B$2, AE235)), 0), 0)</f>
        <v>4.333481349</v>
      </c>
      <c r="AW235" s="8">
        <f>if(AP235&gt;0, IFERROR(averageifs(Prices!$B:$B, Prices!$A:$A, "&gt;="&amp;MAX(AD235, $B$2), Prices!$A:$A, "&lt;"&amp;MIN($B$3, AE235)), 0), 0)</f>
        <v>4.181418936</v>
      </c>
      <c r="AX235" s="8">
        <f>if(AT235&gt;0, iferror(averageifs(Prices!$B:$B, Prices!$A:$A, "&gt;="&amp;AD235, Prices!$A:$A, "&lt;"&amp;min($B$3, $AE235)), 0), 0)</f>
        <v>4.288066736</v>
      </c>
      <c r="AY235" s="8">
        <f>VLOOKUP(maxifs(Prices!A:A, Prices!A:A, "&lt;="&amp;$B$2-1), Prices!A:B, 2, 0)*AO235</f>
        <v>4042.063289</v>
      </c>
      <c r="AZ235" s="8">
        <f t="shared" si="43"/>
        <v>4190.619327</v>
      </c>
      <c r="BA235" s="8">
        <f t="shared" si="44"/>
        <v>0</v>
      </c>
      <c r="BB235" s="8">
        <f t="shared" si="45"/>
        <v>4190.619327</v>
      </c>
      <c r="BC235" s="8">
        <f t="shared" si="46"/>
        <v>-148.5560379</v>
      </c>
      <c r="BD235" s="8">
        <f t="shared" si="47"/>
        <v>1741.743676</v>
      </c>
      <c r="BE235" s="8">
        <f t="shared" si="48"/>
        <v>0</v>
      </c>
      <c r="BF235" s="8">
        <f>-(if(R235&gt;0, VLOOKUP(maxifs(Prices!A:A, Prices!A:A, "&lt;="&amp;R235), Prices!A:B, 2, 0)*AA235, 0)+if(M235&lt;&gt;"", VLOOKUP(maxifs(Prices!A:A, Prices!A:A, "&lt;="&amp;M235), Prices!A:B, 2, 0)*Y235, 0)+if(O235&lt;&gt;"", VLOOKUP(maxifs(Prices!A:A, Prices!A:A, "&lt;="&amp;O235), Prices!A:B, 2, 0)*Z235, 0))</f>
        <v>0</v>
      </c>
      <c r="BG235" s="8">
        <f t="shared" si="49"/>
        <v>0</v>
      </c>
      <c r="BH235" s="8">
        <f t="shared" si="50"/>
        <v>-124.3006643</v>
      </c>
      <c r="BI235" s="8">
        <f>VLOOKUP(maxifs(Prices!A:A, Prices!A:A, "&lt;="&amp;$B$3), Prices!A:B, 2, 0)*AT235</f>
        <v>5659.506301</v>
      </c>
      <c r="BJ235" s="8">
        <f t="shared" si="51"/>
        <v>5932.363003</v>
      </c>
      <c r="BK235" s="8">
        <f t="shared" si="52"/>
        <v>0</v>
      </c>
      <c r="BL235" s="8">
        <f t="shared" si="53"/>
        <v>5932.363003</v>
      </c>
      <c r="BM235" s="8">
        <f t="shared" si="54"/>
        <v>-272.8567022</v>
      </c>
    </row>
    <row r="236" ht="12.75" customHeight="1">
      <c r="A236" s="88" t="s">
        <v>119</v>
      </c>
      <c r="B236" s="88" t="s">
        <v>105</v>
      </c>
      <c r="C236" s="7"/>
      <c r="D236" s="7" t="str">
        <f t="shared" si="8"/>
        <v>Y</v>
      </c>
      <c r="E236" s="89"/>
      <c r="F236" s="90" t="str">
        <f>iferror(VLOOKUP(A236, Terminations!C:D, 2, 0), "")</f>
        <v/>
      </c>
      <c r="G236" s="88" t="s">
        <v>124</v>
      </c>
      <c r="H236" s="8" t="str">
        <f t="shared" si="9"/>
        <v>E3-T05-47208</v>
      </c>
      <c r="I236" s="91">
        <v>45449.0</v>
      </c>
      <c r="J236" s="92">
        <v>8000.0</v>
      </c>
      <c r="K236" s="91">
        <v>47208.0</v>
      </c>
      <c r="L236" s="10">
        <f t="shared" si="10"/>
        <v>0</v>
      </c>
      <c r="M236" s="93" t="str">
        <f t="shared" si="11"/>
        <v/>
      </c>
      <c r="N236" s="8">
        <f t="shared" si="12"/>
        <v>0</v>
      </c>
      <c r="O236" s="94" t="str">
        <f t="shared" si="13"/>
        <v/>
      </c>
      <c r="P236" s="8">
        <f t="shared" si="14"/>
        <v>0</v>
      </c>
      <c r="Q236" s="95"/>
      <c r="R236" s="91"/>
      <c r="S236" s="97"/>
      <c r="T236" s="94">
        <f t="shared" si="16"/>
        <v>47208</v>
      </c>
      <c r="U236" s="10">
        <f t="shared" si="17"/>
        <v>0</v>
      </c>
      <c r="V236" s="10">
        <f t="shared" si="18"/>
        <v>8000</v>
      </c>
      <c r="W236" s="10">
        <f t="shared" si="19"/>
        <v>0</v>
      </c>
      <c r="X236" s="10">
        <f t="shared" si="20"/>
        <v>0</v>
      </c>
      <c r="Y236" s="10">
        <f t="shared" si="21"/>
        <v>0</v>
      </c>
      <c r="Z236" s="10">
        <f t="shared" si="22"/>
        <v>0</v>
      </c>
      <c r="AA236" s="10">
        <f t="shared" si="23"/>
        <v>0</v>
      </c>
      <c r="AB236" s="10">
        <f t="shared" si="24"/>
        <v>0</v>
      </c>
      <c r="AC236" s="10">
        <f t="shared" si="25"/>
        <v>8000</v>
      </c>
      <c r="AD236" s="9">
        <f t="shared" si="26"/>
        <v>45449</v>
      </c>
      <c r="AE236" s="9">
        <f t="array" ref="AE236">IFS(O236&lt;&gt;"", O236, M236&lt;&gt;"", M236, R236&lt;&gt;"", MIN(R236, K236), R236=0, K236)</f>
        <v>47208</v>
      </c>
      <c r="AF236" s="94">
        <f t="shared" si="27"/>
        <v>47208</v>
      </c>
      <c r="AG236" s="94" t="str">
        <f t="shared" si="28"/>
        <v>Start Before/End After (current period)</v>
      </c>
      <c r="AH236" s="98">
        <f t="shared" si="29"/>
        <v>45657</v>
      </c>
      <c r="AI236" s="98">
        <f t="shared" si="30"/>
        <v>45747</v>
      </c>
      <c r="AJ236" s="99">
        <f t="shared" si="31"/>
        <v>1760</v>
      </c>
      <c r="AK236" s="99">
        <f t="shared" si="32"/>
        <v>209</v>
      </c>
      <c r="AL236" s="99">
        <f t="shared" si="33"/>
        <v>90</v>
      </c>
      <c r="AM236" s="99">
        <f t="shared" si="34"/>
        <v>299</v>
      </c>
      <c r="AN236" s="8">
        <f t="shared" si="35"/>
        <v>4.545454545</v>
      </c>
      <c r="AO236" s="8">
        <f t="shared" si="36"/>
        <v>950</v>
      </c>
      <c r="AP236" s="8">
        <f t="shared" si="37"/>
        <v>409.0909091</v>
      </c>
      <c r="AQ236" s="8">
        <f t="shared" si="38"/>
        <v>0</v>
      </c>
      <c r="AR236" s="8">
        <f t="shared" si="39"/>
        <v>0</v>
      </c>
      <c r="AS236" s="8">
        <f t="shared" si="40"/>
        <v>0</v>
      </c>
      <c r="AT236" s="8">
        <f t="shared" si="41"/>
        <v>1359.090909</v>
      </c>
      <c r="AU236" s="100">
        <f t="shared" si="42"/>
        <v>0</v>
      </c>
      <c r="AV236" s="8">
        <f>if(AO236&gt;0, iferror(averageifs(Prices!$B:$B, Prices!$A:$A, "&gt;="&amp;AD236, Prices!$A:$A, "&lt;"&amp;MIN($B$2, AE236)), 0), 0)</f>
        <v>4.333481349</v>
      </c>
      <c r="AW236" s="8">
        <f>if(AP236&gt;0, IFERROR(averageifs(Prices!$B:$B, Prices!$A:$A, "&gt;="&amp;MAX(AD236, $B$2), Prices!$A:$A, "&lt;"&amp;MIN($B$3, AE236)), 0), 0)</f>
        <v>4.181418936</v>
      </c>
      <c r="AX236" s="8">
        <f>if(AT236&gt;0, iferror(averageifs(Prices!$B:$B, Prices!$A:$A, "&gt;="&amp;AD236, Prices!$A:$A, "&lt;"&amp;min($B$3, $AE236)), 0), 0)</f>
        <v>4.288066736</v>
      </c>
      <c r="AY236" s="8">
        <f>VLOOKUP(maxifs(Prices!A:A, Prices!A:A, "&lt;="&amp;$B$2-1), Prices!A:B, 2, 0)*AO236</f>
        <v>3970.867856</v>
      </c>
      <c r="AZ236" s="8">
        <f t="shared" si="43"/>
        <v>4116.807282</v>
      </c>
      <c r="BA236" s="8">
        <f t="shared" si="44"/>
        <v>0</v>
      </c>
      <c r="BB236" s="8">
        <f t="shared" si="45"/>
        <v>4116.807282</v>
      </c>
      <c r="BC236" s="8">
        <f t="shared" si="46"/>
        <v>-145.9394259</v>
      </c>
      <c r="BD236" s="8">
        <f t="shared" si="47"/>
        <v>1711.065237</v>
      </c>
      <c r="BE236" s="8">
        <f t="shared" si="48"/>
        <v>0</v>
      </c>
      <c r="BF236" s="8">
        <f>-(if(R236&gt;0, VLOOKUP(maxifs(Prices!A:A, Prices!A:A, "&lt;="&amp;R236), Prices!A:B, 2, 0)*AA236, 0)+if(M236&lt;&gt;"", VLOOKUP(maxifs(Prices!A:A, Prices!A:A, "&lt;="&amp;M236), Prices!A:B, 2, 0)*Y236, 0)+if(O236&lt;&gt;"", VLOOKUP(maxifs(Prices!A:A, Prices!A:A, "&lt;="&amp;O236), Prices!A:B, 2, 0)*Z236, 0))</f>
        <v>0</v>
      </c>
      <c r="BG236" s="8">
        <f t="shared" si="49"/>
        <v>0</v>
      </c>
      <c r="BH236" s="8">
        <f t="shared" si="50"/>
        <v>-122.1112776</v>
      </c>
      <c r="BI236" s="8">
        <f>VLOOKUP(maxifs(Prices!A:A, Prices!A:A, "&lt;="&amp;$B$3), Prices!A:B, 2, 0)*AT236</f>
        <v>5559.821815</v>
      </c>
      <c r="BJ236" s="8">
        <f t="shared" si="51"/>
        <v>5827.872519</v>
      </c>
      <c r="BK236" s="8">
        <f t="shared" si="52"/>
        <v>0</v>
      </c>
      <c r="BL236" s="8">
        <f t="shared" si="53"/>
        <v>5827.872519</v>
      </c>
      <c r="BM236" s="8">
        <f t="shared" si="54"/>
        <v>-268.0507035</v>
      </c>
    </row>
    <row r="237" ht="12.75" customHeight="1">
      <c r="A237" s="88" t="s">
        <v>119</v>
      </c>
      <c r="B237" s="88" t="s">
        <v>105</v>
      </c>
      <c r="C237" s="7"/>
      <c r="D237" s="7" t="str">
        <f t="shared" si="8"/>
        <v>Y</v>
      </c>
      <c r="E237" s="89"/>
      <c r="F237" s="90" t="str">
        <f>iferror(VLOOKUP(A237, Terminations!C:D, 2, 0), "")</f>
        <v/>
      </c>
      <c r="G237" s="88" t="s">
        <v>124</v>
      </c>
      <c r="H237" s="8" t="str">
        <f t="shared" si="9"/>
        <v>E3-T05-47238</v>
      </c>
      <c r="I237" s="91">
        <v>45449.0</v>
      </c>
      <c r="J237" s="92">
        <v>8000.0</v>
      </c>
      <c r="K237" s="91">
        <v>47238.0</v>
      </c>
      <c r="L237" s="10">
        <f t="shared" si="10"/>
        <v>0</v>
      </c>
      <c r="M237" s="93" t="str">
        <f t="shared" si="11"/>
        <v/>
      </c>
      <c r="N237" s="8">
        <f t="shared" si="12"/>
        <v>0</v>
      </c>
      <c r="O237" s="94" t="str">
        <f t="shared" si="13"/>
        <v/>
      </c>
      <c r="P237" s="8">
        <f t="shared" si="14"/>
        <v>0</v>
      </c>
      <c r="Q237" s="95"/>
      <c r="R237" s="91"/>
      <c r="S237" s="97"/>
      <c r="T237" s="94">
        <f t="shared" si="16"/>
        <v>47238</v>
      </c>
      <c r="U237" s="10">
        <f t="shared" si="17"/>
        <v>0</v>
      </c>
      <c r="V237" s="10">
        <f t="shared" si="18"/>
        <v>8000</v>
      </c>
      <c r="W237" s="10">
        <f t="shared" si="19"/>
        <v>0</v>
      </c>
      <c r="X237" s="10">
        <f t="shared" si="20"/>
        <v>0</v>
      </c>
      <c r="Y237" s="10">
        <f t="shared" si="21"/>
        <v>0</v>
      </c>
      <c r="Z237" s="10">
        <f t="shared" si="22"/>
        <v>0</v>
      </c>
      <c r="AA237" s="10">
        <f t="shared" si="23"/>
        <v>0</v>
      </c>
      <c r="AB237" s="10">
        <f t="shared" si="24"/>
        <v>0</v>
      </c>
      <c r="AC237" s="10">
        <f t="shared" si="25"/>
        <v>8000</v>
      </c>
      <c r="AD237" s="9">
        <f t="shared" si="26"/>
        <v>45449</v>
      </c>
      <c r="AE237" s="9">
        <f t="array" ref="AE237">IFS(O237&lt;&gt;"", O237, M237&lt;&gt;"", M237, R237&lt;&gt;"", MIN(R237, K237), R237=0, K237)</f>
        <v>47238</v>
      </c>
      <c r="AF237" s="94">
        <f t="shared" si="27"/>
        <v>47238</v>
      </c>
      <c r="AG237" s="94" t="str">
        <f t="shared" si="28"/>
        <v>Start Before/End After (current period)</v>
      </c>
      <c r="AH237" s="98">
        <f t="shared" si="29"/>
        <v>45657</v>
      </c>
      <c r="AI237" s="98">
        <f t="shared" si="30"/>
        <v>45747</v>
      </c>
      <c r="AJ237" s="99">
        <f t="shared" si="31"/>
        <v>1790</v>
      </c>
      <c r="AK237" s="99">
        <f t="shared" si="32"/>
        <v>209</v>
      </c>
      <c r="AL237" s="99">
        <f t="shared" si="33"/>
        <v>90</v>
      </c>
      <c r="AM237" s="99">
        <f t="shared" si="34"/>
        <v>299</v>
      </c>
      <c r="AN237" s="8">
        <f t="shared" si="35"/>
        <v>4.469273743</v>
      </c>
      <c r="AO237" s="8">
        <f t="shared" si="36"/>
        <v>934.0782123</v>
      </c>
      <c r="AP237" s="8">
        <f t="shared" si="37"/>
        <v>402.2346369</v>
      </c>
      <c r="AQ237" s="8">
        <f t="shared" si="38"/>
        <v>0</v>
      </c>
      <c r="AR237" s="8">
        <f t="shared" si="39"/>
        <v>0</v>
      </c>
      <c r="AS237" s="8">
        <f t="shared" si="40"/>
        <v>0</v>
      </c>
      <c r="AT237" s="8">
        <f t="shared" si="41"/>
        <v>1336.312849</v>
      </c>
      <c r="AU237" s="100">
        <f t="shared" si="42"/>
        <v>0</v>
      </c>
      <c r="AV237" s="8">
        <f>if(AO237&gt;0, iferror(averageifs(Prices!$B:$B, Prices!$A:$A, "&gt;="&amp;AD237, Prices!$A:$A, "&lt;"&amp;MIN($B$2, AE237)), 0), 0)</f>
        <v>4.333481349</v>
      </c>
      <c r="AW237" s="8">
        <f>if(AP237&gt;0, IFERROR(averageifs(Prices!$B:$B, Prices!$A:$A, "&gt;="&amp;MAX(AD237, $B$2), Prices!$A:$A, "&lt;"&amp;MIN($B$3, AE237)), 0), 0)</f>
        <v>4.181418936</v>
      </c>
      <c r="AX237" s="8">
        <f>if(AT237&gt;0, iferror(averageifs(Prices!$B:$B, Prices!$A:$A, "&gt;="&amp;AD237, Prices!$A:$A, "&lt;"&amp;min($B$3, $AE237)), 0), 0)</f>
        <v>4.288066736</v>
      </c>
      <c r="AY237" s="8">
        <f>VLOOKUP(maxifs(Prices!A:A, Prices!A:A, "&lt;="&amp;$B$2-1), Prices!A:B, 2, 0)*AO237</f>
        <v>3904.316998</v>
      </c>
      <c r="AZ237" s="8">
        <f t="shared" si="43"/>
        <v>4047.810512</v>
      </c>
      <c r="BA237" s="8">
        <f t="shared" si="44"/>
        <v>0</v>
      </c>
      <c r="BB237" s="8">
        <f t="shared" si="45"/>
        <v>4047.810512</v>
      </c>
      <c r="BC237" s="8">
        <f t="shared" si="46"/>
        <v>-143.4935137</v>
      </c>
      <c r="BD237" s="8">
        <f t="shared" si="47"/>
        <v>1682.388166</v>
      </c>
      <c r="BE237" s="8">
        <f t="shared" si="48"/>
        <v>0</v>
      </c>
      <c r="BF237" s="8">
        <f>-(if(R237&gt;0, VLOOKUP(maxifs(Prices!A:A, Prices!A:A, "&lt;="&amp;R237), Prices!A:B, 2, 0)*AA237, 0)+if(M237&lt;&gt;"", VLOOKUP(maxifs(Prices!A:A, Prices!A:A, "&lt;="&amp;M237), Prices!A:B, 2, 0)*Y237, 0)+if(O237&lt;&gt;"", VLOOKUP(maxifs(Prices!A:A, Prices!A:A, "&lt;="&amp;O237), Prices!A:B, 2, 0)*Z237, 0))</f>
        <v>0</v>
      </c>
      <c r="BG237" s="8">
        <f t="shared" si="49"/>
        <v>0</v>
      </c>
      <c r="BH237" s="8">
        <f t="shared" si="50"/>
        <v>-120.0647199</v>
      </c>
      <c r="BI237" s="8">
        <f>VLOOKUP(maxifs(Prices!A:A, Prices!A:A, "&lt;="&amp;$B$3), Prices!A:B, 2, 0)*AT237</f>
        <v>5466.640444</v>
      </c>
      <c r="BJ237" s="8">
        <f t="shared" si="51"/>
        <v>5730.198677</v>
      </c>
      <c r="BK237" s="8">
        <f t="shared" si="52"/>
        <v>0</v>
      </c>
      <c r="BL237" s="8">
        <f t="shared" si="53"/>
        <v>5730.198677</v>
      </c>
      <c r="BM237" s="8">
        <f t="shared" si="54"/>
        <v>-263.5582336</v>
      </c>
    </row>
    <row r="238" ht="12.75" customHeight="1">
      <c r="A238" s="88" t="s">
        <v>119</v>
      </c>
      <c r="B238" s="88" t="s">
        <v>105</v>
      </c>
      <c r="C238" s="7"/>
      <c r="D238" s="7" t="str">
        <f t="shared" si="8"/>
        <v>Y</v>
      </c>
      <c r="E238" s="89"/>
      <c r="F238" s="90" t="str">
        <f>iferror(VLOOKUP(A238, Terminations!C:D, 2, 0), "")</f>
        <v/>
      </c>
      <c r="G238" s="88" t="s">
        <v>124</v>
      </c>
      <c r="H238" s="8" t="str">
        <f t="shared" si="9"/>
        <v>E3-T05-47269</v>
      </c>
      <c r="I238" s="91">
        <v>45449.0</v>
      </c>
      <c r="J238" s="92">
        <v>8000.0</v>
      </c>
      <c r="K238" s="91">
        <v>47269.0</v>
      </c>
      <c r="L238" s="10">
        <f t="shared" si="10"/>
        <v>0</v>
      </c>
      <c r="M238" s="93" t="str">
        <f t="shared" si="11"/>
        <v/>
      </c>
      <c r="N238" s="8">
        <f t="shared" si="12"/>
        <v>0</v>
      </c>
      <c r="O238" s="94" t="str">
        <f t="shared" si="13"/>
        <v/>
      </c>
      <c r="P238" s="8">
        <f t="shared" si="14"/>
        <v>0</v>
      </c>
      <c r="Q238" s="95"/>
      <c r="R238" s="91"/>
      <c r="S238" s="97"/>
      <c r="T238" s="94">
        <f t="shared" si="16"/>
        <v>47269</v>
      </c>
      <c r="U238" s="10">
        <f t="shared" si="17"/>
        <v>0</v>
      </c>
      <c r="V238" s="10">
        <f t="shared" si="18"/>
        <v>8000</v>
      </c>
      <c r="W238" s="10">
        <f t="shared" si="19"/>
        <v>0</v>
      </c>
      <c r="X238" s="10">
        <f t="shared" si="20"/>
        <v>0</v>
      </c>
      <c r="Y238" s="10">
        <f t="shared" si="21"/>
        <v>0</v>
      </c>
      <c r="Z238" s="10">
        <f t="shared" si="22"/>
        <v>0</v>
      </c>
      <c r="AA238" s="10">
        <f t="shared" si="23"/>
        <v>0</v>
      </c>
      <c r="AB238" s="10">
        <f t="shared" si="24"/>
        <v>0</v>
      </c>
      <c r="AC238" s="10">
        <f t="shared" si="25"/>
        <v>8000</v>
      </c>
      <c r="AD238" s="9">
        <f t="shared" si="26"/>
        <v>45449</v>
      </c>
      <c r="AE238" s="9">
        <f t="array" ref="AE238">IFS(O238&lt;&gt;"", O238, M238&lt;&gt;"", M238, R238&lt;&gt;"", MIN(R238, K238), R238=0, K238)</f>
        <v>47269</v>
      </c>
      <c r="AF238" s="94">
        <f t="shared" si="27"/>
        <v>47269</v>
      </c>
      <c r="AG238" s="94" t="str">
        <f t="shared" si="28"/>
        <v>Start Before/End After (current period)</v>
      </c>
      <c r="AH238" s="98">
        <f t="shared" si="29"/>
        <v>45657</v>
      </c>
      <c r="AI238" s="98">
        <f t="shared" si="30"/>
        <v>45747</v>
      </c>
      <c r="AJ238" s="99">
        <f t="shared" si="31"/>
        <v>1821</v>
      </c>
      <c r="AK238" s="99">
        <f t="shared" si="32"/>
        <v>209</v>
      </c>
      <c r="AL238" s="99">
        <f t="shared" si="33"/>
        <v>90</v>
      </c>
      <c r="AM238" s="99">
        <f t="shared" si="34"/>
        <v>299</v>
      </c>
      <c r="AN238" s="8">
        <f t="shared" si="35"/>
        <v>4.393190555</v>
      </c>
      <c r="AO238" s="8">
        <f t="shared" si="36"/>
        <v>918.1768259</v>
      </c>
      <c r="AP238" s="8">
        <f t="shared" si="37"/>
        <v>395.3871499</v>
      </c>
      <c r="AQ238" s="8">
        <f t="shared" si="38"/>
        <v>0</v>
      </c>
      <c r="AR238" s="8">
        <f t="shared" si="39"/>
        <v>0</v>
      </c>
      <c r="AS238" s="8">
        <f t="shared" si="40"/>
        <v>0</v>
      </c>
      <c r="AT238" s="8">
        <f t="shared" si="41"/>
        <v>1313.563976</v>
      </c>
      <c r="AU238" s="100">
        <f t="shared" si="42"/>
        <v>0</v>
      </c>
      <c r="AV238" s="8">
        <f>if(AO238&gt;0, iferror(averageifs(Prices!$B:$B, Prices!$A:$A, "&gt;="&amp;AD238, Prices!$A:$A, "&lt;"&amp;MIN($B$2, AE238)), 0), 0)</f>
        <v>4.333481349</v>
      </c>
      <c r="AW238" s="8">
        <f>if(AP238&gt;0, IFERROR(averageifs(Prices!$B:$B, Prices!$A:$A, "&gt;="&amp;MAX(AD238, $B$2), Prices!$A:$A, "&lt;"&amp;MIN($B$3, AE238)), 0), 0)</f>
        <v>4.181418936</v>
      </c>
      <c r="AX238" s="8">
        <f>if(AT238&gt;0, iferror(averageifs(Prices!$B:$B, Prices!$A:$A, "&gt;="&amp;AD238, Prices!$A:$A, "&lt;"&amp;min($B$3, $AE238)), 0), 0)</f>
        <v>4.288066736</v>
      </c>
      <c r="AY238" s="8">
        <f>VLOOKUP(maxifs(Prices!A:A, Prices!A:A, "&lt;="&amp;$B$2-1), Prices!A:B, 2, 0)*AO238</f>
        <v>3837.851415</v>
      </c>
      <c r="AZ238" s="8">
        <f t="shared" si="43"/>
        <v>3978.902151</v>
      </c>
      <c r="BA238" s="8">
        <f t="shared" si="44"/>
        <v>0</v>
      </c>
      <c r="BB238" s="8">
        <f t="shared" si="45"/>
        <v>3978.902151</v>
      </c>
      <c r="BC238" s="8">
        <f t="shared" si="46"/>
        <v>-141.0507356</v>
      </c>
      <c r="BD238" s="8">
        <f t="shared" si="47"/>
        <v>1653.74784</v>
      </c>
      <c r="BE238" s="8">
        <f t="shared" si="48"/>
        <v>0</v>
      </c>
      <c r="BF238" s="8">
        <f>-(if(R238&gt;0, VLOOKUP(maxifs(Prices!A:A, Prices!A:A, "&lt;="&amp;R238), Prices!A:B, 2, 0)*AA238, 0)+if(M238&lt;&gt;"", VLOOKUP(maxifs(Prices!A:A, Prices!A:A, "&lt;="&amp;M238), Prices!A:B, 2, 0)*Y238, 0)+if(O238&lt;&gt;"", VLOOKUP(maxifs(Prices!A:A, Prices!A:A, "&lt;="&amp;O238), Prices!A:B, 2, 0)*Z238, 0))</f>
        <v>0</v>
      </c>
      <c r="BG238" s="8">
        <f t="shared" si="49"/>
        <v>0</v>
      </c>
      <c r="BH238" s="8">
        <f t="shared" si="50"/>
        <v>-118.0207845</v>
      </c>
      <c r="BI238" s="8">
        <f>VLOOKUP(maxifs(Prices!A:A, Prices!A:A, "&lt;="&amp;$B$3), Prices!A:B, 2, 0)*AT238</f>
        <v>5373.57847</v>
      </c>
      <c r="BJ238" s="8">
        <f t="shared" si="51"/>
        <v>5632.64999</v>
      </c>
      <c r="BK238" s="8">
        <f t="shared" si="52"/>
        <v>0</v>
      </c>
      <c r="BL238" s="8">
        <f t="shared" si="53"/>
        <v>5632.64999</v>
      </c>
      <c r="BM238" s="8">
        <f t="shared" si="54"/>
        <v>-259.0715201</v>
      </c>
    </row>
    <row r="239" ht="12.75" customHeight="1">
      <c r="A239" s="88" t="s">
        <v>125</v>
      </c>
      <c r="B239" s="88" t="s">
        <v>105</v>
      </c>
      <c r="C239" s="7"/>
      <c r="D239" s="7" t="str">
        <f t="shared" si="8"/>
        <v>N</v>
      </c>
      <c r="E239" s="89"/>
      <c r="F239" s="90">
        <f>iferror(VLOOKUP(A239, Terminations!C:D, 2, 0), "")</f>
        <v>45717</v>
      </c>
      <c r="G239" s="88" t="s">
        <v>126</v>
      </c>
      <c r="H239" s="8" t="str">
        <f t="shared" si="9"/>
        <v>E4-SB-45117</v>
      </c>
      <c r="I239" s="91">
        <v>44752.0</v>
      </c>
      <c r="J239" s="92">
        <v>26000.0</v>
      </c>
      <c r="K239" s="91">
        <v>45117.0</v>
      </c>
      <c r="L239" s="10">
        <f t="shared" si="10"/>
        <v>26000</v>
      </c>
      <c r="M239" s="93" t="str">
        <f t="shared" si="11"/>
        <v/>
      </c>
      <c r="N239" s="8">
        <f t="shared" si="12"/>
        <v>0</v>
      </c>
      <c r="O239" s="94" t="str">
        <f t="shared" si="13"/>
        <v/>
      </c>
      <c r="P239" s="8">
        <f t="shared" si="14"/>
        <v>0</v>
      </c>
      <c r="Q239" s="95"/>
      <c r="R239" s="91">
        <f t="shared" ref="R239:S239" si="61">K239</f>
        <v>45117</v>
      </c>
      <c r="S239" s="97">
        <f t="shared" si="61"/>
        <v>26000</v>
      </c>
      <c r="T239" s="94">
        <f t="shared" si="16"/>
        <v>45117</v>
      </c>
      <c r="U239" s="10">
        <f t="shared" si="17"/>
        <v>0</v>
      </c>
      <c r="V239" s="10">
        <f t="shared" si="18"/>
        <v>0</v>
      </c>
      <c r="W239" s="10">
        <f t="shared" si="19"/>
        <v>0</v>
      </c>
      <c r="X239" s="10">
        <f t="shared" si="20"/>
        <v>0</v>
      </c>
      <c r="Y239" s="10">
        <f t="shared" si="21"/>
        <v>0</v>
      </c>
      <c r="Z239" s="10">
        <f t="shared" si="22"/>
        <v>0</v>
      </c>
      <c r="AA239" s="10">
        <f t="shared" si="23"/>
        <v>0</v>
      </c>
      <c r="AB239" s="10">
        <f t="shared" si="24"/>
        <v>0</v>
      </c>
      <c r="AC239" s="10">
        <f>J239-if(N239=L239, N239, if(N239&lt;L239, L239-N239, L239))</f>
        <v>0</v>
      </c>
      <c r="AD239" s="9">
        <f t="shared" si="26"/>
        <v>44752</v>
      </c>
      <c r="AE239" s="9">
        <f t="array" ref="AE239">IFS(O239&lt;&gt;"", O239, M239&lt;&gt;"", M239, R239&lt;&gt;"", MIN(R239, K239), R239=0, K239)</f>
        <v>45117</v>
      </c>
      <c r="AF239" s="94">
        <f t="shared" si="27"/>
        <v>45117</v>
      </c>
      <c r="AG239" s="94" t="str">
        <f t="shared" si="28"/>
        <v>Start Before/End Before (current period)</v>
      </c>
      <c r="AH239" s="98">
        <f t="shared" si="29"/>
        <v>45117</v>
      </c>
      <c r="AI239" s="98">
        <f t="shared" si="30"/>
        <v>45117</v>
      </c>
      <c r="AJ239" s="99">
        <f t="shared" si="31"/>
        <v>366</v>
      </c>
      <c r="AK239" s="99">
        <f t="shared" si="32"/>
        <v>366</v>
      </c>
      <c r="AL239" s="99">
        <f t="shared" si="33"/>
        <v>0</v>
      </c>
      <c r="AM239" s="99">
        <f t="shared" si="34"/>
        <v>366</v>
      </c>
      <c r="AN239" s="8">
        <f t="shared" si="35"/>
        <v>71.03825137</v>
      </c>
      <c r="AO239" s="8">
        <f t="shared" si="36"/>
        <v>0</v>
      </c>
      <c r="AP239" s="8">
        <f t="shared" si="37"/>
        <v>0</v>
      </c>
      <c r="AQ239" s="8">
        <f t="shared" si="38"/>
        <v>0</v>
      </c>
      <c r="AR239" s="8">
        <f t="shared" si="39"/>
        <v>0</v>
      </c>
      <c r="AS239" s="8">
        <f t="shared" si="40"/>
        <v>0</v>
      </c>
      <c r="AT239" s="8">
        <f t="shared" si="41"/>
        <v>0</v>
      </c>
      <c r="AU239" s="100">
        <f t="shared" si="42"/>
        <v>0</v>
      </c>
      <c r="AV239" s="8">
        <f>if(AO239&gt;0, iferror(averageifs(Prices!$B:$B, Prices!$A:$A, "&gt;="&amp;AD239, Prices!$A:$A, "&lt;"&amp;MIN($B$2, AE239)), 0), 0)</f>
        <v>0</v>
      </c>
      <c r="AW239" s="8">
        <f>if(AP239&gt;0, IFERROR(averageifs(Prices!$B:$B, Prices!$A:$A, "&gt;="&amp;MAX(AD239, $B$2), Prices!$A:$A, "&lt;"&amp;MIN($B$3, AE239)), 0), 0)</f>
        <v>0</v>
      </c>
      <c r="AX239" s="8">
        <f>if(AT239&gt;0, iferror(averageifs(Prices!$B:$B, Prices!$A:$A, "&gt;="&amp;AD239, Prices!$A:$A, "&lt;"&amp;min($B$3, $AE239)), 0), 0)</f>
        <v>0</v>
      </c>
      <c r="AY239" s="8">
        <f>VLOOKUP(maxifs(Prices!A:A, Prices!A:A, "&lt;="&amp;$B$2-1), Prices!A:B, 2, 0)*AO239</f>
        <v>0</v>
      </c>
      <c r="AZ239" s="8">
        <f t="shared" si="43"/>
        <v>0</v>
      </c>
      <c r="BA239" s="8">
        <f t="shared" si="44"/>
        <v>0</v>
      </c>
      <c r="BB239" s="8">
        <f t="shared" si="45"/>
        <v>0</v>
      </c>
      <c r="BC239" s="8">
        <f t="shared" si="46"/>
        <v>0</v>
      </c>
      <c r="BD239" s="8">
        <f t="shared" si="47"/>
        <v>0</v>
      </c>
      <c r="BE239" s="8">
        <f t="shared" si="48"/>
        <v>0</v>
      </c>
      <c r="BF239" s="8">
        <f>-(if(R239&gt;0, VLOOKUP(maxifs(Prices!A:A, Prices!A:A, "&lt;="&amp;R239), Prices!A:B, 2, 0)*AA239, 0)+if(M239&lt;&gt;"", VLOOKUP(maxifs(Prices!A:A, Prices!A:A, "&lt;="&amp;M239), Prices!A:B, 2, 0)*Y239, 0)+if(O239&lt;&gt;"", VLOOKUP(maxifs(Prices!A:A, Prices!A:A, "&lt;="&amp;O239), Prices!A:B, 2, 0)*Z239, 0))</f>
        <v>0</v>
      </c>
      <c r="BG239" s="8">
        <f t="shared" si="49"/>
        <v>0</v>
      </c>
      <c r="BH239" s="8">
        <f t="shared" si="50"/>
        <v>0</v>
      </c>
      <c r="BI239" s="8">
        <f>VLOOKUP(maxifs(Prices!A:A, Prices!A:A, "&lt;="&amp;$B$3), Prices!A:B, 2, 0)*AT239</f>
        <v>0</v>
      </c>
      <c r="BJ239" s="8">
        <f t="shared" si="51"/>
        <v>0</v>
      </c>
      <c r="BK239" s="8">
        <f t="shared" si="52"/>
        <v>0</v>
      </c>
      <c r="BL239" s="8">
        <f t="shared" si="53"/>
        <v>0</v>
      </c>
      <c r="BM239" s="8">
        <f t="shared" si="54"/>
        <v>0</v>
      </c>
    </row>
    <row r="240" ht="12.75" customHeight="1">
      <c r="A240" s="88" t="s">
        <v>125</v>
      </c>
      <c r="B240" s="88" t="s">
        <v>105</v>
      </c>
      <c r="C240" s="7"/>
      <c r="D240" s="7" t="str">
        <f t="shared" si="8"/>
        <v>N</v>
      </c>
      <c r="E240" s="89"/>
      <c r="F240" s="90">
        <f>iferror(VLOOKUP(A240, Terminations!C:D, 2, 0), "")</f>
        <v>45717</v>
      </c>
      <c r="G240" s="88" t="s">
        <v>127</v>
      </c>
      <c r="H240" s="8" t="str">
        <f t="shared" si="9"/>
        <v>E4-T01-45117</v>
      </c>
      <c r="I240" s="91">
        <v>44752.0</v>
      </c>
      <c r="J240" s="92">
        <v>65000.0</v>
      </c>
      <c r="K240" s="91">
        <v>45117.0</v>
      </c>
      <c r="L240" s="10">
        <f t="shared" si="10"/>
        <v>65000</v>
      </c>
      <c r="M240" s="93" t="str">
        <f t="shared" si="11"/>
        <v/>
      </c>
      <c r="N240" s="8">
        <f t="shared" si="12"/>
        <v>0</v>
      </c>
      <c r="O240" s="94" t="str">
        <f t="shared" si="13"/>
        <v/>
      </c>
      <c r="P240" s="8">
        <f t="shared" si="14"/>
        <v>0</v>
      </c>
      <c r="Q240" s="95"/>
      <c r="R240" s="91">
        <f t="shared" ref="R240:S240" si="62">K240</f>
        <v>45117</v>
      </c>
      <c r="S240" s="97">
        <f t="shared" si="62"/>
        <v>65000</v>
      </c>
      <c r="T240" s="94">
        <f t="shared" si="16"/>
        <v>45117</v>
      </c>
      <c r="U240" s="10">
        <f t="shared" si="17"/>
        <v>0</v>
      </c>
      <c r="V240" s="10">
        <f t="shared" si="18"/>
        <v>0</v>
      </c>
      <c r="W240" s="10">
        <f t="shared" si="19"/>
        <v>0</v>
      </c>
      <c r="X240" s="10">
        <f t="shared" si="20"/>
        <v>0</v>
      </c>
      <c r="Y240" s="10">
        <f t="shared" si="21"/>
        <v>0</v>
      </c>
      <c r="Z240" s="10">
        <f t="shared" si="22"/>
        <v>0</v>
      </c>
      <c r="AA240" s="10">
        <f t="shared" si="23"/>
        <v>0</v>
      </c>
      <c r="AB240" s="10">
        <f t="shared" si="24"/>
        <v>0</v>
      </c>
      <c r="AC240" s="10">
        <f t="shared" ref="AC240:AC353" si="64">J240-if(N240=L240, N240, if(N240&lt;L240, L240, MIN(J240, N240)))</f>
        <v>0</v>
      </c>
      <c r="AD240" s="9">
        <f t="shared" si="26"/>
        <v>44752</v>
      </c>
      <c r="AE240" s="9">
        <f t="array" ref="AE240">IFS(O240&lt;&gt;"", O240, M240&lt;&gt;"", M240, R240&lt;&gt;"", MIN(R240, K240), R240=0, K240)</f>
        <v>45117</v>
      </c>
      <c r="AF240" s="94">
        <f t="shared" si="27"/>
        <v>45117</v>
      </c>
      <c r="AG240" s="94" t="str">
        <f t="shared" si="28"/>
        <v>Start Before/End Before (current period)</v>
      </c>
      <c r="AH240" s="98">
        <f t="shared" si="29"/>
        <v>45117</v>
      </c>
      <c r="AI240" s="98">
        <f t="shared" si="30"/>
        <v>45117</v>
      </c>
      <c r="AJ240" s="99">
        <f t="shared" si="31"/>
        <v>366</v>
      </c>
      <c r="AK240" s="99">
        <f t="shared" si="32"/>
        <v>366</v>
      </c>
      <c r="AL240" s="99">
        <f t="shared" si="33"/>
        <v>0</v>
      </c>
      <c r="AM240" s="99">
        <f t="shared" si="34"/>
        <v>366</v>
      </c>
      <c r="AN240" s="8">
        <f t="shared" si="35"/>
        <v>177.5956284</v>
      </c>
      <c r="AO240" s="8">
        <f t="shared" si="36"/>
        <v>0</v>
      </c>
      <c r="AP240" s="8">
        <f t="shared" si="37"/>
        <v>0</v>
      </c>
      <c r="AQ240" s="8">
        <f t="shared" si="38"/>
        <v>0</v>
      </c>
      <c r="AR240" s="8">
        <f t="shared" si="39"/>
        <v>0</v>
      </c>
      <c r="AS240" s="8">
        <f t="shared" si="40"/>
        <v>0</v>
      </c>
      <c r="AT240" s="8">
        <f t="shared" si="41"/>
        <v>0</v>
      </c>
      <c r="AU240" s="100">
        <f t="shared" si="42"/>
        <v>0</v>
      </c>
      <c r="AV240" s="8">
        <f>if(AO240&gt;0, iferror(averageifs(Prices!$B:$B, Prices!$A:$A, "&gt;="&amp;AD240, Prices!$A:$A, "&lt;"&amp;MIN($B$2, AE240)), 0), 0)</f>
        <v>0</v>
      </c>
      <c r="AW240" s="8">
        <f>if(AP240&gt;0, IFERROR(averageifs(Prices!$B:$B, Prices!$A:$A, "&gt;="&amp;MAX(AD240, $B$2), Prices!$A:$A, "&lt;"&amp;MIN($B$3, AE240)), 0), 0)</f>
        <v>0</v>
      </c>
      <c r="AX240" s="8">
        <f>if(AT240&gt;0, iferror(averageifs(Prices!$B:$B, Prices!$A:$A, "&gt;="&amp;AD240, Prices!$A:$A, "&lt;"&amp;min($B$3, $AE240)), 0), 0)</f>
        <v>0</v>
      </c>
      <c r="AY240" s="8">
        <f>VLOOKUP(maxifs(Prices!A:A, Prices!A:A, "&lt;="&amp;$B$2-1), Prices!A:B, 2, 0)*AO240</f>
        <v>0</v>
      </c>
      <c r="AZ240" s="8">
        <f t="shared" si="43"/>
        <v>0</v>
      </c>
      <c r="BA240" s="8">
        <f t="shared" si="44"/>
        <v>0</v>
      </c>
      <c r="BB240" s="8">
        <f t="shared" si="45"/>
        <v>0</v>
      </c>
      <c r="BC240" s="8">
        <f t="shared" si="46"/>
        <v>0</v>
      </c>
      <c r="BD240" s="8">
        <f t="shared" si="47"/>
        <v>0</v>
      </c>
      <c r="BE240" s="8">
        <f t="shared" si="48"/>
        <v>0</v>
      </c>
      <c r="BF240" s="8">
        <f>-(if(R240&gt;0, VLOOKUP(maxifs(Prices!A:A, Prices!A:A, "&lt;="&amp;R240), Prices!A:B, 2, 0)*AA240, 0)+if(M240&lt;&gt;"", VLOOKUP(maxifs(Prices!A:A, Prices!A:A, "&lt;="&amp;M240), Prices!A:B, 2, 0)*Y240, 0)+if(O240&lt;&gt;"", VLOOKUP(maxifs(Prices!A:A, Prices!A:A, "&lt;="&amp;O240), Prices!A:B, 2, 0)*Z240, 0))</f>
        <v>0</v>
      </c>
      <c r="BG240" s="8">
        <f t="shared" si="49"/>
        <v>0</v>
      </c>
      <c r="BH240" s="8">
        <f t="shared" si="50"/>
        <v>0</v>
      </c>
      <c r="BI240" s="8">
        <f>VLOOKUP(maxifs(Prices!A:A, Prices!A:A, "&lt;="&amp;$B$3), Prices!A:B, 2, 0)*AT240</f>
        <v>0</v>
      </c>
      <c r="BJ240" s="8">
        <f t="shared" si="51"/>
        <v>0</v>
      </c>
      <c r="BK240" s="8">
        <f t="shared" si="52"/>
        <v>0</v>
      </c>
      <c r="BL240" s="8">
        <f t="shared" si="53"/>
        <v>0</v>
      </c>
      <c r="BM240" s="8">
        <f t="shared" si="54"/>
        <v>0</v>
      </c>
    </row>
    <row r="241" ht="12.75" customHeight="1">
      <c r="A241" s="88" t="s">
        <v>125</v>
      </c>
      <c r="B241" s="88" t="s">
        <v>105</v>
      </c>
      <c r="C241" s="7"/>
      <c r="D241" s="7" t="str">
        <f t="shared" si="8"/>
        <v>N</v>
      </c>
      <c r="E241" s="89"/>
      <c r="F241" s="90">
        <f>iferror(VLOOKUP(A241, Terminations!C:D, 2, 0), "")</f>
        <v>45717</v>
      </c>
      <c r="G241" s="88" t="s">
        <v>128</v>
      </c>
      <c r="H241" s="8" t="str">
        <f t="shared" si="9"/>
        <v>E4-T02-45482</v>
      </c>
      <c r="I241" s="91">
        <v>44752.0</v>
      </c>
      <c r="J241" s="92">
        <v>65000.0</v>
      </c>
      <c r="K241" s="91">
        <v>45482.0</v>
      </c>
      <c r="L241" s="10">
        <f t="shared" si="10"/>
        <v>65000</v>
      </c>
      <c r="M241" s="93" t="str">
        <f t="shared" si="11"/>
        <v/>
      </c>
      <c r="N241" s="8">
        <f t="shared" si="12"/>
        <v>0</v>
      </c>
      <c r="O241" s="94" t="str">
        <f t="shared" si="13"/>
        <v/>
      </c>
      <c r="P241" s="8">
        <f t="shared" si="14"/>
        <v>0</v>
      </c>
      <c r="Q241" s="95"/>
      <c r="R241" s="91">
        <f t="shared" ref="R241:S241" si="63">K241</f>
        <v>45482</v>
      </c>
      <c r="S241" s="97">
        <f t="shared" si="63"/>
        <v>65000</v>
      </c>
      <c r="T241" s="94">
        <f t="shared" si="16"/>
        <v>45482</v>
      </c>
      <c r="U241" s="10">
        <f t="shared" si="17"/>
        <v>0</v>
      </c>
      <c r="V241" s="10">
        <f t="shared" si="18"/>
        <v>0</v>
      </c>
      <c r="W241" s="10">
        <f t="shared" si="19"/>
        <v>0</v>
      </c>
      <c r="X241" s="10">
        <f t="shared" si="20"/>
        <v>0</v>
      </c>
      <c r="Y241" s="10">
        <f t="shared" si="21"/>
        <v>0</v>
      </c>
      <c r="Z241" s="10">
        <f t="shared" si="22"/>
        <v>0</v>
      </c>
      <c r="AA241" s="10">
        <f t="shared" si="23"/>
        <v>0</v>
      </c>
      <c r="AB241" s="10">
        <f t="shared" si="24"/>
        <v>0</v>
      </c>
      <c r="AC241" s="10">
        <f t="shared" si="64"/>
        <v>0</v>
      </c>
      <c r="AD241" s="9">
        <f t="shared" si="26"/>
        <v>44752</v>
      </c>
      <c r="AE241" s="9">
        <f t="array" ref="AE241">IFS(O241&lt;&gt;"", O241, M241&lt;&gt;"", M241, R241&lt;&gt;"", MIN(R241, K241), R241=0, K241)</f>
        <v>45482</v>
      </c>
      <c r="AF241" s="94">
        <f t="shared" si="27"/>
        <v>45482</v>
      </c>
      <c r="AG241" s="94" t="str">
        <f t="shared" si="28"/>
        <v>Start Before/End Before (current period)</v>
      </c>
      <c r="AH241" s="98">
        <f t="shared" si="29"/>
        <v>45482</v>
      </c>
      <c r="AI241" s="98">
        <f t="shared" si="30"/>
        <v>45482</v>
      </c>
      <c r="AJ241" s="99">
        <f t="shared" si="31"/>
        <v>731</v>
      </c>
      <c r="AK241" s="99">
        <f t="shared" si="32"/>
        <v>731</v>
      </c>
      <c r="AL241" s="99">
        <f t="shared" si="33"/>
        <v>0</v>
      </c>
      <c r="AM241" s="99">
        <f t="shared" si="34"/>
        <v>731</v>
      </c>
      <c r="AN241" s="8">
        <f t="shared" si="35"/>
        <v>88.91928865</v>
      </c>
      <c r="AO241" s="8">
        <f t="shared" si="36"/>
        <v>0</v>
      </c>
      <c r="AP241" s="8">
        <f t="shared" si="37"/>
        <v>0</v>
      </c>
      <c r="AQ241" s="8">
        <f t="shared" si="38"/>
        <v>0</v>
      </c>
      <c r="AR241" s="8">
        <f t="shared" si="39"/>
        <v>0</v>
      </c>
      <c r="AS241" s="8">
        <f t="shared" si="40"/>
        <v>0</v>
      </c>
      <c r="AT241" s="8">
        <f t="shared" si="41"/>
        <v>0</v>
      </c>
      <c r="AU241" s="100">
        <f t="shared" si="42"/>
        <v>0</v>
      </c>
      <c r="AV241" s="8">
        <f>if(AO241&gt;0, iferror(averageifs(Prices!$B:$B, Prices!$A:$A, "&gt;="&amp;AD241, Prices!$A:$A, "&lt;"&amp;MIN($B$2, AE241)), 0), 0)</f>
        <v>0</v>
      </c>
      <c r="AW241" s="8">
        <f>if(AP241&gt;0, IFERROR(averageifs(Prices!$B:$B, Prices!$A:$A, "&gt;="&amp;MAX(AD241, $B$2), Prices!$A:$A, "&lt;"&amp;MIN($B$3, AE241)), 0), 0)</f>
        <v>0</v>
      </c>
      <c r="AX241" s="8">
        <f>if(AT241&gt;0, iferror(averageifs(Prices!$B:$B, Prices!$A:$A, "&gt;="&amp;AD241, Prices!$A:$A, "&lt;"&amp;min($B$3, $AE241)), 0), 0)</f>
        <v>0</v>
      </c>
      <c r="AY241" s="8">
        <f>VLOOKUP(maxifs(Prices!A:A, Prices!A:A, "&lt;="&amp;$B$2-1), Prices!A:B, 2, 0)*AO241</f>
        <v>0</v>
      </c>
      <c r="AZ241" s="8">
        <f t="shared" si="43"/>
        <v>0</v>
      </c>
      <c r="BA241" s="8">
        <f t="shared" si="44"/>
        <v>0</v>
      </c>
      <c r="BB241" s="8">
        <f t="shared" si="45"/>
        <v>0</v>
      </c>
      <c r="BC241" s="8">
        <f t="shared" si="46"/>
        <v>0</v>
      </c>
      <c r="BD241" s="8">
        <f t="shared" si="47"/>
        <v>0</v>
      </c>
      <c r="BE241" s="8">
        <f t="shared" si="48"/>
        <v>0</v>
      </c>
      <c r="BF241" s="8">
        <f>-(if(R241&gt;0, VLOOKUP(maxifs(Prices!A:A, Prices!A:A, "&lt;="&amp;R241), Prices!A:B, 2, 0)*AA241, 0)+if(M241&lt;&gt;"", VLOOKUP(maxifs(Prices!A:A, Prices!A:A, "&lt;="&amp;M241), Prices!A:B, 2, 0)*Y241, 0)+if(O241&lt;&gt;"", VLOOKUP(maxifs(Prices!A:A, Prices!A:A, "&lt;="&amp;O241), Prices!A:B, 2, 0)*Z241, 0))</f>
        <v>0</v>
      </c>
      <c r="BG241" s="8">
        <f t="shared" si="49"/>
        <v>0</v>
      </c>
      <c r="BH241" s="8">
        <f t="shared" si="50"/>
        <v>0</v>
      </c>
      <c r="BI241" s="8">
        <f>VLOOKUP(maxifs(Prices!A:A, Prices!A:A, "&lt;="&amp;$B$3), Prices!A:B, 2, 0)*AT241</f>
        <v>0</v>
      </c>
      <c r="BJ241" s="8">
        <f t="shared" si="51"/>
        <v>0</v>
      </c>
      <c r="BK241" s="8">
        <f t="shared" si="52"/>
        <v>0</v>
      </c>
      <c r="BL241" s="8">
        <f t="shared" si="53"/>
        <v>0</v>
      </c>
      <c r="BM241" s="8">
        <f t="shared" si="54"/>
        <v>0</v>
      </c>
    </row>
    <row r="242" ht="12.75" customHeight="1">
      <c r="A242" s="88" t="s">
        <v>125</v>
      </c>
      <c r="B242" s="88" t="s">
        <v>105</v>
      </c>
      <c r="C242" s="7"/>
      <c r="D242" s="7" t="str">
        <f t="shared" si="8"/>
        <v>N</v>
      </c>
      <c r="E242" s="89"/>
      <c r="F242" s="90">
        <f>iferror(VLOOKUP(A242, Terminations!C:D, 2, 0), "")</f>
        <v>45717</v>
      </c>
      <c r="G242" s="88" t="s">
        <v>129</v>
      </c>
      <c r="H242" s="8" t="str">
        <f t="shared" si="9"/>
        <v>E4-T03-45535</v>
      </c>
      <c r="I242" s="91">
        <v>44752.0</v>
      </c>
      <c r="J242" s="92">
        <v>5000.0</v>
      </c>
      <c r="K242" s="91">
        <v>45535.0</v>
      </c>
      <c r="L242" s="10">
        <f t="shared" si="10"/>
        <v>5000</v>
      </c>
      <c r="M242" s="93" t="str">
        <f t="shared" si="11"/>
        <v/>
      </c>
      <c r="N242" s="8">
        <f t="shared" si="12"/>
        <v>0</v>
      </c>
      <c r="O242" s="94" t="str">
        <f t="shared" si="13"/>
        <v/>
      </c>
      <c r="P242" s="8">
        <f t="shared" si="14"/>
        <v>0</v>
      </c>
      <c r="Q242" s="95"/>
      <c r="R242" s="91">
        <f t="shared" ref="R242:S242" si="65">K242</f>
        <v>45535</v>
      </c>
      <c r="S242" s="97">
        <f t="shared" si="65"/>
        <v>5000</v>
      </c>
      <c r="T242" s="94">
        <f t="shared" si="16"/>
        <v>45535</v>
      </c>
      <c r="U242" s="10">
        <f t="shared" si="17"/>
        <v>0</v>
      </c>
      <c r="V242" s="10">
        <f t="shared" si="18"/>
        <v>0</v>
      </c>
      <c r="W242" s="10">
        <f t="shared" si="19"/>
        <v>0</v>
      </c>
      <c r="X242" s="10">
        <f t="shared" si="20"/>
        <v>0</v>
      </c>
      <c r="Y242" s="10">
        <f t="shared" si="21"/>
        <v>0</v>
      </c>
      <c r="Z242" s="10">
        <f t="shared" si="22"/>
        <v>0</v>
      </c>
      <c r="AA242" s="10">
        <f t="shared" si="23"/>
        <v>0</v>
      </c>
      <c r="AB242" s="10">
        <f t="shared" si="24"/>
        <v>0</v>
      </c>
      <c r="AC242" s="10">
        <f t="shared" si="64"/>
        <v>0</v>
      </c>
      <c r="AD242" s="9">
        <f t="shared" si="26"/>
        <v>44752</v>
      </c>
      <c r="AE242" s="9">
        <f t="array" ref="AE242">IFS(O242&lt;&gt;"", O242, M242&lt;&gt;"", M242, R242&lt;&gt;"", MIN(R242, K242), R242=0, K242)</f>
        <v>45535</v>
      </c>
      <c r="AF242" s="94">
        <f t="shared" si="27"/>
        <v>45535</v>
      </c>
      <c r="AG242" s="94" t="str">
        <f t="shared" si="28"/>
        <v>Start Before/End Before (current period)</v>
      </c>
      <c r="AH242" s="98">
        <f t="shared" si="29"/>
        <v>45535</v>
      </c>
      <c r="AI242" s="98">
        <f t="shared" si="30"/>
        <v>45535</v>
      </c>
      <c r="AJ242" s="99">
        <f t="shared" si="31"/>
        <v>784</v>
      </c>
      <c r="AK242" s="99">
        <f t="shared" si="32"/>
        <v>784</v>
      </c>
      <c r="AL242" s="99">
        <f t="shared" si="33"/>
        <v>0</v>
      </c>
      <c r="AM242" s="99">
        <f t="shared" si="34"/>
        <v>784</v>
      </c>
      <c r="AN242" s="8">
        <f t="shared" si="35"/>
        <v>6.37755102</v>
      </c>
      <c r="AO242" s="8">
        <f t="shared" si="36"/>
        <v>0</v>
      </c>
      <c r="AP242" s="8">
        <f t="shared" si="37"/>
        <v>0</v>
      </c>
      <c r="AQ242" s="8">
        <f t="shared" si="38"/>
        <v>0</v>
      </c>
      <c r="AR242" s="8">
        <f t="shared" si="39"/>
        <v>0</v>
      </c>
      <c r="AS242" s="8">
        <f t="shared" si="40"/>
        <v>0</v>
      </c>
      <c r="AT242" s="8">
        <f t="shared" si="41"/>
        <v>0</v>
      </c>
      <c r="AU242" s="100">
        <f t="shared" si="42"/>
        <v>0</v>
      </c>
      <c r="AV242" s="8">
        <f>if(AO242&gt;0, iferror(averageifs(Prices!$B:$B, Prices!$A:$A, "&gt;="&amp;AD242, Prices!$A:$A, "&lt;"&amp;MIN($B$2, AE242)), 0), 0)</f>
        <v>0</v>
      </c>
      <c r="AW242" s="8">
        <f>if(AP242&gt;0, IFERROR(averageifs(Prices!$B:$B, Prices!$A:$A, "&gt;="&amp;MAX(AD242, $B$2), Prices!$A:$A, "&lt;"&amp;MIN($B$3, AE242)), 0), 0)</f>
        <v>0</v>
      </c>
      <c r="AX242" s="8">
        <f>if(AT242&gt;0, iferror(averageifs(Prices!$B:$B, Prices!$A:$A, "&gt;="&amp;AD242, Prices!$A:$A, "&lt;"&amp;min($B$3, $AE242)), 0), 0)</f>
        <v>0</v>
      </c>
      <c r="AY242" s="8">
        <f>VLOOKUP(maxifs(Prices!A:A, Prices!A:A, "&lt;="&amp;$B$2-1), Prices!A:B, 2, 0)*AO242</f>
        <v>0</v>
      </c>
      <c r="AZ242" s="8">
        <f t="shared" si="43"/>
        <v>0</v>
      </c>
      <c r="BA242" s="8">
        <f t="shared" si="44"/>
        <v>0</v>
      </c>
      <c r="BB242" s="8">
        <f t="shared" si="45"/>
        <v>0</v>
      </c>
      <c r="BC242" s="8">
        <f t="shared" si="46"/>
        <v>0</v>
      </c>
      <c r="BD242" s="8">
        <f t="shared" si="47"/>
        <v>0</v>
      </c>
      <c r="BE242" s="8">
        <f t="shared" si="48"/>
        <v>0</v>
      </c>
      <c r="BF242" s="8">
        <f>-(if(R242&gt;0, VLOOKUP(maxifs(Prices!A:A, Prices!A:A, "&lt;="&amp;R242), Prices!A:B, 2, 0)*AA242, 0)+if(M242&lt;&gt;"", VLOOKUP(maxifs(Prices!A:A, Prices!A:A, "&lt;="&amp;M242), Prices!A:B, 2, 0)*Y242, 0)+if(O242&lt;&gt;"", VLOOKUP(maxifs(Prices!A:A, Prices!A:A, "&lt;="&amp;O242), Prices!A:B, 2, 0)*Z242, 0))</f>
        <v>0</v>
      </c>
      <c r="BG242" s="8">
        <f t="shared" si="49"/>
        <v>0</v>
      </c>
      <c r="BH242" s="8">
        <f t="shared" si="50"/>
        <v>0</v>
      </c>
      <c r="BI242" s="8">
        <f>VLOOKUP(maxifs(Prices!A:A, Prices!A:A, "&lt;="&amp;$B$3), Prices!A:B, 2, 0)*AT242</f>
        <v>0</v>
      </c>
      <c r="BJ242" s="8">
        <f t="shared" si="51"/>
        <v>0</v>
      </c>
      <c r="BK242" s="8">
        <f t="shared" si="52"/>
        <v>0</v>
      </c>
      <c r="BL242" s="8">
        <f t="shared" si="53"/>
        <v>0</v>
      </c>
      <c r="BM242" s="8">
        <f t="shared" si="54"/>
        <v>0</v>
      </c>
    </row>
    <row r="243" ht="12.75" customHeight="1">
      <c r="A243" s="88" t="s">
        <v>125</v>
      </c>
      <c r="B243" s="88" t="s">
        <v>105</v>
      </c>
      <c r="C243" s="7"/>
      <c r="D243" s="7" t="str">
        <f t="shared" si="8"/>
        <v>N</v>
      </c>
      <c r="E243" s="89"/>
      <c r="F243" s="90">
        <f>iferror(VLOOKUP(A243, Terminations!C:D, 2, 0), "")</f>
        <v>45717</v>
      </c>
      <c r="G243" s="88" t="s">
        <v>129</v>
      </c>
      <c r="H243" s="8" t="str">
        <f t="shared" si="9"/>
        <v>E4-T03-45565</v>
      </c>
      <c r="I243" s="91">
        <v>44752.0</v>
      </c>
      <c r="J243" s="92">
        <v>5000.0</v>
      </c>
      <c r="K243" s="91">
        <v>45565.0</v>
      </c>
      <c r="L243" s="10">
        <f t="shared" si="10"/>
        <v>5000</v>
      </c>
      <c r="M243" s="93" t="str">
        <f t="shared" si="11"/>
        <v/>
      </c>
      <c r="N243" s="8">
        <f t="shared" si="12"/>
        <v>0</v>
      </c>
      <c r="O243" s="94" t="str">
        <f t="shared" si="13"/>
        <v/>
      </c>
      <c r="P243" s="8">
        <f t="shared" si="14"/>
        <v>0</v>
      </c>
      <c r="Q243" s="95"/>
      <c r="R243" s="91">
        <f t="shared" ref="R243:S243" si="66">K243</f>
        <v>45565</v>
      </c>
      <c r="S243" s="97">
        <f t="shared" si="66"/>
        <v>5000</v>
      </c>
      <c r="T243" s="94">
        <f t="shared" si="16"/>
        <v>45565</v>
      </c>
      <c r="U243" s="10">
        <f t="shared" si="17"/>
        <v>0</v>
      </c>
      <c r="V243" s="10">
        <f t="shared" si="18"/>
        <v>0</v>
      </c>
      <c r="W243" s="10">
        <f t="shared" si="19"/>
        <v>0</v>
      </c>
      <c r="X243" s="10">
        <f t="shared" si="20"/>
        <v>0</v>
      </c>
      <c r="Y243" s="10">
        <f t="shared" si="21"/>
        <v>0</v>
      </c>
      <c r="Z243" s="10">
        <f t="shared" si="22"/>
        <v>0</v>
      </c>
      <c r="AA243" s="10">
        <f t="shared" si="23"/>
        <v>0</v>
      </c>
      <c r="AB243" s="10">
        <f t="shared" si="24"/>
        <v>0</v>
      </c>
      <c r="AC243" s="10">
        <f t="shared" si="64"/>
        <v>0</v>
      </c>
      <c r="AD243" s="9">
        <f t="shared" si="26"/>
        <v>44752</v>
      </c>
      <c r="AE243" s="9">
        <f t="array" ref="AE243">IFS(O243&lt;&gt;"", O243, M243&lt;&gt;"", M243, R243&lt;&gt;"", MIN(R243, K243), R243=0, K243)</f>
        <v>45565</v>
      </c>
      <c r="AF243" s="94">
        <f t="shared" si="27"/>
        <v>45565</v>
      </c>
      <c r="AG243" s="94" t="str">
        <f t="shared" si="28"/>
        <v>Start Before/End Before (current period)</v>
      </c>
      <c r="AH243" s="98">
        <f t="shared" si="29"/>
        <v>45565</v>
      </c>
      <c r="AI243" s="98">
        <f t="shared" si="30"/>
        <v>45565</v>
      </c>
      <c r="AJ243" s="99">
        <f t="shared" si="31"/>
        <v>814</v>
      </c>
      <c r="AK243" s="99">
        <f t="shared" si="32"/>
        <v>814</v>
      </c>
      <c r="AL243" s="99">
        <f t="shared" si="33"/>
        <v>0</v>
      </c>
      <c r="AM243" s="99">
        <f t="shared" si="34"/>
        <v>814</v>
      </c>
      <c r="AN243" s="8">
        <f t="shared" si="35"/>
        <v>6.142506143</v>
      </c>
      <c r="AO243" s="8">
        <f t="shared" si="36"/>
        <v>0</v>
      </c>
      <c r="AP243" s="8">
        <f t="shared" si="37"/>
        <v>0</v>
      </c>
      <c r="AQ243" s="8">
        <f t="shared" si="38"/>
        <v>0</v>
      </c>
      <c r="AR243" s="8">
        <f t="shared" si="39"/>
        <v>0</v>
      </c>
      <c r="AS243" s="8">
        <f t="shared" si="40"/>
        <v>0</v>
      </c>
      <c r="AT243" s="8">
        <f t="shared" si="41"/>
        <v>0</v>
      </c>
      <c r="AU243" s="100">
        <f t="shared" si="42"/>
        <v>0</v>
      </c>
      <c r="AV243" s="8">
        <f>if(AO243&gt;0, iferror(averageifs(Prices!$B:$B, Prices!$A:$A, "&gt;="&amp;AD243, Prices!$A:$A, "&lt;"&amp;MIN($B$2, AE243)), 0), 0)</f>
        <v>0</v>
      </c>
      <c r="AW243" s="8">
        <f>if(AP243&gt;0, IFERROR(averageifs(Prices!$B:$B, Prices!$A:$A, "&gt;="&amp;MAX(AD243, $B$2), Prices!$A:$A, "&lt;"&amp;MIN($B$3, AE243)), 0), 0)</f>
        <v>0</v>
      </c>
      <c r="AX243" s="8">
        <f>if(AT243&gt;0, iferror(averageifs(Prices!$B:$B, Prices!$A:$A, "&gt;="&amp;AD243, Prices!$A:$A, "&lt;"&amp;min($B$3, $AE243)), 0), 0)</f>
        <v>0</v>
      </c>
      <c r="AY243" s="8">
        <f>VLOOKUP(maxifs(Prices!A:A, Prices!A:A, "&lt;="&amp;$B$2-1), Prices!A:B, 2, 0)*AO243</f>
        <v>0</v>
      </c>
      <c r="AZ243" s="8">
        <f t="shared" si="43"/>
        <v>0</v>
      </c>
      <c r="BA243" s="8">
        <f t="shared" si="44"/>
        <v>0</v>
      </c>
      <c r="BB243" s="8">
        <f t="shared" si="45"/>
        <v>0</v>
      </c>
      <c r="BC243" s="8">
        <f t="shared" si="46"/>
        <v>0</v>
      </c>
      <c r="BD243" s="8">
        <f t="shared" si="47"/>
        <v>0</v>
      </c>
      <c r="BE243" s="8">
        <f t="shared" si="48"/>
        <v>0</v>
      </c>
      <c r="BF243" s="8">
        <f>-(if(R243&gt;0, VLOOKUP(maxifs(Prices!A:A, Prices!A:A, "&lt;="&amp;R243), Prices!A:B, 2, 0)*AA243, 0)+if(M243&lt;&gt;"", VLOOKUP(maxifs(Prices!A:A, Prices!A:A, "&lt;="&amp;M243), Prices!A:B, 2, 0)*Y243, 0)+if(O243&lt;&gt;"", VLOOKUP(maxifs(Prices!A:A, Prices!A:A, "&lt;="&amp;O243), Prices!A:B, 2, 0)*Z243, 0))</f>
        <v>0</v>
      </c>
      <c r="BG243" s="8">
        <f t="shared" si="49"/>
        <v>0</v>
      </c>
      <c r="BH243" s="8">
        <f t="shared" si="50"/>
        <v>0</v>
      </c>
      <c r="BI243" s="8">
        <f>VLOOKUP(maxifs(Prices!A:A, Prices!A:A, "&lt;="&amp;$B$3), Prices!A:B, 2, 0)*AT243</f>
        <v>0</v>
      </c>
      <c r="BJ243" s="8">
        <f t="shared" si="51"/>
        <v>0</v>
      </c>
      <c r="BK243" s="8">
        <f t="shared" si="52"/>
        <v>0</v>
      </c>
      <c r="BL243" s="8">
        <f t="shared" si="53"/>
        <v>0</v>
      </c>
      <c r="BM243" s="8">
        <f t="shared" si="54"/>
        <v>0</v>
      </c>
    </row>
    <row r="244" ht="12.75" customHeight="1">
      <c r="A244" s="88" t="s">
        <v>125</v>
      </c>
      <c r="B244" s="88" t="s">
        <v>105</v>
      </c>
      <c r="C244" s="7"/>
      <c r="D244" s="7" t="str">
        <f t="shared" si="8"/>
        <v>N</v>
      </c>
      <c r="E244" s="89"/>
      <c r="F244" s="90">
        <f>iferror(VLOOKUP(A244, Terminations!C:D, 2, 0), "")</f>
        <v>45717</v>
      </c>
      <c r="G244" s="88" t="s">
        <v>129</v>
      </c>
      <c r="H244" s="8" t="str">
        <f t="shared" si="9"/>
        <v>E4-T03-45596</v>
      </c>
      <c r="I244" s="91">
        <v>44752.0</v>
      </c>
      <c r="J244" s="92">
        <v>5000.0</v>
      </c>
      <c r="K244" s="91">
        <v>45596.0</v>
      </c>
      <c r="L244" s="10">
        <f t="shared" si="10"/>
        <v>5000</v>
      </c>
      <c r="M244" s="93" t="str">
        <f t="shared" si="11"/>
        <v/>
      </c>
      <c r="N244" s="8">
        <f t="shared" si="12"/>
        <v>0</v>
      </c>
      <c r="O244" s="94" t="str">
        <f t="shared" si="13"/>
        <v/>
      </c>
      <c r="P244" s="8">
        <f t="shared" si="14"/>
        <v>0</v>
      </c>
      <c r="Q244" s="95"/>
      <c r="R244" s="91">
        <f t="shared" ref="R244:S244" si="67">K244</f>
        <v>45596</v>
      </c>
      <c r="S244" s="97">
        <f t="shared" si="67"/>
        <v>5000</v>
      </c>
      <c r="T244" s="94">
        <f t="shared" si="16"/>
        <v>45596</v>
      </c>
      <c r="U244" s="10">
        <f t="shared" si="17"/>
        <v>0</v>
      </c>
      <c r="V244" s="10">
        <f t="shared" si="18"/>
        <v>0</v>
      </c>
      <c r="W244" s="10">
        <f t="shared" si="19"/>
        <v>0</v>
      </c>
      <c r="X244" s="10">
        <f t="shared" si="20"/>
        <v>0</v>
      </c>
      <c r="Y244" s="10">
        <f t="shared" si="21"/>
        <v>0</v>
      </c>
      <c r="Z244" s="10">
        <f t="shared" si="22"/>
        <v>0</v>
      </c>
      <c r="AA244" s="10">
        <f t="shared" si="23"/>
        <v>0</v>
      </c>
      <c r="AB244" s="10">
        <f t="shared" si="24"/>
        <v>0</v>
      </c>
      <c r="AC244" s="10">
        <f t="shared" si="64"/>
        <v>0</v>
      </c>
      <c r="AD244" s="9">
        <f t="shared" si="26"/>
        <v>44752</v>
      </c>
      <c r="AE244" s="9">
        <f t="array" ref="AE244">IFS(O244&lt;&gt;"", O244, M244&lt;&gt;"", M244, R244&lt;&gt;"", MIN(R244, K244), R244=0, K244)</f>
        <v>45596</v>
      </c>
      <c r="AF244" s="94">
        <f t="shared" si="27"/>
        <v>45596</v>
      </c>
      <c r="AG244" s="94" t="str">
        <f t="shared" si="28"/>
        <v>Start Before/End Before (current period)</v>
      </c>
      <c r="AH244" s="98">
        <f t="shared" si="29"/>
        <v>45596</v>
      </c>
      <c r="AI244" s="98">
        <f t="shared" si="30"/>
        <v>45596</v>
      </c>
      <c r="AJ244" s="99">
        <f t="shared" si="31"/>
        <v>845</v>
      </c>
      <c r="AK244" s="99">
        <f t="shared" si="32"/>
        <v>845</v>
      </c>
      <c r="AL244" s="99">
        <f t="shared" si="33"/>
        <v>0</v>
      </c>
      <c r="AM244" s="99">
        <f t="shared" si="34"/>
        <v>845</v>
      </c>
      <c r="AN244" s="8">
        <f t="shared" si="35"/>
        <v>5.917159763</v>
      </c>
      <c r="AO244" s="8">
        <f t="shared" si="36"/>
        <v>0</v>
      </c>
      <c r="AP244" s="8">
        <f t="shared" si="37"/>
        <v>0</v>
      </c>
      <c r="AQ244" s="8">
        <f t="shared" si="38"/>
        <v>0</v>
      </c>
      <c r="AR244" s="8">
        <f t="shared" si="39"/>
        <v>0</v>
      </c>
      <c r="AS244" s="8">
        <f t="shared" si="40"/>
        <v>0</v>
      </c>
      <c r="AT244" s="8">
        <f t="shared" si="41"/>
        <v>0</v>
      </c>
      <c r="AU244" s="100">
        <f t="shared" si="42"/>
        <v>0</v>
      </c>
      <c r="AV244" s="8">
        <f>if(AO244&gt;0, iferror(averageifs(Prices!$B:$B, Prices!$A:$A, "&gt;="&amp;AD244, Prices!$A:$A, "&lt;"&amp;MIN($B$2, AE244)), 0), 0)</f>
        <v>0</v>
      </c>
      <c r="AW244" s="8">
        <f>if(AP244&gt;0, IFERROR(averageifs(Prices!$B:$B, Prices!$A:$A, "&gt;="&amp;MAX(AD244, $B$2), Prices!$A:$A, "&lt;"&amp;MIN($B$3, AE244)), 0), 0)</f>
        <v>0</v>
      </c>
      <c r="AX244" s="8">
        <f>if(AT244&gt;0, iferror(averageifs(Prices!$B:$B, Prices!$A:$A, "&gt;="&amp;AD244, Prices!$A:$A, "&lt;"&amp;min($B$3, $AE244)), 0), 0)</f>
        <v>0</v>
      </c>
      <c r="AY244" s="8">
        <f>VLOOKUP(maxifs(Prices!A:A, Prices!A:A, "&lt;="&amp;$B$2-1), Prices!A:B, 2, 0)*AO244</f>
        <v>0</v>
      </c>
      <c r="AZ244" s="8">
        <f t="shared" si="43"/>
        <v>0</v>
      </c>
      <c r="BA244" s="8">
        <f t="shared" si="44"/>
        <v>0</v>
      </c>
      <c r="BB244" s="8">
        <f t="shared" si="45"/>
        <v>0</v>
      </c>
      <c r="BC244" s="8">
        <f t="shared" si="46"/>
        <v>0</v>
      </c>
      <c r="BD244" s="8">
        <f t="shared" si="47"/>
        <v>0</v>
      </c>
      <c r="BE244" s="8">
        <f t="shared" si="48"/>
        <v>0</v>
      </c>
      <c r="BF244" s="8">
        <f>-(if(R244&gt;0, VLOOKUP(maxifs(Prices!A:A, Prices!A:A, "&lt;="&amp;R244), Prices!A:B, 2, 0)*AA244, 0)+if(M244&lt;&gt;"", VLOOKUP(maxifs(Prices!A:A, Prices!A:A, "&lt;="&amp;M244), Prices!A:B, 2, 0)*Y244, 0)+if(O244&lt;&gt;"", VLOOKUP(maxifs(Prices!A:A, Prices!A:A, "&lt;="&amp;O244), Prices!A:B, 2, 0)*Z244, 0))</f>
        <v>0</v>
      </c>
      <c r="BG244" s="8">
        <f t="shared" si="49"/>
        <v>0</v>
      </c>
      <c r="BH244" s="8">
        <f t="shared" si="50"/>
        <v>0</v>
      </c>
      <c r="BI244" s="8">
        <f>VLOOKUP(maxifs(Prices!A:A, Prices!A:A, "&lt;="&amp;$B$3), Prices!A:B, 2, 0)*AT244</f>
        <v>0</v>
      </c>
      <c r="BJ244" s="8">
        <f t="shared" si="51"/>
        <v>0</v>
      </c>
      <c r="BK244" s="8">
        <f t="shared" si="52"/>
        <v>0</v>
      </c>
      <c r="BL244" s="8">
        <f t="shared" si="53"/>
        <v>0</v>
      </c>
      <c r="BM244" s="8">
        <f t="shared" si="54"/>
        <v>0</v>
      </c>
    </row>
    <row r="245" ht="12.75" customHeight="1">
      <c r="A245" s="88" t="s">
        <v>125</v>
      </c>
      <c r="B245" s="88" t="s">
        <v>105</v>
      </c>
      <c r="C245" s="7"/>
      <c r="D245" s="7" t="str">
        <f t="shared" si="8"/>
        <v>N</v>
      </c>
      <c r="E245" s="89"/>
      <c r="F245" s="90">
        <f>iferror(VLOOKUP(A245, Terminations!C:D, 2, 0), "")</f>
        <v>45717</v>
      </c>
      <c r="G245" s="88" t="s">
        <v>129</v>
      </c>
      <c r="H245" s="8" t="str">
        <f t="shared" si="9"/>
        <v>E4-T03-45626</v>
      </c>
      <c r="I245" s="91">
        <v>44752.0</v>
      </c>
      <c r="J245" s="92">
        <v>5000.0</v>
      </c>
      <c r="K245" s="91">
        <v>45626.0</v>
      </c>
      <c r="L245" s="10">
        <f t="shared" si="10"/>
        <v>5000</v>
      </c>
      <c r="M245" s="93" t="str">
        <f t="shared" si="11"/>
        <v/>
      </c>
      <c r="N245" s="8">
        <f t="shared" si="12"/>
        <v>0</v>
      </c>
      <c r="O245" s="94" t="str">
        <f t="shared" si="13"/>
        <v/>
      </c>
      <c r="P245" s="8">
        <f t="shared" si="14"/>
        <v>0</v>
      </c>
      <c r="Q245" s="95"/>
      <c r="R245" s="91">
        <f t="shared" ref="R245:S245" si="68">K245</f>
        <v>45626</v>
      </c>
      <c r="S245" s="97">
        <f t="shared" si="68"/>
        <v>5000</v>
      </c>
      <c r="T245" s="94">
        <f t="shared" si="16"/>
        <v>45626</v>
      </c>
      <c r="U245" s="10">
        <f t="shared" si="17"/>
        <v>0</v>
      </c>
      <c r="V245" s="10">
        <f t="shared" si="18"/>
        <v>0</v>
      </c>
      <c r="W245" s="10">
        <f t="shared" si="19"/>
        <v>0</v>
      </c>
      <c r="X245" s="10">
        <f t="shared" si="20"/>
        <v>0</v>
      </c>
      <c r="Y245" s="10">
        <f t="shared" si="21"/>
        <v>0</v>
      </c>
      <c r="Z245" s="10">
        <f t="shared" si="22"/>
        <v>0</v>
      </c>
      <c r="AA245" s="10">
        <f t="shared" si="23"/>
        <v>0</v>
      </c>
      <c r="AB245" s="10">
        <f t="shared" si="24"/>
        <v>0</v>
      </c>
      <c r="AC245" s="10">
        <f t="shared" si="64"/>
        <v>0</v>
      </c>
      <c r="AD245" s="9">
        <f t="shared" si="26"/>
        <v>44752</v>
      </c>
      <c r="AE245" s="9">
        <f t="array" ref="AE245">IFS(O245&lt;&gt;"", O245, M245&lt;&gt;"", M245, R245&lt;&gt;"", MIN(R245, K245), R245=0, K245)</f>
        <v>45626</v>
      </c>
      <c r="AF245" s="94">
        <f t="shared" si="27"/>
        <v>45626</v>
      </c>
      <c r="AG245" s="94" t="str">
        <f t="shared" si="28"/>
        <v>Start Before/End Before (current period)</v>
      </c>
      <c r="AH245" s="98">
        <f t="shared" si="29"/>
        <v>45626</v>
      </c>
      <c r="AI245" s="98">
        <f t="shared" si="30"/>
        <v>45626</v>
      </c>
      <c r="AJ245" s="99">
        <f t="shared" si="31"/>
        <v>875</v>
      </c>
      <c r="AK245" s="99">
        <f t="shared" si="32"/>
        <v>875</v>
      </c>
      <c r="AL245" s="99">
        <f t="shared" si="33"/>
        <v>0</v>
      </c>
      <c r="AM245" s="99">
        <f t="shared" si="34"/>
        <v>875</v>
      </c>
      <c r="AN245" s="8">
        <f t="shared" si="35"/>
        <v>5.714285714</v>
      </c>
      <c r="AO245" s="8">
        <f t="shared" si="36"/>
        <v>0</v>
      </c>
      <c r="AP245" s="8">
        <f t="shared" si="37"/>
        <v>0</v>
      </c>
      <c r="AQ245" s="8">
        <f t="shared" si="38"/>
        <v>0</v>
      </c>
      <c r="AR245" s="8">
        <f t="shared" si="39"/>
        <v>0</v>
      </c>
      <c r="AS245" s="8">
        <f t="shared" si="40"/>
        <v>0</v>
      </c>
      <c r="AT245" s="8">
        <f t="shared" si="41"/>
        <v>0</v>
      </c>
      <c r="AU245" s="100">
        <f t="shared" si="42"/>
        <v>0</v>
      </c>
      <c r="AV245" s="8">
        <f>if(AO245&gt;0, iferror(averageifs(Prices!$B:$B, Prices!$A:$A, "&gt;="&amp;AD245, Prices!$A:$A, "&lt;"&amp;MIN($B$2, AE245)), 0), 0)</f>
        <v>0</v>
      </c>
      <c r="AW245" s="8">
        <f>if(AP245&gt;0, IFERROR(averageifs(Prices!$B:$B, Prices!$A:$A, "&gt;="&amp;MAX(AD245, $B$2), Prices!$A:$A, "&lt;"&amp;MIN($B$3, AE245)), 0), 0)</f>
        <v>0</v>
      </c>
      <c r="AX245" s="8">
        <f>if(AT245&gt;0, iferror(averageifs(Prices!$B:$B, Prices!$A:$A, "&gt;="&amp;AD245, Prices!$A:$A, "&lt;"&amp;min($B$3, $AE245)), 0), 0)</f>
        <v>0</v>
      </c>
      <c r="AY245" s="8">
        <f>VLOOKUP(maxifs(Prices!A:A, Prices!A:A, "&lt;="&amp;$B$2-1), Prices!A:B, 2, 0)*AO245</f>
        <v>0</v>
      </c>
      <c r="AZ245" s="8">
        <f t="shared" si="43"/>
        <v>0</v>
      </c>
      <c r="BA245" s="8">
        <f t="shared" si="44"/>
        <v>0</v>
      </c>
      <c r="BB245" s="8">
        <f t="shared" si="45"/>
        <v>0</v>
      </c>
      <c r="BC245" s="8">
        <f t="shared" si="46"/>
        <v>0</v>
      </c>
      <c r="BD245" s="8">
        <f t="shared" si="47"/>
        <v>0</v>
      </c>
      <c r="BE245" s="8">
        <f t="shared" si="48"/>
        <v>0</v>
      </c>
      <c r="BF245" s="8">
        <f>-(if(R245&gt;0, VLOOKUP(maxifs(Prices!A:A, Prices!A:A, "&lt;="&amp;R245), Prices!A:B, 2, 0)*AA245, 0)+if(M245&lt;&gt;"", VLOOKUP(maxifs(Prices!A:A, Prices!A:A, "&lt;="&amp;M245), Prices!A:B, 2, 0)*Y245, 0)+if(O245&lt;&gt;"", VLOOKUP(maxifs(Prices!A:A, Prices!A:A, "&lt;="&amp;O245), Prices!A:B, 2, 0)*Z245, 0))</f>
        <v>0</v>
      </c>
      <c r="BG245" s="8">
        <f t="shared" si="49"/>
        <v>0</v>
      </c>
      <c r="BH245" s="8">
        <f t="shared" si="50"/>
        <v>0</v>
      </c>
      <c r="BI245" s="8">
        <f>VLOOKUP(maxifs(Prices!A:A, Prices!A:A, "&lt;="&amp;$B$3), Prices!A:B, 2, 0)*AT245</f>
        <v>0</v>
      </c>
      <c r="BJ245" s="8">
        <f t="shared" si="51"/>
        <v>0</v>
      </c>
      <c r="BK245" s="8">
        <f t="shared" si="52"/>
        <v>0</v>
      </c>
      <c r="BL245" s="8">
        <f t="shared" si="53"/>
        <v>0</v>
      </c>
      <c r="BM245" s="8">
        <f t="shared" si="54"/>
        <v>0</v>
      </c>
    </row>
    <row r="246" ht="12.75" customHeight="1">
      <c r="A246" s="88" t="s">
        <v>125</v>
      </c>
      <c r="B246" s="88" t="s">
        <v>105</v>
      </c>
      <c r="C246" s="7"/>
      <c r="D246" s="7" t="str">
        <f t="shared" si="8"/>
        <v>N</v>
      </c>
      <c r="E246" s="89"/>
      <c r="F246" s="90">
        <f>iferror(VLOOKUP(A246, Terminations!C:D, 2, 0), "")</f>
        <v>45717</v>
      </c>
      <c r="G246" s="88" t="s">
        <v>129</v>
      </c>
      <c r="H246" s="8" t="str">
        <f t="shared" si="9"/>
        <v>E4-T03-45657</v>
      </c>
      <c r="I246" s="91">
        <v>44752.0</v>
      </c>
      <c r="J246" s="92">
        <v>5000.0</v>
      </c>
      <c r="K246" s="91">
        <v>45657.0</v>
      </c>
      <c r="L246" s="10">
        <f t="shared" si="10"/>
        <v>5000</v>
      </c>
      <c r="M246" s="93" t="str">
        <f t="shared" si="11"/>
        <v/>
      </c>
      <c r="N246" s="8">
        <f t="shared" si="12"/>
        <v>0</v>
      </c>
      <c r="O246" s="94" t="str">
        <f t="shared" si="13"/>
        <v/>
      </c>
      <c r="P246" s="8">
        <f t="shared" si="14"/>
        <v>0</v>
      </c>
      <c r="Q246" s="95"/>
      <c r="R246" s="91">
        <f t="shared" ref="R246:S246" si="69">K246</f>
        <v>45657</v>
      </c>
      <c r="S246" s="97">
        <f t="shared" si="69"/>
        <v>5000</v>
      </c>
      <c r="T246" s="94">
        <f t="shared" si="16"/>
        <v>45657</v>
      </c>
      <c r="U246" s="10">
        <f t="shared" si="17"/>
        <v>0</v>
      </c>
      <c r="V246" s="10">
        <f t="shared" si="18"/>
        <v>0</v>
      </c>
      <c r="W246" s="10">
        <f t="shared" si="19"/>
        <v>0</v>
      </c>
      <c r="X246" s="10">
        <f t="shared" si="20"/>
        <v>0</v>
      </c>
      <c r="Y246" s="10">
        <f t="shared" si="21"/>
        <v>0</v>
      </c>
      <c r="Z246" s="10">
        <f t="shared" si="22"/>
        <v>0</v>
      </c>
      <c r="AA246" s="10">
        <f t="shared" si="23"/>
        <v>0</v>
      </c>
      <c r="AB246" s="10">
        <f t="shared" si="24"/>
        <v>0</v>
      </c>
      <c r="AC246" s="10">
        <f t="shared" si="64"/>
        <v>0</v>
      </c>
      <c r="AD246" s="9">
        <f t="shared" si="26"/>
        <v>44752</v>
      </c>
      <c r="AE246" s="9">
        <f t="array" ref="AE246">IFS(O246&lt;&gt;"", O246, M246&lt;&gt;"", M246, R246&lt;&gt;"", MIN(R246, K246), R246=0, K246)</f>
        <v>45657</v>
      </c>
      <c r="AF246" s="94">
        <f t="shared" si="27"/>
        <v>45657</v>
      </c>
      <c r="AG246" s="94" t="str">
        <f t="shared" si="28"/>
        <v>Start Before/End Before (current period)</v>
      </c>
      <c r="AH246" s="98">
        <f t="shared" si="29"/>
        <v>45657</v>
      </c>
      <c r="AI246" s="98">
        <f t="shared" si="30"/>
        <v>45657</v>
      </c>
      <c r="AJ246" s="99">
        <f t="shared" si="31"/>
        <v>906</v>
      </c>
      <c r="AK246" s="99">
        <f t="shared" si="32"/>
        <v>906</v>
      </c>
      <c r="AL246" s="99">
        <f t="shared" si="33"/>
        <v>0</v>
      </c>
      <c r="AM246" s="99">
        <f t="shared" si="34"/>
        <v>906</v>
      </c>
      <c r="AN246" s="8">
        <f t="shared" si="35"/>
        <v>5.518763797</v>
      </c>
      <c r="AO246" s="8">
        <f t="shared" si="36"/>
        <v>0</v>
      </c>
      <c r="AP246" s="8">
        <f t="shared" si="37"/>
        <v>0</v>
      </c>
      <c r="AQ246" s="8">
        <f t="shared" si="38"/>
        <v>0</v>
      </c>
      <c r="AR246" s="8">
        <f t="shared" si="39"/>
        <v>0</v>
      </c>
      <c r="AS246" s="8">
        <f t="shared" si="40"/>
        <v>0</v>
      </c>
      <c r="AT246" s="8">
        <f t="shared" si="41"/>
        <v>0</v>
      </c>
      <c r="AU246" s="100">
        <f t="shared" si="42"/>
        <v>0</v>
      </c>
      <c r="AV246" s="8">
        <f>if(AO246&gt;0, iferror(averageifs(Prices!$B:$B, Prices!$A:$A, "&gt;="&amp;AD246, Prices!$A:$A, "&lt;"&amp;MIN($B$2, AE246)), 0), 0)</f>
        <v>0</v>
      </c>
      <c r="AW246" s="8">
        <f>if(AP246&gt;0, IFERROR(averageifs(Prices!$B:$B, Prices!$A:$A, "&gt;="&amp;MAX(AD246, $B$2), Prices!$A:$A, "&lt;"&amp;MIN($B$3, AE246)), 0), 0)</f>
        <v>0</v>
      </c>
      <c r="AX246" s="8">
        <f>if(AT246&gt;0, iferror(averageifs(Prices!$B:$B, Prices!$A:$A, "&gt;="&amp;AD246, Prices!$A:$A, "&lt;"&amp;min($B$3, $AE246)), 0), 0)</f>
        <v>0</v>
      </c>
      <c r="AY246" s="8">
        <f>VLOOKUP(maxifs(Prices!A:A, Prices!A:A, "&lt;="&amp;$B$2-1), Prices!A:B, 2, 0)*AO246</f>
        <v>0</v>
      </c>
      <c r="AZ246" s="8">
        <f t="shared" si="43"/>
        <v>0</v>
      </c>
      <c r="BA246" s="8">
        <f t="shared" si="44"/>
        <v>0</v>
      </c>
      <c r="BB246" s="8">
        <f t="shared" si="45"/>
        <v>0</v>
      </c>
      <c r="BC246" s="8">
        <f t="shared" si="46"/>
        <v>0</v>
      </c>
      <c r="BD246" s="8">
        <f t="shared" si="47"/>
        <v>0</v>
      </c>
      <c r="BE246" s="8">
        <f t="shared" si="48"/>
        <v>0</v>
      </c>
      <c r="BF246" s="8">
        <f>-(if(R246&gt;0, VLOOKUP(maxifs(Prices!A:A, Prices!A:A, "&lt;="&amp;R246), Prices!A:B, 2, 0)*AA246, 0)+if(M246&lt;&gt;"", VLOOKUP(maxifs(Prices!A:A, Prices!A:A, "&lt;="&amp;M246), Prices!A:B, 2, 0)*Y246, 0)+if(O246&lt;&gt;"", VLOOKUP(maxifs(Prices!A:A, Prices!A:A, "&lt;="&amp;O246), Prices!A:B, 2, 0)*Z246, 0))</f>
        <v>0</v>
      </c>
      <c r="BG246" s="8">
        <f t="shared" si="49"/>
        <v>0</v>
      </c>
      <c r="BH246" s="8">
        <f t="shared" si="50"/>
        <v>0</v>
      </c>
      <c r="BI246" s="8">
        <f>VLOOKUP(maxifs(Prices!A:A, Prices!A:A, "&lt;="&amp;$B$3), Prices!A:B, 2, 0)*AT246</f>
        <v>0</v>
      </c>
      <c r="BJ246" s="8">
        <f t="shared" si="51"/>
        <v>0</v>
      </c>
      <c r="BK246" s="8">
        <f t="shared" si="52"/>
        <v>0</v>
      </c>
      <c r="BL246" s="8">
        <f t="shared" si="53"/>
        <v>0</v>
      </c>
      <c r="BM246" s="8">
        <f t="shared" si="54"/>
        <v>0</v>
      </c>
    </row>
    <row r="247" ht="12.75" customHeight="1">
      <c r="A247" s="88" t="s">
        <v>125</v>
      </c>
      <c r="B247" s="88" t="s">
        <v>105</v>
      </c>
      <c r="C247" s="7"/>
      <c r="D247" s="7" t="str">
        <f t="shared" si="8"/>
        <v>Y</v>
      </c>
      <c r="E247" s="89"/>
      <c r="F247" s="90">
        <f>iferror(VLOOKUP(A247, Terminations!C:D, 2, 0), "")</f>
        <v>45717</v>
      </c>
      <c r="G247" s="88" t="s">
        <v>129</v>
      </c>
      <c r="H247" s="8" t="str">
        <f t="shared" si="9"/>
        <v>E4-T03-45688</v>
      </c>
      <c r="I247" s="91">
        <v>44752.0</v>
      </c>
      <c r="J247" s="92">
        <v>5000.0</v>
      </c>
      <c r="K247" s="91">
        <v>45688.0</v>
      </c>
      <c r="L247" s="10">
        <f t="shared" si="10"/>
        <v>5000</v>
      </c>
      <c r="M247" s="93" t="str">
        <f t="shared" si="11"/>
        <v/>
      </c>
      <c r="N247" s="8">
        <f t="shared" si="12"/>
        <v>0</v>
      </c>
      <c r="O247" s="94">
        <f t="shared" si="13"/>
        <v>45717</v>
      </c>
      <c r="P247" s="8">
        <f t="shared" si="14"/>
        <v>5000</v>
      </c>
      <c r="Q247" s="95"/>
      <c r="R247" s="91"/>
      <c r="S247" s="97"/>
      <c r="T247" s="94">
        <f t="shared" si="16"/>
        <v>45717</v>
      </c>
      <c r="U247" s="10">
        <f t="shared" si="17"/>
        <v>0</v>
      </c>
      <c r="V247" s="10">
        <f t="shared" si="18"/>
        <v>5000</v>
      </c>
      <c r="W247" s="10">
        <f t="shared" si="19"/>
        <v>0</v>
      </c>
      <c r="X247" s="10">
        <f t="shared" si="20"/>
        <v>5000</v>
      </c>
      <c r="Y247" s="10">
        <f t="shared" si="21"/>
        <v>0</v>
      </c>
      <c r="Z247" s="10">
        <f t="shared" si="22"/>
        <v>5000</v>
      </c>
      <c r="AA247" s="10">
        <f t="shared" si="23"/>
        <v>0</v>
      </c>
      <c r="AB247" s="10">
        <f t="shared" si="24"/>
        <v>0</v>
      </c>
      <c r="AC247" s="10">
        <f t="shared" si="64"/>
        <v>0</v>
      </c>
      <c r="AD247" s="9">
        <f t="shared" si="26"/>
        <v>44752</v>
      </c>
      <c r="AE247" s="9">
        <f t="array" ref="AE247">IFS(O247&lt;&gt;"", O247, M247&lt;&gt;"", M247, R247&lt;&gt;"", MIN(R247, K247), R247=0, K247)</f>
        <v>45717</v>
      </c>
      <c r="AF247" s="94">
        <f t="shared" si="27"/>
        <v>45688</v>
      </c>
      <c r="AG247" s="94" t="str">
        <f t="shared" si="28"/>
        <v>Start Before/End During (current period)</v>
      </c>
      <c r="AH247" s="98">
        <f t="shared" si="29"/>
        <v>45657</v>
      </c>
      <c r="AI247" s="98">
        <f t="shared" si="30"/>
        <v>45688</v>
      </c>
      <c r="AJ247" s="99">
        <f t="shared" si="31"/>
        <v>937</v>
      </c>
      <c r="AK247" s="99">
        <f t="shared" si="32"/>
        <v>906</v>
      </c>
      <c r="AL247" s="99">
        <f t="shared" si="33"/>
        <v>31</v>
      </c>
      <c r="AM247" s="99">
        <f t="shared" si="34"/>
        <v>937</v>
      </c>
      <c r="AN247" s="8">
        <f t="shared" si="35"/>
        <v>5.336179296</v>
      </c>
      <c r="AO247" s="8">
        <f t="shared" si="36"/>
        <v>4834.578442</v>
      </c>
      <c r="AP247" s="8">
        <f t="shared" si="37"/>
        <v>165.4215582</v>
      </c>
      <c r="AQ247" s="8">
        <f t="shared" si="38"/>
        <v>0</v>
      </c>
      <c r="AR247" s="8">
        <f t="shared" si="39"/>
        <v>-5000</v>
      </c>
      <c r="AS247" s="8">
        <f t="shared" si="40"/>
        <v>0</v>
      </c>
      <c r="AT247" s="8">
        <f t="shared" si="41"/>
        <v>0</v>
      </c>
      <c r="AU247" s="100">
        <f t="shared" si="42"/>
        <v>0</v>
      </c>
      <c r="AV247" s="8">
        <f>if(AO247&gt;0, iferror(averageifs(Prices!$B:$B, Prices!$A:$A, "&gt;="&amp;AD247, Prices!$A:$A, "&lt;"&amp;MIN($B$2, AE247)), 0), 0)</f>
        <v>4.727323764</v>
      </c>
      <c r="AW247" s="8">
        <f>if(AP247&gt;0, IFERROR(averageifs(Prices!$B:$B, Prices!$A:$A, "&gt;="&amp;MAX(AD247, $B$2), Prices!$A:$A, "&lt;"&amp;MIN($B$3, AE247)), 0), 0)</f>
        <v>4.19667889</v>
      </c>
      <c r="AX247" s="8">
        <f>if(AT247&gt;0, iferror(averageifs(Prices!$B:$B, Prices!$A:$A, "&gt;="&amp;AD247, Prices!$A:$A, "&lt;"&amp;min($B$3, $AE247)), 0), 0)</f>
        <v>0</v>
      </c>
      <c r="AY247" s="8">
        <f>VLOOKUP(maxifs(Prices!A:A, Prices!A:A, "&lt;="&amp;$B$2-1), Prices!A:B, 2, 0)*AO247</f>
        <v>20207.8654</v>
      </c>
      <c r="AZ247" s="8">
        <f t="shared" si="43"/>
        <v>22854.61755</v>
      </c>
      <c r="BA247" s="8">
        <f t="shared" si="44"/>
        <v>0</v>
      </c>
      <c r="BB247" s="8">
        <f t="shared" si="45"/>
        <v>22854.61755</v>
      </c>
      <c r="BC247" s="8">
        <f t="shared" si="46"/>
        <v>-2646.752152</v>
      </c>
      <c r="BD247" s="8">
        <f t="shared" si="47"/>
        <v>694.2211611</v>
      </c>
      <c r="BE247" s="8">
        <f t="shared" si="48"/>
        <v>-23548.83872</v>
      </c>
      <c r="BF247" s="8">
        <f>-(if(R247&gt;0, VLOOKUP(maxifs(Prices!A:A, Prices!A:A, "&lt;="&amp;R247), Prices!A:B, 2, 0)*AA247, 0)+if(M247&lt;&gt;"", VLOOKUP(maxifs(Prices!A:A, Prices!A:A, "&lt;="&amp;M247), Prices!A:B, 2, 0)*Y247, 0)+if(O247&lt;&gt;"", VLOOKUP(maxifs(Prices!A:A, Prices!A:A, "&lt;="&amp;O247), Prices!A:B, 2, 0)*Z247, 0))</f>
        <v>-20601.30666</v>
      </c>
      <c r="BG247" s="8">
        <f t="shared" si="49"/>
        <v>2947.532054</v>
      </c>
      <c r="BH247" s="8">
        <f t="shared" si="50"/>
        <v>2646.752152</v>
      </c>
      <c r="BI247" s="8">
        <f>VLOOKUP(maxifs(Prices!A:A, Prices!A:A, "&lt;="&amp;$B$3), Prices!A:B, 2, 0)*AT247</f>
        <v>0</v>
      </c>
      <c r="BJ247" s="8">
        <f t="shared" si="51"/>
        <v>0</v>
      </c>
      <c r="BK247" s="8">
        <f t="shared" si="52"/>
        <v>0</v>
      </c>
      <c r="BL247" s="8">
        <f t="shared" si="53"/>
        <v>0</v>
      </c>
      <c r="BM247" s="8">
        <f t="shared" si="54"/>
        <v>0</v>
      </c>
    </row>
    <row r="248" ht="12.75" customHeight="1">
      <c r="A248" s="88" t="s">
        <v>125</v>
      </c>
      <c r="B248" s="88" t="s">
        <v>105</v>
      </c>
      <c r="C248" s="7"/>
      <c r="D248" s="7" t="str">
        <f t="shared" si="8"/>
        <v>Y</v>
      </c>
      <c r="E248" s="89"/>
      <c r="F248" s="90">
        <f>iferror(VLOOKUP(A248, Terminations!C:D, 2, 0), "")</f>
        <v>45717</v>
      </c>
      <c r="G248" s="88" t="s">
        <v>129</v>
      </c>
      <c r="H248" s="8" t="str">
        <f t="shared" si="9"/>
        <v>E4-T03-45716</v>
      </c>
      <c r="I248" s="91">
        <v>44752.0</v>
      </c>
      <c r="J248" s="92">
        <v>5000.0</v>
      </c>
      <c r="K248" s="91">
        <v>45716.0</v>
      </c>
      <c r="L248" s="10">
        <f t="shared" si="10"/>
        <v>5000</v>
      </c>
      <c r="M248" s="93" t="str">
        <f t="shared" si="11"/>
        <v/>
      </c>
      <c r="N248" s="8">
        <f t="shared" si="12"/>
        <v>0</v>
      </c>
      <c r="O248" s="94">
        <f t="shared" si="13"/>
        <v>45717</v>
      </c>
      <c r="P248" s="8">
        <f t="shared" si="14"/>
        <v>5000</v>
      </c>
      <c r="Q248" s="95"/>
      <c r="R248" s="91"/>
      <c r="S248" s="97"/>
      <c r="T248" s="94">
        <f t="shared" si="16"/>
        <v>45717</v>
      </c>
      <c r="U248" s="10">
        <f t="shared" si="17"/>
        <v>0</v>
      </c>
      <c r="V248" s="10">
        <f t="shared" si="18"/>
        <v>5000</v>
      </c>
      <c r="W248" s="10">
        <f t="shared" si="19"/>
        <v>0</v>
      </c>
      <c r="X248" s="10">
        <f t="shared" si="20"/>
        <v>5000</v>
      </c>
      <c r="Y248" s="10">
        <f t="shared" si="21"/>
        <v>0</v>
      </c>
      <c r="Z248" s="10">
        <f t="shared" si="22"/>
        <v>5000</v>
      </c>
      <c r="AA248" s="10">
        <f t="shared" si="23"/>
        <v>0</v>
      </c>
      <c r="AB248" s="10">
        <f t="shared" si="24"/>
        <v>0</v>
      </c>
      <c r="AC248" s="10">
        <f t="shared" si="64"/>
        <v>0</v>
      </c>
      <c r="AD248" s="9">
        <f t="shared" si="26"/>
        <v>44752</v>
      </c>
      <c r="AE248" s="9">
        <f t="array" ref="AE248">IFS(O248&lt;&gt;"", O248, M248&lt;&gt;"", M248, R248&lt;&gt;"", MIN(R248, K248), R248=0, K248)</f>
        <v>45717</v>
      </c>
      <c r="AF248" s="94">
        <f t="shared" si="27"/>
        <v>45716</v>
      </c>
      <c r="AG248" s="94" t="str">
        <f t="shared" si="28"/>
        <v>Start Before/End During (current period)</v>
      </c>
      <c r="AH248" s="98">
        <f t="shared" si="29"/>
        <v>45657</v>
      </c>
      <c r="AI248" s="98">
        <f t="shared" si="30"/>
        <v>45716</v>
      </c>
      <c r="AJ248" s="99">
        <f t="shared" si="31"/>
        <v>965</v>
      </c>
      <c r="AK248" s="99">
        <f t="shared" si="32"/>
        <v>906</v>
      </c>
      <c r="AL248" s="99">
        <f t="shared" si="33"/>
        <v>59</v>
      </c>
      <c r="AM248" s="99">
        <f t="shared" si="34"/>
        <v>965</v>
      </c>
      <c r="AN248" s="8">
        <f t="shared" si="35"/>
        <v>5.18134715</v>
      </c>
      <c r="AO248" s="8">
        <f t="shared" si="36"/>
        <v>4694.300518</v>
      </c>
      <c r="AP248" s="8">
        <f t="shared" si="37"/>
        <v>305.6994819</v>
      </c>
      <c r="AQ248" s="8">
        <f t="shared" si="38"/>
        <v>0</v>
      </c>
      <c r="AR248" s="8">
        <f t="shared" si="39"/>
        <v>-5000</v>
      </c>
      <c r="AS248" s="8">
        <f t="shared" si="40"/>
        <v>0</v>
      </c>
      <c r="AT248" s="8">
        <f t="shared" si="41"/>
        <v>0</v>
      </c>
      <c r="AU248" s="100">
        <f t="shared" si="42"/>
        <v>0</v>
      </c>
      <c r="AV248" s="8">
        <f>if(AO248&gt;0, iferror(averageifs(Prices!$B:$B, Prices!$A:$A, "&gt;="&amp;AD248, Prices!$A:$A, "&lt;"&amp;MIN($B$2, AE248)), 0), 0)</f>
        <v>4.727323764</v>
      </c>
      <c r="AW248" s="8">
        <f>if(AP248&gt;0, IFERROR(averageifs(Prices!$B:$B, Prices!$A:$A, "&gt;="&amp;MAX(AD248, $B$2), Prices!$A:$A, "&lt;"&amp;MIN($B$3, AE248)), 0), 0)</f>
        <v>4.19667889</v>
      </c>
      <c r="AX248" s="8">
        <f>if(AT248&gt;0, iferror(averageifs(Prices!$B:$B, Prices!$A:$A, "&gt;="&amp;AD248, Prices!$A:$A, "&lt;"&amp;min($B$3, $AE248)), 0), 0)</f>
        <v>0</v>
      </c>
      <c r="AY248" s="8">
        <f>VLOOKUP(maxifs(Prices!A:A, Prices!A:A, "&lt;="&amp;$B$2-1), Prices!A:B, 2, 0)*AO248</f>
        <v>19621.52319</v>
      </c>
      <c r="AZ248" s="8">
        <f t="shared" si="43"/>
        <v>22191.47839</v>
      </c>
      <c r="BA248" s="8">
        <f t="shared" si="44"/>
        <v>0</v>
      </c>
      <c r="BB248" s="8">
        <f t="shared" si="45"/>
        <v>22191.47839</v>
      </c>
      <c r="BC248" s="8">
        <f t="shared" si="46"/>
        <v>-2569.955199</v>
      </c>
      <c r="BD248" s="8">
        <f t="shared" si="47"/>
        <v>1282.922562</v>
      </c>
      <c r="BE248" s="8">
        <f t="shared" si="48"/>
        <v>-23474.40095</v>
      </c>
      <c r="BF248" s="8">
        <f>-(if(R248&gt;0, VLOOKUP(maxifs(Prices!A:A, Prices!A:A, "&lt;="&amp;R248), Prices!A:B, 2, 0)*AA248, 0)+if(M248&lt;&gt;"", VLOOKUP(maxifs(Prices!A:A, Prices!A:A, "&lt;="&amp;M248), Prices!A:B, 2, 0)*Y248, 0)+if(O248&lt;&gt;"", VLOOKUP(maxifs(Prices!A:A, Prices!A:A, "&lt;="&amp;O248), Prices!A:B, 2, 0)*Z248, 0))</f>
        <v>-20601.30666</v>
      </c>
      <c r="BG248" s="8">
        <f t="shared" si="49"/>
        <v>2873.094293</v>
      </c>
      <c r="BH248" s="8">
        <f t="shared" si="50"/>
        <v>2569.955199</v>
      </c>
      <c r="BI248" s="8">
        <f>VLOOKUP(maxifs(Prices!A:A, Prices!A:A, "&lt;="&amp;$B$3), Prices!A:B, 2, 0)*AT248</f>
        <v>0</v>
      </c>
      <c r="BJ248" s="8">
        <f t="shared" si="51"/>
        <v>0</v>
      </c>
      <c r="BK248" s="8">
        <f t="shared" si="52"/>
        <v>0</v>
      </c>
      <c r="BL248" s="8">
        <f t="shared" si="53"/>
        <v>0</v>
      </c>
      <c r="BM248" s="8">
        <f t="shared" si="54"/>
        <v>0</v>
      </c>
    </row>
    <row r="249" ht="12.75" customHeight="1">
      <c r="A249" s="88" t="s">
        <v>125</v>
      </c>
      <c r="B249" s="88" t="s">
        <v>105</v>
      </c>
      <c r="C249" s="7"/>
      <c r="D249" s="7" t="str">
        <f t="shared" si="8"/>
        <v>Y</v>
      </c>
      <c r="E249" s="89"/>
      <c r="F249" s="90">
        <f>iferror(VLOOKUP(A249, Terminations!C:D, 2, 0), "")</f>
        <v>45717</v>
      </c>
      <c r="G249" s="88" t="s">
        <v>129</v>
      </c>
      <c r="H249" s="8" t="str">
        <f t="shared" si="9"/>
        <v>E4-T03-45747</v>
      </c>
      <c r="I249" s="91">
        <v>44752.0</v>
      </c>
      <c r="J249" s="92">
        <v>5000.0</v>
      </c>
      <c r="K249" s="91">
        <v>45747.0</v>
      </c>
      <c r="L249" s="10">
        <f t="shared" si="10"/>
        <v>0</v>
      </c>
      <c r="M249" s="93">
        <f t="shared" si="11"/>
        <v>45717</v>
      </c>
      <c r="N249" s="8">
        <f t="shared" si="12"/>
        <v>5000</v>
      </c>
      <c r="O249" s="94" t="str">
        <f t="shared" si="13"/>
        <v/>
      </c>
      <c r="P249" s="8">
        <f t="shared" si="14"/>
        <v>0</v>
      </c>
      <c r="Q249" s="95"/>
      <c r="R249" s="91"/>
      <c r="S249" s="97"/>
      <c r="T249" s="94">
        <f t="shared" si="16"/>
        <v>45717</v>
      </c>
      <c r="U249" s="10">
        <f t="shared" si="17"/>
        <v>0</v>
      </c>
      <c r="V249" s="10">
        <f t="shared" si="18"/>
        <v>5000</v>
      </c>
      <c r="W249" s="10">
        <f t="shared" si="19"/>
        <v>0</v>
      </c>
      <c r="X249" s="10">
        <f t="shared" si="20"/>
        <v>0</v>
      </c>
      <c r="Y249" s="10">
        <f t="shared" si="21"/>
        <v>5000</v>
      </c>
      <c r="Z249" s="10">
        <f t="shared" si="22"/>
        <v>0</v>
      </c>
      <c r="AA249" s="10">
        <f t="shared" si="23"/>
        <v>0</v>
      </c>
      <c r="AB249" s="10">
        <f t="shared" si="24"/>
        <v>0</v>
      </c>
      <c r="AC249" s="10">
        <f t="shared" si="64"/>
        <v>0</v>
      </c>
      <c r="AD249" s="9">
        <f t="shared" si="26"/>
        <v>44752</v>
      </c>
      <c r="AE249" s="9">
        <f t="array" ref="AE249">IFS(O249&lt;&gt;"", O249, M249&lt;&gt;"", M249, R249&lt;&gt;"", MIN(R249, K249), R249=0, K249)</f>
        <v>45717</v>
      </c>
      <c r="AF249" s="94">
        <f t="shared" si="27"/>
        <v>45717</v>
      </c>
      <c r="AG249" s="94" t="str">
        <f t="shared" si="28"/>
        <v>Start Before/End During (current period)</v>
      </c>
      <c r="AH249" s="98">
        <f t="shared" si="29"/>
        <v>45657</v>
      </c>
      <c r="AI249" s="98">
        <f t="shared" si="30"/>
        <v>45717</v>
      </c>
      <c r="AJ249" s="99">
        <f t="shared" si="31"/>
        <v>996</v>
      </c>
      <c r="AK249" s="99">
        <f t="shared" si="32"/>
        <v>906</v>
      </c>
      <c r="AL249" s="99">
        <f t="shared" si="33"/>
        <v>60</v>
      </c>
      <c r="AM249" s="99">
        <f t="shared" si="34"/>
        <v>966</v>
      </c>
      <c r="AN249" s="8">
        <f t="shared" si="35"/>
        <v>5.020080321</v>
      </c>
      <c r="AO249" s="8">
        <f t="shared" si="36"/>
        <v>4548.192771</v>
      </c>
      <c r="AP249" s="8">
        <f t="shared" si="37"/>
        <v>301.2048193</v>
      </c>
      <c r="AQ249" s="8">
        <f t="shared" si="38"/>
        <v>-4849.39759</v>
      </c>
      <c r="AR249" s="8">
        <f t="shared" si="39"/>
        <v>0</v>
      </c>
      <c r="AS249" s="8">
        <f t="shared" si="40"/>
        <v>0</v>
      </c>
      <c r="AT249" s="8">
        <f t="shared" si="41"/>
        <v>0</v>
      </c>
      <c r="AU249" s="100">
        <f t="shared" si="42"/>
        <v>0</v>
      </c>
      <c r="AV249" s="8">
        <f>if(AO249&gt;0, iferror(averageifs(Prices!$B:$B, Prices!$A:$A, "&gt;="&amp;AD249, Prices!$A:$A, "&lt;"&amp;MIN($B$2, AE249)), 0), 0)</f>
        <v>4.727323764</v>
      </c>
      <c r="AW249" s="8">
        <f>if(AP249&gt;0, IFERROR(averageifs(Prices!$B:$B, Prices!$A:$A, "&gt;="&amp;MAX(AD249, $B$2), Prices!$A:$A, "&lt;"&amp;MIN($B$3, AE249)), 0), 0)</f>
        <v>4.19667889</v>
      </c>
      <c r="AX249" s="8">
        <f>if(AT249&gt;0, iferror(averageifs(Prices!$B:$B, Prices!$A:$A, "&gt;="&amp;AD249, Prices!$A:$A, "&lt;"&amp;min($B$3, $AE249)), 0), 0)</f>
        <v>0</v>
      </c>
      <c r="AY249" s="8">
        <f>VLOOKUP(maxifs(Prices!A:A, Prices!A:A, "&lt;="&amp;$B$2-1), Prices!A:B, 2, 0)*AO249</f>
        <v>19010.81313</v>
      </c>
      <c r="AZ249" s="8">
        <f t="shared" si="43"/>
        <v>21500.77977</v>
      </c>
      <c r="BA249" s="8">
        <f t="shared" si="44"/>
        <v>0</v>
      </c>
      <c r="BB249" s="8">
        <f t="shared" si="45"/>
        <v>21500.77977</v>
      </c>
      <c r="BC249" s="8">
        <f t="shared" si="46"/>
        <v>-2489.966633</v>
      </c>
      <c r="BD249" s="8">
        <f t="shared" si="47"/>
        <v>1264.059907</v>
      </c>
      <c r="BE249" s="8">
        <f t="shared" si="48"/>
        <v>-22764.83967</v>
      </c>
      <c r="BF249" s="8">
        <f>-(if(R249&gt;0, VLOOKUP(maxifs(Prices!A:A, Prices!A:A, "&lt;="&amp;R249), Prices!A:B, 2, 0)*AA249, 0)+if(M249&lt;&gt;"", VLOOKUP(maxifs(Prices!A:A, Prices!A:A, "&lt;="&amp;M249), Prices!A:B, 2, 0)*Y249, 0)+if(O249&lt;&gt;"", VLOOKUP(maxifs(Prices!A:A, Prices!A:A, "&lt;="&amp;O249), Prices!A:B, 2, 0)*Z249, 0))</f>
        <v>-20601.30666</v>
      </c>
      <c r="BG249" s="8">
        <f t="shared" si="49"/>
        <v>2163.533012</v>
      </c>
      <c r="BH249" s="8">
        <f t="shared" si="50"/>
        <v>2489.966633</v>
      </c>
      <c r="BI249" s="8">
        <f>VLOOKUP(maxifs(Prices!A:A, Prices!A:A, "&lt;="&amp;$B$3), Prices!A:B, 2, 0)*AT249</f>
        <v>0</v>
      </c>
      <c r="BJ249" s="8">
        <f t="shared" si="51"/>
        <v>0</v>
      </c>
      <c r="BK249" s="8">
        <f t="shared" si="52"/>
        <v>0</v>
      </c>
      <c r="BL249" s="8">
        <f t="shared" si="53"/>
        <v>0</v>
      </c>
      <c r="BM249" s="8">
        <f t="shared" si="54"/>
        <v>0</v>
      </c>
    </row>
    <row r="250" ht="12.75" customHeight="1">
      <c r="A250" s="88" t="s">
        <v>125</v>
      </c>
      <c r="B250" s="88" t="s">
        <v>105</v>
      </c>
      <c r="C250" s="7"/>
      <c r="D250" s="7" t="str">
        <f t="shared" si="8"/>
        <v>Y</v>
      </c>
      <c r="E250" s="89"/>
      <c r="F250" s="90">
        <f>iferror(VLOOKUP(A250, Terminations!C:D, 2, 0), "")</f>
        <v>45717</v>
      </c>
      <c r="G250" s="88" t="s">
        <v>129</v>
      </c>
      <c r="H250" s="8" t="str">
        <f t="shared" si="9"/>
        <v>E4-T03-45777</v>
      </c>
      <c r="I250" s="91">
        <v>44752.0</v>
      </c>
      <c r="J250" s="92">
        <v>5000.0</v>
      </c>
      <c r="K250" s="91">
        <v>45777.0</v>
      </c>
      <c r="L250" s="10">
        <f t="shared" si="10"/>
        <v>0</v>
      </c>
      <c r="M250" s="93">
        <f t="shared" si="11"/>
        <v>45717</v>
      </c>
      <c r="N250" s="8">
        <f t="shared" si="12"/>
        <v>5000</v>
      </c>
      <c r="O250" s="94" t="str">
        <f t="shared" si="13"/>
        <v/>
      </c>
      <c r="P250" s="8">
        <f t="shared" si="14"/>
        <v>0</v>
      </c>
      <c r="Q250" s="95"/>
      <c r="R250" s="91"/>
      <c r="S250" s="97"/>
      <c r="T250" s="94">
        <f t="shared" si="16"/>
        <v>45717</v>
      </c>
      <c r="U250" s="10">
        <f t="shared" si="17"/>
        <v>0</v>
      </c>
      <c r="V250" s="10">
        <f t="shared" si="18"/>
        <v>5000</v>
      </c>
      <c r="W250" s="10">
        <f t="shared" si="19"/>
        <v>0</v>
      </c>
      <c r="X250" s="10">
        <f t="shared" si="20"/>
        <v>0</v>
      </c>
      <c r="Y250" s="10">
        <f t="shared" si="21"/>
        <v>5000</v>
      </c>
      <c r="Z250" s="10">
        <f t="shared" si="22"/>
        <v>0</v>
      </c>
      <c r="AA250" s="10">
        <f t="shared" si="23"/>
        <v>0</v>
      </c>
      <c r="AB250" s="10">
        <f t="shared" si="24"/>
        <v>0</v>
      </c>
      <c r="AC250" s="10">
        <f t="shared" si="64"/>
        <v>0</v>
      </c>
      <c r="AD250" s="9">
        <f t="shared" si="26"/>
        <v>44752</v>
      </c>
      <c r="AE250" s="9">
        <f t="array" ref="AE250">IFS(O250&lt;&gt;"", O250, M250&lt;&gt;"", M250, R250&lt;&gt;"", MIN(R250, K250), R250=0, K250)</f>
        <v>45717</v>
      </c>
      <c r="AF250" s="94">
        <f t="shared" si="27"/>
        <v>45717</v>
      </c>
      <c r="AG250" s="94" t="str">
        <f t="shared" si="28"/>
        <v>Start Before/End During (current period)</v>
      </c>
      <c r="AH250" s="98">
        <f t="shared" si="29"/>
        <v>45657</v>
      </c>
      <c r="AI250" s="98">
        <f t="shared" si="30"/>
        <v>45717</v>
      </c>
      <c r="AJ250" s="99">
        <f t="shared" si="31"/>
        <v>1026</v>
      </c>
      <c r="AK250" s="99">
        <f t="shared" si="32"/>
        <v>906</v>
      </c>
      <c r="AL250" s="99">
        <f t="shared" si="33"/>
        <v>60</v>
      </c>
      <c r="AM250" s="99">
        <f t="shared" si="34"/>
        <v>966</v>
      </c>
      <c r="AN250" s="8">
        <f t="shared" si="35"/>
        <v>4.873294347</v>
      </c>
      <c r="AO250" s="8">
        <f t="shared" si="36"/>
        <v>4415.204678</v>
      </c>
      <c r="AP250" s="8">
        <f t="shared" si="37"/>
        <v>292.3976608</v>
      </c>
      <c r="AQ250" s="8">
        <f t="shared" si="38"/>
        <v>-4707.602339</v>
      </c>
      <c r="AR250" s="8">
        <f t="shared" si="39"/>
        <v>0</v>
      </c>
      <c r="AS250" s="8">
        <f t="shared" si="40"/>
        <v>0</v>
      </c>
      <c r="AT250" s="8">
        <f t="shared" si="41"/>
        <v>0</v>
      </c>
      <c r="AU250" s="100">
        <f t="shared" si="42"/>
        <v>0</v>
      </c>
      <c r="AV250" s="8">
        <f>if(AO250&gt;0, iferror(averageifs(Prices!$B:$B, Prices!$A:$A, "&gt;="&amp;AD250, Prices!$A:$A, "&lt;"&amp;MIN($B$2, AE250)), 0), 0)</f>
        <v>4.727323764</v>
      </c>
      <c r="AW250" s="8">
        <f>if(AP250&gt;0, IFERROR(averageifs(Prices!$B:$B, Prices!$A:$A, "&gt;="&amp;MAX(AD250, $B$2), Prices!$A:$A, "&lt;"&amp;MIN($B$3, AE250)), 0), 0)</f>
        <v>4.19667889</v>
      </c>
      <c r="AX250" s="8">
        <f>if(AT250&gt;0, iferror(averageifs(Prices!$B:$B, Prices!$A:$A, "&gt;="&amp;AD250, Prices!$A:$A, "&lt;"&amp;min($B$3, $AE250)), 0), 0)</f>
        <v>0</v>
      </c>
      <c r="AY250" s="8">
        <f>VLOOKUP(maxifs(Prices!A:A, Prices!A:A, "&lt;="&amp;$B$2-1), Prices!A:B, 2, 0)*AO250</f>
        <v>18454.94141</v>
      </c>
      <c r="AZ250" s="8">
        <f t="shared" si="43"/>
        <v>20872.102</v>
      </c>
      <c r="BA250" s="8">
        <f t="shared" si="44"/>
        <v>0</v>
      </c>
      <c r="BB250" s="8">
        <f t="shared" si="45"/>
        <v>20872.102</v>
      </c>
      <c r="BC250" s="8">
        <f t="shared" si="46"/>
        <v>-2417.160591</v>
      </c>
      <c r="BD250" s="8">
        <f t="shared" si="47"/>
        <v>1227.099091</v>
      </c>
      <c r="BE250" s="8">
        <f t="shared" si="48"/>
        <v>-22099.20109</v>
      </c>
      <c r="BF250" s="8">
        <f>-(if(R250&gt;0, VLOOKUP(maxifs(Prices!A:A, Prices!A:A, "&lt;="&amp;R250), Prices!A:B, 2, 0)*AA250, 0)+if(M250&lt;&gt;"", VLOOKUP(maxifs(Prices!A:A, Prices!A:A, "&lt;="&amp;M250), Prices!A:B, 2, 0)*Y250, 0)+if(O250&lt;&gt;"", VLOOKUP(maxifs(Prices!A:A, Prices!A:A, "&lt;="&amp;O250), Prices!A:B, 2, 0)*Z250, 0))</f>
        <v>-20601.30666</v>
      </c>
      <c r="BG250" s="8">
        <f t="shared" si="49"/>
        <v>1497.894425</v>
      </c>
      <c r="BH250" s="8">
        <f t="shared" si="50"/>
        <v>2417.160591</v>
      </c>
      <c r="BI250" s="8">
        <f>VLOOKUP(maxifs(Prices!A:A, Prices!A:A, "&lt;="&amp;$B$3), Prices!A:B, 2, 0)*AT250</f>
        <v>0</v>
      </c>
      <c r="BJ250" s="8">
        <f t="shared" si="51"/>
        <v>0</v>
      </c>
      <c r="BK250" s="8">
        <f t="shared" si="52"/>
        <v>0</v>
      </c>
      <c r="BL250" s="8">
        <f t="shared" si="53"/>
        <v>0</v>
      </c>
      <c r="BM250" s="8">
        <f t="shared" si="54"/>
        <v>0</v>
      </c>
    </row>
    <row r="251" ht="12.75" customHeight="1">
      <c r="A251" s="88" t="s">
        <v>125</v>
      </c>
      <c r="B251" s="88" t="s">
        <v>105</v>
      </c>
      <c r="C251" s="7"/>
      <c r="D251" s="7" t="str">
        <f t="shared" si="8"/>
        <v>Y</v>
      </c>
      <c r="E251" s="89"/>
      <c r="F251" s="90">
        <f>iferror(VLOOKUP(A251, Terminations!C:D, 2, 0), "")</f>
        <v>45717</v>
      </c>
      <c r="G251" s="88" t="s">
        <v>129</v>
      </c>
      <c r="H251" s="8" t="str">
        <f t="shared" si="9"/>
        <v>E4-T03-45808</v>
      </c>
      <c r="I251" s="91">
        <v>44752.0</v>
      </c>
      <c r="J251" s="92">
        <v>5000.0</v>
      </c>
      <c r="K251" s="91">
        <v>45808.0</v>
      </c>
      <c r="L251" s="10">
        <f t="shared" si="10"/>
        <v>0</v>
      </c>
      <c r="M251" s="93">
        <f t="shared" si="11"/>
        <v>45717</v>
      </c>
      <c r="N251" s="8">
        <f t="shared" si="12"/>
        <v>5000</v>
      </c>
      <c r="O251" s="94" t="str">
        <f t="shared" si="13"/>
        <v/>
      </c>
      <c r="P251" s="8">
        <f t="shared" si="14"/>
        <v>0</v>
      </c>
      <c r="Q251" s="95"/>
      <c r="R251" s="91"/>
      <c r="S251" s="97"/>
      <c r="T251" s="94">
        <f t="shared" si="16"/>
        <v>45717</v>
      </c>
      <c r="U251" s="10">
        <f t="shared" si="17"/>
        <v>0</v>
      </c>
      <c r="V251" s="10">
        <f t="shared" si="18"/>
        <v>5000</v>
      </c>
      <c r="W251" s="10">
        <f t="shared" si="19"/>
        <v>0</v>
      </c>
      <c r="X251" s="10">
        <f t="shared" si="20"/>
        <v>0</v>
      </c>
      <c r="Y251" s="10">
        <f t="shared" si="21"/>
        <v>5000</v>
      </c>
      <c r="Z251" s="10">
        <f t="shared" si="22"/>
        <v>0</v>
      </c>
      <c r="AA251" s="10">
        <f t="shared" si="23"/>
        <v>0</v>
      </c>
      <c r="AB251" s="10">
        <f t="shared" si="24"/>
        <v>0</v>
      </c>
      <c r="AC251" s="10">
        <f t="shared" si="64"/>
        <v>0</v>
      </c>
      <c r="AD251" s="9">
        <f t="shared" si="26"/>
        <v>44752</v>
      </c>
      <c r="AE251" s="9">
        <f t="array" ref="AE251">IFS(O251&lt;&gt;"", O251, M251&lt;&gt;"", M251, R251&lt;&gt;"", MIN(R251, K251), R251=0, K251)</f>
        <v>45717</v>
      </c>
      <c r="AF251" s="94">
        <f t="shared" si="27"/>
        <v>45717</v>
      </c>
      <c r="AG251" s="94" t="str">
        <f t="shared" si="28"/>
        <v>Start Before/End During (current period)</v>
      </c>
      <c r="AH251" s="98">
        <f t="shared" si="29"/>
        <v>45657</v>
      </c>
      <c r="AI251" s="98">
        <f t="shared" si="30"/>
        <v>45717</v>
      </c>
      <c r="AJ251" s="99">
        <f t="shared" si="31"/>
        <v>1057</v>
      </c>
      <c r="AK251" s="99">
        <f t="shared" si="32"/>
        <v>906</v>
      </c>
      <c r="AL251" s="99">
        <f t="shared" si="33"/>
        <v>60</v>
      </c>
      <c r="AM251" s="99">
        <f t="shared" si="34"/>
        <v>966</v>
      </c>
      <c r="AN251" s="8">
        <f t="shared" si="35"/>
        <v>4.730368969</v>
      </c>
      <c r="AO251" s="8">
        <f t="shared" si="36"/>
        <v>4285.714286</v>
      </c>
      <c r="AP251" s="8">
        <f t="shared" si="37"/>
        <v>283.8221381</v>
      </c>
      <c r="AQ251" s="8">
        <f t="shared" si="38"/>
        <v>-4569.536424</v>
      </c>
      <c r="AR251" s="8">
        <f t="shared" si="39"/>
        <v>0</v>
      </c>
      <c r="AS251" s="8">
        <f t="shared" si="40"/>
        <v>0</v>
      </c>
      <c r="AT251" s="8">
        <f t="shared" si="41"/>
        <v>0</v>
      </c>
      <c r="AU251" s="100">
        <f t="shared" si="42"/>
        <v>0</v>
      </c>
      <c r="AV251" s="8">
        <f>if(AO251&gt;0, iferror(averageifs(Prices!$B:$B, Prices!$A:$A, "&gt;="&amp;AD251, Prices!$A:$A, "&lt;"&amp;MIN($B$2, AE251)), 0), 0)</f>
        <v>4.727323764</v>
      </c>
      <c r="AW251" s="8">
        <f>if(AP251&gt;0, IFERROR(averageifs(Prices!$B:$B, Prices!$A:$A, "&gt;="&amp;MAX(AD251, $B$2), Prices!$A:$A, "&lt;"&amp;MIN($B$3, AE251)), 0), 0)</f>
        <v>4.19667889</v>
      </c>
      <c r="AX251" s="8">
        <f>if(AT251&gt;0, iferror(averageifs(Prices!$B:$B, Prices!$A:$A, "&gt;="&amp;AD251, Prices!$A:$A, "&lt;"&amp;min($B$3, $AE251)), 0), 0)</f>
        <v>0</v>
      </c>
      <c r="AY251" s="8">
        <f>VLOOKUP(maxifs(Prices!A:A, Prices!A:A, "&lt;="&amp;$B$2-1), Prices!A:B, 2, 0)*AO251</f>
        <v>17913.68958</v>
      </c>
      <c r="AZ251" s="8">
        <f t="shared" si="43"/>
        <v>20259.95899</v>
      </c>
      <c r="BA251" s="8">
        <f t="shared" si="44"/>
        <v>0</v>
      </c>
      <c r="BB251" s="8">
        <f t="shared" si="45"/>
        <v>20259.95899</v>
      </c>
      <c r="BC251" s="8">
        <f t="shared" si="46"/>
        <v>-2346.26941</v>
      </c>
      <c r="BD251" s="8">
        <f t="shared" si="47"/>
        <v>1191.110376</v>
      </c>
      <c r="BE251" s="8">
        <f t="shared" si="48"/>
        <v>-21451.06936</v>
      </c>
      <c r="BF251" s="8">
        <f>-(if(R251&gt;0, VLOOKUP(maxifs(Prices!A:A, Prices!A:A, "&lt;="&amp;R251), Prices!A:B, 2, 0)*AA251, 0)+if(M251&lt;&gt;"", VLOOKUP(maxifs(Prices!A:A, Prices!A:A, "&lt;="&amp;M251), Prices!A:B, 2, 0)*Y251, 0)+if(O251&lt;&gt;"", VLOOKUP(maxifs(Prices!A:A, Prices!A:A, "&lt;="&amp;O251), Prices!A:B, 2, 0)*Z251, 0))</f>
        <v>-20601.30666</v>
      </c>
      <c r="BG251" s="8">
        <f t="shared" si="49"/>
        <v>849.7627</v>
      </c>
      <c r="BH251" s="8">
        <f t="shared" si="50"/>
        <v>2346.26941</v>
      </c>
      <c r="BI251" s="8">
        <f>VLOOKUP(maxifs(Prices!A:A, Prices!A:A, "&lt;="&amp;$B$3), Prices!A:B, 2, 0)*AT251</f>
        <v>0</v>
      </c>
      <c r="BJ251" s="8">
        <f t="shared" si="51"/>
        <v>0</v>
      </c>
      <c r="BK251" s="8">
        <f t="shared" si="52"/>
        <v>0</v>
      </c>
      <c r="BL251" s="8">
        <f t="shared" si="53"/>
        <v>0</v>
      </c>
      <c r="BM251" s="8">
        <f t="shared" si="54"/>
        <v>0</v>
      </c>
    </row>
    <row r="252" ht="12.75" customHeight="1">
      <c r="A252" s="88" t="s">
        <v>125</v>
      </c>
      <c r="B252" s="88" t="s">
        <v>105</v>
      </c>
      <c r="C252" s="7"/>
      <c r="D252" s="7" t="str">
        <f t="shared" si="8"/>
        <v>Y</v>
      </c>
      <c r="E252" s="89"/>
      <c r="F252" s="90">
        <f>iferror(VLOOKUP(A252, Terminations!C:D, 2, 0), "")</f>
        <v>45717</v>
      </c>
      <c r="G252" s="88" t="s">
        <v>129</v>
      </c>
      <c r="H252" s="8" t="str">
        <f t="shared" si="9"/>
        <v>E4-T03-45838</v>
      </c>
      <c r="I252" s="91">
        <v>44752.0</v>
      </c>
      <c r="J252" s="92">
        <v>5000.0</v>
      </c>
      <c r="K252" s="91">
        <v>45838.0</v>
      </c>
      <c r="L252" s="10">
        <f t="shared" si="10"/>
        <v>0</v>
      </c>
      <c r="M252" s="93">
        <f t="shared" si="11"/>
        <v>45717</v>
      </c>
      <c r="N252" s="8">
        <f t="shared" si="12"/>
        <v>5000</v>
      </c>
      <c r="O252" s="94" t="str">
        <f t="shared" si="13"/>
        <v/>
      </c>
      <c r="P252" s="8">
        <f t="shared" si="14"/>
        <v>0</v>
      </c>
      <c r="Q252" s="95"/>
      <c r="R252" s="91"/>
      <c r="S252" s="97"/>
      <c r="T252" s="94">
        <f t="shared" si="16"/>
        <v>45717</v>
      </c>
      <c r="U252" s="10">
        <f t="shared" si="17"/>
        <v>0</v>
      </c>
      <c r="V252" s="10">
        <f t="shared" si="18"/>
        <v>5000</v>
      </c>
      <c r="W252" s="10">
        <f t="shared" si="19"/>
        <v>0</v>
      </c>
      <c r="X252" s="10">
        <f t="shared" si="20"/>
        <v>0</v>
      </c>
      <c r="Y252" s="10">
        <f t="shared" si="21"/>
        <v>5000</v>
      </c>
      <c r="Z252" s="10">
        <f t="shared" si="22"/>
        <v>0</v>
      </c>
      <c r="AA252" s="10">
        <f t="shared" si="23"/>
        <v>0</v>
      </c>
      <c r="AB252" s="10">
        <f t="shared" si="24"/>
        <v>0</v>
      </c>
      <c r="AC252" s="10">
        <f t="shared" si="64"/>
        <v>0</v>
      </c>
      <c r="AD252" s="9">
        <f t="shared" si="26"/>
        <v>44752</v>
      </c>
      <c r="AE252" s="9">
        <f t="array" ref="AE252">IFS(O252&lt;&gt;"", O252, M252&lt;&gt;"", M252, R252&lt;&gt;"", MIN(R252, K252), R252=0, K252)</f>
        <v>45717</v>
      </c>
      <c r="AF252" s="94">
        <f t="shared" si="27"/>
        <v>45717</v>
      </c>
      <c r="AG252" s="94" t="str">
        <f t="shared" si="28"/>
        <v>Start Before/End During (current period)</v>
      </c>
      <c r="AH252" s="98">
        <f t="shared" si="29"/>
        <v>45657</v>
      </c>
      <c r="AI252" s="98">
        <f t="shared" si="30"/>
        <v>45717</v>
      </c>
      <c r="AJ252" s="99">
        <f t="shared" si="31"/>
        <v>1087</v>
      </c>
      <c r="AK252" s="99">
        <f t="shared" si="32"/>
        <v>906</v>
      </c>
      <c r="AL252" s="99">
        <f t="shared" si="33"/>
        <v>60</v>
      </c>
      <c r="AM252" s="99">
        <f t="shared" si="34"/>
        <v>966</v>
      </c>
      <c r="AN252" s="8">
        <f t="shared" si="35"/>
        <v>4.599816007</v>
      </c>
      <c r="AO252" s="8">
        <f t="shared" si="36"/>
        <v>4167.433303</v>
      </c>
      <c r="AP252" s="8">
        <f t="shared" si="37"/>
        <v>275.9889604</v>
      </c>
      <c r="AQ252" s="8">
        <f t="shared" si="38"/>
        <v>-4443.422263</v>
      </c>
      <c r="AR252" s="8">
        <f t="shared" si="39"/>
        <v>0</v>
      </c>
      <c r="AS252" s="8">
        <f t="shared" si="40"/>
        <v>0</v>
      </c>
      <c r="AT252" s="8">
        <f t="shared" si="41"/>
        <v>0</v>
      </c>
      <c r="AU252" s="100">
        <f t="shared" si="42"/>
        <v>0</v>
      </c>
      <c r="AV252" s="8">
        <f>if(AO252&gt;0, iferror(averageifs(Prices!$B:$B, Prices!$A:$A, "&gt;="&amp;AD252, Prices!$A:$A, "&lt;"&amp;MIN($B$2, AE252)), 0), 0)</f>
        <v>4.727323764</v>
      </c>
      <c r="AW252" s="8">
        <f>if(AP252&gt;0, IFERROR(averageifs(Prices!$B:$B, Prices!$A:$A, "&gt;="&amp;MAX(AD252, $B$2), Prices!$A:$A, "&lt;"&amp;MIN($B$3, AE252)), 0), 0)</f>
        <v>4.19667889</v>
      </c>
      <c r="AX252" s="8">
        <f>if(AT252&gt;0, iferror(averageifs(Prices!$B:$B, Prices!$A:$A, "&gt;="&amp;AD252, Prices!$A:$A, "&lt;"&amp;min($B$3, $AE252)), 0), 0)</f>
        <v>0</v>
      </c>
      <c r="AY252" s="8">
        <f>VLOOKUP(maxifs(Prices!A:A, Prices!A:A, "&lt;="&amp;$B$2-1), Prices!A:B, 2, 0)*AO252</f>
        <v>17419.29152</v>
      </c>
      <c r="AZ252" s="8">
        <f t="shared" si="43"/>
        <v>19700.80648</v>
      </c>
      <c r="BA252" s="8">
        <f t="shared" si="44"/>
        <v>0</v>
      </c>
      <c r="BB252" s="8">
        <f t="shared" si="45"/>
        <v>19700.80648</v>
      </c>
      <c r="BC252" s="8">
        <f t="shared" si="46"/>
        <v>-2281.514965</v>
      </c>
      <c r="BD252" s="8">
        <f t="shared" si="47"/>
        <v>1158.237044</v>
      </c>
      <c r="BE252" s="8">
        <f t="shared" si="48"/>
        <v>-20859.04353</v>
      </c>
      <c r="BF252" s="8">
        <f>-(if(R252&gt;0, VLOOKUP(maxifs(Prices!A:A, Prices!A:A, "&lt;="&amp;R252), Prices!A:B, 2, 0)*AA252, 0)+if(M252&lt;&gt;"", VLOOKUP(maxifs(Prices!A:A, Prices!A:A, "&lt;="&amp;M252), Prices!A:B, 2, 0)*Y252, 0)+if(O252&lt;&gt;"", VLOOKUP(maxifs(Prices!A:A, Prices!A:A, "&lt;="&amp;O252), Prices!A:B, 2, 0)*Z252, 0))</f>
        <v>-20601.30666</v>
      </c>
      <c r="BG252" s="8">
        <f t="shared" si="49"/>
        <v>257.7368666</v>
      </c>
      <c r="BH252" s="8">
        <f t="shared" si="50"/>
        <v>2281.514965</v>
      </c>
      <c r="BI252" s="8">
        <f>VLOOKUP(maxifs(Prices!A:A, Prices!A:A, "&lt;="&amp;$B$3), Prices!A:B, 2, 0)*AT252</f>
        <v>0</v>
      </c>
      <c r="BJ252" s="8">
        <f t="shared" si="51"/>
        <v>0</v>
      </c>
      <c r="BK252" s="8">
        <f t="shared" si="52"/>
        <v>0</v>
      </c>
      <c r="BL252" s="8">
        <f t="shared" si="53"/>
        <v>0</v>
      </c>
      <c r="BM252" s="8">
        <f t="shared" si="54"/>
        <v>0</v>
      </c>
    </row>
    <row r="253" ht="12.75" customHeight="1">
      <c r="A253" s="88" t="s">
        <v>125</v>
      </c>
      <c r="B253" s="88" t="s">
        <v>105</v>
      </c>
      <c r="C253" s="7"/>
      <c r="D253" s="7" t="str">
        <f t="shared" si="8"/>
        <v>Y</v>
      </c>
      <c r="E253" s="89"/>
      <c r="F253" s="90">
        <f>iferror(VLOOKUP(A253, Terminations!C:D, 2, 0), "")</f>
        <v>45717</v>
      </c>
      <c r="G253" s="88" t="s">
        <v>130</v>
      </c>
      <c r="H253" s="8" t="str">
        <f t="shared" si="9"/>
        <v>E4-T04-45869</v>
      </c>
      <c r="I253" s="91">
        <v>44752.0</v>
      </c>
      <c r="J253" s="92">
        <v>5000.0</v>
      </c>
      <c r="K253" s="91">
        <v>45869.0</v>
      </c>
      <c r="L253" s="10">
        <f t="shared" si="10"/>
        <v>0</v>
      </c>
      <c r="M253" s="93">
        <f t="shared" si="11"/>
        <v>45717</v>
      </c>
      <c r="N253" s="8">
        <f t="shared" si="12"/>
        <v>5000</v>
      </c>
      <c r="O253" s="94" t="str">
        <f t="shared" si="13"/>
        <v/>
      </c>
      <c r="P253" s="8">
        <f t="shared" si="14"/>
        <v>0</v>
      </c>
      <c r="Q253" s="95"/>
      <c r="R253" s="91"/>
      <c r="S253" s="97"/>
      <c r="T253" s="94">
        <f t="shared" si="16"/>
        <v>45717</v>
      </c>
      <c r="U253" s="10">
        <f t="shared" si="17"/>
        <v>0</v>
      </c>
      <c r="V253" s="10">
        <f t="shared" si="18"/>
        <v>5000</v>
      </c>
      <c r="W253" s="10">
        <f t="shared" si="19"/>
        <v>0</v>
      </c>
      <c r="X253" s="10">
        <f t="shared" si="20"/>
        <v>0</v>
      </c>
      <c r="Y253" s="10">
        <f t="shared" si="21"/>
        <v>5000</v>
      </c>
      <c r="Z253" s="10">
        <f t="shared" si="22"/>
        <v>0</v>
      </c>
      <c r="AA253" s="10">
        <f t="shared" si="23"/>
        <v>0</v>
      </c>
      <c r="AB253" s="10">
        <f t="shared" si="24"/>
        <v>0</v>
      </c>
      <c r="AC253" s="10">
        <f t="shared" si="64"/>
        <v>0</v>
      </c>
      <c r="AD253" s="9">
        <f t="shared" si="26"/>
        <v>44752</v>
      </c>
      <c r="AE253" s="9">
        <f t="array" ref="AE253">IFS(O253&lt;&gt;"", O253, M253&lt;&gt;"", M253, R253&lt;&gt;"", MIN(R253, K253), R253=0, K253)</f>
        <v>45717</v>
      </c>
      <c r="AF253" s="94">
        <f t="shared" si="27"/>
        <v>45717</v>
      </c>
      <c r="AG253" s="94" t="str">
        <f t="shared" si="28"/>
        <v>Start Before/End During (current period)</v>
      </c>
      <c r="AH253" s="98">
        <f t="shared" si="29"/>
        <v>45657</v>
      </c>
      <c r="AI253" s="98">
        <f t="shared" si="30"/>
        <v>45717</v>
      </c>
      <c r="AJ253" s="99">
        <f t="shared" si="31"/>
        <v>1118</v>
      </c>
      <c r="AK253" s="99">
        <f t="shared" si="32"/>
        <v>906</v>
      </c>
      <c r="AL253" s="99">
        <f t="shared" si="33"/>
        <v>60</v>
      </c>
      <c r="AM253" s="99">
        <f t="shared" si="34"/>
        <v>966</v>
      </c>
      <c r="AN253" s="8">
        <f t="shared" si="35"/>
        <v>4.472271914</v>
      </c>
      <c r="AO253" s="8">
        <f t="shared" si="36"/>
        <v>4051.878354</v>
      </c>
      <c r="AP253" s="8">
        <f t="shared" si="37"/>
        <v>268.3363148</v>
      </c>
      <c r="AQ253" s="8">
        <f t="shared" si="38"/>
        <v>-4320.214669</v>
      </c>
      <c r="AR253" s="8">
        <f t="shared" si="39"/>
        <v>0</v>
      </c>
      <c r="AS253" s="8">
        <f t="shared" si="40"/>
        <v>0</v>
      </c>
      <c r="AT253" s="8">
        <f t="shared" si="41"/>
        <v>0</v>
      </c>
      <c r="AU253" s="100">
        <f t="shared" si="42"/>
        <v>0</v>
      </c>
      <c r="AV253" s="8">
        <f>if(AO253&gt;0, iferror(averageifs(Prices!$B:$B, Prices!$A:$A, "&gt;="&amp;AD253, Prices!$A:$A, "&lt;"&amp;MIN($B$2, AE253)), 0), 0)</f>
        <v>4.727323764</v>
      </c>
      <c r="AW253" s="8">
        <f>if(AP253&gt;0, IFERROR(averageifs(Prices!$B:$B, Prices!$A:$A, "&gt;="&amp;MAX(AD253, $B$2), Prices!$A:$A, "&lt;"&amp;MIN($B$3, AE253)), 0), 0)</f>
        <v>4.19667889</v>
      </c>
      <c r="AX253" s="8">
        <f>if(AT253&gt;0, iferror(averageifs(Prices!$B:$B, Prices!$A:$A, "&gt;="&amp;AD253, Prices!$A:$A, "&lt;"&amp;min($B$3, $AE253)), 0), 0)</f>
        <v>0</v>
      </c>
      <c r="AY253" s="8">
        <f>VLOOKUP(maxifs(Prices!A:A, Prices!A:A, "&lt;="&amp;$B$2-1), Prices!A:B, 2, 0)*AO253</f>
        <v>16936.28791</v>
      </c>
      <c r="AZ253" s="8">
        <f t="shared" si="43"/>
        <v>19154.54083</v>
      </c>
      <c r="BA253" s="8">
        <f t="shared" si="44"/>
        <v>0</v>
      </c>
      <c r="BB253" s="8">
        <f t="shared" si="45"/>
        <v>19154.54083</v>
      </c>
      <c r="BC253" s="8">
        <f t="shared" si="46"/>
        <v>-2218.252922</v>
      </c>
      <c r="BD253" s="8">
        <f t="shared" si="47"/>
        <v>1126.121348</v>
      </c>
      <c r="BE253" s="8">
        <f t="shared" si="48"/>
        <v>-20280.66218</v>
      </c>
      <c r="BF253" s="8">
        <f>-(if(R253&gt;0, VLOOKUP(maxifs(Prices!A:A, Prices!A:A, "&lt;="&amp;R253), Prices!A:B, 2, 0)*AA253, 0)+if(M253&lt;&gt;"", VLOOKUP(maxifs(Prices!A:A, Prices!A:A, "&lt;="&amp;M253), Prices!A:B, 2, 0)*Y253, 0)+if(O253&lt;&gt;"", VLOOKUP(maxifs(Prices!A:A, Prices!A:A, "&lt;="&amp;O253), Prices!A:B, 2, 0)*Z253, 0))</f>
        <v>-20601.30666</v>
      </c>
      <c r="BG253" s="8">
        <f t="shared" si="49"/>
        <v>-320.6444835</v>
      </c>
      <c r="BH253" s="8">
        <f t="shared" si="50"/>
        <v>2218.252922</v>
      </c>
      <c r="BI253" s="8">
        <f>VLOOKUP(maxifs(Prices!A:A, Prices!A:A, "&lt;="&amp;$B$3), Prices!A:B, 2, 0)*AT253</f>
        <v>0</v>
      </c>
      <c r="BJ253" s="8">
        <f t="shared" si="51"/>
        <v>0</v>
      </c>
      <c r="BK253" s="8">
        <f t="shared" si="52"/>
        <v>0</v>
      </c>
      <c r="BL253" s="8">
        <f t="shared" si="53"/>
        <v>0</v>
      </c>
      <c r="BM253" s="8">
        <f t="shared" si="54"/>
        <v>0</v>
      </c>
    </row>
    <row r="254" ht="12.75" customHeight="1">
      <c r="A254" s="88" t="s">
        <v>125</v>
      </c>
      <c r="B254" s="88" t="s">
        <v>105</v>
      </c>
      <c r="C254" s="7"/>
      <c r="D254" s="7" t="str">
        <f t="shared" si="8"/>
        <v>Y</v>
      </c>
      <c r="E254" s="89"/>
      <c r="F254" s="90">
        <f>iferror(VLOOKUP(A254, Terminations!C:D, 2, 0), "")</f>
        <v>45717</v>
      </c>
      <c r="G254" s="88" t="s">
        <v>130</v>
      </c>
      <c r="H254" s="8" t="str">
        <f t="shared" si="9"/>
        <v>E4-T04-45900</v>
      </c>
      <c r="I254" s="91">
        <v>44752.0</v>
      </c>
      <c r="J254" s="92">
        <v>5000.0</v>
      </c>
      <c r="K254" s="91">
        <v>45900.0</v>
      </c>
      <c r="L254" s="10">
        <f t="shared" si="10"/>
        <v>0</v>
      </c>
      <c r="M254" s="93">
        <f t="shared" si="11"/>
        <v>45717</v>
      </c>
      <c r="N254" s="8">
        <f t="shared" si="12"/>
        <v>5000</v>
      </c>
      <c r="O254" s="94" t="str">
        <f t="shared" si="13"/>
        <v/>
      </c>
      <c r="P254" s="8">
        <f t="shared" si="14"/>
        <v>0</v>
      </c>
      <c r="Q254" s="95"/>
      <c r="R254" s="91"/>
      <c r="S254" s="97"/>
      <c r="T254" s="94">
        <f t="shared" si="16"/>
        <v>45717</v>
      </c>
      <c r="U254" s="10">
        <f t="shared" si="17"/>
        <v>0</v>
      </c>
      <c r="V254" s="10">
        <f t="shared" si="18"/>
        <v>5000</v>
      </c>
      <c r="W254" s="10">
        <f t="shared" si="19"/>
        <v>0</v>
      </c>
      <c r="X254" s="10">
        <f t="shared" si="20"/>
        <v>0</v>
      </c>
      <c r="Y254" s="10">
        <f t="shared" si="21"/>
        <v>5000</v>
      </c>
      <c r="Z254" s="10">
        <f t="shared" si="22"/>
        <v>0</v>
      </c>
      <c r="AA254" s="10">
        <f t="shared" si="23"/>
        <v>0</v>
      </c>
      <c r="AB254" s="10">
        <f t="shared" si="24"/>
        <v>0</v>
      </c>
      <c r="AC254" s="10">
        <f t="shared" si="64"/>
        <v>0</v>
      </c>
      <c r="AD254" s="9">
        <f t="shared" si="26"/>
        <v>44752</v>
      </c>
      <c r="AE254" s="9">
        <f t="array" ref="AE254">IFS(O254&lt;&gt;"", O254, M254&lt;&gt;"", M254, R254&lt;&gt;"", MIN(R254, K254), R254=0, K254)</f>
        <v>45717</v>
      </c>
      <c r="AF254" s="94">
        <f t="shared" si="27"/>
        <v>45717</v>
      </c>
      <c r="AG254" s="94" t="str">
        <f t="shared" si="28"/>
        <v>Start Before/End During (current period)</v>
      </c>
      <c r="AH254" s="98">
        <f t="shared" si="29"/>
        <v>45657</v>
      </c>
      <c r="AI254" s="98">
        <f t="shared" si="30"/>
        <v>45717</v>
      </c>
      <c r="AJ254" s="99">
        <f t="shared" si="31"/>
        <v>1149</v>
      </c>
      <c r="AK254" s="99">
        <f t="shared" si="32"/>
        <v>906</v>
      </c>
      <c r="AL254" s="99">
        <f t="shared" si="33"/>
        <v>60</v>
      </c>
      <c r="AM254" s="99">
        <f t="shared" si="34"/>
        <v>966</v>
      </c>
      <c r="AN254" s="8">
        <f t="shared" si="35"/>
        <v>4.351610096</v>
      </c>
      <c r="AO254" s="8">
        <f t="shared" si="36"/>
        <v>3942.558747</v>
      </c>
      <c r="AP254" s="8">
        <f t="shared" si="37"/>
        <v>261.0966057</v>
      </c>
      <c r="AQ254" s="8">
        <f t="shared" si="38"/>
        <v>-4203.655352</v>
      </c>
      <c r="AR254" s="8">
        <f t="shared" si="39"/>
        <v>0</v>
      </c>
      <c r="AS254" s="8">
        <f t="shared" si="40"/>
        <v>0</v>
      </c>
      <c r="AT254" s="8">
        <f t="shared" si="41"/>
        <v>0</v>
      </c>
      <c r="AU254" s="100">
        <f t="shared" si="42"/>
        <v>0</v>
      </c>
      <c r="AV254" s="8">
        <f>if(AO254&gt;0, iferror(averageifs(Prices!$B:$B, Prices!$A:$A, "&gt;="&amp;AD254, Prices!$A:$A, "&lt;"&amp;MIN($B$2, AE254)), 0), 0)</f>
        <v>4.727323764</v>
      </c>
      <c r="AW254" s="8">
        <f>if(AP254&gt;0, IFERROR(averageifs(Prices!$B:$B, Prices!$A:$A, "&gt;="&amp;MAX(AD254, $B$2), Prices!$A:$A, "&lt;"&amp;MIN($B$3, AE254)), 0), 0)</f>
        <v>4.19667889</v>
      </c>
      <c r="AX254" s="8">
        <f>if(AT254&gt;0, iferror(averageifs(Prices!$B:$B, Prices!$A:$A, "&gt;="&amp;AD254, Prices!$A:$A, "&lt;"&amp;min($B$3, $AE254)), 0), 0)</f>
        <v>0</v>
      </c>
      <c r="AY254" s="8">
        <f>VLOOKUP(maxifs(Prices!A:A, Prices!A:A, "&lt;="&amp;$B$2-1), Prices!A:B, 2, 0)*AO254</f>
        <v>16479.34716</v>
      </c>
      <c r="AZ254" s="8">
        <f t="shared" si="43"/>
        <v>18637.75165</v>
      </c>
      <c r="BA254" s="8">
        <f t="shared" si="44"/>
        <v>0</v>
      </c>
      <c r="BB254" s="8">
        <f t="shared" si="45"/>
        <v>18637.75165</v>
      </c>
      <c r="BC254" s="8">
        <f t="shared" si="46"/>
        <v>-2158.404497</v>
      </c>
      <c r="BD254" s="8">
        <f t="shared" si="47"/>
        <v>1095.738614</v>
      </c>
      <c r="BE254" s="8">
        <f t="shared" si="48"/>
        <v>-19733.49027</v>
      </c>
      <c r="BF254" s="8">
        <f>-(if(R254&gt;0, VLOOKUP(maxifs(Prices!A:A, Prices!A:A, "&lt;="&amp;R254), Prices!A:B, 2, 0)*AA254, 0)+if(M254&lt;&gt;"", VLOOKUP(maxifs(Prices!A:A, Prices!A:A, "&lt;="&amp;M254), Prices!A:B, 2, 0)*Y254, 0)+if(O254&lt;&gt;"", VLOOKUP(maxifs(Prices!A:A, Prices!A:A, "&lt;="&amp;O254), Prices!A:B, 2, 0)*Z254, 0))</f>
        <v>-20601.30666</v>
      </c>
      <c r="BG254" s="8">
        <f t="shared" si="49"/>
        <v>-867.816396</v>
      </c>
      <c r="BH254" s="8">
        <f t="shared" si="50"/>
        <v>2158.404497</v>
      </c>
      <c r="BI254" s="8">
        <f>VLOOKUP(maxifs(Prices!A:A, Prices!A:A, "&lt;="&amp;$B$3), Prices!A:B, 2, 0)*AT254</f>
        <v>0</v>
      </c>
      <c r="BJ254" s="8">
        <f t="shared" si="51"/>
        <v>0</v>
      </c>
      <c r="BK254" s="8">
        <f t="shared" si="52"/>
        <v>0</v>
      </c>
      <c r="BL254" s="8">
        <f t="shared" si="53"/>
        <v>0</v>
      </c>
      <c r="BM254" s="8">
        <f t="shared" si="54"/>
        <v>0</v>
      </c>
    </row>
    <row r="255" ht="12.75" customHeight="1">
      <c r="A255" s="88" t="s">
        <v>125</v>
      </c>
      <c r="B255" s="88" t="s">
        <v>105</v>
      </c>
      <c r="C255" s="7"/>
      <c r="D255" s="7" t="str">
        <f t="shared" si="8"/>
        <v>Y</v>
      </c>
      <c r="E255" s="89"/>
      <c r="F255" s="90">
        <f>iferror(VLOOKUP(A255, Terminations!C:D, 2, 0), "")</f>
        <v>45717</v>
      </c>
      <c r="G255" s="88" t="s">
        <v>130</v>
      </c>
      <c r="H255" s="8" t="str">
        <f t="shared" si="9"/>
        <v>E4-T04-45930</v>
      </c>
      <c r="I255" s="91">
        <v>44752.0</v>
      </c>
      <c r="J255" s="92">
        <v>5000.0</v>
      </c>
      <c r="K255" s="91">
        <v>45930.0</v>
      </c>
      <c r="L255" s="10">
        <f t="shared" si="10"/>
        <v>0</v>
      </c>
      <c r="M255" s="93">
        <f t="shared" si="11"/>
        <v>45717</v>
      </c>
      <c r="N255" s="8">
        <f t="shared" si="12"/>
        <v>5000</v>
      </c>
      <c r="O255" s="94" t="str">
        <f t="shared" si="13"/>
        <v/>
      </c>
      <c r="P255" s="8">
        <f t="shared" si="14"/>
        <v>0</v>
      </c>
      <c r="Q255" s="95"/>
      <c r="R255" s="91"/>
      <c r="S255" s="97"/>
      <c r="T255" s="94">
        <f t="shared" si="16"/>
        <v>45717</v>
      </c>
      <c r="U255" s="10">
        <f t="shared" si="17"/>
        <v>0</v>
      </c>
      <c r="V255" s="10">
        <f t="shared" si="18"/>
        <v>5000</v>
      </c>
      <c r="W255" s="10">
        <f t="shared" si="19"/>
        <v>0</v>
      </c>
      <c r="X255" s="10">
        <f t="shared" si="20"/>
        <v>0</v>
      </c>
      <c r="Y255" s="10">
        <f t="shared" si="21"/>
        <v>5000</v>
      </c>
      <c r="Z255" s="10">
        <f t="shared" si="22"/>
        <v>0</v>
      </c>
      <c r="AA255" s="10">
        <f t="shared" si="23"/>
        <v>0</v>
      </c>
      <c r="AB255" s="10">
        <f t="shared" si="24"/>
        <v>0</v>
      </c>
      <c r="AC255" s="10">
        <f t="shared" si="64"/>
        <v>0</v>
      </c>
      <c r="AD255" s="9">
        <f t="shared" si="26"/>
        <v>44752</v>
      </c>
      <c r="AE255" s="9">
        <f t="array" ref="AE255">IFS(O255&lt;&gt;"", O255, M255&lt;&gt;"", M255, R255&lt;&gt;"", MIN(R255, K255), R255=0, K255)</f>
        <v>45717</v>
      </c>
      <c r="AF255" s="94">
        <f t="shared" si="27"/>
        <v>45717</v>
      </c>
      <c r="AG255" s="94" t="str">
        <f t="shared" si="28"/>
        <v>Start Before/End During (current period)</v>
      </c>
      <c r="AH255" s="98">
        <f t="shared" si="29"/>
        <v>45657</v>
      </c>
      <c r="AI255" s="98">
        <f t="shared" si="30"/>
        <v>45717</v>
      </c>
      <c r="AJ255" s="99">
        <f t="shared" si="31"/>
        <v>1179</v>
      </c>
      <c r="AK255" s="99">
        <f t="shared" si="32"/>
        <v>906</v>
      </c>
      <c r="AL255" s="99">
        <f t="shared" si="33"/>
        <v>60</v>
      </c>
      <c r="AM255" s="99">
        <f t="shared" si="34"/>
        <v>966</v>
      </c>
      <c r="AN255" s="8">
        <f t="shared" si="35"/>
        <v>4.240882103</v>
      </c>
      <c r="AO255" s="8">
        <f t="shared" si="36"/>
        <v>3842.239186</v>
      </c>
      <c r="AP255" s="8">
        <f t="shared" si="37"/>
        <v>254.4529262</v>
      </c>
      <c r="AQ255" s="8">
        <f t="shared" si="38"/>
        <v>-4096.692112</v>
      </c>
      <c r="AR255" s="8">
        <f t="shared" si="39"/>
        <v>0</v>
      </c>
      <c r="AS255" s="8">
        <f t="shared" si="40"/>
        <v>0</v>
      </c>
      <c r="AT255" s="8">
        <f t="shared" si="41"/>
        <v>0</v>
      </c>
      <c r="AU255" s="100">
        <f t="shared" si="42"/>
        <v>0</v>
      </c>
      <c r="AV255" s="8">
        <f>if(AO255&gt;0, iferror(averageifs(Prices!$B:$B, Prices!$A:$A, "&gt;="&amp;AD255, Prices!$A:$A, "&lt;"&amp;MIN($B$2, AE255)), 0), 0)</f>
        <v>4.727323764</v>
      </c>
      <c r="AW255" s="8">
        <f>if(AP255&gt;0, IFERROR(averageifs(Prices!$B:$B, Prices!$A:$A, "&gt;="&amp;MAX(AD255, $B$2), Prices!$A:$A, "&lt;"&amp;MIN($B$3, AE255)), 0), 0)</f>
        <v>4.19667889</v>
      </c>
      <c r="AX255" s="8">
        <f>if(AT255&gt;0, iferror(averageifs(Prices!$B:$B, Prices!$A:$A, "&gt;="&amp;AD255, Prices!$A:$A, "&lt;"&amp;min($B$3, $AE255)), 0), 0)</f>
        <v>0</v>
      </c>
      <c r="AY255" s="8">
        <f>VLOOKUP(maxifs(Prices!A:A, Prices!A:A, "&lt;="&amp;$B$2-1), Prices!A:B, 2, 0)*AO255</f>
        <v>16060.02535</v>
      </c>
      <c r="AZ255" s="8">
        <f t="shared" si="43"/>
        <v>18163.50861</v>
      </c>
      <c r="BA255" s="8">
        <f t="shared" si="44"/>
        <v>0</v>
      </c>
      <c r="BB255" s="8">
        <f t="shared" si="45"/>
        <v>18163.50861</v>
      </c>
      <c r="BC255" s="8">
        <f t="shared" si="46"/>
        <v>-2103.483263</v>
      </c>
      <c r="BD255" s="8">
        <f t="shared" si="47"/>
        <v>1067.857224</v>
      </c>
      <c r="BE255" s="8">
        <f t="shared" si="48"/>
        <v>-19231.36583</v>
      </c>
      <c r="BF255" s="8">
        <f>-(if(R255&gt;0, VLOOKUP(maxifs(Prices!A:A, Prices!A:A, "&lt;="&amp;R255), Prices!A:B, 2, 0)*AA255, 0)+if(M255&lt;&gt;"", VLOOKUP(maxifs(Prices!A:A, Prices!A:A, "&lt;="&amp;M255), Prices!A:B, 2, 0)*Y255, 0)+if(O255&lt;&gt;"", VLOOKUP(maxifs(Prices!A:A, Prices!A:A, "&lt;="&amp;O255), Prices!A:B, 2, 0)*Z255, 0))</f>
        <v>-20601.30666</v>
      </c>
      <c r="BG255" s="8">
        <f t="shared" si="49"/>
        <v>-1369.94083</v>
      </c>
      <c r="BH255" s="8">
        <f t="shared" si="50"/>
        <v>2103.483263</v>
      </c>
      <c r="BI255" s="8">
        <f>VLOOKUP(maxifs(Prices!A:A, Prices!A:A, "&lt;="&amp;$B$3), Prices!A:B, 2, 0)*AT255</f>
        <v>0</v>
      </c>
      <c r="BJ255" s="8">
        <f t="shared" si="51"/>
        <v>0</v>
      </c>
      <c r="BK255" s="8">
        <f t="shared" si="52"/>
        <v>0</v>
      </c>
      <c r="BL255" s="8">
        <f t="shared" si="53"/>
        <v>0</v>
      </c>
      <c r="BM255" s="8">
        <f t="shared" si="54"/>
        <v>0</v>
      </c>
    </row>
    <row r="256" ht="12.75" customHeight="1">
      <c r="A256" s="88" t="s">
        <v>125</v>
      </c>
      <c r="B256" s="88" t="s">
        <v>105</v>
      </c>
      <c r="C256" s="7"/>
      <c r="D256" s="7" t="str">
        <f t="shared" si="8"/>
        <v>Y</v>
      </c>
      <c r="E256" s="89"/>
      <c r="F256" s="90">
        <f>iferror(VLOOKUP(A256, Terminations!C:D, 2, 0), "")</f>
        <v>45717</v>
      </c>
      <c r="G256" s="88" t="s">
        <v>130</v>
      </c>
      <c r="H256" s="8" t="str">
        <f t="shared" si="9"/>
        <v>E4-T04-45961</v>
      </c>
      <c r="I256" s="91">
        <v>44752.0</v>
      </c>
      <c r="J256" s="92">
        <v>5000.0</v>
      </c>
      <c r="K256" s="91">
        <v>45961.0</v>
      </c>
      <c r="L256" s="10">
        <f t="shared" si="10"/>
        <v>0</v>
      </c>
      <c r="M256" s="93">
        <f t="shared" si="11"/>
        <v>45717</v>
      </c>
      <c r="N256" s="8">
        <f t="shared" si="12"/>
        <v>5000</v>
      </c>
      <c r="O256" s="94" t="str">
        <f t="shared" si="13"/>
        <v/>
      </c>
      <c r="P256" s="8">
        <f t="shared" si="14"/>
        <v>0</v>
      </c>
      <c r="Q256" s="95"/>
      <c r="R256" s="91"/>
      <c r="S256" s="97"/>
      <c r="T256" s="94">
        <f t="shared" si="16"/>
        <v>45717</v>
      </c>
      <c r="U256" s="10">
        <f t="shared" si="17"/>
        <v>0</v>
      </c>
      <c r="V256" s="10">
        <f t="shared" si="18"/>
        <v>5000</v>
      </c>
      <c r="W256" s="10">
        <f t="shared" si="19"/>
        <v>0</v>
      </c>
      <c r="X256" s="10">
        <f t="shared" si="20"/>
        <v>0</v>
      </c>
      <c r="Y256" s="10">
        <f t="shared" si="21"/>
        <v>5000</v>
      </c>
      <c r="Z256" s="10">
        <f t="shared" si="22"/>
        <v>0</v>
      </c>
      <c r="AA256" s="10">
        <f t="shared" si="23"/>
        <v>0</v>
      </c>
      <c r="AB256" s="10">
        <f t="shared" si="24"/>
        <v>0</v>
      </c>
      <c r="AC256" s="10">
        <f t="shared" si="64"/>
        <v>0</v>
      </c>
      <c r="AD256" s="9">
        <f t="shared" si="26"/>
        <v>44752</v>
      </c>
      <c r="AE256" s="9">
        <f t="array" ref="AE256">IFS(O256&lt;&gt;"", O256, M256&lt;&gt;"", M256, R256&lt;&gt;"", MIN(R256, K256), R256=0, K256)</f>
        <v>45717</v>
      </c>
      <c r="AF256" s="94">
        <f t="shared" si="27"/>
        <v>45717</v>
      </c>
      <c r="AG256" s="94" t="str">
        <f t="shared" si="28"/>
        <v>Start Before/End During (current period)</v>
      </c>
      <c r="AH256" s="98">
        <f t="shared" si="29"/>
        <v>45657</v>
      </c>
      <c r="AI256" s="98">
        <f t="shared" si="30"/>
        <v>45717</v>
      </c>
      <c r="AJ256" s="99">
        <f t="shared" si="31"/>
        <v>1210</v>
      </c>
      <c r="AK256" s="99">
        <f t="shared" si="32"/>
        <v>906</v>
      </c>
      <c r="AL256" s="99">
        <f t="shared" si="33"/>
        <v>60</v>
      </c>
      <c r="AM256" s="99">
        <f t="shared" si="34"/>
        <v>966</v>
      </c>
      <c r="AN256" s="8">
        <f t="shared" si="35"/>
        <v>4.132231405</v>
      </c>
      <c r="AO256" s="8">
        <f t="shared" si="36"/>
        <v>3743.801653</v>
      </c>
      <c r="AP256" s="8">
        <f t="shared" si="37"/>
        <v>247.9338843</v>
      </c>
      <c r="AQ256" s="8">
        <f t="shared" si="38"/>
        <v>-3991.735537</v>
      </c>
      <c r="AR256" s="8">
        <f t="shared" si="39"/>
        <v>0</v>
      </c>
      <c r="AS256" s="8">
        <f t="shared" si="40"/>
        <v>0</v>
      </c>
      <c r="AT256" s="8">
        <f t="shared" si="41"/>
        <v>0</v>
      </c>
      <c r="AU256" s="100">
        <f t="shared" si="42"/>
        <v>0</v>
      </c>
      <c r="AV256" s="8">
        <f>if(AO256&gt;0, iferror(averageifs(Prices!$B:$B, Prices!$A:$A, "&gt;="&amp;AD256, Prices!$A:$A, "&lt;"&amp;MIN($B$2, AE256)), 0), 0)</f>
        <v>4.727323764</v>
      </c>
      <c r="AW256" s="8">
        <f>if(AP256&gt;0, IFERROR(averageifs(Prices!$B:$B, Prices!$A:$A, "&gt;="&amp;MAX(AD256, $B$2), Prices!$A:$A, "&lt;"&amp;MIN($B$3, AE256)), 0), 0)</f>
        <v>4.19667889</v>
      </c>
      <c r="AX256" s="8">
        <f>if(AT256&gt;0, iferror(averageifs(Prices!$B:$B, Prices!$A:$A, "&gt;="&amp;AD256, Prices!$A:$A, "&lt;"&amp;min($B$3, $AE256)), 0), 0)</f>
        <v>0</v>
      </c>
      <c r="AY256" s="8">
        <f>VLOOKUP(maxifs(Prices!A:A, Prices!A:A, "&lt;="&amp;$B$2-1), Prices!A:B, 2, 0)*AO256</f>
        <v>15648.57015</v>
      </c>
      <c r="AZ256" s="8">
        <f t="shared" si="43"/>
        <v>17698.16252</v>
      </c>
      <c r="BA256" s="8">
        <f t="shared" si="44"/>
        <v>0</v>
      </c>
      <c r="BB256" s="8">
        <f t="shared" si="45"/>
        <v>17698.16252</v>
      </c>
      <c r="BC256" s="8">
        <f t="shared" si="46"/>
        <v>-2049.592369</v>
      </c>
      <c r="BD256" s="8">
        <f t="shared" si="47"/>
        <v>1040.498898</v>
      </c>
      <c r="BE256" s="8">
        <f t="shared" si="48"/>
        <v>-18738.66142</v>
      </c>
      <c r="BF256" s="8">
        <f>-(if(R256&gt;0, VLOOKUP(maxifs(Prices!A:A, Prices!A:A, "&lt;="&amp;R256), Prices!A:B, 2, 0)*AA256, 0)+if(M256&lt;&gt;"", VLOOKUP(maxifs(Prices!A:A, Prices!A:A, "&lt;="&amp;M256), Prices!A:B, 2, 0)*Y256, 0)+if(O256&lt;&gt;"", VLOOKUP(maxifs(Prices!A:A, Prices!A:A, "&lt;="&amp;O256), Prices!A:B, 2, 0)*Z256, 0))</f>
        <v>-20601.30666</v>
      </c>
      <c r="BG256" s="8">
        <f t="shared" si="49"/>
        <v>-1862.645244</v>
      </c>
      <c r="BH256" s="8">
        <f t="shared" si="50"/>
        <v>2049.592369</v>
      </c>
      <c r="BI256" s="8">
        <f>VLOOKUP(maxifs(Prices!A:A, Prices!A:A, "&lt;="&amp;$B$3), Prices!A:B, 2, 0)*AT256</f>
        <v>0</v>
      </c>
      <c r="BJ256" s="8">
        <f t="shared" si="51"/>
        <v>0</v>
      </c>
      <c r="BK256" s="8">
        <f t="shared" si="52"/>
        <v>0</v>
      </c>
      <c r="BL256" s="8">
        <f t="shared" si="53"/>
        <v>0</v>
      </c>
      <c r="BM256" s="8">
        <f t="shared" si="54"/>
        <v>0</v>
      </c>
    </row>
    <row r="257" ht="12.75" customHeight="1">
      <c r="A257" s="88" t="s">
        <v>125</v>
      </c>
      <c r="B257" s="88" t="s">
        <v>105</v>
      </c>
      <c r="C257" s="7"/>
      <c r="D257" s="7" t="str">
        <f t="shared" si="8"/>
        <v>Y</v>
      </c>
      <c r="E257" s="89"/>
      <c r="F257" s="90">
        <f>iferror(VLOOKUP(A257, Terminations!C:D, 2, 0), "")</f>
        <v>45717</v>
      </c>
      <c r="G257" s="88" t="s">
        <v>130</v>
      </c>
      <c r="H257" s="8" t="str">
        <f t="shared" si="9"/>
        <v>E4-T04-45991</v>
      </c>
      <c r="I257" s="91">
        <v>44752.0</v>
      </c>
      <c r="J257" s="92">
        <v>5000.0</v>
      </c>
      <c r="K257" s="91">
        <v>45991.0</v>
      </c>
      <c r="L257" s="10">
        <f t="shared" si="10"/>
        <v>0</v>
      </c>
      <c r="M257" s="93">
        <f t="shared" si="11"/>
        <v>45717</v>
      </c>
      <c r="N257" s="8">
        <f t="shared" si="12"/>
        <v>5000</v>
      </c>
      <c r="O257" s="94" t="str">
        <f t="shared" si="13"/>
        <v/>
      </c>
      <c r="P257" s="8">
        <f t="shared" si="14"/>
        <v>0</v>
      </c>
      <c r="Q257" s="95"/>
      <c r="R257" s="91"/>
      <c r="S257" s="97"/>
      <c r="T257" s="94">
        <f t="shared" si="16"/>
        <v>45717</v>
      </c>
      <c r="U257" s="10">
        <f t="shared" si="17"/>
        <v>0</v>
      </c>
      <c r="V257" s="10">
        <f t="shared" si="18"/>
        <v>5000</v>
      </c>
      <c r="W257" s="10">
        <f t="shared" si="19"/>
        <v>0</v>
      </c>
      <c r="X257" s="10">
        <f t="shared" si="20"/>
        <v>0</v>
      </c>
      <c r="Y257" s="10">
        <f t="shared" si="21"/>
        <v>5000</v>
      </c>
      <c r="Z257" s="10">
        <f t="shared" si="22"/>
        <v>0</v>
      </c>
      <c r="AA257" s="10">
        <f t="shared" si="23"/>
        <v>0</v>
      </c>
      <c r="AB257" s="10">
        <f t="shared" si="24"/>
        <v>0</v>
      </c>
      <c r="AC257" s="10">
        <f t="shared" si="64"/>
        <v>0</v>
      </c>
      <c r="AD257" s="9">
        <f t="shared" si="26"/>
        <v>44752</v>
      </c>
      <c r="AE257" s="9">
        <f t="array" ref="AE257">IFS(O257&lt;&gt;"", O257, M257&lt;&gt;"", M257, R257&lt;&gt;"", MIN(R257, K257), R257=0, K257)</f>
        <v>45717</v>
      </c>
      <c r="AF257" s="94">
        <f t="shared" si="27"/>
        <v>45717</v>
      </c>
      <c r="AG257" s="94" t="str">
        <f t="shared" si="28"/>
        <v>Start Before/End During (current period)</v>
      </c>
      <c r="AH257" s="98">
        <f t="shared" si="29"/>
        <v>45657</v>
      </c>
      <c r="AI257" s="98">
        <f t="shared" si="30"/>
        <v>45717</v>
      </c>
      <c r="AJ257" s="99">
        <f t="shared" si="31"/>
        <v>1240</v>
      </c>
      <c r="AK257" s="99">
        <f t="shared" si="32"/>
        <v>906</v>
      </c>
      <c r="AL257" s="99">
        <f t="shared" si="33"/>
        <v>60</v>
      </c>
      <c r="AM257" s="99">
        <f t="shared" si="34"/>
        <v>966</v>
      </c>
      <c r="AN257" s="8">
        <f t="shared" si="35"/>
        <v>4.032258065</v>
      </c>
      <c r="AO257" s="8">
        <f t="shared" si="36"/>
        <v>3653.225806</v>
      </c>
      <c r="AP257" s="8">
        <f t="shared" si="37"/>
        <v>241.9354839</v>
      </c>
      <c r="AQ257" s="8">
        <f t="shared" si="38"/>
        <v>-3895.16129</v>
      </c>
      <c r="AR257" s="8">
        <f t="shared" si="39"/>
        <v>0</v>
      </c>
      <c r="AS257" s="8">
        <f t="shared" si="40"/>
        <v>0</v>
      </c>
      <c r="AT257" s="8">
        <f t="shared" si="41"/>
        <v>0</v>
      </c>
      <c r="AU257" s="100">
        <f t="shared" si="42"/>
        <v>0</v>
      </c>
      <c r="AV257" s="8">
        <f>if(AO257&gt;0, iferror(averageifs(Prices!$B:$B, Prices!$A:$A, "&gt;="&amp;AD257, Prices!$A:$A, "&lt;"&amp;MIN($B$2, AE257)), 0), 0)</f>
        <v>4.727323764</v>
      </c>
      <c r="AW257" s="8">
        <f>if(AP257&gt;0, IFERROR(averageifs(Prices!$B:$B, Prices!$A:$A, "&gt;="&amp;MAX(AD257, $B$2), Prices!$A:$A, "&lt;"&amp;MIN($B$3, AE257)), 0), 0)</f>
        <v>4.19667889</v>
      </c>
      <c r="AX257" s="8">
        <f>if(AT257&gt;0, iferror(averageifs(Prices!$B:$B, Prices!$A:$A, "&gt;="&amp;AD257, Prices!$A:$A, "&lt;"&amp;min($B$3, $AE257)), 0), 0)</f>
        <v>0</v>
      </c>
      <c r="AY257" s="8">
        <f>VLOOKUP(maxifs(Prices!A:A, Prices!A:A, "&lt;="&amp;$B$2-1), Prices!A:B, 2, 0)*AO257</f>
        <v>15269.97571</v>
      </c>
      <c r="AZ257" s="8">
        <f t="shared" si="43"/>
        <v>17269.98117</v>
      </c>
      <c r="BA257" s="8">
        <f t="shared" si="44"/>
        <v>0</v>
      </c>
      <c r="BB257" s="8">
        <f t="shared" si="45"/>
        <v>17269.98117</v>
      </c>
      <c r="BC257" s="8">
        <f t="shared" si="46"/>
        <v>-2000.005457</v>
      </c>
      <c r="BD257" s="8">
        <f t="shared" si="47"/>
        <v>1015.325538</v>
      </c>
      <c r="BE257" s="8">
        <f t="shared" si="48"/>
        <v>-18285.30671</v>
      </c>
      <c r="BF257" s="8">
        <f>-(if(R257&gt;0, VLOOKUP(maxifs(Prices!A:A, Prices!A:A, "&lt;="&amp;R257), Prices!A:B, 2, 0)*AA257, 0)+if(M257&lt;&gt;"", VLOOKUP(maxifs(Prices!A:A, Prices!A:A, "&lt;="&amp;M257), Prices!A:B, 2, 0)*Y257, 0)+if(O257&lt;&gt;"", VLOOKUP(maxifs(Prices!A:A, Prices!A:A, "&lt;="&amp;O257), Prices!A:B, 2, 0)*Z257, 0))</f>
        <v>-20601.30666</v>
      </c>
      <c r="BG257" s="8">
        <f t="shared" si="49"/>
        <v>-2315.999956</v>
      </c>
      <c r="BH257" s="8">
        <f t="shared" si="50"/>
        <v>2000.005457</v>
      </c>
      <c r="BI257" s="8">
        <f>VLOOKUP(maxifs(Prices!A:A, Prices!A:A, "&lt;="&amp;$B$3), Prices!A:B, 2, 0)*AT257</f>
        <v>0</v>
      </c>
      <c r="BJ257" s="8">
        <f t="shared" si="51"/>
        <v>0</v>
      </c>
      <c r="BK257" s="8">
        <f t="shared" si="52"/>
        <v>0</v>
      </c>
      <c r="BL257" s="8">
        <f t="shared" si="53"/>
        <v>0</v>
      </c>
      <c r="BM257" s="8">
        <f t="shared" si="54"/>
        <v>0</v>
      </c>
    </row>
    <row r="258" ht="12.75" customHeight="1">
      <c r="A258" s="88" t="s">
        <v>125</v>
      </c>
      <c r="B258" s="88" t="s">
        <v>105</v>
      </c>
      <c r="C258" s="7"/>
      <c r="D258" s="7" t="str">
        <f t="shared" si="8"/>
        <v>Y</v>
      </c>
      <c r="E258" s="89"/>
      <c r="F258" s="90">
        <f>iferror(VLOOKUP(A258, Terminations!C:D, 2, 0), "")</f>
        <v>45717</v>
      </c>
      <c r="G258" s="88" t="s">
        <v>130</v>
      </c>
      <c r="H258" s="8" t="str">
        <f t="shared" si="9"/>
        <v>E4-T04-46022</v>
      </c>
      <c r="I258" s="91">
        <v>44752.0</v>
      </c>
      <c r="J258" s="92">
        <v>5000.0</v>
      </c>
      <c r="K258" s="91">
        <v>46022.0</v>
      </c>
      <c r="L258" s="10">
        <f t="shared" si="10"/>
        <v>0</v>
      </c>
      <c r="M258" s="93">
        <f t="shared" si="11"/>
        <v>45717</v>
      </c>
      <c r="N258" s="8">
        <f t="shared" si="12"/>
        <v>5000</v>
      </c>
      <c r="O258" s="94" t="str">
        <f t="shared" si="13"/>
        <v/>
      </c>
      <c r="P258" s="8">
        <f t="shared" si="14"/>
        <v>0</v>
      </c>
      <c r="Q258" s="95"/>
      <c r="R258" s="91"/>
      <c r="S258" s="97"/>
      <c r="T258" s="94">
        <f t="shared" si="16"/>
        <v>45717</v>
      </c>
      <c r="U258" s="10">
        <f t="shared" si="17"/>
        <v>0</v>
      </c>
      <c r="V258" s="10">
        <f t="shared" si="18"/>
        <v>5000</v>
      </c>
      <c r="W258" s="10">
        <f t="shared" si="19"/>
        <v>0</v>
      </c>
      <c r="X258" s="10">
        <f t="shared" si="20"/>
        <v>0</v>
      </c>
      <c r="Y258" s="10">
        <f t="shared" si="21"/>
        <v>5000</v>
      </c>
      <c r="Z258" s="10">
        <f t="shared" si="22"/>
        <v>0</v>
      </c>
      <c r="AA258" s="10">
        <f t="shared" si="23"/>
        <v>0</v>
      </c>
      <c r="AB258" s="10">
        <f t="shared" si="24"/>
        <v>0</v>
      </c>
      <c r="AC258" s="10">
        <f t="shared" si="64"/>
        <v>0</v>
      </c>
      <c r="AD258" s="9">
        <f t="shared" si="26"/>
        <v>44752</v>
      </c>
      <c r="AE258" s="9">
        <f t="array" ref="AE258">IFS(O258&lt;&gt;"", O258, M258&lt;&gt;"", M258, R258&lt;&gt;"", MIN(R258, K258), R258=0, K258)</f>
        <v>45717</v>
      </c>
      <c r="AF258" s="94">
        <f t="shared" si="27"/>
        <v>45717</v>
      </c>
      <c r="AG258" s="94" t="str">
        <f t="shared" si="28"/>
        <v>Start Before/End During (current period)</v>
      </c>
      <c r="AH258" s="98">
        <f t="shared" si="29"/>
        <v>45657</v>
      </c>
      <c r="AI258" s="98">
        <f t="shared" si="30"/>
        <v>45717</v>
      </c>
      <c r="AJ258" s="99">
        <f t="shared" si="31"/>
        <v>1271</v>
      </c>
      <c r="AK258" s="99">
        <f t="shared" si="32"/>
        <v>906</v>
      </c>
      <c r="AL258" s="99">
        <f t="shared" si="33"/>
        <v>60</v>
      </c>
      <c r="AM258" s="99">
        <f t="shared" si="34"/>
        <v>966</v>
      </c>
      <c r="AN258" s="8">
        <f t="shared" si="35"/>
        <v>3.933910307</v>
      </c>
      <c r="AO258" s="8">
        <f t="shared" si="36"/>
        <v>3564.122738</v>
      </c>
      <c r="AP258" s="8">
        <f t="shared" si="37"/>
        <v>236.0346184</v>
      </c>
      <c r="AQ258" s="8">
        <f t="shared" si="38"/>
        <v>-3800.157356</v>
      </c>
      <c r="AR258" s="8">
        <f t="shared" si="39"/>
        <v>0</v>
      </c>
      <c r="AS258" s="8">
        <f t="shared" si="40"/>
        <v>0</v>
      </c>
      <c r="AT258" s="8">
        <f t="shared" si="41"/>
        <v>0</v>
      </c>
      <c r="AU258" s="100">
        <f t="shared" si="42"/>
        <v>0</v>
      </c>
      <c r="AV258" s="8">
        <f>if(AO258&gt;0, iferror(averageifs(Prices!$B:$B, Prices!$A:$A, "&gt;="&amp;AD258, Prices!$A:$A, "&lt;"&amp;MIN($B$2, AE258)), 0), 0)</f>
        <v>4.727323764</v>
      </c>
      <c r="AW258" s="8">
        <f>if(AP258&gt;0, IFERROR(averageifs(Prices!$B:$B, Prices!$A:$A, "&gt;="&amp;MAX(AD258, $B$2), Prices!$A:$A, "&lt;"&amp;MIN($B$3, AE258)), 0), 0)</f>
        <v>4.19667889</v>
      </c>
      <c r="AX258" s="8">
        <f>if(AT258&gt;0, iferror(averageifs(Prices!$B:$B, Prices!$A:$A, "&gt;="&amp;AD258, Prices!$A:$A, "&lt;"&amp;min($B$3, $AE258)), 0), 0)</f>
        <v>0</v>
      </c>
      <c r="AY258" s="8">
        <f>VLOOKUP(maxifs(Prices!A:A, Prices!A:A, "&lt;="&amp;$B$2-1), Prices!A:B, 2, 0)*AO258</f>
        <v>14897.53728</v>
      </c>
      <c r="AZ258" s="8">
        <f t="shared" si="43"/>
        <v>16848.76212</v>
      </c>
      <c r="BA258" s="8">
        <f t="shared" si="44"/>
        <v>0</v>
      </c>
      <c r="BB258" s="8">
        <f t="shared" si="45"/>
        <v>16848.76212</v>
      </c>
      <c r="BC258" s="8">
        <f t="shared" si="46"/>
        <v>-1951.224836</v>
      </c>
      <c r="BD258" s="8">
        <f t="shared" si="47"/>
        <v>990.5615004</v>
      </c>
      <c r="BE258" s="8">
        <f t="shared" si="48"/>
        <v>-17839.32362</v>
      </c>
      <c r="BF258" s="8">
        <f>-(if(R258&gt;0, VLOOKUP(maxifs(Prices!A:A, Prices!A:A, "&lt;="&amp;R258), Prices!A:B, 2, 0)*AA258, 0)+if(M258&lt;&gt;"", VLOOKUP(maxifs(Prices!A:A, Prices!A:A, "&lt;="&amp;M258), Prices!A:B, 2, 0)*Y258, 0)+if(O258&lt;&gt;"", VLOOKUP(maxifs(Prices!A:A, Prices!A:A, "&lt;="&amp;O258), Prices!A:B, 2, 0)*Z258, 0))</f>
        <v>-20601.30666</v>
      </c>
      <c r="BG258" s="8">
        <f t="shared" si="49"/>
        <v>-2761.983046</v>
      </c>
      <c r="BH258" s="8">
        <f t="shared" si="50"/>
        <v>1951.224836</v>
      </c>
      <c r="BI258" s="8">
        <f>VLOOKUP(maxifs(Prices!A:A, Prices!A:A, "&lt;="&amp;$B$3), Prices!A:B, 2, 0)*AT258</f>
        <v>0</v>
      </c>
      <c r="BJ258" s="8">
        <f t="shared" si="51"/>
        <v>0</v>
      </c>
      <c r="BK258" s="8">
        <f t="shared" si="52"/>
        <v>0</v>
      </c>
      <c r="BL258" s="8">
        <f t="shared" si="53"/>
        <v>0</v>
      </c>
      <c r="BM258" s="8">
        <f t="shared" si="54"/>
        <v>0</v>
      </c>
    </row>
    <row r="259" ht="12.75" customHeight="1">
      <c r="A259" s="88" t="s">
        <v>125</v>
      </c>
      <c r="B259" s="88" t="s">
        <v>105</v>
      </c>
      <c r="C259" s="7"/>
      <c r="D259" s="7" t="str">
        <f t="shared" si="8"/>
        <v>Y</v>
      </c>
      <c r="E259" s="89"/>
      <c r="F259" s="90">
        <f>iferror(VLOOKUP(A259, Terminations!C:D, 2, 0), "")</f>
        <v>45717</v>
      </c>
      <c r="G259" s="88" t="s">
        <v>130</v>
      </c>
      <c r="H259" s="8" t="str">
        <f t="shared" si="9"/>
        <v>E4-T04-46053</v>
      </c>
      <c r="I259" s="91">
        <v>44752.0</v>
      </c>
      <c r="J259" s="92">
        <v>5000.0</v>
      </c>
      <c r="K259" s="91">
        <v>46053.0</v>
      </c>
      <c r="L259" s="10">
        <f t="shared" si="10"/>
        <v>0</v>
      </c>
      <c r="M259" s="93">
        <f t="shared" si="11"/>
        <v>45717</v>
      </c>
      <c r="N259" s="8">
        <f t="shared" si="12"/>
        <v>5000</v>
      </c>
      <c r="O259" s="94" t="str">
        <f t="shared" si="13"/>
        <v/>
      </c>
      <c r="P259" s="8">
        <f t="shared" si="14"/>
        <v>0</v>
      </c>
      <c r="Q259" s="95"/>
      <c r="R259" s="91"/>
      <c r="S259" s="97"/>
      <c r="T259" s="94">
        <f t="shared" si="16"/>
        <v>45717</v>
      </c>
      <c r="U259" s="10">
        <f t="shared" si="17"/>
        <v>0</v>
      </c>
      <c r="V259" s="10">
        <f t="shared" si="18"/>
        <v>5000</v>
      </c>
      <c r="W259" s="10">
        <f t="shared" si="19"/>
        <v>0</v>
      </c>
      <c r="X259" s="10">
        <f t="shared" si="20"/>
        <v>0</v>
      </c>
      <c r="Y259" s="10">
        <f t="shared" si="21"/>
        <v>5000</v>
      </c>
      <c r="Z259" s="10">
        <f t="shared" si="22"/>
        <v>0</v>
      </c>
      <c r="AA259" s="10">
        <f t="shared" si="23"/>
        <v>0</v>
      </c>
      <c r="AB259" s="10">
        <f t="shared" si="24"/>
        <v>0</v>
      </c>
      <c r="AC259" s="10">
        <f t="shared" si="64"/>
        <v>0</v>
      </c>
      <c r="AD259" s="9">
        <f t="shared" si="26"/>
        <v>44752</v>
      </c>
      <c r="AE259" s="9">
        <f t="array" ref="AE259">IFS(O259&lt;&gt;"", O259, M259&lt;&gt;"", M259, R259&lt;&gt;"", MIN(R259, K259), R259=0, K259)</f>
        <v>45717</v>
      </c>
      <c r="AF259" s="94">
        <f t="shared" si="27"/>
        <v>45717</v>
      </c>
      <c r="AG259" s="94" t="str">
        <f t="shared" si="28"/>
        <v>Start Before/End During (current period)</v>
      </c>
      <c r="AH259" s="98">
        <f t="shared" si="29"/>
        <v>45657</v>
      </c>
      <c r="AI259" s="98">
        <f t="shared" si="30"/>
        <v>45717</v>
      </c>
      <c r="AJ259" s="99">
        <f t="shared" si="31"/>
        <v>1302</v>
      </c>
      <c r="AK259" s="99">
        <f t="shared" si="32"/>
        <v>906</v>
      </c>
      <c r="AL259" s="99">
        <f t="shared" si="33"/>
        <v>60</v>
      </c>
      <c r="AM259" s="99">
        <f t="shared" si="34"/>
        <v>966</v>
      </c>
      <c r="AN259" s="8">
        <f t="shared" si="35"/>
        <v>3.840245776</v>
      </c>
      <c r="AO259" s="8">
        <f t="shared" si="36"/>
        <v>3479.262673</v>
      </c>
      <c r="AP259" s="8">
        <f t="shared" si="37"/>
        <v>230.4147465</v>
      </c>
      <c r="AQ259" s="8">
        <f t="shared" si="38"/>
        <v>-3709.677419</v>
      </c>
      <c r="AR259" s="8">
        <f t="shared" si="39"/>
        <v>0</v>
      </c>
      <c r="AS259" s="8">
        <f t="shared" si="40"/>
        <v>0</v>
      </c>
      <c r="AT259" s="8">
        <f t="shared" si="41"/>
        <v>0</v>
      </c>
      <c r="AU259" s="100">
        <f t="shared" si="42"/>
        <v>0</v>
      </c>
      <c r="AV259" s="8">
        <f>if(AO259&gt;0, iferror(averageifs(Prices!$B:$B, Prices!$A:$A, "&gt;="&amp;AD259, Prices!$A:$A, "&lt;"&amp;MIN($B$2, AE259)), 0), 0)</f>
        <v>4.727323764</v>
      </c>
      <c r="AW259" s="8">
        <f>if(AP259&gt;0, IFERROR(averageifs(Prices!$B:$B, Prices!$A:$A, "&gt;="&amp;MAX(AD259, $B$2), Prices!$A:$A, "&lt;"&amp;MIN($B$3, AE259)), 0), 0)</f>
        <v>4.19667889</v>
      </c>
      <c r="AX259" s="8">
        <f>if(AT259&gt;0, iferror(averageifs(Prices!$B:$B, Prices!$A:$A, "&gt;="&amp;AD259, Prices!$A:$A, "&lt;"&amp;min($B$3, $AE259)), 0), 0)</f>
        <v>0</v>
      </c>
      <c r="AY259" s="8">
        <f>VLOOKUP(maxifs(Prices!A:A, Prices!A:A, "&lt;="&amp;$B$2-1), Prices!A:B, 2, 0)*AO259</f>
        <v>14542.83401</v>
      </c>
      <c r="AZ259" s="8">
        <f t="shared" si="43"/>
        <v>16447.60111</v>
      </c>
      <c r="BA259" s="8">
        <f t="shared" si="44"/>
        <v>0</v>
      </c>
      <c r="BB259" s="8">
        <f t="shared" si="45"/>
        <v>16447.60111</v>
      </c>
      <c r="BC259" s="8">
        <f t="shared" si="46"/>
        <v>-1904.767102</v>
      </c>
      <c r="BD259" s="8">
        <f t="shared" si="47"/>
        <v>966.9767028</v>
      </c>
      <c r="BE259" s="8">
        <f t="shared" si="48"/>
        <v>-17414.57782</v>
      </c>
      <c r="BF259" s="8">
        <f>-(if(R259&gt;0, VLOOKUP(maxifs(Prices!A:A, Prices!A:A, "&lt;="&amp;R259), Prices!A:B, 2, 0)*AA259, 0)+if(M259&lt;&gt;"", VLOOKUP(maxifs(Prices!A:A, Prices!A:A, "&lt;="&amp;M259), Prices!A:B, 2, 0)*Y259, 0)+if(O259&lt;&gt;"", VLOOKUP(maxifs(Prices!A:A, Prices!A:A, "&lt;="&amp;O259), Prices!A:B, 2, 0)*Z259, 0))</f>
        <v>-20601.30666</v>
      </c>
      <c r="BG259" s="8">
        <f t="shared" si="49"/>
        <v>-3186.728847</v>
      </c>
      <c r="BH259" s="8">
        <f t="shared" si="50"/>
        <v>1904.767102</v>
      </c>
      <c r="BI259" s="8">
        <f>VLOOKUP(maxifs(Prices!A:A, Prices!A:A, "&lt;="&amp;$B$3), Prices!A:B, 2, 0)*AT259</f>
        <v>0</v>
      </c>
      <c r="BJ259" s="8">
        <f t="shared" si="51"/>
        <v>0</v>
      </c>
      <c r="BK259" s="8">
        <f t="shared" si="52"/>
        <v>0</v>
      </c>
      <c r="BL259" s="8">
        <f t="shared" si="53"/>
        <v>0</v>
      </c>
      <c r="BM259" s="8">
        <f t="shared" si="54"/>
        <v>0</v>
      </c>
    </row>
    <row r="260" ht="12.75" customHeight="1">
      <c r="A260" s="88" t="s">
        <v>125</v>
      </c>
      <c r="B260" s="88" t="s">
        <v>105</v>
      </c>
      <c r="C260" s="7"/>
      <c r="D260" s="7" t="str">
        <f t="shared" si="8"/>
        <v>Y</v>
      </c>
      <c r="E260" s="89"/>
      <c r="F260" s="90">
        <f>iferror(VLOOKUP(A260, Terminations!C:D, 2, 0), "")</f>
        <v>45717</v>
      </c>
      <c r="G260" s="88" t="s">
        <v>130</v>
      </c>
      <c r="H260" s="8" t="str">
        <f t="shared" si="9"/>
        <v>E4-T04-46082</v>
      </c>
      <c r="I260" s="91">
        <v>44752.0</v>
      </c>
      <c r="J260" s="92">
        <v>5000.0</v>
      </c>
      <c r="K260" s="91">
        <v>46082.0</v>
      </c>
      <c r="L260" s="10">
        <f t="shared" si="10"/>
        <v>0</v>
      </c>
      <c r="M260" s="93">
        <f t="shared" si="11"/>
        <v>45717</v>
      </c>
      <c r="N260" s="8">
        <f t="shared" si="12"/>
        <v>5000</v>
      </c>
      <c r="O260" s="94" t="str">
        <f t="shared" si="13"/>
        <v/>
      </c>
      <c r="P260" s="8">
        <f t="shared" si="14"/>
        <v>0</v>
      </c>
      <c r="Q260" s="95"/>
      <c r="R260" s="91"/>
      <c r="S260" s="97"/>
      <c r="T260" s="94">
        <f t="shared" si="16"/>
        <v>45717</v>
      </c>
      <c r="U260" s="10">
        <f t="shared" si="17"/>
        <v>0</v>
      </c>
      <c r="V260" s="10">
        <f t="shared" si="18"/>
        <v>5000</v>
      </c>
      <c r="W260" s="10">
        <f t="shared" si="19"/>
        <v>0</v>
      </c>
      <c r="X260" s="10">
        <f t="shared" si="20"/>
        <v>0</v>
      </c>
      <c r="Y260" s="10">
        <f t="shared" si="21"/>
        <v>5000</v>
      </c>
      <c r="Z260" s="10">
        <f t="shared" si="22"/>
        <v>0</v>
      </c>
      <c r="AA260" s="10">
        <f t="shared" si="23"/>
        <v>0</v>
      </c>
      <c r="AB260" s="10">
        <f t="shared" si="24"/>
        <v>0</v>
      </c>
      <c r="AC260" s="10">
        <f t="shared" si="64"/>
        <v>0</v>
      </c>
      <c r="AD260" s="9">
        <f t="shared" si="26"/>
        <v>44752</v>
      </c>
      <c r="AE260" s="9">
        <f t="array" ref="AE260">IFS(O260&lt;&gt;"", O260, M260&lt;&gt;"", M260, R260&lt;&gt;"", MIN(R260, K260), R260=0, K260)</f>
        <v>45717</v>
      </c>
      <c r="AF260" s="94">
        <f t="shared" si="27"/>
        <v>45717</v>
      </c>
      <c r="AG260" s="94" t="str">
        <f t="shared" si="28"/>
        <v>Start Before/End During (current period)</v>
      </c>
      <c r="AH260" s="98">
        <f t="shared" si="29"/>
        <v>45657</v>
      </c>
      <c r="AI260" s="98">
        <f t="shared" si="30"/>
        <v>45717</v>
      </c>
      <c r="AJ260" s="99">
        <f t="shared" si="31"/>
        <v>1331</v>
      </c>
      <c r="AK260" s="99">
        <f t="shared" si="32"/>
        <v>906</v>
      </c>
      <c r="AL260" s="99">
        <f t="shared" si="33"/>
        <v>60</v>
      </c>
      <c r="AM260" s="99">
        <f t="shared" si="34"/>
        <v>966</v>
      </c>
      <c r="AN260" s="8">
        <f t="shared" si="35"/>
        <v>3.756574005</v>
      </c>
      <c r="AO260" s="8">
        <f t="shared" si="36"/>
        <v>3403.456048</v>
      </c>
      <c r="AP260" s="8">
        <f t="shared" si="37"/>
        <v>225.3944403</v>
      </c>
      <c r="AQ260" s="8">
        <f t="shared" si="38"/>
        <v>-3628.850488</v>
      </c>
      <c r="AR260" s="8">
        <f t="shared" si="39"/>
        <v>0</v>
      </c>
      <c r="AS260" s="8">
        <f t="shared" si="40"/>
        <v>0</v>
      </c>
      <c r="AT260" s="8">
        <f t="shared" si="41"/>
        <v>0</v>
      </c>
      <c r="AU260" s="100">
        <f t="shared" si="42"/>
        <v>0</v>
      </c>
      <c r="AV260" s="8">
        <f>if(AO260&gt;0, iferror(averageifs(Prices!$B:$B, Prices!$A:$A, "&gt;="&amp;AD260, Prices!$A:$A, "&lt;"&amp;MIN($B$2, AE260)), 0), 0)</f>
        <v>4.727323764</v>
      </c>
      <c r="AW260" s="8">
        <f>if(AP260&gt;0, IFERROR(averageifs(Prices!$B:$B, Prices!$A:$A, "&gt;="&amp;MAX(AD260, $B$2), Prices!$A:$A, "&lt;"&amp;MIN($B$3, AE260)), 0), 0)</f>
        <v>4.19667889</v>
      </c>
      <c r="AX260" s="8">
        <f>if(AT260&gt;0, iferror(averageifs(Prices!$B:$B, Prices!$A:$A, "&gt;="&amp;AD260, Prices!$A:$A, "&lt;"&amp;min($B$3, $AE260)), 0), 0)</f>
        <v>0</v>
      </c>
      <c r="AY260" s="8">
        <f>VLOOKUP(maxifs(Prices!A:A, Prices!A:A, "&lt;="&amp;$B$2-1), Prices!A:B, 2, 0)*AO260</f>
        <v>14225.97286</v>
      </c>
      <c r="AZ260" s="8">
        <f t="shared" si="43"/>
        <v>16089.23865</v>
      </c>
      <c r="BA260" s="8">
        <f t="shared" si="44"/>
        <v>0</v>
      </c>
      <c r="BB260" s="8">
        <f t="shared" si="45"/>
        <v>16089.23865</v>
      </c>
      <c r="BC260" s="8">
        <f t="shared" si="46"/>
        <v>-1863.26579</v>
      </c>
      <c r="BD260" s="8">
        <f t="shared" si="47"/>
        <v>945.9080894</v>
      </c>
      <c r="BE260" s="8">
        <f t="shared" si="48"/>
        <v>-17035.14674</v>
      </c>
      <c r="BF260" s="8">
        <f>-(if(R260&gt;0, VLOOKUP(maxifs(Prices!A:A, Prices!A:A, "&lt;="&amp;R260), Prices!A:B, 2, 0)*AA260, 0)+if(M260&lt;&gt;"", VLOOKUP(maxifs(Prices!A:A, Prices!A:A, "&lt;="&amp;M260), Prices!A:B, 2, 0)*Y260, 0)+if(O260&lt;&gt;"", VLOOKUP(maxifs(Prices!A:A, Prices!A:A, "&lt;="&amp;O260), Prices!A:B, 2, 0)*Z260, 0))</f>
        <v>-20601.30666</v>
      </c>
      <c r="BG260" s="8">
        <f t="shared" si="49"/>
        <v>-3566.159919</v>
      </c>
      <c r="BH260" s="8">
        <f t="shared" si="50"/>
        <v>1863.26579</v>
      </c>
      <c r="BI260" s="8">
        <f>VLOOKUP(maxifs(Prices!A:A, Prices!A:A, "&lt;="&amp;$B$3), Prices!A:B, 2, 0)*AT260</f>
        <v>0</v>
      </c>
      <c r="BJ260" s="8">
        <f t="shared" si="51"/>
        <v>0</v>
      </c>
      <c r="BK260" s="8">
        <f t="shared" si="52"/>
        <v>0</v>
      </c>
      <c r="BL260" s="8">
        <f t="shared" si="53"/>
        <v>0</v>
      </c>
      <c r="BM260" s="8">
        <f t="shared" si="54"/>
        <v>0</v>
      </c>
    </row>
    <row r="261" ht="12.75" customHeight="1">
      <c r="A261" s="88" t="s">
        <v>125</v>
      </c>
      <c r="B261" s="88" t="s">
        <v>105</v>
      </c>
      <c r="C261" s="7"/>
      <c r="D261" s="7" t="str">
        <f t="shared" si="8"/>
        <v>Y</v>
      </c>
      <c r="E261" s="89"/>
      <c r="F261" s="90">
        <f>iferror(VLOOKUP(A261, Terminations!C:D, 2, 0), "")</f>
        <v>45717</v>
      </c>
      <c r="G261" s="88" t="s">
        <v>130</v>
      </c>
      <c r="H261" s="8" t="str">
        <f t="shared" si="9"/>
        <v>E4-T04-46113</v>
      </c>
      <c r="I261" s="91">
        <v>44752.0</v>
      </c>
      <c r="J261" s="92">
        <v>5000.0</v>
      </c>
      <c r="K261" s="91">
        <v>46113.0</v>
      </c>
      <c r="L261" s="10">
        <f t="shared" si="10"/>
        <v>0</v>
      </c>
      <c r="M261" s="93">
        <f t="shared" si="11"/>
        <v>45717</v>
      </c>
      <c r="N261" s="8">
        <f t="shared" si="12"/>
        <v>5000</v>
      </c>
      <c r="O261" s="94" t="str">
        <f t="shared" si="13"/>
        <v/>
      </c>
      <c r="P261" s="8">
        <f t="shared" si="14"/>
        <v>0</v>
      </c>
      <c r="Q261" s="95"/>
      <c r="R261" s="91"/>
      <c r="S261" s="97"/>
      <c r="T261" s="94">
        <f t="shared" si="16"/>
        <v>45717</v>
      </c>
      <c r="U261" s="10">
        <f t="shared" si="17"/>
        <v>0</v>
      </c>
      <c r="V261" s="10">
        <f t="shared" si="18"/>
        <v>5000</v>
      </c>
      <c r="W261" s="10">
        <f t="shared" si="19"/>
        <v>0</v>
      </c>
      <c r="X261" s="10">
        <f t="shared" si="20"/>
        <v>0</v>
      </c>
      <c r="Y261" s="10">
        <f t="shared" si="21"/>
        <v>5000</v>
      </c>
      <c r="Z261" s="10">
        <f t="shared" si="22"/>
        <v>0</v>
      </c>
      <c r="AA261" s="10">
        <f t="shared" si="23"/>
        <v>0</v>
      </c>
      <c r="AB261" s="10">
        <f t="shared" si="24"/>
        <v>0</v>
      </c>
      <c r="AC261" s="10">
        <f t="shared" si="64"/>
        <v>0</v>
      </c>
      <c r="AD261" s="9">
        <f t="shared" si="26"/>
        <v>44752</v>
      </c>
      <c r="AE261" s="9">
        <f t="array" ref="AE261">IFS(O261&lt;&gt;"", O261, M261&lt;&gt;"", M261, R261&lt;&gt;"", MIN(R261, K261), R261=0, K261)</f>
        <v>45717</v>
      </c>
      <c r="AF261" s="94">
        <f t="shared" si="27"/>
        <v>45717</v>
      </c>
      <c r="AG261" s="94" t="str">
        <f t="shared" si="28"/>
        <v>Start Before/End During (current period)</v>
      </c>
      <c r="AH261" s="98">
        <f t="shared" si="29"/>
        <v>45657</v>
      </c>
      <c r="AI261" s="98">
        <f t="shared" si="30"/>
        <v>45717</v>
      </c>
      <c r="AJ261" s="99">
        <f t="shared" si="31"/>
        <v>1362</v>
      </c>
      <c r="AK261" s="99">
        <f t="shared" si="32"/>
        <v>906</v>
      </c>
      <c r="AL261" s="99">
        <f t="shared" si="33"/>
        <v>60</v>
      </c>
      <c r="AM261" s="99">
        <f t="shared" si="34"/>
        <v>966</v>
      </c>
      <c r="AN261" s="8">
        <f t="shared" si="35"/>
        <v>3.671071953</v>
      </c>
      <c r="AO261" s="8">
        <f t="shared" si="36"/>
        <v>3325.991189</v>
      </c>
      <c r="AP261" s="8">
        <f t="shared" si="37"/>
        <v>220.2643172</v>
      </c>
      <c r="AQ261" s="8">
        <f t="shared" si="38"/>
        <v>-3546.255507</v>
      </c>
      <c r="AR261" s="8">
        <f t="shared" si="39"/>
        <v>0</v>
      </c>
      <c r="AS261" s="8">
        <f t="shared" si="40"/>
        <v>0</v>
      </c>
      <c r="AT261" s="8">
        <f t="shared" si="41"/>
        <v>0</v>
      </c>
      <c r="AU261" s="100">
        <f t="shared" si="42"/>
        <v>0</v>
      </c>
      <c r="AV261" s="8">
        <f>if(AO261&gt;0, iferror(averageifs(Prices!$B:$B, Prices!$A:$A, "&gt;="&amp;AD261, Prices!$A:$A, "&lt;"&amp;MIN($B$2, AE261)), 0), 0)</f>
        <v>4.727323764</v>
      </c>
      <c r="AW261" s="8">
        <f>if(AP261&gt;0, IFERROR(averageifs(Prices!$B:$B, Prices!$A:$A, "&gt;="&amp;MAX(AD261, $B$2), Prices!$A:$A, "&lt;"&amp;MIN($B$3, AE261)), 0), 0)</f>
        <v>4.19667889</v>
      </c>
      <c r="AX261" s="8">
        <f>if(AT261&gt;0, iferror(averageifs(Prices!$B:$B, Prices!$A:$A, "&gt;="&amp;AD261, Prices!$A:$A, "&lt;"&amp;min($B$3, $AE261)), 0), 0)</f>
        <v>0</v>
      </c>
      <c r="AY261" s="8">
        <f>VLOOKUP(maxifs(Prices!A:A, Prices!A:A, "&lt;="&amp;$B$2-1), Prices!A:B, 2, 0)*AO261</f>
        <v>13902.18053</v>
      </c>
      <c r="AZ261" s="8">
        <f t="shared" si="43"/>
        <v>15723.03719</v>
      </c>
      <c r="BA261" s="8">
        <f t="shared" si="44"/>
        <v>0</v>
      </c>
      <c r="BB261" s="8">
        <f t="shared" si="45"/>
        <v>15723.03719</v>
      </c>
      <c r="BC261" s="8">
        <f t="shared" si="46"/>
        <v>-1820.856657</v>
      </c>
      <c r="BD261" s="8">
        <f t="shared" si="47"/>
        <v>924.3786101</v>
      </c>
      <c r="BE261" s="8">
        <f t="shared" si="48"/>
        <v>-16647.4158</v>
      </c>
      <c r="BF261" s="8">
        <f>-(if(R261&gt;0, VLOOKUP(maxifs(Prices!A:A, Prices!A:A, "&lt;="&amp;R261), Prices!A:B, 2, 0)*AA261, 0)+if(M261&lt;&gt;"", VLOOKUP(maxifs(Prices!A:A, Prices!A:A, "&lt;="&amp;M261), Prices!A:B, 2, 0)*Y261, 0)+if(O261&lt;&gt;"", VLOOKUP(maxifs(Prices!A:A, Prices!A:A, "&lt;="&amp;O261), Prices!A:B, 2, 0)*Z261, 0))</f>
        <v>-20601.30666</v>
      </c>
      <c r="BG261" s="8">
        <f t="shared" si="49"/>
        <v>-3953.890865</v>
      </c>
      <c r="BH261" s="8">
        <f t="shared" si="50"/>
        <v>1820.856657</v>
      </c>
      <c r="BI261" s="8">
        <f>VLOOKUP(maxifs(Prices!A:A, Prices!A:A, "&lt;="&amp;$B$3), Prices!A:B, 2, 0)*AT261</f>
        <v>0</v>
      </c>
      <c r="BJ261" s="8">
        <f t="shared" si="51"/>
        <v>0</v>
      </c>
      <c r="BK261" s="8">
        <f t="shared" si="52"/>
        <v>0</v>
      </c>
      <c r="BL261" s="8">
        <f t="shared" si="53"/>
        <v>0</v>
      </c>
      <c r="BM261" s="8">
        <f t="shared" si="54"/>
        <v>0</v>
      </c>
    </row>
    <row r="262" ht="12.75" customHeight="1">
      <c r="A262" s="88" t="s">
        <v>125</v>
      </c>
      <c r="B262" s="88" t="s">
        <v>105</v>
      </c>
      <c r="C262" s="7"/>
      <c r="D262" s="7" t="str">
        <f t="shared" si="8"/>
        <v>Y</v>
      </c>
      <c r="E262" s="89"/>
      <c r="F262" s="90">
        <f>iferror(VLOOKUP(A262, Terminations!C:D, 2, 0), "")</f>
        <v>45717</v>
      </c>
      <c r="G262" s="88" t="s">
        <v>130</v>
      </c>
      <c r="H262" s="8" t="str">
        <f t="shared" si="9"/>
        <v>E4-T04-46143</v>
      </c>
      <c r="I262" s="91">
        <v>44752.0</v>
      </c>
      <c r="J262" s="92">
        <v>5000.0</v>
      </c>
      <c r="K262" s="91">
        <v>46143.0</v>
      </c>
      <c r="L262" s="10">
        <f t="shared" si="10"/>
        <v>0</v>
      </c>
      <c r="M262" s="93">
        <f t="shared" si="11"/>
        <v>45717</v>
      </c>
      <c r="N262" s="8">
        <f t="shared" si="12"/>
        <v>5000</v>
      </c>
      <c r="O262" s="94" t="str">
        <f t="shared" si="13"/>
        <v/>
      </c>
      <c r="P262" s="8">
        <f t="shared" si="14"/>
        <v>0</v>
      </c>
      <c r="Q262" s="95"/>
      <c r="R262" s="91"/>
      <c r="S262" s="97"/>
      <c r="T262" s="94">
        <f t="shared" si="16"/>
        <v>45717</v>
      </c>
      <c r="U262" s="10">
        <f t="shared" si="17"/>
        <v>0</v>
      </c>
      <c r="V262" s="10">
        <f t="shared" si="18"/>
        <v>5000</v>
      </c>
      <c r="W262" s="10">
        <f t="shared" si="19"/>
        <v>0</v>
      </c>
      <c r="X262" s="10">
        <f t="shared" si="20"/>
        <v>0</v>
      </c>
      <c r="Y262" s="10">
        <f t="shared" si="21"/>
        <v>5000</v>
      </c>
      <c r="Z262" s="10">
        <f t="shared" si="22"/>
        <v>0</v>
      </c>
      <c r="AA262" s="10">
        <f t="shared" si="23"/>
        <v>0</v>
      </c>
      <c r="AB262" s="10">
        <f t="shared" si="24"/>
        <v>0</v>
      </c>
      <c r="AC262" s="10">
        <f t="shared" si="64"/>
        <v>0</v>
      </c>
      <c r="AD262" s="9">
        <f t="shared" si="26"/>
        <v>44752</v>
      </c>
      <c r="AE262" s="9">
        <f t="array" ref="AE262">IFS(O262&lt;&gt;"", O262, M262&lt;&gt;"", M262, R262&lt;&gt;"", MIN(R262, K262), R262=0, K262)</f>
        <v>45717</v>
      </c>
      <c r="AF262" s="94">
        <f t="shared" si="27"/>
        <v>45717</v>
      </c>
      <c r="AG262" s="94" t="str">
        <f t="shared" si="28"/>
        <v>Start Before/End During (current period)</v>
      </c>
      <c r="AH262" s="98">
        <f t="shared" si="29"/>
        <v>45657</v>
      </c>
      <c r="AI262" s="98">
        <f t="shared" si="30"/>
        <v>45717</v>
      </c>
      <c r="AJ262" s="99">
        <f t="shared" si="31"/>
        <v>1392</v>
      </c>
      <c r="AK262" s="99">
        <f t="shared" si="32"/>
        <v>906</v>
      </c>
      <c r="AL262" s="99">
        <f t="shared" si="33"/>
        <v>60</v>
      </c>
      <c r="AM262" s="99">
        <f t="shared" si="34"/>
        <v>966</v>
      </c>
      <c r="AN262" s="8">
        <f t="shared" si="35"/>
        <v>3.591954023</v>
      </c>
      <c r="AO262" s="8">
        <f t="shared" si="36"/>
        <v>3254.310345</v>
      </c>
      <c r="AP262" s="8">
        <f t="shared" si="37"/>
        <v>215.5172414</v>
      </c>
      <c r="AQ262" s="8">
        <f t="shared" si="38"/>
        <v>-3469.827586</v>
      </c>
      <c r="AR262" s="8">
        <f t="shared" si="39"/>
        <v>0</v>
      </c>
      <c r="AS262" s="8">
        <f t="shared" si="40"/>
        <v>0</v>
      </c>
      <c r="AT262" s="8">
        <f t="shared" si="41"/>
        <v>0</v>
      </c>
      <c r="AU262" s="100">
        <f t="shared" si="42"/>
        <v>0</v>
      </c>
      <c r="AV262" s="8">
        <f>if(AO262&gt;0, iferror(averageifs(Prices!$B:$B, Prices!$A:$A, "&gt;="&amp;AD262, Prices!$A:$A, "&lt;"&amp;MIN($B$2, AE262)), 0), 0)</f>
        <v>4.727323764</v>
      </c>
      <c r="AW262" s="8">
        <f>if(AP262&gt;0, IFERROR(averageifs(Prices!$B:$B, Prices!$A:$A, "&gt;="&amp;MAX(AD262, $B$2), Prices!$A:$A, "&lt;"&amp;MIN($B$3, AE262)), 0), 0)</f>
        <v>4.19667889</v>
      </c>
      <c r="AX262" s="8">
        <f>if(AT262&gt;0, iferror(averageifs(Prices!$B:$B, Prices!$A:$A, "&gt;="&amp;AD262, Prices!$A:$A, "&lt;"&amp;min($B$3, $AE262)), 0), 0)</f>
        <v>0</v>
      </c>
      <c r="AY262" s="8">
        <f>VLOOKUP(maxifs(Prices!A:A, Prices!A:A, "&lt;="&amp;$B$2-1), Prices!A:B, 2, 0)*AO262</f>
        <v>13602.56457</v>
      </c>
      <c r="AZ262" s="8">
        <f t="shared" si="43"/>
        <v>15384.17863</v>
      </c>
      <c r="BA262" s="8">
        <f t="shared" si="44"/>
        <v>0</v>
      </c>
      <c r="BB262" s="8">
        <f t="shared" si="45"/>
        <v>15384.17863</v>
      </c>
      <c r="BC262" s="8">
        <f t="shared" si="46"/>
        <v>-1781.614057</v>
      </c>
      <c r="BD262" s="8">
        <f t="shared" si="47"/>
        <v>904.4566573</v>
      </c>
      <c r="BE262" s="8">
        <f t="shared" si="48"/>
        <v>-16288.63528</v>
      </c>
      <c r="BF262" s="8">
        <f>-(if(R262&gt;0, VLOOKUP(maxifs(Prices!A:A, Prices!A:A, "&lt;="&amp;R262), Prices!A:B, 2, 0)*AA262, 0)+if(M262&lt;&gt;"", VLOOKUP(maxifs(Prices!A:A, Prices!A:A, "&lt;="&amp;M262), Prices!A:B, 2, 0)*Y262, 0)+if(O262&lt;&gt;"", VLOOKUP(maxifs(Prices!A:A, Prices!A:A, "&lt;="&amp;O262), Prices!A:B, 2, 0)*Z262, 0))</f>
        <v>-20601.30666</v>
      </c>
      <c r="BG262" s="8">
        <f t="shared" si="49"/>
        <v>-4312.671378</v>
      </c>
      <c r="BH262" s="8">
        <f t="shared" si="50"/>
        <v>1781.614057</v>
      </c>
      <c r="BI262" s="8">
        <f>VLOOKUP(maxifs(Prices!A:A, Prices!A:A, "&lt;="&amp;$B$3), Prices!A:B, 2, 0)*AT262</f>
        <v>0</v>
      </c>
      <c r="BJ262" s="8">
        <f t="shared" si="51"/>
        <v>0</v>
      </c>
      <c r="BK262" s="8">
        <f t="shared" si="52"/>
        <v>0</v>
      </c>
      <c r="BL262" s="8">
        <f t="shared" si="53"/>
        <v>0</v>
      </c>
      <c r="BM262" s="8">
        <f t="shared" si="54"/>
        <v>0</v>
      </c>
    </row>
    <row r="263" ht="12.75" customHeight="1">
      <c r="A263" s="88" t="s">
        <v>125</v>
      </c>
      <c r="B263" s="88" t="s">
        <v>105</v>
      </c>
      <c r="C263" s="7"/>
      <c r="D263" s="7" t="str">
        <f t="shared" si="8"/>
        <v>Y</v>
      </c>
      <c r="E263" s="89"/>
      <c r="F263" s="90">
        <f>iferror(VLOOKUP(A263, Terminations!C:D, 2, 0), "")</f>
        <v>45717</v>
      </c>
      <c r="G263" s="88" t="s">
        <v>130</v>
      </c>
      <c r="H263" s="8" t="str">
        <f t="shared" si="9"/>
        <v>E4-T04-46174</v>
      </c>
      <c r="I263" s="91">
        <v>44752.0</v>
      </c>
      <c r="J263" s="92">
        <v>5000.0</v>
      </c>
      <c r="K263" s="91">
        <v>46174.0</v>
      </c>
      <c r="L263" s="10">
        <f t="shared" si="10"/>
        <v>0</v>
      </c>
      <c r="M263" s="93">
        <f t="shared" si="11"/>
        <v>45717</v>
      </c>
      <c r="N263" s="8">
        <f t="shared" si="12"/>
        <v>5000</v>
      </c>
      <c r="O263" s="94" t="str">
        <f t="shared" si="13"/>
        <v/>
      </c>
      <c r="P263" s="8">
        <f t="shared" si="14"/>
        <v>0</v>
      </c>
      <c r="Q263" s="95"/>
      <c r="R263" s="91"/>
      <c r="S263" s="97"/>
      <c r="T263" s="94">
        <f t="shared" si="16"/>
        <v>45717</v>
      </c>
      <c r="U263" s="10">
        <f t="shared" si="17"/>
        <v>0</v>
      </c>
      <c r="V263" s="10">
        <f t="shared" si="18"/>
        <v>5000</v>
      </c>
      <c r="W263" s="10">
        <f t="shared" si="19"/>
        <v>0</v>
      </c>
      <c r="X263" s="10">
        <f t="shared" si="20"/>
        <v>0</v>
      </c>
      <c r="Y263" s="10">
        <f t="shared" si="21"/>
        <v>5000</v>
      </c>
      <c r="Z263" s="10">
        <f t="shared" si="22"/>
        <v>0</v>
      </c>
      <c r="AA263" s="10">
        <f t="shared" si="23"/>
        <v>0</v>
      </c>
      <c r="AB263" s="10">
        <f t="shared" si="24"/>
        <v>0</v>
      </c>
      <c r="AC263" s="10">
        <f t="shared" si="64"/>
        <v>0</v>
      </c>
      <c r="AD263" s="9">
        <f t="shared" si="26"/>
        <v>44752</v>
      </c>
      <c r="AE263" s="9">
        <f t="array" ref="AE263">IFS(O263&lt;&gt;"", O263, M263&lt;&gt;"", M263, R263&lt;&gt;"", MIN(R263, K263), R263=0, K263)</f>
        <v>45717</v>
      </c>
      <c r="AF263" s="94">
        <f t="shared" si="27"/>
        <v>45717</v>
      </c>
      <c r="AG263" s="94" t="str">
        <f t="shared" si="28"/>
        <v>Start Before/End During (current period)</v>
      </c>
      <c r="AH263" s="98">
        <f t="shared" si="29"/>
        <v>45657</v>
      </c>
      <c r="AI263" s="98">
        <f t="shared" si="30"/>
        <v>45717</v>
      </c>
      <c r="AJ263" s="99">
        <f t="shared" si="31"/>
        <v>1423</v>
      </c>
      <c r="AK263" s="99">
        <f t="shared" si="32"/>
        <v>906</v>
      </c>
      <c r="AL263" s="99">
        <f t="shared" si="33"/>
        <v>60</v>
      </c>
      <c r="AM263" s="99">
        <f t="shared" si="34"/>
        <v>966</v>
      </c>
      <c r="AN263" s="8">
        <f t="shared" si="35"/>
        <v>3.513703443</v>
      </c>
      <c r="AO263" s="8">
        <f t="shared" si="36"/>
        <v>3183.41532</v>
      </c>
      <c r="AP263" s="8">
        <f t="shared" si="37"/>
        <v>210.8222066</v>
      </c>
      <c r="AQ263" s="8">
        <f t="shared" si="38"/>
        <v>-3394.237526</v>
      </c>
      <c r="AR263" s="8">
        <f t="shared" si="39"/>
        <v>0</v>
      </c>
      <c r="AS263" s="8">
        <f t="shared" si="40"/>
        <v>0</v>
      </c>
      <c r="AT263" s="8">
        <f t="shared" si="41"/>
        <v>0</v>
      </c>
      <c r="AU263" s="100">
        <f t="shared" si="42"/>
        <v>0</v>
      </c>
      <c r="AV263" s="8">
        <f>if(AO263&gt;0, iferror(averageifs(Prices!$B:$B, Prices!$A:$A, "&gt;="&amp;AD263, Prices!$A:$A, "&lt;"&amp;MIN($B$2, AE263)), 0), 0)</f>
        <v>4.727323764</v>
      </c>
      <c r="AW263" s="8">
        <f>if(AP263&gt;0, IFERROR(averageifs(Prices!$B:$B, Prices!$A:$A, "&gt;="&amp;MAX(AD263, $B$2), Prices!$A:$A, "&lt;"&amp;MIN($B$3, AE263)), 0), 0)</f>
        <v>4.19667889</v>
      </c>
      <c r="AX263" s="8">
        <f>if(AT263&gt;0, iferror(averageifs(Prices!$B:$B, Prices!$A:$A, "&gt;="&amp;AD263, Prices!$A:$A, "&lt;"&amp;min($B$3, $AE263)), 0), 0)</f>
        <v>0</v>
      </c>
      <c r="AY263" s="8">
        <f>VLOOKUP(maxifs(Prices!A:A, Prices!A:A, "&lt;="&amp;$B$2-1), Prices!A:B, 2, 0)*AO263</f>
        <v>13306.23323</v>
      </c>
      <c r="AZ263" s="8">
        <f t="shared" si="43"/>
        <v>15049.03489</v>
      </c>
      <c r="BA263" s="8">
        <f t="shared" si="44"/>
        <v>0</v>
      </c>
      <c r="BB263" s="8">
        <f t="shared" si="45"/>
        <v>15049.03489</v>
      </c>
      <c r="BC263" s="8">
        <f t="shared" si="46"/>
        <v>-1742.801663</v>
      </c>
      <c r="BD263" s="8">
        <f t="shared" si="47"/>
        <v>884.753104</v>
      </c>
      <c r="BE263" s="8">
        <f t="shared" si="48"/>
        <v>-15933.78799</v>
      </c>
      <c r="BF263" s="8">
        <f>-(if(R263&gt;0, VLOOKUP(maxifs(Prices!A:A, Prices!A:A, "&lt;="&amp;R263), Prices!A:B, 2, 0)*AA263, 0)+if(M263&lt;&gt;"", VLOOKUP(maxifs(Prices!A:A, Prices!A:A, "&lt;="&amp;M263), Prices!A:B, 2, 0)*Y263, 0)+if(O263&lt;&gt;"", VLOOKUP(maxifs(Prices!A:A, Prices!A:A, "&lt;="&amp;O263), Prices!A:B, 2, 0)*Z263, 0))</f>
        <v>-20601.30666</v>
      </c>
      <c r="BG263" s="8">
        <f t="shared" si="49"/>
        <v>-4667.518668</v>
      </c>
      <c r="BH263" s="8">
        <f t="shared" si="50"/>
        <v>1742.801663</v>
      </c>
      <c r="BI263" s="8">
        <f>VLOOKUP(maxifs(Prices!A:A, Prices!A:A, "&lt;="&amp;$B$3), Prices!A:B, 2, 0)*AT263</f>
        <v>0</v>
      </c>
      <c r="BJ263" s="8">
        <f t="shared" si="51"/>
        <v>0</v>
      </c>
      <c r="BK263" s="8">
        <f t="shared" si="52"/>
        <v>0</v>
      </c>
      <c r="BL263" s="8">
        <f t="shared" si="53"/>
        <v>0</v>
      </c>
      <c r="BM263" s="8">
        <f t="shared" si="54"/>
        <v>0</v>
      </c>
    </row>
    <row r="264" ht="12.75" customHeight="1">
      <c r="A264" s="88" t="s">
        <v>125</v>
      </c>
      <c r="B264" s="88" t="s">
        <v>105</v>
      </c>
      <c r="C264" s="7"/>
      <c r="D264" s="7" t="str">
        <f t="shared" si="8"/>
        <v>Y</v>
      </c>
      <c r="E264" s="89"/>
      <c r="F264" s="90">
        <f>iferror(VLOOKUP(A264, Terminations!C:D, 2, 0), "")</f>
        <v>45717</v>
      </c>
      <c r="G264" s="88" t="s">
        <v>130</v>
      </c>
      <c r="H264" s="8" t="str">
        <f t="shared" si="9"/>
        <v>E4-T04-46204</v>
      </c>
      <c r="I264" s="91">
        <v>44752.0</v>
      </c>
      <c r="J264" s="92">
        <v>5000.0</v>
      </c>
      <c r="K264" s="91">
        <v>46204.0</v>
      </c>
      <c r="L264" s="10">
        <f t="shared" si="10"/>
        <v>0</v>
      </c>
      <c r="M264" s="93">
        <f t="shared" si="11"/>
        <v>45717</v>
      </c>
      <c r="N264" s="8">
        <f t="shared" si="12"/>
        <v>5000</v>
      </c>
      <c r="O264" s="94" t="str">
        <f t="shared" si="13"/>
        <v/>
      </c>
      <c r="P264" s="8">
        <f t="shared" si="14"/>
        <v>0</v>
      </c>
      <c r="Q264" s="95"/>
      <c r="R264" s="91"/>
      <c r="S264" s="97"/>
      <c r="T264" s="94">
        <f t="shared" si="16"/>
        <v>45717</v>
      </c>
      <c r="U264" s="10">
        <f t="shared" si="17"/>
        <v>0</v>
      </c>
      <c r="V264" s="10">
        <f t="shared" si="18"/>
        <v>5000</v>
      </c>
      <c r="W264" s="10">
        <f t="shared" si="19"/>
        <v>0</v>
      </c>
      <c r="X264" s="10">
        <f t="shared" si="20"/>
        <v>0</v>
      </c>
      <c r="Y264" s="10">
        <f t="shared" si="21"/>
        <v>5000</v>
      </c>
      <c r="Z264" s="10">
        <f t="shared" si="22"/>
        <v>0</v>
      </c>
      <c r="AA264" s="10">
        <f t="shared" si="23"/>
        <v>0</v>
      </c>
      <c r="AB264" s="10">
        <f t="shared" si="24"/>
        <v>0</v>
      </c>
      <c r="AC264" s="10">
        <f t="shared" si="64"/>
        <v>0</v>
      </c>
      <c r="AD264" s="9">
        <f t="shared" si="26"/>
        <v>44752</v>
      </c>
      <c r="AE264" s="9">
        <f t="array" ref="AE264">IFS(O264&lt;&gt;"", O264, M264&lt;&gt;"", M264, R264&lt;&gt;"", MIN(R264, K264), R264=0, K264)</f>
        <v>45717</v>
      </c>
      <c r="AF264" s="94">
        <f t="shared" si="27"/>
        <v>45717</v>
      </c>
      <c r="AG264" s="94" t="str">
        <f t="shared" si="28"/>
        <v>Start Before/End During (current period)</v>
      </c>
      <c r="AH264" s="98">
        <f t="shared" si="29"/>
        <v>45657</v>
      </c>
      <c r="AI264" s="98">
        <f t="shared" si="30"/>
        <v>45717</v>
      </c>
      <c r="AJ264" s="99">
        <f t="shared" si="31"/>
        <v>1453</v>
      </c>
      <c r="AK264" s="99">
        <f t="shared" si="32"/>
        <v>906</v>
      </c>
      <c r="AL264" s="99">
        <f t="shared" si="33"/>
        <v>60</v>
      </c>
      <c r="AM264" s="99">
        <f t="shared" si="34"/>
        <v>966</v>
      </c>
      <c r="AN264" s="8">
        <f t="shared" si="35"/>
        <v>3.441156228</v>
      </c>
      <c r="AO264" s="8">
        <f t="shared" si="36"/>
        <v>3117.687543</v>
      </c>
      <c r="AP264" s="8">
        <f t="shared" si="37"/>
        <v>206.4693737</v>
      </c>
      <c r="AQ264" s="8">
        <f t="shared" si="38"/>
        <v>-3324.156917</v>
      </c>
      <c r="AR264" s="8">
        <f t="shared" si="39"/>
        <v>0</v>
      </c>
      <c r="AS264" s="8">
        <f t="shared" si="40"/>
        <v>0</v>
      </c>
      <c r="AT264" s="8">
        <f t="shared" si="41"/>
        <v>0</v>
      </c>
      <c r="AU264" s="100">
        <f t="shared" si="42"/>
        <v>0</v>
      </c>
      <c r="AV264" s="8">
        <f>if(AO264&gt;0, iferror(averageifs(Prices!$B:$B, Prices!$A:$A, "&gt;="&amp;AD264, Prices!$A:$A, "&lt;"&amp;MIN($B$2, AE264)), 0), 0)</f>
        <v>4.727323764</v>
      </c>
      <c r="AW264" s="8">
        <f>if(AP264&gt;0, IFERROR(averageifs(Prices!$B:$B, Prices!$A:$A, "&gt;="&amp;MAX(AD264, $B$2), Prices!$A:$A, "&lt;"&amp;MIN($B$3, AE264)), 0), 0)</f>
        <v>4.19667889</v>
      </c>
      <c r="AX264" s="8">
        <f>if(AT264&gt;0, iferror(averageifs(Prices!$B:$B, Prices!$A:$A, "&gt;="&amp;AD264, Prices!$A:$A, "&lt;"&amp;min($B$3, $AE264)), 0), 0)</f>
        <v>0</v>
      </c>
      <c r="AY264" s="8">
        <f>VLOOKUP(maxifs(Prices!A:A, Prices!A:A, "&lt;="&amp;$B$2-1), Prices!A:B, 2, 0)*AO264</f>
        <v>13031.50026</v>
      </c>
      <c r="AZ264" s="8">
        <f t="shared" si="43"/>
        <v>14738.31841</v>
      </c>
      <c r="BA264" s="8">
        <f t="shared" si="44"/>
        <v>0</v>
      </c>
      <c r="BB264" s="8">
        <f t="shared" si="45"/>
        <v>14738.31841</v>
      </c>
      <c r="BC264" s="8">
        <f t="shared" si="46"/>
        <v>-1706.818146</v>
      </c>
      <c r="BD264" s="8">
        <f t="shared" si="47"/>
        <v>866.4856621</v>
      </c>
      <c r="BE264" s="8">
        <f t="shared" si="48"/>
        <v>-15604.80407</v>
      </c>
      <c r="BF264" s="8">
        <f>-(if(R264&gt;0, VLOOKUP(maxifs(Prices!A:A, Prices!A:A, "&lt;="&amp;R264), Prices!A:B, 2, 0)*AA264, 0)+if(M264&lt;&gt;"", VLOOKUP(maxifs(Prices!A:A, Prices!A:A, "&lt;="&amp;M264), Prices!A:B, 2, 0)*Y264, 0)+if(O264&lt;&gt;"", VLOOKUP(maxifs(Prices!A:A, Prices!A:A, "&lt;="&amp;O264), Prices!A:B, 2, 0)*Z264, 0))</f>
        <v>-20601.30666</v>
      </c>
      <c r="BG264" s="8">
        <f t="shared" si="49"/>
        <v>-4996.502591</v>
      </c>
      <c r="BH264" s="8">
        <f t="shared" si="50"/>
        <v>1706.818146</v>
      </c>
      <c r="BI264" s="8">
        <f>VLOOKUP(maxifs(Prices!A:A, Prices!A:A, "&lt;="&amp;$B$3), Prices!A:B, 2, 0)*AT264</f>
        <v>0</v>
      </c>
      <c r="BJ264" s="8">
        <f t="shared" si="51"/>
        <v>0</v>
      </c>
      <c r="BK264" s="8">
        <f t="shared" si="52"/>
        <v>0</v>
      </c>
      <c r="BL264" s="8">
        <f t="shared" si="53"/>
        <v>0</v>
      </c>
      <c r="BM264" s="8">
        <f t="shared" si="54"/>
        <v>0</v>
      </c>
    </row>
    <row r="265" ht="12.75" customHeight="1">
      <c r="A265" s="88" t="s">
        <v>125</v>
      </c>
      <c r="B265" s="88" t="s">
        <v>105</v>
      </c>
      <c r="C265" s="7"/>
      <c r="D265" s="7" t="str">
        <f t="shared" si="8"/>
        <v>Y</v>
      </c>
      <c r="E265" s="89"/>
      <c r="F265" s="90">
        <f>iferror(VLOOKUP(A265, Terminations!C:D, 2, 0), "")</f>
        <v>45717</v>
      </c>
      <c r="G265" s="88" t="s">
        <v>131</v>
      </c>
      <c r="H265" s="8" t="str">
        <f t="shared" si="9"/>
        <v>E4-T05-46235</v>
      </c>
      <c r="I265" s="91">
        <v>44752.0</v>
      </c>
      <c r="J265" s="92">
        <v>5000.0</v>
      </c>
      <c r="K265" s="91">
        <v>46235.0</v>
      </c>
      <c r="L265" s="10">
        <f t="shared" si="10"/>
        <v>0</v>
      </c>
      <c r="M265" s="93">
        <f t="shared" si="11"/>
        <v>45717</v>
      </c>
      <c r="N265" s="8">
        <f t="shared" si="12"/>
        <v>5000</v>
      </c>
      <c r="O265" s="94" t="str">
        <f t="shared" si="13"/>
        <v/>
      </c>
      <c r="P265" s="8">
        <f t="shared" si="14"/>
        <v>0</v>
      </c>
      <c r="Q265" s="95"/>
      <c r="R265" s="91"/>
      <c r="S265" s="97"/>
      <c r="T265" s="94">
        <f t="shared" si="16"/>
        <v>45717</v>
      </c>
      <c r="U265" s="10">
        <f t="shared" si="17"/>
        <v>0</v>
      </c>
      <c r="V265" s="10">
        <f t="shared" si="18"/>
        <v>5000</v>
      </c>
      <c r="W265" s="10">
        <f t="shared" si="19"/>
        <v>0</v>
      </c>
      <c r="X265" s="10">
        <f t="shared" si="20"/>
        <v>0</v>
      </c>
      <c r="Y265" s="10">
        <f t="shared" si="21"/>
        <v>5000</v>
      </c>
      <c r="Z265" s="10">
        <f t="shared" si="22"/>
        <v>0</v>
      </c>
      <c r="AA265" s="10">
        <f t="shared" si="23"/>
        <v>0</v>
      </c>
      <c r="AB265" s="10">
        <f t="shared" si="24"/>
        <v>0</v>
      </c>
      <c r="AC265" s="10">
        <f t="shared" si="64"/>
        <v>0</v>
      </c>
      <c r="AD265" s="9">
        <f t="shared" si="26"/>
        <v>44752</v>
      </c>
      <c r="AE265" s="9">
        <f t="array" ref="AE265">IFS(O265&lt;&gt;"", O265, M265&lt;&gt;"", M265, R265&lt;&gt;"", MIN(R265, K265), R265=0, K265)</f>
        <v>45717</v>
      </c>
      <c r="AF265" s="94">
        <f t="shared" si="27"/>
        <v>45717</v>
      </c>
      <c r="AG265" s="94" t="str">
        <f t="shared" si="28"/>
        <v>Start Before/End During (current period)</v>
      </c>
      <c r="AH265" s="98">
        <f t="shared" si="29"/>
        <v>45657</v>
      </c>
      <c r="AI265" s="98">
        <f t="shared" si="30"/>
        <v>45717</v>
      </c>
      <c r="AJ265" s="99">
        <f t="shared" si="31"/>
        <v>1484</v>
      </c>
      <c r="AK265" s="99">
        <f t="shared" si="32"/>
        <v>906</v>
      </c>
      <c r="AL265" s="99">
        <f t="shared" si="33"/>
        <v>60</v>
      </c>
      <c r="AM265" s="99">
        <f t="shared" si="34"/>
        <v>966</v>
      </c>
      <c r="AN265" s="8">
        <f t="shared" si="35"/>
        <v>3.369272237</v>
      </c>
      <c r="AO265" s="8">
        <f t="shared" si="36"/>
        <v>3052.560647</v>
      </c>
      <c r="AP265" s="8">
        <f t="shared" si="37"/>
        <v>202.1563342</v>
      </c>
      <c r="AQ265" s="8">
        <f t="shared" si="38"/>
        <v>-3254.716981</v>
      </c>
      <c r="AR265" s="8">
        <f t="shared" si="39"/>
        <v>0</v>
      </c>
      <c r="AS265" s="8">
        <f t="shared" si="40"/>
        <v>0</v>
      </c>
      <c r="AT265" s="8">
        <f t="shared" si="41"/>
        <v>0</v>
      </c>
      <c r="AU265" s="100">
        <f t="shared" si="42"/>
        <v>0</v>
      </c>
      <c r="AV265" s="8">
        <f>if(AO265&gt;0, iferror(averageifs(Prices!$B:$B, Prices!$A:$A, "&gt;="&amp;AD265, Prices!$A:$A, "&lt;"&amp;MIN($B$2, AE265)), 0), 0)</f>
        <v>4.727323764</v>
      </c>
      <c r="AW265" s="8">
        <f>if(AP265&gt;0, IFERROR(averageifs(Prices!$B:$B, Prices!$A:$A, "&gt;="&amp;MAX(AD265, $B$2), Prices!$A:$A, "&lt;"&amp;MIN($B$3, AE265)), 0), 0)</f>
        <v>4.19667889</v>
      </c>
      <c r="AX265" s="8">
        <f>if(AT265&gt;0, iferror(averageifs(Prices!$B:$B, Prices!$A:$A, "&gt;="&amp;AD265, Prices!$A:$A, "&lt;"&amp;min($B$3, $AE265)), 0), 0)</f>
        <v>0</v>
      </c>
      <c r="AY265" s="8">
        <f>VLOOKUP(maxifs(Prices!A:A, Prices!A:A, "&lt;="&amp;$B$2-1), Prices!A:B, 2, 0)*AO265</f>
        <v>12759.2789</v>
      </c>
      <c r="AZ265" s="8">
        <f t="shared" si="43"/>
        <v>14430.44249</v>
      </c>
      <c r="BA265" s="8">
        <f t="shared" si="44"/>
        <v>0</v>
      </c>
      <c r="BB265" s="8">
        <f t="shared" si="45"/>
        <v>14430.44249</v>
      </c>
      <c r="BC265" s="8">
        <f t="shared" si="46"/>
        <v>-1671.16359</v>
      </c>
      <c r="BD265" s="8">
        <f t="shared" si="47"/>
        <v>848.3852203</v>
      </c>
      <c r="BE265" s="8">
        <f t="shared" si="48"/>
        <v>-15278.82771</v>
      </c>
      <c r="BF265" s="8">
        <f>-(if(R265&gt;0, VLOOKUP(maxifs(Prices!A:A, Prices!A:A, "&lt;="&amp;R265), Prices!A:B, 2, 0)*AA265, 0)+if(M265&lt;&gt;"", VLOOKUP(maxifs(Prices!A:A, Prices!A:A, "&lt;="&amp;M265), Prices!A:B, 2, 0)*Y265, 0)+if(O265&lt;&gt;"", VLOOKUP(maxifs(Prices!A:A, Prices!A:A, "&lt;="&amp;O265), Prices!A:B, 2, 0)*Z265, 0))</f>
        <v>-20601.30666</v>
      </c>
      <c r="BG265" s="8">
        <f t="shared" si="49"/>
        <v>-5322.478956</v>
      </c>
      <c r="BH265" s="8">
        <f t="shared" si="50"/>
        <v>1671.16359</v>
      </c>
      <c r="BI265" s="8">
        <f>VLOOKUP(maxifs(Prices!A:A, Prices!A:A, "&lt;="&amp;$B$3), Prices!A:B, 2, 0)*AT265</f>
        <v>0</v>
      </c>
      <c r="BJ265" s="8">
        <f t="shared" si="51"/>
        <v>0</v>
      </c>
      <c r="BK265" s="8">
        <f t="shared" si="52"/>
        <v>0</v>
      </c>
      <c r="BL265" s="8">
        <f t="shared" si="53"/>
        <v>0</v>
      </c>
      <c r="BM265" s="8">
        <f t="shared" si="54"/>
        <v>0</v>
      </c>
    </row>
    <row r="266" ht="12.75" customHeight="1">
      <c r="A266" s="88" t="s">
        <v>125</v>
      </c>
      <c r="B266" s="88" t="s">
        <v>105</v>
      </c>
      <c r="C266" s="7"/>
      <c r="D266" s="7" t="str">
        <f t="shared" si="8"/>
        <v>N</v>
      </c>
      <c r="E266" s="89"/>
      <c r="F266" s="90">
        <f>iferror(VLOOKUP(A266, Terminations!C:D, 2, 0), "")</f>
        <v>45717</v>
      </c>
      <c r="G266" s="88" t="s">
        <v>127</v>
      </c>
      <c r="H266" s="8" t="str">
        <f t="shared" si="9"/>
        <v>E4-T01-45449</v>
      </c>
      <c r="I266" s="91">
        <v>45084.0</v>
      </c>
      <c r="J266" s="92">
        <v>335000.0</v>
      </c>
      <c r="K266" s="91">
        <v>45449.0</v>
      </c>
      <c r="L266" s="10">
        <f t="shared" si="10"/>
        <v>335000</v>
      </c>
      <c r="M266" s="93" t="str">
        <f t="shared" si="11"/>
        <v/>
      </c>
      <c r="N266" s="8">
        <f t="shared" si="12"/>
        <v>0</v>
      </c>
      <c r="O266" s="94" t="str">
        <f t="shared" si="13"/>
        <v/>
      </c>
      <c r="P266" s="8">
        <f t="shared" si="14"/>
        <v>0</v>
      </c>
      <c r="Q266" s="95"/>
      <c r="R266" s="91">
        <f t="shared" ref="R266:S266" si="70">K266</f>
        <v>45449</v>
      </c>
      <c r="S266" s="97">
        <f t="shared" si="70"/>
        <v>335000</v>
      </c>
      <c r="T266" s="94">
        <f t="shared" si="16"/>
        <v>45449</v>
      </c>
      <c r="U266" s="10">
        <f t="shared" si="17"/>
        <v>0</v>
      </c>
      <c r="V266" s="10">
        <f t="shared" si="18"/>
        <v>0</v>
      </c>
      <c r="W266" s="10">
        <f t="shared" si="19"/>
        <v>0</v>
      </c>
      <c r="X266" s="10">
        <f t="shared" si="20"/>
        <v>0</v>
      </c>
      <c r="Y266" s="10">
        <f t="shared" si="21"/>
        <v>0</v>
      </c>
      <c r="Z266" s="10">
        <f t="shared" si="22"/>
        <v>0</v>
      </c>
      <c r="AA266" s="10">
        <f t="shared" si="23"/>
        <v>0</v>
      </c>
      <c r="AB266" s="10">
        <f t="shared" si="24"/>
        <v>0</v>
      </c>
      <c r="AC266" s="10">
        <f t="shared" si="64"/>
        <v>0</v>
      </c>
      <c r="AD266" s="9">
        <f t="shared" si="26"/>
        <v>45084</v>
      </c>
      <c r="AE266" s="9">
        <f t="array" ref="AE266">IFS(O266&lt;&gt;"", O266, M266&lt;&gt;"", M266, R266&lt;&gt;"", MIN(R266, K266), R266=0, K266)</f>
        <v>45449</v>
      </c>
      <c r="AF266" s="94">
        <f t="shared" si="27"/>
        <v>45449</v>
      </c>
      <c r="AG266" s="94" t="str">
        <f t="shared" si="28"/>
        <v>Start Before/End Before (current period)</v>
      </c>
      <c r="AH266" s="98">
        <f t="shared" si="29"/>
        <v>45449</v>
      </c>
      <c r="AI266" s="98">
        <f t="shared" si="30"/>
        <v>45449</v>
      </c>
      <c r="AJ266" s="99">
        <f t="shared" si="31"/>
        <v>366</v>
      </c>
      <c r="AK266" s="99">
        <f t="shared" si="32"/>
        <v>366</v>
      </c>
      <c r="AL266" s="99">
        <f t="shared" si="33"/>
        <v>0</v>
      </c>
      <c r="AM266" s="99">
        <f t="shared" si="34"/>
        <v>366</v>
      </c>
      <c r="AN266" s="8">
        <f t="shared" si="35"/>
        <v>915.3005464</v>
      </c>
      <c r="AO266" s="8">
        <f t="shared" si="36"/>
        <v>0</v>
      </c>
      <c r="AP266" s="8">
        <f t="shared" si="37"/>
        <v>0</v>
      </c>
      <c r="AQ266" s="8">
        <f t="shared" si="38"/>
        <v>0</v>
      </c>
      <c r="AR266" s="8">
        <f t="shared" si="39"/>
        <v>0</v>
      </c>
      <c r="AS266" s="8">
        <f t="shared" si="40"/>
        <v>0</v>
      </c>
      <c r="AT266" s="8">
        <f t="shared" si="41"/>
        <v>0</v>
      </c>
      <c r="AU266" s="100">
        <f t="shared" si="42"/>
        <v>0</v>
      </c>
      <c r="AV266" s="8">
        <f>if(AO266&gt;0, iferror(averageifs(Prices!$B:$B, Prices!$A:$A, "&gt;="&amp;AD266, Prices!$A:$A, "&lt;"&amp;MIN($B$2, AE266)), 0), 0)</f>
        <v>0</v>
      </c>
      <c r="AW266" s="8">
        <f>if(AP266&gt;0, IFERROR(averageifs(Prices!$B:$B, Prices!$A:$A, "&gt;="&amp;MAX(AD266, $B$2), Prices!$A:$A, "&lt;"&amp;MIN($B$3, AE266)), 0), 0)</f>
        <v>0</v>
      </c>
      <c r="AX266" s="8">
        <f>if(AT266&gt;0, iferror(averageifs(Prices!$B:$B, Prices!$A:$A, "&gt;="&amp;AD266, Prices!$A:$A, "&lt;"&amp;min($B$3, $AE266)), 0), 0)</f>
        <v>0</v>
      </c>
      <c r="AY266" s="8">
        <f>VLOOKUP(maxifs(Prices!A:A, Prices!A:A, "&lt;="&amp;$B$2-1), Prices!A:B, 2, 0)*AO266</f>
        <v>0</v>
      </c>
      <c r="AZ266" s="8">
        <f t="shared" si="43"/>
        <v>0</v>
      </c>
      <c r="BA266" s="8">
        <f t="shared" si="44"/>
        <v>0</v>
      </c>
      <c r="BB266" s="8">
        <f t="shared" si="45"/>
        <v>0</v>
      </c>
      <c r="BC266" s="8">
        <f t="shared" si="46"/>
        <v>0</v>
      </c>
      <c r="BD266" s="8">
        <f t="shared" si="47"/>
        <v>0</v>
      </c>
      <c r="BE266" s="8">
        <f t="shared" si="48"/>
        <v>0</v>
      </c>
      <c r="BF266" s="8">
        <f>-(if(R266&gt;0, VLOOKUP(maxifs(Prices!A:A, Prices!A:A, "&lt;="&amp;R266), Prices!A:B, 2, 0)*AA266, 0)+if(M266&lt;&gt;"", VLOOKUP(maxifs(Prices!A:A, Prices!A:A, "&lt;="&amp;M266), Prices!A:B, 2, 0)*Y266, 0)+if(O266&lt;&gt;"", VLOOKUP(maxifs(Prices!A:A, Prices!A:A, "&lt;="&amp;O266), Prices!A:B, 2, 0)*Z266, 0))</f>
        <v>0</v>
      </c>
      <c r="BG266" s="8">
        <f t="shared" si="49"/>
        <v>0</v>
      </c>
      <c r="BH266" s="8">
        <f t="shared" si="50"/>
        <v>0</v>
      </c>
      <c r="BI266" s="8">
        <f>VLOOKUP(maxifs(Prices!A:A, Prices!A:A, "&lt;="&amp;$B$3), Prices!A:B, 2, 0)*AT266</f>
        <v>0</v>
      </c>
      <c r="BJ266" s="8">
        <f t="shared" si="51"/>
        <v>0</v>
      </c>
      <c r="BK266" s="8">
        <f t="shared" si="52"/>
        <v>0</v>
      </c>
      <c r="BL266" s="8">
        <f t="shared" si="53"/>
        <v>0</v>
      </c>
      <c r="BM266" s="8">
        <f t="shared" si="54"/>
        <v>0</v>
      </c>
    </row>
    <row r="267" ht="12.75" customHeight="1">
      <c r="A267" s="88" t="s">
        <v>125</v>
      </c>
      <c r="B267" s="88" t="s">
        <v>105</v>
      </c>
      <c r="C267" s="7"/>
      <c r="D267" s="7" t="str">
        <f t="shared" si="8"/>
        <v>Y</v>
      </c>
      <c r="E267" s="89"/>
      <c r="F267" s="90">
        <f>iferror(VLOOKUP(A267, Terminations!C:D, 2, 0), "")</f>
        <v>45717</v>
      </c>
      <c r="G267" s="88" t="s">
        <v>128</v>
      </c>
      <c r="H267" s="8" t="str">
        <f t="shared" si="9"/>
        <v>E4-T02-45814</v>
      </c>
      <c r="I267" s="91">
        <v>45084.0</v>
      </c>
      <c r="J267" s="92">
        <v>28000.0</v>
      </c>
      <c r="K267" s="91">
        <v>45814.0</v>
      </c>
      <c r="L267" s="10">
        <f t="shared" si="10"/>
        <v>0</v>
      </c>
      <c r="M267" s="93">
        <f t="shared" si="11"/>
        <v>45717</v>
      </c>
      <c r="N267" s="8">
        <f t="shared" si="12"/>
        <v>28000</v>
      </c>
      <c r="O267" s="94" t="str">
        <f t="shared" si="13"/>
        <v/>
      </c>
      <c r="P267" s="8">
        <f t="shared" si="14"/>
        <v>0</v>
      </c>
      <c r="Q267" s="95"/>
      <c r="R267" s="91"/>
      <c r="S267" s="97"/>
      <c r="T267" s="94">
        <f t="shared" si="16"/>
        <v>45717</v>
      </c>
      <c r="U267" s="10">
        <f t="shared" si="17"/>
        <v>0</v>
      </c>
      <c r="V267" s="10">
        <f t="shared" si="18"/>
        <v>28000</v>
      </c>
      <c r="W267" s="10">
        <f t="shared" si="19"/>
        <v>0</v>
      </c>
      <c r="X267" s="10">
        <f t="shared" si="20"/>
        <v>0</v>
      </c>
      <c r="Y267" s="10">
        <f t="shared" si="21"/>
        <v>28000</v>
      </c>
      <c r="Z267" s="10">
        <f t="shared" si="22"/>
        <v>0</v>
      </c>
      <c r="AA267" s="10">
        <f t="shared" si="23"/>
        <v>0</v>
      </c>
      <c r="AB267" s="10">
        <f t="shared" si="24"/>
        <v>0</v>
      </c>
      <c r="AC267" s="10">
        <f t="shared" si="64"/>
        <v>0</v>
      </c>
      <c r="AD267" s="9">
        <f t="shared" si="26"/>
        <v>45084</v>
      </c>
      <c r="AE267" s="9">
        <f t="array" ref="AE267">IFS(O267&lt;&gt;"", O267, M267&lt;&gt;"", M267, R267&lt;&gt;"", MIN(R267, K267), R267=0, K267)</f>
        <v>45717</v>
      </c>
      <c r="AF267" s="94">
        <f t="shared" si="27"/>
        <v>45717</v>
      </c>
      <c r="AG267" s="94" t="str">
        <f t="shared" si="28"/>
        <v>Start Before/End During (current period)</v>
      </c>
      <c r="AH267" s="98">
        <f t="shared" si="29"/>
        <v>45657</v>
      </c>
      <c r="AI267" s="98">
        <f t="shared" si="30"/>
        <v>45717</v>
      </c>
      <c r="AJ267" s="99">
        <f t="shared" si="31"/>
        <v>731</v>
      </c>
      <c r="AK267" s="99">
        <f t="shared" si="32"/>
        <v>574</v>
      </c>
      <c r="AL267" s="99">
        <f t="shared" si="33"/>
        <v>60</v>
      </c>
      <c r="AM267" s="99">
        <f t="shared" si="34"/>
        <v>634</v>
      </c>
      <c r="AN267" s="8">
        <f t="shared" si="35"/>
        <v>38.30369357</v>
      </c>
      <c r="AO267" s="8">
        <f t="shared" si="36"/>
        <v>21986.32011</v>
      </c>
      <c r="AP267" s="8">
        <f t="shared" si="37"/>
        <v>2298.221614</v>
      </c>
      <c r="AQ267" s="8">
        <f t="shared" si="38"/>
        <v>-24284.54172</v>
      </c>
      <c r="AR267" s="8">
        <f t="shared" si="39"/>
        <v>0</v>
      </c>
      <c r="AS267" s="8">
        <f t="shared" si="40"/>
        <v>0</v>
      </c>
      <c r="AT267" s="8">
        <f t="shared" si="41"/>
        <v>0</v>
      </c>
      <c r="AU267" s="100">
        <f t="shared" si="42"/>
        <v>0</v>
      </c>
      <c r="AV267" s="8">
        <f>if(AO267&gt;0, iferror(averageifs(Prices!$B:$B, Prices!$A:$A, "&gt;="&amp;AD267, Prices!$A:$A, "&lt;"&amp;MIN($B$2, AE267)), 0), 0)</f>
        <v>4.533158907</v>
      </c>
      <c r="AW267" s="8">
        <f>if(AP267&gt;0, IFERROR(averageifs(Prices!$B:$B, Prices!$A:$A, "&gt;="&amp;MAX(AD267, $B$2), Prices!$A:$A, "&lt;"&amp;MIN($B$3, AE267)), 0), 0)</f>
        <v>4.19667889</v>
      </c>
      <c r="AX267" s="8">
        <f>if(AT267&gt;0, iferror(averageifs(Prices!$B:$B, Prices!$A:$A, "&gt;="&amp;AD267, Prices!$A:$A, "&lt;"&amp;min($B$3, $AE267)), 0), 0)</f>
        <v>0</v>
      </c>
      <c r="AY267" s="8">
        <f>VLOOKUP(maxifs(Prices!A:A, Prices!A:A, "&lt;="&amp;$B$2-1), Prices!A:B, 2, 0)*AO267</f>
        <v>91899.75978</v>
      </c>
      <c r="AZ267" s="8">
        <f t="shared" si="43"/>
        <v>99667.48283</v>
      </c>
      <c r="BA267" s="8">
        <f t="shared" si="44"/>
        <v>0</v>
      </c>
      <c r="BB267" s="8">
        <f t="shared" si="45"/>
        <v>99667.48283</v>
      </c>
      <c r="BC267" s="8">
        <f t="shared" si="46"/>
        <v>-7767.723042</v>
      </c>
      <c r="BD267" s="8">
        <f t="shared" si="47"/>
        <v>9644.898133</v>
      </c>
      <c r="BE267" s="8">
        <f t="shared" si="48"/>
        <v>-109312.381</v>
      </c>
      <c r="BF267" s="8">
        <f>-(if(R267&gt;0, VLOOKUP(maxifs(Prices!A:A, Prices!A:A, "&lt;="&amp;R267), Prices!A:B, 2, 0)*AA267, 0)+if(M267&lt;&gt;"", VLOOKUP(maxifs(Prices!A:A, Prices!A:A, "&lt;="&amp;M267), Prices!A:B, 2, 0)*Y267, 0)+if(O267&lt;&gt;"", VLOOKUP(maxifs(Prices!A:A, Prices!A:A, "&lt;="&amp;O267), Prices!A:B, 2, 0)*Z267, 0))</f>
        <v>-115367.3173</v>
      </c>
      <c r="BG267" s="8">
        <f t="shared" si="49"/>
        <v>-6054.936349</v>
      </c>
      <c r="BH267" s="8">
        <f t="shared" si="50"/>
        <v>7767.723042</v>
      </c>
      <c r="BI267" s="8">
        <f>VLOOKUP(maxifs(Prices!A:A, Prices!A:A, "&lt;="&amp;$B$3), Prices!A:B, 2, 0)*AT267</f>
        <v>0</v>
      </c>
      <c r="BJ267" s="8">
        <f t="shared" si="51"/>
        <v>0</v>
      </c>
      <c r="BK267" s="8">
        <f t="shared" si="52"/>
        <v>0</v>
      </c>
      <c r="BL267" s="8">
        <f t="shared" si="53"/>
        <v>0</v>
      </c>
      <c r="BM267" s="8">
        <f t="shared" si="54"/>
        <v>0</v>
      </c>
    </row>
    <row r="268" ht="12.75" customHeight="1">
      <c r="A268" s="88" t="s">
        <v>125</v>
      </c>
      <c r="B268" s="88" t="s">
        <v>105</v>
      </c>
      <c r="C268" s="7"/>
      <c r="D268" s="7" t="str">
        <f t="shared" si="8"/>
        <v>Y</v>
      </c>
      <c r="E268" s="89"/>
      <c r="F268" s="90">
        <f>iferror(VLOOKUP(A268, Terminations!C:D, 2, 0), "")</f>
        <v>45717</v>
      </c>
      <c r="G268" s="88" t="s">
        <v>129</v>
      </c>
      <c r="H268" s="8" t="str">
        <f t="shared" si="9"/>
        <v>E4-T03-45869</v>
      </c>
      <c r="I268" s="91">
        <v>45084.0</v>
      </c>
      <c r="J268" s="92">
        <v>28000.0</v>
      </c>
      <c r="K268" s="91">
        <v>45869.0</v>
      </c>
      <c r="L268" s="10">
        <f t="shared" si="10"/>
        <v>0</v>
      </c>
      <c r="M268" s="93">
        <f t="shared" si="11"/>
        <v>45717</v>
      </c>
      <c r="N268" s="8">
        <f t="shared" si="12"/>
        <v>28000</v>
      </c>
      <c r="O268" s="94" t="str">
        <f t="shared" si="13"/>
        <v/>
      </c>
      <c r="P268" s="8">
        <f t="shared" si="14"/>
        <v>0</v>
      </c>
      <c r="Q268" s="95"/>
      <c r="R268" s="91"/>
      <c r="S268" s="97"/>
      <c r="T268" s="94">
        <f t="shared" si="16"/>
        <v>45717</v>
      </c>
      <c r="U268" s="10">
        <f t="shared" si="17"/>
        <v>0</v>
      </c>
      <c r="V268" s="10">
        <f t="shared" si="18"/>
        <v>28000</v>
      </c>
      <c r="W268" s="10">
        <f t="shared" si="19"/>
        <v>0</v>
      </c>
      <c r="X268" s="10">
        <f t="shared" si="20"/>
        <v>0</v>
      </c>
      <c r="Y268" s="10">
        <f t="shared" si="21"/>
        <v>28000</v>
      </c>
      <c r="Z268" s="10">
        <f t="shared" si="22"/>
        <v>0</v>
      </c>
      <c r="AA268" s="10">
        <f t="shared" si="23"/>
        <v>0</v>
      </c>
      <c r="AB268" s="10">
        <f t="shared" si="24"/>
        <v>0</v>
      </c>
      <c r="AC268" s="10">
        <f t="shared" si="64"/>
        <v>0</v>
      </c>
      <c r="AD268" s="9">
        <f t="shared" si="26"/>
        <v>45084</v>
      </c>
      <c r="AE268" s="9">
        <f t="array" ref="AE268">IFS(O268&lt;&gt;"", O268, M268&lt;&gt;"", M268, R268&lt;&gt;"", MIN(R268, K268), R268=0, K268)</f>
        <v>45717</v>
      </c>
      <c r="AF268" s="94">
        <f t="shared" si="27"/>
        <v>45717</v>
      </c>
      <c r="AG268" s="94" t="str">
        <f t="shared" si="28"/>
        <v>Start Before/End During (current period)</v>
      </c>
      <c r="AH268" s="98">
        <f t="shared" si="29"/>
        <v>45657</v>
      </c>
      <c r="AI268" s="98">
        <f t="shared" si="30"/>
        <v>45717</v>
      </c>
      <c r="AJ268" s="99">
        <f t="shared" si="31"/>
        <v>786</v>
      </c>
      <c r="AK268" s="99">
        <f t="shared" si="32"/>
        <v>574</v>
      </c>
      <c r="AL268" s="99">
        <f t="shared" si="33"/>
        <v>60</v>
      </c>
      <c r="AM268" s="99">
        <f t="shared" si="34"/>
        <v>634</v>
      </c>
      <c r="AN268" s="8">
        <f t="shared" si="35"/>
        <v>35.62340967</v>
      </c>
      <c r="AO268" s="8">
        <f t="shared" si="36"/>
        <v>20447.83715</v>
      </c>
      <c r="AP268" s="8">
        <f t="shared" si="37"/>
        <v>2137.40458</v>
      </c>
      <c r="AQ268" s="8">
        <f t="shared" si="38"/>
        <v>-22585.24173</v>
      </c>
      <c r="AR268" s="8">
        <f t="shared" si="39"/>
        <v>0</v>
      </c>
      <c r="AS268" s="8">
        <f t="shared" si="40"/>
        <v>0</v>
      </c>
      <c r="AT268" s="8">
        <f t="shared" si="41"/>
        <v>0</v>
      </c>
      <c r="AU268" s="100">
        <f t="shared" si="42"/>
        <v>0</v>
      </c>
      <c r="AV268" s="8">
        <f>if(AO268&gt;0, iferror(averageifs(Prices!$B:$B, Prices!$A:$A, "&gt;="&amp;AD268, Prices!$A:$A, "&lt;"&amp;MIN($B$2, AE268)), 0), 0)</f>
        <v>4.533158907</v>
      </c>
      <c r="AW268" s="8">
        <f>if(AP268&gt;0, IFERROR(averageifs(Prices!$B:$B, Prices!$A:$A, "&gt;="&amp;MAX(AD268, $B$2), Prices!$A:$A, "&lt;"&amp;MIN($B$3, AE268)), 0), 0)</f>
        <v>4.19667889</v>
      </c>
      <c r="AX268" s="8">
        <f>if(AT268&gt;0, iferror(averageifs(Prices!$B:$B, Prices!$A:$A, "&gt;="&amp;AD268, Prices!$A:$A, "&lt;"&amp;min($B$3, $AE268)), 0), 0)</f>
        <v>0</v>
      </c>
      <c r="AY268" s="8">
        <f>VLOOKUP(maxifs(Prices!A:A, Prices!A:A, "&lt;="&amp;$B$2-1), Prices!A:B, 2, 0)*AO268</f>
        <v>85469.11502</v>
      </c>
      <c r="AZ268" s="8">
        <f t="shared" si="43"/>
        <v>92693.2951</v>
      </c>
      <c r="BA268" s="8">
        <f t="shared" si="44"/>
        <v>0</v>
      </c>
      <c r="BB268" s="8">
        <f t="shared" si="45"/>
        <v>92693.2951</v>
      </c>
      <c r="BC268" s="8">
        <f t="shared" si="46"/>
        <v>-7224.180081</v>
      </c>
      <c r="BD268" s="8">
        <f t="shared" si="47"/>
        <v>8970.000681</v>
      </c>
      <c r="BE268" s="8">
        <f t="shared" si="48"/>
        <v>-101663.2958</v>
      </c>
      <c r="BF268" s="8">
        <f>-(if(R268&gt;0, VLOOKUP(maxifs(Prices!A:A, Prices!A:A, "&lt;="&amp;R268), Prices!A:B, 2, 0)*AA268, 0)+if(M268&lt;&gt;"", VLOOKUP(maxifs(Prices!A:A, Prices!A:A, "&lt;="&amp;M268), Prices!A:B, 2, 0)*Y268, 0)+if(O268&lt;&gt;"", VLOOKUP(maxifs(Prices!A:A, Prices!A:A, "&lt;="&amp;O268), Prices!A:B, 2, 0)*Z268, 0))</f>
        <v>-115367.3173</v>
      </c>
      <c r="BG268" s="8">
        <f t="shared" si="49"/>
        <v>-13704.02153</v>
      </c>
      <c r="BH268" s="8">
        <f t="shared" si="50"/>
        <v>7224.180081</v>
      </c>
      <c r="BI268" s="8">
        <f>VLOOKUP(maxifs(Prices!A:A, Prices!A:A, "&lt;="&amp;$B$3), Prices!A:B, 2, 0)*AT268</f>
        <v>0</v>
      </c>
      <c r="BJ268" s="8">
        <f t="shared" si="51"/>
        <v>0</v>
      </c>
      <c r="BK268" s="8">
        <f t="shared" si="52"/>
        <v>0</v>
      </c>
      <c r="BL268" s="8">
        <f t="shared" si="53"/>
        <v>0</v>
      </c>
      <c r="BM268" s="8">
        <f t="shared" si="54"/>
        <v>0</v>
      </c>
    </row>
    <row r="269" ht="12.75" customHeight="1">
      <c r="A269" s="88" t="s">
        <v>125</v>
      </c>
      <c r="B269" s="88" t="s">
        <v>105</v>
      </c>
      <c r="C269" s="7"/>
      <c r="D269" s="7" t="str">
        <f t="shared" si="8"/>
        <v>Y</v>
      </c>
      <c r="E269" s="89"/>
      <c r="F269" s="90">
        <f>iferror(VLOOKUP(A269, Terminations!C:D, 2, 0), "")</f>
        <v>45717</v>
      </c>
      <c r="G269" s="88" t="s">
        <v>129</v>
      </c>
      <c r="H269" s="8" t="str">
        <f t="shared" si="9"/>
        <v>E4-T03-45900</v>
      </c>
      <c r="I269" s="91">
        <v>45084.0</v>
      </c>
      <c r="J269" s="92">
        <v>28000.0</v>
      </c>
      <c r="K269" s="91">
        <v>45900.0</v>
      </c>
      <c r="L269" s="10">
        <f t="shared" si="10"/>
        <v>0</v>
      </c>
      <c r="M269" s="93">
        <f t="shared" si="11"/>
        <v>45717</v>
      </c>
      <c r="N269" s="8">
        <f t="shared" si="12"/>
        <v>28000</v>
      </c>
      <c r="O269" s="94" t="str">
        <f t="shared" si="13"/>
        <v/>
      </c>
      <c r="P269" s="8">
        <f t="shared" si="14"/>
        <v>0</v>
      </c>
      <c r="Q269" s="95"/>
      <c r="R269" s="91"/>
      <c r="S269" s="97"/>
      <c r="T269" s="94">
        <f t="shared" si="16"/>
        <v>45717</v>
      </c>
      <c r="U269" s="10">
        <f t="shared" si="17"/>
        <v>0</v>
      </c>
      <c r="V269" s="10">
        <f t="shared" si="18"/>
        <v>28000</v>
      </c>
      <c r="W269" s="10">
        <f t="shared" si="19"/>
        <v>0</v>
      </c>
      <c r="X269" s="10">
        <f t="shared" si="20"/>
        <v>0</v>
      </c>
      <c r="Y269" s="10">
        <f t="shared" si="21"/>
        <v>28000</v>
      </c>
      <c r="Z269" s="10">
        <f t="shared" si="22"/>
        <v>0</v>
      </c>
      <c r="AA269" s="10">
        <f t="shared" si="23"/>
        <v>0</v>
      </c>
      <c r="AB269" s="10">
        <f t="shared" si="24"/>
        <v>0</v>
      </c>
      <c r="AC269" s="10">
        <f t="shared" si="64"/>
        <v>0</v>
      </c>
      <c r="AD269" s="9">
        <f t="shared" si="26"/>
        <v>45084</v>
      </c>
      <c r="AE269" s="9">
        <f t="array" ref="AE269">IFS(O269&lt;&gt;"", O269, M269&lt;&gt;"", M269, R269&lt;&gt;"", MIN(R269, K269), R269=0, K269)</f>
        <v>45717</v>
      </c>
      <c r="AF269" s="94">
        <f t="shared" si="27"/>
        <v>45717</v>
      </c>
      <c r="AG269" s="94" t="str">
        <f t="shared" si="28"/>
        <v>Start Before/End During (current period)</v>
      </c>
      <c r="AH269" s="98">
        <f t="shared" si="29"/>
        <v>45657</v>
      </c>
      <c r="AI269" s="98">
        <f t="shared" si="30"/>
        <v>45717</v>
      </c>
      <c r="AJ269" s="99">
        <f t="shared" si="31"/>
        <v>817</v>
      </c>
      <c r="AK269" s="99">
        <f t="shared" si="32"/>
        <v>574</v>
      </c>
      <c r="AL269" s="99">
        <f t="shared" si="33"/>
        <v>60</v>
      </c>
      <c r="AM269" s="99">
        <f t="shared" si="34"/>
        <v>634</v>
      </c>
      <c r="AN269" s="8">
        <f t="shared" si="35"/>
        <v>34.27172583</v>
      </c>
      <c r="AO269" s="8">
        <f t="shared" si="36"/>
        <v>19671.97062</v>
      </c>
      <c r="AP269" s="8">
        <f t="shared" si="37"/>
        <v>2056.30355</v>
      </c>
      <c r="AQ269" s="8">
        <f t="shared" si="38"/>
        <v>-21728.27417</v>
      </c>
      <c r="AR269" s="8">
        <f t="shared" si="39"/>
        <v>0</v>
      </c>
      <c r="AS269" s="8">
        <f t="shared" si="40"/>
        <v>0</v>
      </c>
      <c r="AT269" s="8">
        <f t="shared" si="41"/>
        <v>0</v>
      </c>
      <c r="AU269" s="100">
        <f t="shared" si="42"/>
        <v>0</v>
      </c>
      <c r="AV269" s="8">
        <f>if(AO269&gt;0, iferror(averageifs(Prices!$B:$B, Prices!$A:$A, "&gt;="&amp;AD269, Prices!$A:$A, "&lt;"&amp;MIN($B$2, AE269)), 0), 0)</f>
        <v>4.533158907</v>
      </c>
      <c r="AW269" s="8">
        <f>if(AP269&gt;0, IFERROR(averageifs(Prices!$B:$B, Prices!$A:$A, "&gt;="&amp;MAX(AD269, $B$2), Prices!$A:$A, "&lt;"&amp;MIN($B$3, AE269)), 0), 0)</f>
        <v>4.19667889</v>
      </c>
      <c r="AX269" s="8">
        <f>if(AT269&gt;0, iferror(averageifs(Prices!$B:$B, Prices!$A:$A, "&gt;="&amp;AD269, Prices!$A:$A, "&lt;"&amp;min($B$3, $AE269)), 0), 0)</f>
        <v>0</v>
      </c>
      <c r="AY269" s="8">
        <f>VLOOKUP(maxifs(Prices!A:A, Prices!A:A, "&lt;="&amp;$B$2-1), Prices!A:B, 2, 0)*AO269</f>
        <v>82226.10086</v>
      </c>
      <c r="AZ269" s="8">
        <f t="shared" si="43"/>
        <v>89176.16885</v>
      </c>
      <c r="BA269" s="8">
        <f t="shared" si="44"/>
        <v>0</v>
      </c>
      <c r="BB269" s="8">
        <f t="shared" si="45"/>
        <v>89176.16885</v>
      </c>
      <c r="BC269" s="8">
        <f t="shared" si="46"/>
        <v>-6950.067985</v>
      </c>
      <c r="BD269" s="8">
        <f t="shared" si="47"/>
        <v>8629.645698</v>
      </c>
      <c r="BE269" s="8">
        <f t="shared" si="48"/>
        <v>-97805.81454</v>
      </c>
      <c r="BF269" s="8">
        <f>-(if(R269&gt;0, VLOOKUP(maxifs(Prices!A:A, Prices!A:A, "&lt;="&amp;R269), Prices!A:B, 2, 0)*AA269, 0)+if(M269&lt;&gt;"", VLOOKUP(maxifs(Prices!A:A, Prices!A:A, "&lt;="&amp;M269), Prices!A:B, 2, 0)*Y269, 0)+if(O269&lt;&gt;"", VLOOKUP(maxifs(Prices!A:A, Prices!A:A, "&lt;="&amp;O269), Prices!A:B, 2, 0)*Z269, 0))</f>
        <v>-115367.3173</v>
      </c>
      <c r="BG269" s="8">
        <f t="shared" si="49"/>
        <v>-17561.50277</v>
      </c>
      <c r="BH269" s="8">
        <f t="shared" si="50"/>
        <v>6950.067985</v>
      </c>
      <c r="BI269" s="8">
        <f>VLOOKUP(maxifs(Prices!A:A, Prices!A:A, "&lt;="&amp;$B$3), Prices!A:B, 2, 0)*AT269</f>
        <v>0</v>
      </c>
      <c r="BJ269" s="8">
        <f t="shared" si="51"/>
        <v>0</v>
      </c>
      <c r="BK269" s="8">
        <f t="shared" si="52"/>
        <v>0</v>
      </c>
      <c r="BL269" s="8">
        <f t="shared" si="53"/>
        <v>0</v>
      </c>
      <c r="BM269" s="8">
        <f t="shared" si="54"/>
        <v>0</v>
      </c>
    </row>
    <row r="270" ht="12.75" customHeight="1">
      <c r="A270" s="88" t="s">
        <v>125</v>
      </c>
      <c r="B270" s="88" t="s">
        <v>105</v>
      </c>
      <c r="C270" s="7"/>
      <c r="D270" s="7" t="str">
        <f t="shared" si="8"/>
        <v>Y</v>
      </c>
      <c r="E270" s="89"/>
      <c r="F270" s="90">
        <f>iferror(VLOOKUP(A270, Terminations!C:D, 2, 0), "")</f>
        <v>45717</v>
      </c>
      <c r="G270" s="88" t="s">
        <v>129</v>
      </c>
      <c r="H270" s="8" t="str">
        <f t="shared" si="9"/>
        <v>E4-T03-45930</v>
      </c>
      <c r="I270" s="91">
        <v>45084.0</v>
      </c>
      <c r="J270" s="92">
        <v>28000.0</v>
      </c>
      <c r="K270" s="91">
        <v>45930.0</v>
      </c>
      <c r="L270" s="10">
        <f t="shared" si="10"/>
        <v>0</v>
      </c>
      <c r="M270" s="93">
        <f t="shared" si="11"/>
        <v>45717</v>
      </c>
      <c r="N270" s="8">
        <f t="shared" si="12"/>
        <v>28000</v>
      </c>
      <c r="O270" s="94" t="str">
        <f t="shared" si="13"/>
        <v/>
      </c>
      <c r="P270" s="8">
        <f t="shared" si="14"/>
        <v>0</v>
      </c>
      <c r="Q270" s="95"/>
      <c r="R270" s="91"/>
      <c r="S270" s="97"/>
      <c r="T270" s="94">
        <f t="shared" si="16"/>
        <v>45717</v>
      </c>
      <c r="U270" s="10">
        <f t="shared" si="17"/>
        <v>0</v>
      </c>
      <c r="V270" s="10">
        <f t="shared" si="18"/>
        <v>28000</v>
      </c>
      <c r="W270" s="10">
        <f t="shared" si="19"/>
        <v>0</v>
      </c>
      <c r="X270" s="10">
        <f t="shared" si="20"/>
        <v>0</v>
      </c>
      <c r="Y270" s="10">
        <f t="shared" si="21"/>
        <v>28000</v>
      </c>
      <c r="Z270" s="10">
        <f t="shared" si="22"/>
        <v>0</v>
      </c>
      <c r="AA270" s="10">
        <f t="shared" si="23"/>
        <v>0</v>
      </c>
      <c r="AB270" s="10">
        <f t="shared" si="24"/>
        <v>0</v>
      </c>
      <c r="AC270" s="10">
        <f t="shared" si="64"/>
        <v>0</v>
      </c>
      <c r="AD270" s="9">
        <f t="shared" si="26"/>
        <v>45084</v>
      </c>
      <c r="AE270" s="9">
        <f t="array" ref="AE270">IFS(O270&lt;&gt;"", O270, M270&lt;&gt;"", M270, R270&lt;&gt;"", MIN(R270, K270), R270=0, K270)</f>
        <v>45717</v>
      </c>
      <c r="AF270" s="94">
        <f t="shared" si="27"/>
        <v>45717</v>
      </c>
      <c r="AG270" s="94" t="str">
        <f t="shared" si="28"/>
        <v>Start Before/End During (current period)</v>
      </c>
      <c r="AH270" s="98">
        <f t="shared" si="29"/>
        <v>45657</v>
      </c>
      <c r="AI270" s="98">
        <f t="shared" si="30"/>
        <v>45717</v>
      </c>
      <c r="AJ270" s="99">
        <f t="shared" si="31"/>
        <v>847</v>
      </c>
      <c r="AK270" s="99">
        <f t="shared" si="32"/>
        <v>574</v>
      </c>
      <c r="AL270" s="99">
        <f t="shared" si="33"/>
        <v>60</v>
      </c>
      <c r="AM270" s="99">
        <f t="shared" si="34"/>
        <v>634</v>
      </c>
      <c r="AN270" s="8">
        <f t="shared" si="35"/>
        <v>33.05785124</v>
      </c>
      <c r="AO270" s="8">
        <f t="shared" si="36"/>
        <v>18975.20661</v>
      </c>
      <c r="AP270" s="8">
        <f t="shared" si="37"/>
        <v>1983.471074</v>
      </c>
      <c r="AQ270" s="8">
        <f t="shared" si="38"/>
        <v>-20958.67769</v>
      </c>
      <c r="AR270" s="8">
        <f t="shared" si="39"/>
        <v>0</v>
      </c>
      <c r="AS270" s="8">
        <f t="shared" si="40"/>
        <v>0</v>
      </c>
      <c r="AT270" s="8">
        <f t="shared" si="41"/>
        <v>0</v>
      </c>
      <c r="AU270" s="100">
        <f t="shared" si="42"/>
        <v>0</v>
      </c>
      <c r="AV270" s="8">
        <f>if(AO270&gt;0, iferror(averageifs(Prices!$B:$B, Prices!$A:$A, "&gt;="&amp;AD270, Prices!$A:$A, "&lt;"&amp;MIN($B$2, AE270)), 0), 0)</f>
        <v>4.533158907</v>
      </c>
      <c r="AW270" s="8">
        <f>if(AP270&gt;0, IFERROR(averageifs(Prices!$B:$B, Prices!$A:$A, "&gt;="&amp;MAX(AD270, $B$2), Prices!$A:$A, "&lt;"&amp;MIN($B$3, AE270)), 0), 0)</f>
        <v>4.19667889</v>
      </c>
      <c r="AX270" s="8">
        <f>if(AT270&gt;0, iferror(averageifs(Prices!$B:$B, Prices!$A:$A, "&gt;="&amp;AD270, Prices!$A:$A, "&lt;"&amp;min($B$3, $AE270)), 0), 0)</f>
        <v>0</v>
      </c>
      <c r="AY270" s="8">
        <f>VLOOKUP(maxifs(Prices!A:A, Prices!A:A, "&lt;="&amp;$B$2-1), Prices!A:B, 2, 0)*AO270</f>
        <v>79313.72421</v>
      </c>
      <c r="AZ270" s="8">
        <f t="shared" si="43"/>
        <v>86017.62686</v>
      </c>
      <c r="BA270" s="8">
        <f t="shared" si="44"/>
        <v>0</v>
      </c>
      <c r="BB270" s="8">
        <f t="shared" si="45"/>
        <v>86017.62686</v>
      </c>
      <c r="BC270" s="8">
        <f t="shared" si="46"/>
        <v>-6703.902649</v>
      </c>
      <c r="BD270" s="8">
        <f t="shared" si="47"/>
        <v>8323.991187</v>
      </c>
      <c r="BE270" s="8">
        <f t="shared" si="48"/>
        <v>-94341.61804</v>
      </c>
      <c r="BF270" s="8">
        <f>-(if(R270&gt;0, VLOOKUP(maxifs(Prices!A:A, Prices!A:A, "&lt;="&amp;R270), Prices!A:B, 2, 0)*AA270, 0)+if(M270&lt;&gt;"", VLOOKUP(maxifs(Prices!A:A, Prices!A:A, "&lt;="&amp;M270), Prices!A:B, 2, 0)*Y270, 0)+if(O270&lt;&gt;"", VLOOKUP(maxifs(Prices!A:A, Prices!A:A, "&lt;="&amp;O270), Prices!A:B, 2, 0)*Z270, 0))</f>
        <v>-115367.3173</v>
      </c>
      <c r="BG270" s="8">
        <f t="shared" si="49"/>
        <v>-21025.69927</v>
      </c>
      <c r="BH270" s="8">
        <f t="shared" si="50"/>
        <v>6703.902649</v>
      </c>
      <c r="BI270" s="8">
        <f>VLOOKUP(maxifs(Prices!A:A, Prices!A:A, "&lt;="&amp;$B$3), Prices!A:B, 2, 0)*AT270</f>
        <v>0</v>
      </c>
      <c r="BJ270" s="8">
        <f t="shared" si="51"/>
        <v>0</v>
      </c>
      <c r="BK270" s="8">
        <f t="shared" si="52"/>
        <v>0</v>
      </c>
      <c r="BL270" s="8">
        <f t="shared" si="53"/>
        <v>0</v>
      </c>
      <c r="BM270" s="8">
        <f t="shared" si="54"/>
        <v>0</v>
      </c>
    </row>
    <row r="271" ht="12.75" customHeight="1">
      <c r="A271" s="88" t="s">
        <v>125</v>
      </c>
      <c r="B271" s="88" t="s">
        <v>105</v>
      </c>
      <c r="C271" s="7"/>
      <c r="D271" s="7" t="str">
        <f t="shared" si="8"/>
        <v>Y</v>
      </c>
      <c r="E271" s="89"/>
      <c r="F271" s="90">
        <f>iferror(VLOOKUP(A271, Terminations!C:D, 2, 0), "")</f>
        <v>45717</v>
      </c>
      <c r="G271" s="88" t="s">
        <v>129</v>
      </c>
      <c r="H271" s="8" t="str">
        <f t="shared" si="9"/>
        <v>E4-T03-45961</v>
      </c>
      <c r="I271" s="91">
        <v>45084.0</v>
      </c>
      <c r="J271" s="92">
        <v>28000.0</v>
      </c>
      <c r="K271" s="91">
        <v>45961.0</v>
      </c>
      <c r="L271" s="10">
        <f t="shared" si="10"/>
        <v>0</v>
      </c>
      <c r="M271" s="93">
        <f t="shared" si="11"/>
        <v>45717</v>
      </c>
      <c r="N271" s="8">
        <f t="shared" si="12"/>
        <v>28000</v>
      </c>
      <c r="O271" s="94" t="str">
        <f t="shared" si="13"/>
        <v/>
      </c>
      <c r="P271" s="8">
        <f t="shared" si="14"/>
        <v>0</v>
      </c>
      <c r="Q271" s="95"/>
      <c r="R271" s="91"/>
      <c r="S271" s="97"/>
      <c r="T271" s="94">
        <f t="shared" si="16"/>
        <v>45717</v>
      </c>
      <c r="U271" s="10">
        <f t="shared" si="17"/>
        <v>0</v>
      </c>
      <c r="V271" s="10">
        <f t="shared" si="18"/>
        <v>28000</v>
      </c>
      <c r="W271" s="10">
        <f t="shared" si="19"/>
        <v>0</v>
      </c>
      <c r="X271" s="10">
        <f t="shared" si="20"/>
        <v>0</v>
      </c>
      <c r="Y271" s="10">
        <f t="shared" si="21"/>
        <v>28000</v>
      </c>
      <c r="Z271" s="10">
        <f t="shared" si="22"/>
        <v>0</v>
      </c>
      <c r="AA271" s="10">
        <f t="shared" si="23"/>
        <v>0</v>
      </c>
      <c r="AB271" s="10">
        <f t="shared" si="24"/>
        <v>0</v>
      </c>
      <c r="AC271" s="10">
        <f t="shared" si="64"/>
        <v>0</v>
      </c>
      <c r="AD271" s="9">
        <f t="shared" si="26"/>
        <v>45084</v>
      </c>
      <c r="AE271" s="9">
        <f t="array" ref="AE271">IFS(O271&lt;&gt;"", O271, M271&lt;&gt;"", M271, R271&lt;&gt;"", MIN(R271, K271), R271=0, K271)</f>
        <v>45717</v>
      </c>
      <c r="AF271" s="94">
        <f t="shared" si="27"/>
        <v>45717</v>
      </c>
      <c r="AG271" s="94" t="str">
        <f t="shared" si="28"/>
        <v>Start Before/End During (current period)</v>
      </c>
      <c r="AH271" s="98">
        <f t="shared" si="29"/>
        <v>45657</v>
      </c>
      <c r="AI271" s="98">
        <f t="shared" si="30"/>
        <v>45717</v>
      </c>
      <c r="AJ271" s="99">
        <f t="shared" si="31"/>
        <v>878</v>
      </c>
      <c r="AK271" s="99">
        <f t="shared" si="32"/>
        <v>574</v>
      </c>
      <c r="AL271" s="99">
        <f t="shared" si="33"/>
        <v>60</v>
      </c>
      <c r="AM271" s="99">
        <f t="shared" si="34"/>
        <v>634</v>
      </c>
      <c r="AN271" s="8">
        <f t="shared" si="35"/>
        <v>31.89066059</v>
      </c>
      <c r="AO271" s="8">
        <f t="shared" si="36"/>
        <v>18305.23918</v>
      </c>
      <c r="AP271" s="8">
        <f t="shared" si="37"/>
        <v>1913.439636</v>
      </c>
      <c r="AQ271" s="8">
        <f t="shared" si="38"/>
        <v>-20218.67882</v>
      </c>
      <c r="AR271" s="8">
        <f t="shared" si="39"/>
        <v>0</v>
      </c>
      <c r="AS271" s="8">
        <f t="shared" si="40"/>
        <v>0</v>
      </c>
      <c r="AT271" s="8">
        <f t="shared" si="41"/>
        <v>0</v>
      </c>
      <c r="AU271" s="100">
        <f t="shared" si="42"/>
        <v>0</v>
      </c>
      <c r="AV271" s="8">
        <f>if(AO271&gt;0, iferror(averageifs(Prices!$B:$B, Prices!$A:$A, "&gt;="&amp;AD271, Prices!$A:$A, "&lt;"&amp;MIN($B$2, AE271)), 0), 0)</f>
        <v>4.533158907</v>
      </c>
      <c r="AW271" s="8">
        <f>if(AP271&gt;0, IFERROR(averageifs(Prices!$B:$B, Prices!$A:$A, "&gt;="&amp;MAX(AD271, $B$2), Prices!$A:$A, "&lt;"&amp;MIN($B$3, AE271)), 0), 0)</f>
        <v>4.19667889</v>
      </c>
      <c r="AX271" s="8">
        <f>if(AT271&gt;0, iferror(averageifs(Prices!$B:$B, Prices!$A:$A, "&gt;="&amp;AD271, Prices!$A:$A, "&lt;"&amp;min($B$3, $AE271)), 0), 0)</f>
        <v>0</v>
      </c>
      <c r="AY271" s="8">
        <f>VLOOKUP(maxifs(Prices!A:A, Prices!A:A, "&lt;="&amp;$B$2-1), Prices!A:B, 2, 0)*AO271</f>
        <v>76513.35353</v>
      </c>
      <c r="AZ271" s="8">
        <f t="shared" si="43"/>
        <v>82980.55803</v>
      </c>
      <c r="BA271" s="8">
        <f t="shared" si="44"/>
        <v>0</v>
      </c>
      <c r="BB271" s="8">
        <f t="shared" si="45"/>
        <v>82980.55803</v>
      </c>
      <c r="BC271" s="8">
        <f t="shared" si="46"/>
        <v>-6467.204492</v>
      </c>
      <c r="BD271" s="8">
        <f t="shared" si="47"/>
        <v>8030.091726</v>
      </c>
      <c r="BE271" s="8">
        <f t="shared" si="48"/>
        <v>-91010.64975</v>
      </c>
      <c r="BF271" s="8">
        <f>-(if(R271&gt;0, VLOOKUP(maxifs(Prices!A:A, Prices!A:A, "&lt;="&amp;R271), Prices!A:B, 2, 0)*AA271, 0)+if(M271&lt;&gt;"", VLOOKUP(maxifs(Prices!A:A, Prices!A:A, "&lt;="&amp;M271), Prices!A:B, 2, 0)*Y271, 0)+if(O271&lt;&gt;"", VLOOKUP(maxifs(Prices!A:A, Prices!A:A, "&lt;="&amp;O271), Prices!A:B, 2, 0)*Z271, 0))</f>
        <v>-115367.3173</v>
      </c>
      <c r="BG271" s="8">
        <f t="shared" si="49"/>
        <v>-24356.66756</v>
      </c>
      <c r="BH271" s="8">
        <f t="shared" si="50"/>
        <v>6467.204492</v>
      </c>
      <c r="BI271" s="8">
        <f>VLOOKUP(maxifs(Prices!A:A, Prices!A:A, "&lt;="&amp;$B$3), Prices!A:B, 2, 0)*AT271</f>
        <v>0</v>
      </c>
      <c r="BJ271" s="8">
        <f t="shared" si="51"/>
        <v>0</v>
      </c>
      <c r="BK271" s="8">
        <f t="shared" si="52"/>
        <v>0</v>
      </c>
      <c r="BL271" s="8">
        <f t="shared" si="53"/>
        <v>0</v>
      </c>
      <c r="BM271" s="8">
        <f t="shared" si="54"/>
        <v>0</v>
      </c>
    </row>
    <row r="272" ht="12.75" customHeight="1">
      <c r="A272" s="88" t="s">
        <v>125</v>
      </c>
      <c r="B272" s="88" t="s">
        <v>105</v>
      </c>
      <c r="C272" s="7"/>
      <c r="D272" s="7" t="str">
        <f t="shared" si="8"/>
        <v>Y</v>
      </c>
      <c r="E272" s="89"/>
      <c r="F272" s="90">
        <f>iferror(VLOOKUP(A272, Terminations!C:D, 2, 0), "")</f>
        <v>45717</v>
      </c>
      <c r="G272" s="88" t="s">
        <v>129</v>
      </c>
      <c r="H272" s="8" t="str">
        <f t="shared" si="9"/>
        <v>E4-T03-45991</v>
      </c>
      <c r="I272" s="91">
        <v>45084.0</v>
      </c>
      <c r="J272" s="92">
        <v>28000.0</v>
      </c>
      <c r="K272" s="91">
        <v>45991.0</v>
      </c>
      <c r="L272" s="10">
        <f t="shared" si="10"/>
        <v>0</v>
      </c>
      <c r="M272" s="93">
        <f t="shared" si="11"/>
        <v>45717</v>
      </c>
      <c r="N272" s="8">
        <f t="shared" si="12"/>
        <v>28000</v>
      </c>
      <c r="O272" s="94" t="str">
        <f t="shared" si="13"/>
        <v/>
      </c>
      <c r="P272" s="8">
        <f t="shared" si="14"/>
        <v>0</v>
      </c>
      <c r="Q272" s="95"/>
      <c r="R272" s="91"/>
      <c r="S272" s="97"/>
      <c r="T272" s="94">
        <f t="shared" si="16"/>
        <v>45717</v>
      </c>
      <c r="U272" s="10">
        <f t="shared" si="17"/>
        <v>0</v>
      </c>
      <c r="V272" s="10">
        <f t="shared" si="18"/>
        <v>28000</v>
      </c>
      <c r="W272" s="10">
        <f t="shared" si="19"/>
        <v>0</v>
      </c>
      <c r="X272" s="10">
        <f t="shared" si="20"/>
        <v>0</v>
      </c>
      <c r="Y272" s="10">
        <f t="shared" si="21"/>
        <v>28000</v>
      </c>
      <c r="Z272" s="10">
        <f t="shared" si="22"/>
        <v>0</v>
      </c>
      <c r="AA272" s="10">
        <f t="shared" si="23"/>
        <v>0</v>
      </c>
      <c r="AB272" s="10">
        <f t="shared" si="24"/>
        <v>0</v>
      </c>
      <c r="AC272" s="10">
        <f t="shared" si="64"/>
        <v>0</v>
      </c>
      <c r="AD272" s="9">
        <f t="shared" si="26"/>
        <v>45084</v>
      </c>
      <c r="AE272" s="9">
        <f t="array" ref="AE272">IFS(O272&lt;&gt;"", O272, M272&lt;&gt;"", M272, R272&lt;&gt;"", MIN(R272, K272), R272=0, K272)</f>
        <v>45717</v>
      </c>
      <c r="AF272" s="94">
        <f t="shared" si="27"/>
        <v>45717</v>
      </c>
      <c r="AG272" s="94" t="str">
        <f t="shared" si="28"/>
        <v>Start Before/End During (current period)</v>
      </c>
      <c r="AH272" s="98">
        <f t="shared" si="29"/>
        <v>45657</v>
      </c>
      <c r="AI272" s="98">
        <f t="shared" si="30"/>
        <v>45717</v>
      </c>
      <c r="AJ272" s="99">
        <f t="shared" si="31"/>
        <v>908</v>
      </c>
      <c r="AK272" s="99">
        <f t="shared" si="32"/>
        <v>574</v>
      </c>
      <c r="AL272" s="99">
        <f t="shared" si="33"/>
        <v>60</v>
      </c>
      <c r="AM272" s="99">
        <f t="shared" si="34"/>
        <v>634</v>
      </c>
      <c r="AN272" s="8">
        <f t="shared" si="35"/>
        <v>30.83700441</v>
      </c>
      <c r="AO272" s="8">
        <f t="shared" si="36"/>
        <v>17700.44053</v>
      </c>
      <c r="AP272" s="8">
        <f t="shared" si="37"/>
        <v>1850.220264</v>
      </c>
      <c r="AQ272" s="8">
        <f t="shared" si="38"/>
        <v>-19550.66079</v>
      </c>
      <c r="AR272" s="8">
        <f t="shared" si="39"/>
        <v>0</v>
      </c>
      <c r="AS272" s="8">
        <f t="shared" si="40"/>
        <v>0</v>
      </c>
      <c r="AT272" s="8">
        <f t="shared" si="41"/>
        <v>0</v>
      </c>
      <c r="AU272" s="100">
        <f t="shared" si="42"/>
        <v>0</v>
      </c>
      <c r="AV272" s="8">
        <f>if(AO272&gt;0, iferror(averageifs(Prices!$B:$B, Prices!$A:$A, "&gt;="&amp;AD272, Prices!$A:$A, "&lt;"&amp;MIN($B$2, AE272)), 0), 0)</f>
        <v>4.533158907</v>
      </c>
      <c r="AW272" s="8">
        <f>if(AP272&gt;0, IFERROR(averageifs(Prices!$B:$B, Prices!$A:$A, "&gt;="&amp;MAX(AD272, $B$2), Prices!$A:$A, "&lt;"&amp;MIN($B$3, AE272)), 0), 0)</f>
        <v>4.19667889</v>
      </c>
      <c r="AX272" s="8">
        <f>if(AT272&gt;0, iferror(averageifs(Prices!$B:$B, Prices!$A:$A, "&gt;="&amp;AD272, Prices!$A:$A, "&lt;"&amp;min($B$3, $AE272)), 0), 0)</f>
        <v>0</v>
      </c>
      <c r="AY272" s="8">
        <f>VLOOKUP(maxifs(Prices!A:A, Prices!A:A, "&lt;="&amp;$B$2-1), Prices!A:B, 2, 0)*AO272</f>
        <v>73985.3793</v>
      </c>
      <c r="AZ272" s="8">
        <f t="shared" si="43"/>
        <v>80238.90963</v>
      </c>
      <c r="BA272" s="8">
        <f t="shared" si="44"/>
        <v>0</v>
      </c>
      <c r="BB272" s="8">
        <f t="shared" si="45"/>
        <v>80238.90963</v>
      </c>
      <c r="BC272" s="8">
        <f t="shared" si="46"/>
        <v>-6253.530335</v>
      </c>
      <c r="BD272" s="8">
        <f t="shared" si="47"/>
        <v>7764.780325</v>
      </c>
      <c r="BE272" s="8">
        <f t="shared" si="48"/>
        <v>-88003.68996</v>
      </c>
      <c r="BF272" s="8">
        <f>-(if(R272&gt;0, VLOOKUP(maxifs(Prices!A:A, Prices!A:A, "&lt;="&amp;R272), Prices!A:B, 2, 0)*AA272, 0)+if(M272&lt;&gt;"", VLOOKUP(maxifs(Prices!A:A, Prices!A:A, "&lt;="&amp;M272), Prices!A:B, 2, 0)*Y272, 0)+if(O272&lt;&gt;"", VLOOKUP(maxifs(Prices!A:A, Prices!A:A, "&lt;="&amp;O272), Prices!A:B, 2, 0)*Z272, 0))</f>
        <v>-115367.3173</v>
      </c>
      <c r="BG272" s="8">
        <f t="shared" si="49"/>
        <v>-27363.62735</v>
      </c>
      <c r="BH272" s="8">
        <f t="shared" si="50"/>
        <v>6253.530335</v>
      </c>
      <c r="BI272" s="8">
        <f>VLOOKUP(maxifs(Prices!A:A, Prices!A:A, "&lt;="&amp;$B$3), Prices!A:B, 2, 0)*AT272</f>
        <v>0</v>
      </c>
      <c r="BJ272" s="8">
        <f t="shared" si="51"/>
        <v>0</v>
      </c>
      <c r="BK272" s="8">
        <f t="shared" si="52"/>
        <v>0</v>
      </c>
      <c r="BL272" s="8">
        <f t="shared" si="53"/>
        <v>0</v>
      </c>
      <c r="BM272" s="8">
        <f t="shared" si="54"/>
        <v>0</v>
      </c>
    </row>
    <row r="273" ht="12.75" customHeight="1">
      <c r="A273" s="88" t="s">
        <v>125</v>
      </c>
      <c r="B273" s="88" t="s">
        <v>105</v>
      </c>
      <c r="C273" s="7"/>
      <c r="D273" s="7" t="str">
        <f t="shared" si="8"/>
        <v>Y</v>
      </c>
      <c r="E273" s="89"/>
      <c r="F273" s="90">
        <f>iferror(VLOOKUP(A273, Terminations!C:D, 2, 0), "")</f>
        <v>45717</v>
      </c>
      <c r="G273" s="88" t="s">
        <v>129</v>
      </c>
      <c r="H273" s="8" t="str">
        <f t="shared" si="9"/>
        <v>E4-T03-46022</v>
      </c>
      <c r="I273" s="91">
        <v>45084.0</v>
      </c>
      <c r="J273" s="92">
        <v>28000.0</v>
      </c>
      <c r="K273" s="91">
        <v>46022.0</v>
      </c>
      <c r="L273" s="10">
        <f t="shared" si="10"/>
        <v>0</v>
      </c>
      <c r="M273" s="93">
        <f t="shared" si="11"/>
        <v>45717</v>
      </c>
      <c r="N273" s="8">
        <f t="shared" si="12"/>
        <v>28000</v>
      </c>
      <c r="O273" s="94" t="str">
        <f t="shared" si="13"/>
        <v/>
      </c>
      <c r="P273" s="8">
        <f t="shared" si="14"/>
        <v>0</v>
      </c>
      <c r="Q273" s="95"/>
      <c r="R273" s="91"/>
      <c r="S273" s="97"/>
      <c r="T273" s="94">
        <f t="shared" si="16"/>
        <v>45717</v>
      </c>
      <c r="U273" s="10">
        <f t="shared" si="17"/>
        <v>0</v>
      </c>
      <c r="V273" s="10">
        <f t="shared" si="18"/>
        <v>28000</v>
      </c>
      <c r="W273" s="10">
        <f t="shared" si="19"/>
        <v>0</v>
      </c>
      <c r="X273" s="10">
        <f t="shared" si="20"/>
        <v>0</v>
      </c>
      <c r="Y273" s="10">
        <f t="shared" si="21"/>
        <v>28000</v>
      </c>
      <c r="Z273" s="10">
        <f t="shared" si="22"/>
        <v>0</v>
      </c>
      <c r="AA273" s="10">
        <f t="shared" si="23"/>
        <v>0</v>
      </c>
      <c r="AB273" s="10">
        <f t="shared" si="24"/>
        <v>0</v>
      </c>
      <c r="AC273" s="10">
        <f t="shared" si="64"/>
        <v>0</v>
      </c>
      <c r="AD273" s="9">
        <f t="shared" si="26"/>
        <v>45084</v>
      </c>
      <c r="AE273" s="9">
        <f t="array" ref="AE273">IFS(O273&lt;&gt;"", O273, M273&lt;&gt;"", M273, R273&lt;&gt;"", MIN(R273, K273), R273=0, K273)</f>
        <v>45717</v>
      </c>
      <c r="AF273" s="94">
        <f t="shared" si="27"/>
        <v>45717</v>
      </c>
      <c r="AG273" s="94" t="str">
        <f t="shared" si="28"/>
        <v>Start Before/End During (current period)</v>
      </c>
      <c r="AH273" s="98">
        <f t="shared" si="29"/>
        <v>45657</v>
      </c>
      <c r="AI273" s="98">
        <f t="shared" si="30"/>
        <v>45717</v>
      </c>
      <c r="AJ273" s="99">
        <f t="shared" si="31"/>
        <v>939</v>
      </c>
      <c r="AK273" s="99">
        <f t="shared" si="32"/>
        <v>574</v>
      </c>
      <c r="AL273" s="99">
        <f t="shared" si="33"/>
        <v>60</v>
      </c>
      <c r="AM273" s="99">
        <f t="shared" si="34"/>
        <v>634</v>
      </c>
      <c r="AN273" s="8">
        <f t="shared" si="35"/>
        <v>29.81895634</v>
      </c>
      <c r="AO273" s="8">
        <f t="shared" si="36"/>
        <v>17116.08094</v>
      </c>
      <c r="AP273" s="8">
        <f t="shared" si="37"/>
        <v>1789.13738</v>
      </c>
      <c r="AQ273" s="8">
        <f t="shared" si="38"/>
        <v>-18905.21832</v>
      </c>
      <c r="AR273" s="8">
        <f t="shared" si="39"/>
        <v>0</v>
      </c>
      <c r="AS273" s="8">
        <f t="shared" si="40"/>
        <v>0</v>
      </c>
      <c r="AT273" s="8">
        <f t="shared" si="41"/>
        <v>0</v>
      </c>
      <c r="AU273" s="100">
        <f t="shared" si="42"/>
        <v>0</v>
      </c>
      <c r="AV273" s="8">
        <f>if(AO273&gt;0, iferror(averageifs(Prices!$B:$B, Prices!$A:$A, "&gt;="&amp;AD273, Prices!$A:$A, "&lt;"&amp;MIN($B$2, AE273)), 0), 0)</f>
        <v>4.533158907</v>
      </c>
      <c r="AW273" s="8">
        <f>if(AP273&gt;0, IFERROR(averageifs(Prices!$B:$B, Prices!$A:$A, "&gt;="&amp;MAX(AD273, $B$2), Prices!$A:$A, "&lt;"&amp;MIN($B$3, AE273)), 0), 0)</f>
        <v>4.19667889</v>
      </c>
      <c r="AX273" s="8">
        <f>if(AT273&gt;0, iferror(averageifs(Prices!$B:$B, Prices!$A:$A, "&gt;="&amp;AD273, Prices!$A:$A, "&lt;"&amp;min($B$3, $AE273)), 0), 0)</f>
        <v>0</v>
      </c>
      <c r="AY273" s="8">
        <f>VLOOKUP(maxifs(Prices!A:A, Prices!A:A, "&lt;="&amp;$B$2-1), Prices!A:B, 2, 0)*AO273</f>
        <v>71542.83749</v>
      </c>
      <c r="AZ273" s="8">
        <f t="shared" si="43"/>
        <v>77589.91475</v>
      </c>
      <c r="BA273" s="8">
        <f t="shared" si="44"/>
        <v>0</v>
      </c>
      <c r="BB273" s="8">
        <f t="shared" si="45"/>
        <v>77589.91475</v>
      </c>
      <c r="BC273" s="8">
        <f t="shared" si="46"/>
        <v>-6047.077257</v>
      </c>
      <c r="BD273" s="8">
        <f t="shared" si="47"/>
        <v>7508.435075</v>
      </c>
      <c r="BE273" s="8">
        <f t="shared" si="48"/>
        <v>-85098.34982</v>
      </c>
      <c r="BF273" s="8">
        <f>-(if(R273&gt;0, VLOOKUP(maxifs(Prices!A:A, Prices!A:A, "&lt;="&amp;R273), Prices!A:B, 2, 0)*AA273, 0)+if(M273&lt;&gt;"", VLOOKUP(maxifs(Prices!A:A, Prices!A:A, "&lt;="&amp;M273), Prices!A:B, 2, 0)*Y273, 0)+if(O273&lt;&gt;"", VLOOKUP(maxifs(Prices!A:A, Prices!A:A, "&lt;="&amp;O273), Prices!A:B, 2, 0)*Z273, 0))</f>
        <v>-115367.3173</v>
      </c>
      <c r="BG273" s="8">
        <f t="shared" si="49"/>
        <v>-30268.96749</v>
      </c>
      <c r="BH273" s="8">
        <f t="shared" si="50"/>
        <v>6047.077257</v>
      </c>
      <c r="BI273" s="8">
        <f>VLOOKUP(maxifs(Prices!A:A, Prices!A:A, "&lt;="&amp;$B$3), Prices!A:B, 2, 0)*AT273</f>
        <v>0</v>
      </c>
      <c r="BJ273" s="8">
        <f t="shared" si="51"/>
        <v>0</v>
      </c>
      <c r="BK273" s="8">
        <f t="shared" si="52"/>
        <v>0</v>
      </c>
      <c r="BL273" s="8">
        <f t="shared" si="53"/>
        <v>0</v>
      </c>
      <c r="BM273" s="8">
        <f t="shared" si="54"/>
        <v>0</v>
      </c>
    </row>
    <row r="274" ht="12.75" customHeight="1">
      <c r="A274" s="88" t="s">
        <v>125</v>
      </c>
      <c r="B274" s="88" t="s">
        <v>105</v>
      </c>
      <c r="C274" s="7"/>
      <c r="D274" s="7" t="str">
        <f t="shared" si="8"/>
        <v>Y</v>
      </c>
      <c r="E274" s="89"/>
      <c r="F274" s="90">
        <f>iferror(VLOOKUP(A274, Terminations!C:D, 2, 0), "")</f>
        <v>45717</v>
      </c>
      <c r="G274" s="88" t="s">
        <v>129</v>
      </c>
      <c r="H274" s="8" t="str">
        <f t="shared" si="9"/>
        <v>E4-T03-46053</v>
      </c>
      <c r="I274" s="91">
        <v>45084.0</v>
      </c>
      <c r="J274" s="92">
        <v>28000.0</v>
      </c>
      <c r="K274" s="91">
        <v>46053.0</v>
      </c>
      <c r="L274" s="10">
        <f t="shared" si="10"/>
        <v>0</v>
      </c>
      <c r="M274" s="93">
        <f t="shared" si="11"/>
        <v>45717</v>
      </c>
      <c r="N274" s="8">
        <f t="shared" si="12"/>
        <v>28000</v>
      </c>
      <c r="O274" s="94" t="str">
        <f t="shared" si="13"/>
        <v/>
      </c>
      <c r="P274" s="8">
        <f t="shared" si="14"/>
        <v>0</v>
      </c>
      <c r="Q274" s="95"/>
      <c r="R274" s="91"/>
      <c r="S274" s="97"/>
      <c r="T274" s="94">
        <f t="shared" si="16"/>
        <v>45717</v>
      </c>
      <c r="U274" s="10">
        <f t="shared" si="17"/>
        <v>0</v>
      </c>
      <c r="V274" s="10">
        <f t="shared" si="18"/>
        <v>28000</v>
      </c>
      <c r="W274" s="10">
        <f t="shared" si="19"/>
        <v>0</v>
      </c>
      <c r="X274" s="10">
        <f t="shared" si="20"/>
        <v>0</v>
      </c>
      <c r="Y274" s="10">
        <f t="shared" si="21"/>
        <v>28000</v>
      </c>
      <c r="Z274" s="10">
        <f t="shared" si="22"/>
        <v>0</v>
      </c>
      <c r="AA274" s="10">
        <f t="shared" si="23"/>
        <v>0</v>
      </c>
      <c r="AB274" s="10">
        <f t="shared" si="24"/>
        <v>0</v>
      </c>
      <c r="AC274" s="10">
        <f t="shared" si="64"/>
        <v>0</v>
      </c>
      <c r="AD274" s="9">
        <f t="shared" si="26"/>
        <v>45084</v>
      </c>
      <c r="AE274" s="9">
        <f t="array" ref="AE274">IFS(O274&lt;&gt;"", O274, M274&lt;&gt;"", M274, R274&lt;&gt;"", MIN(R274, K274), R274=0, K274)</f>
        <v>45717</v>
      </c>
      <c r="AF274" s="94">
        <f t="shared" si="27"/>
        <v>45717</v>
      </c>
      <c r="AG274" s="94" t="str">
        <f t="shared" si="28"/>
        <v>Start Before/End During (current period)</v>
      </c>
      <c r="AH274" s="98">
        <f t="shared" si="29"/>
        <v>45657</v>
      </c>
      <c r="AI274" s="98">
        <f t="shared" si="30"/>
        <v>45717</v>
      </c>
      <c r="AJ274" s="99">
        <f t="shared" si="31"/>
        <v>970</v>
      </c>
      <c r="AK274" s="99">
        <f t="shared" si="32"/>
        <v>574</v>
      </c>
      <c r="AL274" s="99">
        <f t="shared" si="33"/>
        <v>60</v>
      </c>
      <c r="AM274" s="99">
        <f t="shared" si="34"/>
        <v>634</v>
      </c>
      <c r="AN274" s="8">
        <f t="shared" si="35"/>
        <v>28.86597938</v>
      </c>
      <c r="AO274" s="8">
        <f t="shared" si="36"/>
        <v>16569.07216</v>
      </c>
      <c r="AP274" s="8">
        <f t="shared" si="37"/>
        <v>1731.958763</v>
      </c>
      <c r="AQ274" s="8">
        <f t="shared" si="38"/>
        <v>-18301.03093</v>
      </c>
      <c r="AR274" s="8">
        <f t="shared" si="39"/>
        <v>0</v>
      </c>
      <c r="AS274" s="8">
        <f t="shared" si="40"/>
        <v>0</v>
      </c>
      <c r="AT274" s="8">
        <f t="shared" si="41"/>
        <v>0</v>
      </c>
      <c r="AU274" s="100">
        <f t="shared" si="42"/>
        <v>0</v>
      </c>
      <c r="AV274" s="8">
        <f>if(AO274&gt;0, iferror(averageifs(Prices!$B:$B, Prices!$A:$A, "&gt;="&amp;AD274, Prices!$A:$A, "&lt;"&amp;MIN($B$2, AE274)), 0), 0)</f>
        <v>4.533158907</v>
      </c>
      <c r="AW274" s="8">
        <f>if(AP274&gt;0, IFERROR(averageifs(Prices!$B:$B, Prices!$A:$A, "&gt;="&amp;MAX(AD274, $B$2), Prices!$A:$A, "&lt;"&amp;MIN($B$3, AE274)), 0), 0)</f>
        <v>4.19667889</v>
      </c>
      <c r="AX274" s="8">
        <f>if(AT274&gt;0, iferror(averageifs(Prices!$B:$B, Prices!$A:$A, "&gt;="&amp;AD274, Prices!$A:$A, "&lt;"&amp;min($B$3, $AE274)), 0), 0)</f>
        <v>0</v>
      </c>
      <c r="AY274" s="8">
        <f>VLOOKUP(maxifs(Prices!A:A, Prices!A:A, "&lt;="&amp;$B$2-1), Prices!A:B, 2, 0)*AO274</f>
        <v>69256.41691</v>
      </c>
      <c r="AZ274" s="8">
        <f t="shared" si="43"/>
        <v>75110.23706</v>
      </c>
      <c r="BA274" s="8">
        <f t="shared" si="44"/>
        <v>0</v>
      </c>
      <c r="BB274" s="8">
        <f t="shared" si="45"/>
        <v>75110.23706</v>
      </c>
      <c r="BC274" s="8">
        <f t="shared" si="46"/>
        <v>-5853.820148</v>
      </c>
      <c r="BD274" s="8">
        <f t="shared" si="47"/>
        <v>7268.474779</v>
      </c>
      <c r="BE274" s="8">
        <f t="shared" si="48"/>
        <v>-82378.71184</v>
      </c>
      <c r="BF274" s="8">
        <f>-(if(R274&gt;0, VLOOKUP(maxifs(Prices!A:A, Prices!A:A, "&lt;="&amp;R274), Prices!A:B, 2, 0)*AA274, 0)+if(M274&lt;&gt;"", VLOOKUP(maxifs(Prices!A:A, Prices!A:A, "&lt;="&amp;M274), Prices!A:B, 2, 0)*Y274, 0)+if(O274&lt;&gt;"", VLOOKUP(maxifs(Prices!A:A, Prices!A:A, "&lt;="&amp;O274), Prices!A:B, 2, 0)*Z274, 0))</f>
        <v>-115367.3173</v>
      </c>
      <c r="BG274" s="8">
        <f t="shared" si="49"/>
        <v>-32988.60547</v>
      </c>
      <c r="BH274" s="8">
        <f t="shared" si="50"/>
        <v>5853.820148</v>
      </c>
      <c r="BI274" s="8">
        <f>VLOOKUP(maxifs(Prices!A:A, Prices!A:A, "&lt;="&amp;$B$3), Prices!A:B, 2, 0)*AT274</f>
        <v>0</v>
      </c>
      <c r="BJ274" s="8">
        <f t="shared" si="51"/>
        <v>0</v>
      </c>
      <c r="BK274" s="8">
        <f t="shared" si="52"/>
        <v>0</v>
      </c>
      <c r="BL274" s="8">
        <f t="shared" si="53"/>
        <v>0</v>
      </c>
      <c r="BM274" s="8">
        <f t="shared" si="54"/>
        <v>0</v>
      </c>
    </row>
    <row r="275" ht="12.75" customHeight="1">
      <c r="A275" s="88" t="s">
        <v>125</v>
      </c>
      <c r="B275" s="88" t="s">
        <v>105</v>
      </c>
      <c r="C275" s="7"/>
      <c r="D275" s="7" t="str">
        <f t="shared" si="8"/>
        <v>Y</v>
      </c>
      <c r="E275" s="89"/>
      <c r="F275" s="90">
        <f>iferror(VLOOKUP(A275, Terminations!C:D, 2, 0), "")</f>
        <v>45717</v>
      </c>
      <c r="G275" s="88" t="s">
        <v>129</v>
      </c>
      <c r="H275" s="8" t="str">
        <f t="shared" si="9"/>
        <v>E4-T03-46082</v>
      </c>
      <c r="I275" s="91">
        <v>45084.0</v>
      </c>
      <c r="J275" s="92">
        <v>28000.0</v>
      </c>
      <c r="K275" s="91">
        <v>46082.0</v>
      </c>
      <c r="L275" s="10">
        <f t="shared" si="10"/>
        <v>0</v>
      </c>
      <c r="M275" s="93">
        <f t="shared" si="11"/>
        <v>45717</v>
      </c>
      <c r="N275" s="8">
        <f t="shared" si="12"/>
        <v>28000</v>
      </c>
      <c r="O275" s="94" t="str">
        <f t="shared" si="13"/>
        <v/>
      </c>
      <c r="P275" s="8">
        <f t="shared" si="14"/>
        <v>0</v>
      </c>
      <c r="Q275" s="95"/>
      <c r="R275" s="91"/>
      <c r="S275" s="97"/>
      <c r="T275" s="94">
        <f t="shared" si="16"/>
        <v>45717</v>
      </c>
      <c r="U275" s="10">
        <f t="shared" si="17"/>
        <v>0</v>
      </c>
      <c r="V275" s="10">
        <f t="shared" si="18"/>
        <v>28000</v>
      </c>
      <c r="W275" s="10">
        <f t="shared" si="19"/>
        <v>0</v>
      </c>
      <c r="X275" s="10">
        <f t="shared" si="20"/>
        <v>0</v>
      </c>
      <c r="Y275" s="10">
        <f t="shared" si="21"/>
        <v>28000</v>
      </c>
      <c r="Z275" s="10">
        <f t="shared" si="22"/>
        <v>0</v>
      </c>
      <c r="AA275" s="10">
        <f t="shared" si="23"/>
        <v>0</v>
      </c>
      <c r="AB275" s="10">
        <f t="shared" si="24"/>
        <v>0</v>
      </c>
      <c r="AC275" s="10">
        <f t="shared" si="64"/>
        <v>0</v>
      </c>
      <c r="AD275" s="9">
        <f t="shared" si="26"/>
        <v>45084</v>
      </c>
      <c r="AE275" s="9">
        <f t="array" ref="AE275">IFS(O275&lt;&gt;"", O275, M275&lt;&gt;"", M275, R275&lt;&gt;"", MIN(R275, K275), R275=0, K275)</f>
        <v>45717</v>
      </c>
      <c r="AF275" s="94">
        <f t="shared" si="27"/>
        <v>45717</v>
      </c>
      <c r="AG275" s="94" t="str">
        <f t="shared" si="28"/>
        <v>Start Before/End During (current period)</v>
      </c>
      <c r="AH275" s="98">
        <f t="shared" si="29"/>
        <v>45657</v>
      </c>
      <c r="AI275" s="98">
        <f t="shared" si="30"/>
        <v>45717</v>
      </c>
      <c r="AJ275" s="99">
        <f t="shared" si="31"/>
        <v>999</v>
      </c>
      <c r="AK275" s="99">
        <f t="shared" si="32"/>
        <v>574</v>
      </c>
      <c r="AL275" s="99">
        <f t="shared" si="33"/>
        <v>60</v>
      </c>
      <c r="AM275" s="99">
        <f t="shared" si="34"/>
        <v>634</v>
      </c>
      <c r="AN275" s="8">
        <f t="shared" si="35"/>
        <v>28.02802803</v>
      </c>
      <c r="AO275" s="8">
        <f t="shared" si="36"/>
        <v>16088.08809</v>
      </c>
      <c r="AP275" s="8">
        <f t="shared" si="37"/>
        <v>1681.681682</v>
      </c>
      <c r="AQ275" s="8">
        <f t="shared" si="38"/>
        <v>-17769.76977</v>
      </c>
      <c r="AR275" s="8">
        <f t="shared" si="39"/>
        <v>0</v>
      </c>
      <c r="AS275" s="8">
        <f t="shared" si="40"/>
        <v>0</v>
      </c>
      <c r="AT275" s="8">
        <f t="shared" si="41"/>
        <v>0</v>
      </c>
      <c r="AU275" s="100">
        <f t="shared" si="42"/>
        <v>0</v>
      </c>
      <c r="AV275" s="8">
        <f>if(AO275&gt;0, iferror(averageifs(Prices!$B:$B, Prices!$A:$A, "&gt;="&amp;AD275, Prices!$A:$A, "&lt;"&amp;MIN($B$2, AE275)), 0), 0)</f>
        <v>4.533158907</v>
      </c>
      <c r="AW275" s="8">
        <f>if(AP275&gt;0, IFERROR(averageifs(Prices!$B:$B, Prices!$A:$A, "&gt;="&amp;MAX(AD275, $B$2), Prices!$A:$A, "&lt;"&amp;MIN($B$3, AE275)), 0), 0)</f>
        <v>4.19667889</v>
      </c>
      <c r="AX275" s="8">
        <f>if(AT275&gt;0, iferror(averageifs(Prices!$B:$B, Prices!$A:$A, "&gt;="&amp;AD275, Prices!$A:$A, "&lt;"&amp;min($B$3, $AE275)), 0), 0)</f>
        <v>0</v>
      </c>
      <c r="AY275" s="8">
        <f>VLOOKUP(maxifs(Prices!A:A, Prices!A:A, "&lt;="&amp;$B$2-1), Prices!A:B, 2, 0)*AO275</f>
        <v>67245.97037</v>
      </c>
      <c r="AZ275" s="8">
        <f t="shared" si="43"/>
        <v>72929.85981</v>
      </c>
      <c r="BA275" s="8">
        <f t="shared" si="44"/>
        <v>0</v>
      </c>
      <c r="BB275" s="8">
        <f t="shared" si="45"/>
        <v>72929.85981</v>
      </c>
      <c r="BC275" s="8">
        <f t="shared" si="46"/>
        <v>-5683.889433</v>
      </c>
      <c r="BD275" s="8">
        <f t="shared" si="47"/>
        <v>7057.478013</v>
      </c>
      <c r="BE275" s="8">
        <f t="shared" si="48"/>
        <v>-79987.33782</v>
      </c>
      <c r="BF275" s="8">
        <f>-(if(R275&gt;0, VLOOKUP(maxifs(Prices!A:A, Prices!A:A, "&lt;="&amp;R275), Prices!A:B, 2, 0)*AA275, 0)+if(M275&lt;&gt;"", VLOOKUP(maxifs(Prices!A:A, Prices!A:A, "&lt;="&amp;M275), Prices!A:B, 2, 0)*Y275, 0)+if(O275&lt;&gt;"", VLOOKUP(maxifs(Prices!A:A, Prices!A:A, "&lt;="&amp;O275), Prices!A:B, 2, 0)*Z275, 0))</f>
        <v>-115367.3173</v>
      </c>
      <c r="BG275" s="8">
        <f t="shared" si="49"/>
        <v>-35379.97949</v>
      </c>
      <c r="BH275" s="8">
        <f t="shared" si="50"/>
        <v>5683.889433</v>
      </c>
      <c r="BI275" s="8">
        <f>VLOOKUP(maxifs(Prices!A:A, Prices!A:A, "&lt;="&amp;$B$3), Prices!A:B, 2, 0)*AT275</f>
        <v>0</v>
      </c>
      <c r="BJ275" s="8">
        <f t="shared" si="51"/>
        <v>0</v>
      </c>
      <c r="BK275" s="8">
        <f t="shared" si="52"/>
        <v>0</v>
      </c>
      <c r="BL275" s="8">
        <f t="shared" si="53"/>
        <v>0</v>
      </c>
      <c r="BM275" s="8">
        <f t="shared" si="54"/>
        <v>0</v>
      </c>
    </row>
    <row r="276" ht="12.75" customHeight="1">
      <c r="A276" s="88" t="s">
        <v>125</v>
      </c>
      <c r="B276" s="88" t="s">
        <v>105</v>
      </c>
      <c r="C276" s="7"/>
      <c r="D276" s="7" t="str">
        <f t="shared" si="8"/>
        <v>Y</v>
      </c>
      <c r="E276" s="89"/>
      <c r="F276" s="90">
        <f>iferror(VLOOKUP(A276, Terminations!C:D, 2, 0), "")</f>
        <v>45717</v>
      </c>
      <c r="G276" s="88" t="s">
        <v>129</v>
      </c>
      <c r="H276" s="8" t="str">
        <f t="shared" si="9"/>
        <v>E4-T03-46113</v>
      </c>
      <c r="I276" s="91">
        <v>45084.0</v>
      </c>
      <c r="J276" s="92">
        <v>28000.0</v>
      </c>
      <c r="K276" s="91">
        <v>46113.0</v>
      </c>
      <c r="L276" s="10">
        <f t="shared" si="10"/>
        <v>0</v>
      </c>
      <c r="M276" s="93">
        <f t="shared" si="11"/>
        <v>45717</v>
      </c>
      <c r="N276" s="8">
        <f t="shared" si="12"/>
        <v>28000</v>
      </c>
      <c r="O276" s="94" t="str">
        <f t="shared" si="13"/>
        <v/>
      </c>
      <c r="P276" s="8">
        <f t="shared" si="14"/>
        <v>0</v>
      </c>
      <c r="Q276" s="95"/>
      <c r="R276" s="91"/>
      <c r="S276" s="97"/>
      <c r="T276" s="94">
        <f t="shared" si="16"/>
        <v>45717</v>
      </c>
      <c r="U276" s="10">
        <f t="shared" si="17"/>
        <v>0</v>
      </c>
      <c r="V276" s="10">
        <f t="shared" si="18"/>
        <v>28000</v>
      </c>
      <c r="W276" s="10">
        <f t="shared" si="19"/>
        <v>0</v>
      </c>
      <c r="X276" s="10">
        <f t="shared" si="20"/>
        <v>0</v>
      </c>
      <c r="Y276" s="10">
        <f t="shared" si="21"/>
        <v>28000</v>
      </c>
      <c r="Z276" s="10">
        <f t="shared" si="22"/>
        <v>0</v>
      </c>
      <c r="AA276" s="10">
        <f t="shared" si="23"/>
        <v>0</v>
      </c>
      <c r="AB276" s="10">
        <f t="shared" si="24"/>
        <v>0</v>
      </c>
      <c r="AC276" s="10">
        <f t="shared" si="64"/>
        <v>0</v>
      </c>
      <c r="AD276" s="9">
        <f t="shared" si="26"/>
        <v>45084</v>
      </c>
      <c r="AE276" s="9">
        <f t="array" ref="AE276">IFS(O276&lt;&gt;"", O276, M276&lt;&gt;"", M276, R276&lt;&gt;"", MIN(R276, K276), R276=0, K276)</f>
        <v>45717</v>
      </c>
      <c r="AF276" s="94">
        <f t="shared" si="27"/>
        <v>45717</v>
      </c>
      <c r="AG276" s="94" t="str">
        <f t="shared" si="28"/>
        <v>Start Before/End During (current period)</v>
      </c>
      <c r="AH276" s="98">
        <f t="shared" si="29"/>
        <v>45657</v>
      </c>
      <c r="AI276" s="98">
        <f t="shared" si="30"/>
        <v>45717</v>
      </c>
      <c r="AJ276" s="99">
        <f t="shared" si="31"/>
        <v>1030</v>
      </c>
      <c r="AK276" s="99">
        <f t="shared" si="32"/>
        <v>574</v>
      </c>
      <c r="AL276" s="99">
        <f t="shared" si="33"/>
        <v>60</v>
      </c>
      <c r="AM276" s="99">
        <f t="shared" si="34"/>
        <v>634</v>
      </c>
      <c r="AN276" s="8">
        <f t="shared" si="35"/>
        <v>27.18446602</v>
      </c>
      <c r="AO276" s="8">
        <f t="shared" si="36"/>
        <v>15603.8835</v>
      </c>
      <c r="AP276" s="8">
        <f t="shared" si="37"/>
        <v>1631.067961</v>
      </c>
      <c r="AQ276" s="8">
        <f t="shared" si="38"/>
        <v>-17234.95146</v>
      </c>
      <c r="AR276" s="8">
        <f t="shared" si="39"/>
        <v>0</v>
      </c>
      <c r="AS276" s="8">
        <f t="shared" si="40"/>
        <v>0</v>
      </c>
      <c r="AT276" s="8">
        <f t="shared" si="41"/>
        <v>0</v>
      </c>
      <c r="AU276" s="100">
        <f t="shared" si="42"/>
        <v>0</v>
      </c>
      <c r="AV276" s="8">
        <f>if(AO276&gt;0, iferror(averageifs(Prices!$B:$B, Prices!$A:$A, "&gt;="&amp;AD276, Prices!$A:$A, "&lt;"&amp;MIN($B$2, AE276)), 0), 0)</f>
        <v>4.533158907</v>
      </c>
      <c r="AW276" s="8">
        <f>if(AP276&gt;0, IFERROR(averageifs(Prices!$B:$B, Prices!$A:$A, "&gt;="&amp;MAX(AD276, $B$2), Prices!$A:$A, "&lt;"&amp;MIN($B$3, AE276)), 0), 0)</f>
        <v>4.19667889</v>
      </c>
      <c r="AX276" s="8">
        <f>if(AT276&gt;0, iferror(averageifs(Prices!$B:$B, Prices!$A:$A, "&gt;="&amp;AD276, Prices!$A:$A, "&lt;"&amp;min($B$3, $AE276)), 0), 0)</f>
        <v>0</v>
      </c>
      <c r="AY276" s="8">
        <f>VLOOKUP(maxifs(Prices!A:A, Prices!A:A, "&lt;="&amp;$B$2-1), Prices!A:B, 2, 0)*AO276</f>
        <v>65222.06253</v>
      </c>
      <c r="AZ276" s="8">
        <f t="shared" si="43"/>
        <v>70734.88344</v>
      </c>
      <c r="BA276" s="8">
        <f t="shared" si="44"/>
        <v>0</v>
      </c>
      <c r="BB276" s="8">
        <f t="shared" si="45"/>
        <v>70734.88344</v>
      </c>
      <c r="BC276" s="8">
        <f t="shared" si="46"/>
        <v>-5512.820916</v>
      </c>
      <c r="BD276" s="8">
        <f t="shared" si="47"/>
        <v>6845.068481</v>
      </c>
      <c r="BE276" s="8">
        <f t="shared" si="48"/>
        <v>-77579.95192</v>
      </c>
      <c r="BF276" s="8">
        <f>-(if(R276&gt;0, VLOOKUP(maxifs(Prices!A:A, Prices!A:A, "&lt;="&amp;R276), Prices!A:B, 2, 0)*AA276, 0)+if(M276&lt;&gt;"", VLOOKUP(maxifs(Prices!A:A, Prices!A:A, "&lt;="&amp;M276), Prices!A:B, 2, 0)*Y276, 0)+if(O276&lt;&gt;"", VLOOKUP(maxifs(Prices!A:A, Prices!A:A, "&lt;="&amp;O276), Prices!A:B, 2, 0)*Z276, 0))</f>
        <v>-115367.3173</v>
      </c>
      <c r="BG276" s="8">
        <f t="shared" si="49"/>
        <v>-37787.36538</v>
      </c>
      <c r="BH276" s="8">
        <f t="shared" si="50"/>
        <v>5512.820916</v>
      </c>
      <c r="BI276" s="8">
        <f>VLOOKUP(maxifs(Prices!A:A, Prices!A:A, "&lt;="&amp;$B$3), Prices!A:B, 2, 0)*AT276</f>
        <v>0</v>
      </c>
      <c r="BJ276" s="8">
        <f t="shared" si="51"/>
        <v>0</v>
      </c>
      <c r="BK276" s="8">
        <f t="shared" si="52"/>
        <v>0</v>
      </c>
      <c r="BL276" s="8">
        <f t="shared" si="53"/>
        <v>0</v>
      </c>
      <c r="BM276" s="8">
        <f t="shared" si="54"/>
        <v>0</v>
      </c>
    </row>
    <row r="277" ht="12.75" customHeight="1">
      <c r="A277" s="88" t="s">
        <v>125</v>
      </c>
      <c r="B277" s="88" t="s">
        <v>105</v>
      </c>
      <c r="C277" s="7"/>
      <c r="D277" s="7" t="str">
        <f t="shared" si="8"/>
        <v>Y</v>
      </c>
      <c r="E277" s="89"/>
      <c r="F277" s="90">
        <f>iferror(VLOOKUP(A277, Terminations!C:D, 2, 0), "")</f>
        <v>45717</v>
      </c>
      <c r="G277" s="88" t="s">
        <v>129</v>
      </c>
      <c r="H277" s="8" t="str">
        <f t="shared" si="9"/>
        <v>E4-T03-46143</v>
      </c>
      <c r="I277" s="91">
        <v>45084.0</v>
      </c>
      <c r="J277" s="92">
        <v>28000.0</v>
      </c>
      <c r="K277" s="91">
        <v>46143.0</v>
      </c>
      <c r="L277" s="10">
        <f t="shared" si="10"/>
        <v>0</v>
      </c>
      <c r="M277" s="93">
        <f t="shared" si="11"/>
        <v>45717</v>
      </c>
      <c r="N277" s="8">
        <f t="shared" si="12"/>
        <v>28000</v>
      </c>
      <c r="O277" s="94" t="str">
        <f t="shared" si="13"/>
        <v/>
      </c>
      <c r="P277" s="8">
        <f t="shared" si="14"/>
        <v>0</v>
      </c>
      <c r="Q277" s="95"/>
      <c r="R277" s="91"/>
      <c r="S277" s="97"/>
      <c r="T277" s="94">
        <f t="shared" si="16"/>
        <v>45717</v>
      </c>
      <c r="U277" s="10">
        <f t="shared" si="17"/>
        <v>0</v>
      </c>
      <c r="V277" s="10">
        <f t="shared" si="18"/>
        <v>28000</v>
      </c>
      <c r="W277" s="10">
        <f t="shared" si="19"/>
        <v>0</v>
      </c>
      <c r="X277" s="10">
        <f t="shared" si="20"/>
        <v>0</v>
      </c>
      <c r="Y277" s="10">
        <f t="shared" si="21"/>
        <v>28000</v>
      </c>
      <c r="Z277" s="10">
        <f t="shared" si="22"/>
        <v>0</v>
      </c>
      <c r="AA277" s="10">
        <f t="shared" si="23"/>
        <v>0</v>
      </c>
      <c r="AB277" s="10">
        <f t="shared" si="24"/>
        <v>0</v>
      </c>
      <c r="AC277" s="10">
        <f t="shared" si="64"/>
        <v>0</v>
      </c>
      <c r="AD277" s="9">
        <f t="shared" si="26"/>
        <v>45084</v>
      </c>
      <c r="AE277" s="9">
        <f t="array" ref="AE277">IFS(O277&lt;&gt;"", O277, M277&lt;&gt;"", M277, R277&lt;&gt;"", MIN(R277, K277), R277=0, K277)</f>
        <v>45717</v>
      </c>
      <c r="AF277" s="94">
        <f t="shared" si="27"/>
        <v>45717</v>
      </c>
      <c r="AG277" s="94" t="str">
        <f t="shared" si="28"/>
        <v>Start Before/End During (current period)</v>
      </c>
      <c r="AH277" s="98">
        <f t="shared" si="29"/>
        <v>45657</v>
      </c>
      <c r="AI277" s="98">
        <f t="shared" si="30"/>
        <v>45717</v>
      </c>
      <c r="AJ277" s="99">
        <f t="shared" si="31"/>
        <v>1060</v>
      </c>
      <c r="AK277" s="99">
        <f t="shared" si="32"/>
        <v>574</v>
      </c>
      <c r="AL277" s="99">
        <f t="shared" si="33"/>
        <v>60</v>
      </c>
      <c r="AM277" s="99">
        <f t="shared" si="34"/>
        <v>634</v>
      </c>
      <c r="AN277" s="8">
        <f t="shared" si="35"/>
        <v>26.41509434</v>
      </c>
      <c r="AO277" s="8">
        <f t="shared" si="36"/>
        <v>15162.26415</v>
      </c>
      <c r="AP277" s="8">
        <f t="shared" si="37"/>
        <v>1584.90566</v>
      </c>
      <c r="AQ277" s="8">
        <f t="shared" si="38"/>
        <v>-16747.16981</v>
      </c>
      <c r="AR277" s="8">
        <f t="shared" si="39"/>
        <v>0</v>
      </c>
      <c r="AS277" s="8">
        <f t="shared" si="40"/>
        <v>0</v>
      </c>
      <c r="AT277" s="8">
        <f t="shared" si="41"/>
        <v>0</v>
      </c>
      <c r="AU277" s="100">
        <f t="shared" si="42"/>
        <v>0</v>
      </c>
      <c r="AV277" s="8">
        <f>if(AO277&gt;0, iferror(averageifs(Prices!$B:$B, Prices!$A:$A, "&gt;="&amp;AD277, Prices!$A:$A, "&lt;"&amp;MIN($B$2, AE277)), 0), 0)</f>
        <v>4.533158907</v>
      </c>
      <c r="AW277" s="8">
        <f>if(AP277&gt;0, IFERROR(averageifs(Prices!$B:$B, Prices!$A:$A, "&gt;="&amp;MAX(AD277, $B$2), Prices!$A:$A, "&lt;"&amp;MIN($B$3, AE277)), 0), 0)</f>
        <v>4.19667889</v>
      </c>
      <c r="AX277" s="8">
        <f>if(AT277&gt;0, iferror(averageifs(Prices!$B:$B, Prices!$A:$A, "&gt;="&amp;AD277, Prices!$A:$A, "&lt;"&amp;min($B$3, $AE277)), 0), 0)</f>
        <v>0</v>
      </c>
      <c r="AY277" s="8">
        <f>VLOOKUP(maxifs(Prices!A:A, Prices!A:A, "&lt;="&amp;$B$2-1), Prices!A:B, 2, 0)*AO277</f>
        <v>63376.1551</v>
      </c>
      <c r="AZ277" s="8">
        <f t="shared" si="43"/>
        <v>68732.95278</v>
      </c>
      <c r="BA277" s="8">
        <f t="shared" si="44"/>
        <v>0</v>
      </c>
      <c r="BB277" s="8">
        <f t="shared" si="45"/>
        <v>68732.95278</v>
      </c>
      <c r="BC277" s="8">
        <f t="shared" si="46"/>
        <v>-5356.797683</v>
      </c>
      <c r="BD277" s="8">
        <f t="shared" si="47"/>
        <v>6651.340128</v>
      </c>
      <c r="BE277" s="8">
        <f t="shared" si="48"/>
        <v>-75384.29291</v>
      </c>
      <c r="BF277" s="8">
        <f>-(if(R277&gt;0, VLOOKUP(maxifs(Prices!A:A, Prices!A:A, "&lt;="&amp;R277), Prices!A:B, 2, 0)*AA277, 0)+if(M277&lt;&gt;"", VLOOKUP(maxifs(Prices!A:A, Prices!A:A, "&lt;="&amp;M277), Prices!A:B, 2, 0)*Y277, 0)+if(O277&lt;&gt;"", VLOOKUP(maxifs(Prices!A:A, Prices!A:A, "&lt;="&amp;O277), Prices!A:B, 2, 0)*Z277, 0))</f>
        <v>-115367.3173</v>
      </c>
      <c r="BG277" s="8">
        <f t="shared" si="49"/>
        <v>-39983.0244</v>
      </c>
      <c r="BH277" s="8">
        <f t="shared" si="50"/>
        <v>5356.797683</v>
      </c>
      <c r="BI277" s="8">
        <f>VLOOKUP(maxifs(Prices!A:A, Prices!A:A, "&lt;="&amp;$B$3), Prices!A:B, 2, 0)*AT277</f>
        <v>0</v>
      </c>
      <c r="BJ277" s="8">
        <f t="shared" si="51"/>
        <v>0</v>
      </c>
      <c r="BK277" s="8">
        <f t="shared" si="52"/>
        <v>0</v>
      </c>
      <c r="BL277" s="8">
        <f t="shared" si="53"/>
        <v>0</v>
      </c>
      <c r="BM277" s="8">
        <f t="shared" si="54"/>
        <v>0</v>
      </c>
    </row>
    <row r="278" ht="12.75" customHeight="1">
      <c r="A278" s="88" t="s">
        <v>125</v>
      </c>
      <c r="B278" s="88" t="s">
        <v>105</v>
      </c>
      <c r="C278" s="7"/>
      <c r="D278" s="7" t="str">
        <f t="shared" si="8"/>
        <v>Y</v>
      </c>
      <c r="E278" s="89"/>
      <c r="F278" s="90">
        <f>iferror(VLOOKUP(A278, Terminations!C:D, 2, 0), "")</f>
        <v>45717</v>
      </c>
      <c r="G278" s="88" t="s">
        <v>129</v>
      </c>
      <c r="H278" s="8" t="str">
        <f t="shared" si="9"/>
        <v>E4-T03-46174</v>
      </c>
      <c r="I278" s="91">
        <v>45084.0</v>
      </c>
      <c r="J278" s="92">
        <v>28000.0</v>
      </c>
      <c r="K278" s="91">
        <v>46174.0</v>
      </c>
      <c r="L278" s="10">
        <f t="shared" si="10"/>
        <v>0</v>
      </c>
      <c r="M278" s="93">
        <f t="shared" si="11"/>
        <v>45717</v>
      </c>
      <c r="N278" s="8">
        <f t="shared" si="12"/>
        <v>28000</v>
      </c>
      <c r="O278" s="94" t="str">
        <f t="shared" si="13"/>
        <v/>
      </c>
      <c r="P278" s="8">
        <f t="shared" si="14"/>
        <v>0</v>
      </c>
      <c r="Q278" s="95"/>
      <c r="R278" s="91"/>
      <c r="S278" s="97"/>
      <c r="T278" s="94">
        <f t="shared" si="16"/>
        <v>45717</v>
      </c>
      <c r="U278" s="10">
        <f t="shared" si="17"/>
        <v>0</v>
      </c>
      <c r="V278" s="10">
        <f t="shared" si="18"/>
        <v>28000</v>
      </c>
      <c r="W278" s="10">
        <f t="shared" si="19"/>
        <v>0</v>
      </c>
      <c r="X278" s="10">
        <f t="shared" si="20"/>
        <v>0</v>
      </c>
      <c r="Y278" s="10">
        <f t="shared" si="21"/>
        <v>28000</v>
      </c>
      <c r="Z278" s="10">
        <f t="shared" si="22"/>
        <v>0</v>
      </c>
      <c r="AA278" s="10">
        <f t="shared" si="23"/>
        <v>0</v>
      </c>
      <c r="AB278" s="10">
        <f t="shared" si="24"/>
        <v>0</v>
      </c>
      <c r="AC278" s="10">
        <f t="shared" si="64"/>
        <v>0</v>
      </c>
      <c r="AD278" s="9">
        <f t="shared" si="26"/>
        <v>45084</v>
      </c>
      <c r="AE278" s="9">
        <f t="array" ref="AE278">IFS(O278&lt;&gt;"", O278, M278&lt;&gt;"", M278, R278&lt;&gt;"", MIN(R278, K278), R278=0, K278)</f>
        <v>45717</v>
      </c>
      <c r="AF278" s="94">
        <f t="shared" si="27"/>
        <v>45717</v>
      </c>
      <c r="AG278" s="94" t="str">
        <f t="shared" si="28"/>
        <v>Start Before/End During (current period)</v>
      </c>
      <c r="AH278" s="98">
        <f t="shared" si="29"/>
        <v>45657</v>
      </c>
      <c r="AI278" s="98">
        <f t="shared" si="30"/>
        <v>45717</v>
      </c>
      <c r="AJ278" s="99">
        <f t="shared" si="31"/>
        <v>1091</v>
      </c>
      <c r="AK278" s="99">
        <f t="shared" si="32"/>
        <v>574</v>
      </c>
      <c r="AL278" s="99">
        <f t="shared" si="33"/>
        <v>60</v>
      </c>
      <c r="AM278" s="99">
        <f t="shared" si="34"/>
        <v>634</v>
      </c>
      <c r="AN278" s="8">
        <f t="shared" si="35"/>
        <v>25.66452796</v>
      </c>
      <c r="AO278" s="8">
        <f t="shared" si="36"/>
        <v>14731.43905</v>
      </c>
      <c r="AP278" s="8">
        <f t="shared" si="37"/>
        <v>1539.871677</v>
      </c>
      <c r="AQ278" s="8">
        <f t="shared" si="38"/>
        <v>-16271.31072</v>
      </c>
      <c r="AR278" s="8">
        <f t="shared" si="39"/>
        <v>0</v>
      </c>
      <c r="AS278" s="8">
        <f t="shared" si="40"/>
        <v>0</v>
      </c>
      <c r="AT278" s="8">
        <f t="shared" si="41"/>
        <v>0</v>
      </c>
      <c r="AU278" s="100">
        <f t="shared" si="42"/>
        <v>0</v>
      </c>
      <c r="AV278" s="8">
        <f>if(AO278&gt;0, iferror(averageifs(Prices!$B:$B, Prices!$A:$A, "&gt;="&amp;AD278, Prices!$A:$A, "&lt;"&amp;MIN($B$2, AE278)), 0), 0)</f>
        <v>4.533158907</v>
      </c>
      <c r="AW278" s="8">
        <f>if(AP278&gt;0, IFERROR(averageifs(Prices!$B:$B, Prices!$A:$A, "&gt;="&amp;MAX(AD278, $B$2), Prices!$A:$A, "&lt;"&amp;MIN($B$3, AE278)), 0), 0)</f>
        <v>4.19667889</v>
      </c>
      <c r="AX278" s="8">
        <f>if(AT278&gt;0, iferror(averageifs(Prices!$B:$B, Prices!$A:$A, "&gt;="&amp;AD278, Prices!$A:$A, "&lt;"&amp;min($B$3, $AE278)), 0), 0)</f>
        <v>0</v>
      </c>
      <c r="AY278" s="8">
        <f>VLOOKUP(maxifs(Prices!A:A, Prices!A:A, "&lt;="&amp;$B$2-1), Prices!A:B, 2, 0)*AO278</f>
        <v>61575.36609</v>
      </c>
      <c r="AZ278" s="8">
        <f t="shared" si="43"/>
        <v>66779.95412</v>
      </c>
      <c r="BA278" s="8">
        <f t="shared" si="44"/>
        <v>0</v>
      </c>
      <c r="BB278" s="8">
        <f t="shared" si="45"/>
        <v>66779.95412</v>
      </c>
      <c r="BC278" s="8">
        <f t="shared" si="46"/>
        <v>-5204.588033</v>
      </c>
      <c r="BD278" s="8">
        <f t="shared" si="47"/>
        <v>6462.346962</v>
      </c>
      <c r="BE278" s="8">
        <f t="shared" si="48"/>
        <v>-73242.30108</v>
      </c>
      <c r="BF278" s="8">
        <f>-(if(R278&gt;0, VLOOKUP(maxifs(Prices!A:A, Prices!A:A, "&lt;="&amp;R278), Prices!A:B, 2, 0)*AA278, 0)+if(M278&lt;&gt;"", VLOOKUP(maxifs(Prices!A:A, Prices!A:A, "&lt;="&amp;M278), Prices!A:B, 2, 0)*Y278, 0)+if(O278&lt;&gt;"", VLOOKUP(maxifs(Prices!A:A, Prices!A:A, "&lt;="&amp;O278), Prices!A:B, 2, 0)*Z278, 0))</f>
        <v>-115367.3173</v>
      </c>
      <c r="BG278" s="8">
        <f t="shared" si="49"/>
        <v>-42125.01623</v>
      </c>
      <c r="BH278" s="8">
        <f t="shared" si="50"/>
        <v>5204.588033</v>
      </c>
      <c r="BI278" s="8">
        <f>VLOOKUP(maxifs(Prices!A:A, Prices!A:A, "&lt;="&amp;$B$3), Prices!A:B, 2, 0)*AT278</f>
        <v>0</v>
      </c>
      <c r="BJ278" s="8">
        <f t="shared" si="51"/>
        <v>0</v>
      </c>
      <c r="BK278" s="8">
        <f t="shared" si="52"/>
        <v>0</v>
      </c>
      <c r="BL278" s="8">
        <f t="shared" si="53"/>
        <v>0</v>
      </c>
      <c r="BM278" s="8">
        <f t="shared" si="54"/>
        <v>0</v>
      </c>
    </row>
    <row r="279" ht="12.75" customHeight="1">
      <c r="A279" s="88" t="s">
        <v>125</v>
      </c>
      <c r="B279" s="88" t="s">
        <v>105</v>
      </c>
      <c r="C279" s="7"/>
      <c r="D279" s="7" t="str">
        <f t="shared" si="8"/>
        <v>Y</v>
      </c>
      <c r="E279" s="89"/>
      <c r="F279" s="90">
        <f>iferror(VLOOKUP(A279, Terminations!C:D, 2, 0), "")</f>
        <v>45717</v>
      </c>
      <c r="G279" s="88" t="s">
        <v>130</v>
      </c>
      <c r="H279" s="8" t="str">
        <f t="shared" si="9"/>
        <v>E4-T04-46204</v>
      </c>
      <c r="I279" s="91">
        <v>45084.0</v>
      </c>
      <c r="J279" s="92">
        <v>28000.0</v>
      </c>
      <c r="K279" s="91">
        <v>46204.0</v>
      </c>
      <c r="L279" s="10">
        <f t="shared" si="10"/>
        <v>0</v>
      </c>
      <c r="M279" s="93">
        <f t="shared" si="11"/>
        <v>45717</v>
      </c>
      <c r="N279" s="8">
        <f t="shared" si="12"/>
        <v>28000</v>
      </c>
      <c r="O279" s="94" t="str">
        <f t="shared" si="13"/>
        <v/>
      </c>
      <c r="P279" s="8">
        <f t="shared" si="14"/>
        <v>0</v>
      </c>
      <c r="Q279" s="95"/>
      <c r="R279" s="91"/>
      <c r="S279" s="97"/>
      <c r="T279" s="94">
        <f t="shared" si="16"/>
        <v>45717</v>
      </c>
      <c r="U279" s="10">
        <f t="shared" si="17"/>
        <v>0</v>
      </c>
      <c r="V279" s="10">
        <f t="shared" si="18"/>
        <v>28000</v>
      </c>
      <c r="W279" s="10">
        <f t="shared" si="19"/>
        <v>0</v>
      </c>
      <c r="X279" s="10">
        <f t="shared" si="20"/>
        <v>0</v>
      </c>
      <c r="Y279" s="10">
        <f t="shared" si="21"/>
        <v>28000</v>
      </c>
      <c r="Z279" s="10">
        <f t="shared" si="22"/>
        <v>0</v>
      </c>
      <c r="AA279" s="10">
        <f t="shared" si="23"/>
        <v>0</v>
      </c>
      <c r="AB279" s="10">
        <f t="shared" si="24"/>
        <v>0</v>
      </c>
      <c r="AC279" s="10">
        <f t="shared" si="64"/>
        <v>0</v>
      </c>
      <c r="AD279" s="9">
        <f t="shared" si="26"/>
        <v>45084</v>
      </c>
      <c r="AE279" s="9">
        <f t="array" ref="AE279">IFS(O279&lt;&gt;"", O279, M279&lt;&gt;"", M279, R279&lt;&gt;"", MIN(R279, K279), R279=0, K279)</f>
        <v>45717</v>
      </c>
      <c r="AF279" s="94">
        <f t="shared" si="27"/>
        <v>45717</v>
      </c>
      <c r="AG279" s="94" t="str">
        <f t="shared" si="28"/>
        <v>Start Before/End During (current period)</v>
      </c>
      <c r="AH279" s="98">
        <f t="shared" si="29"/>
        <v>45657</v>
      </c>
      <c r="AI279" s="98">
        <f t="shared" si="30"/>
        <v>45717</v>
      </c>
      <c r="AJ279" s="99">
        <f t="shared" si="31"/>
        <v>1121</v>
      </c>
      <c r="AK279" s="99">
        <f t="shared" si="32"/>
        <v>574</v>
      </c>
      <c r="AL279" s="99">
        <f t="shared" si="33"/>
        <v>60</v>
      </c>
      <c r="AM279" s="99">
        <f t="shared" si="34"/>
        <v>634</v>
      </c>
      <c r="AN279" s="8">
        <f t="shared" si="35"/>
        <v>24.97769848</v>
      </c>
      <c r="AO279" s="8">
        <f t="shared" si="36"/>
        <v>14337.19893</v>
      </c>
      <c r="AP279" s="8">
        <f t="shared" si="37"/>
        <v>1498.661909</v>
      </c>
      <c r="AQ279" s="8">
        <f t="shared" si="38"/>
        <v>-15835.86084</v>
      </c>
      <c r="AR279" s="8">
        <f t="shared" si="39"/>
        <v>0</v>
      </c>
      <c r="AS279" s="8">
        <f t="shared" si="40"/>
        <v>0</v>
      </c>
      <c r="AT279" s="8">
        <f t="shared" si="41"/>
        <v>0</v>
      </c>
      <c r="AU279" s="100">
        <f t="shared" si="42"/>
        <v>0</v>
      </c>
      <c r="AV279" s="8">
        <f>if(AO279&gt;0, iferror(averageifs(Prices!$B:$B, Prices!$A:$A, "&gt;="&amp;AD279, Prices!$A:$A, "&lt;"&amp;MIN($B$2, AE279)), 0), 0)</f>
        <v>4.533158907</v>
      </c>
      <c r="AW279" s="8">
        <f>if(AP279&gt;0, IFERROR(averageifs(Prices!$B:$B, Prices!$A:$A, "&gt;="&amp;MAX(AD279, $B$2), Prices!$A:$A, "&lt;"&amp;MIN($B$3, AE279)), 0), 0)</f>
        <v>4.19667889</v>
      </c>
      <c r="AX279" s="8">
        <f>if(AT279&gt;0, iferror(averageifs(Prices!$B:$B, Prices!$A:$A, "&gt;="&amp;AD279, Prices!$A:$A, "&lt;"&amp;min($B$3, $AE279)), 0), 0)</f>
        <v>0</v>
      </c>
      <c r="AY279" s="8">
        <f>VLOOKUP(maxifs(Prices!A:A, Prices!A:A, "&lt;="&amp;$B$2-1), Prices!A:B, 2, 0)*AO279</f>
        <v>59927.49724</v>
      </c>
      <c r="AZ279" s="8">
        <f t="shared" si="43"/>
        <v>64992.80102</v>
      </c>
      <c r="BA279" s="8">
        <f t="shared" si="44"/>
        <v>0</v>
      </c>
      <c r="BB279" s="8">
        <f t="shared" si="45"/>
        <v>64992.80102</v>
      </c>
      <c r="BC279" s="8">
        <f t="shared" si="46"/>
        <v>-5065.303786</v>
      </c>
      <c r="BD279" s="8">
        <f t="shared" si="47"/>
        <v>6289.402797</v>
      </c>
      <c r="BE279" s="8">
        <f t="shared" si="48"/>
        <v>-71282.20382</v>
      </c>
      <c r="BF279" s="8">
        <f>-(if(R279&gt;0, VLOOKUP(maxifs(Prices!A:A, Prices!A:A, "&lt;="&amp;R279), Prices!A:B, 2, 0)*AA279, 0)+if(M279&lt;&gt;"", VLOOKUP(maxifs(Prices!A:A, Prices!A:A, "&lt;="&amp;M279), Prices!A:B, 2, 0)*Y279, 0)+if(O279&lt;&gt;"", VLOOKUP(maxifs(Prices!A:A, Prices!A:A, "&lt;="&amp;O279), Prices!A:B, 2, 0)*Z279, 0))</f>
        <v>-115367.3173</v>
      </c>
      <c r="BG279" s="8">
        <f t="shared" si="49"/>
        <v>-44085.11349</v>
      </c>
      <c r="BH279" s="8">
        <f t="shared" si="50"/>
        <v>5065.303786</v>
      </c>
      <c r="BI279" s="8">
        <f>VLOOKUP(maxifs(Prices!A:A, Prices!A:A, "&lt;="&amp;$B$3), Prices!A:B, 2, 0)*AT279</f>
        <v>0</v>
      </c>
      <c r="BJ279" s="8">
        <f t="shared" si="51"/>
        <v>0</v>
      </c>
      <c r="BK279" s="8">
        <f t="shared" si="52"/>
        <v>0</v>
      </c>
      <c r="BL279" s="8">
        <f t="shared" si="53"/>
        <v>0</v>
      </c>
      <c r="BM279" s="8">
        <f t="shared" si="54"/>
        <v>0</v>
      </c>
    </row>
    <row r="280" ht="12.75" customHeight="1">
      <c r="A280" s="88" t="s">
        <v>125</v>
      </c>
      <c r="B280" s="88" t="s">
        <v>105</v>
      </c>
      <c r="C280" s="7"/>
      <c r="D280" s="7" t="str">
        <f t="shared" si="8"/>
        <v>Y</v>
      </c>
      <c r="E280" s="89"/>
      <c r="F280" s="90">
        <f>iferror(VLOOKUP(A280, Terminations!C:D, 2, 0), "")</f>
        <v>45717</v>
      </c>
      <c r="G280" s="88" t="s">
        <v>130</v>
      </c>
      <c r="H280" s="8" t="str">
        <f t="shared" si="9"/>
        <v>E4-T04-46235</v>
      </c>
      <c r="I280" s="91">
        <v>45084.0</v>
      </c>
      <c r="J280" s="92">
        <v>28000.0</v>
      </c>
      <c r="K280" s="91">
        <v>46235.0</v>
      </c>
      <c r="L280" s="10">
        <f t="shared" si="10"/>
        <v>0</v>
      </c>
      <c r="M280" s="93">
        <f t="shared" si="11"/>
        <v>45717</v>
      </c>
      <c r="N280" s="8">
        <f t="shared" si="12"/>
        <v>28000</v>
      </c>
      <c r="O280" s="94" t="str">
        <f t="shared" si="13"/>
        <v/>
      </c>
      <c r="P280" s="8">
        <f t="shared" si="14"/>
        <v>0</v>
      </c>
      <c r="Q280" s="95"/>
      <c r="R280" s="91"/>
      <c r="S280" s="97"/>
      <c r="T280" s="94">
        <f t="shared" si="16"/>
        <v>45717</v>
      </c>
      <c r="U280" s="10">
        <f t="shared" si="17"/>
        <v>0</v>
      </c>
      <c r="V280" s="10">
        <f t="shared" si="18"/>
        <v>28000</v>
      </c>
      <c r="W280" s="10">
        <f t="shared" si="19"/>
        <v>0</v>
      </c>
      <c r="X280" s="10">
        <f t="shared" si="20"/>
        <v>0</v>
      </c>
      <c r="Y280" s="10">
        <f t="shared" si="21"/>
        <v>28000</v>
      </c>
      <c r="Z280" s="10">
        <f t="shared" si="22"/>
        <v>0</v>
      </c>
      <c r="AA280" s="10">
        <f t="shared" si="23"/>
        <v>0</v>
      </c>
      <c r="AB280" s="10">
        <f t="shared" si="24"/>
        <v>0</v>
      </c>
      <c r="AC280" s="10">
        <f t="shared" si="64"/>
        <v>0</v>
      </c>
      <c r="AD280" s="9">
        <f t="shared" si="26"/>
        <v>45084</v>
      </c>
      <c r="AE280" s="9">
        <f t="array" ref="AE280">IFS(O280&lt;&gt;"", O280, M280&lt;&gt;"", M280, R280&lt;&gt;"", MIN(R280, K280), R280=0, K280)</f>
        <v>45717</v>
      </c>
      <c r="AF280" s="94">
        <f t="shared" si="27"/>
        <v>45717</v>
      </c>
      <c r="AG280" s="94" t="str">
        <f t="shared" si="28"/>
        <v>Start Before/End During (current period)</v>
      </c>
      <c r="AH280" s="98">
        <f t="shared" si="29"/>
        <v>45657</v>
      </c>
      <c r="AI280" s="98">
        <f t="shared" si="30"/>
        <v>45717</v>
      </c>
      <c r="AJ280" s="99">
        <f t="shared" si="31"/>
        <v>1152</v>
      </c>
      <c r="AK280" s="99">
        <f t="shared" si="32"/>
        <v>574</v>
      </c>
      <c r="AL280" s="99">
        <f t="shared" si="33"/>
        <v>60</v>
      </c>
      <c r="AM280" s="99">
        <f t="shared" si="34"/>
        <v>634</v>
      </c>
      <c r="AN280" s="8">
        <f t="shared" si="35"/>
        <v>24.30555556</v>
      </c>
      <c r="AO280" s="8">
        <f t="shared" si="36"/>
        <v>13951.38889</v>
      </c>
      <c r="AP280" s="8">
        <f t="shared" si="37"/>
        <v>1458.333333</v>
      </c>
      <c r="AQ280" s="8">
        <f t="shared" si="38"/>
        <v>-15409.72222</v>
      </c>
      <c r="AR280" s="8">
        <f t="shared" si="39"/>
        <v>0</v>
      </c>
      <c r="AS280" s="8">
        <f t="shared" si="40"/>
        <v>0</v>
      </c>
      <c r="AT280" s="8">
        <f t="shared" si="41"/>
        <v>0</v>
      </c>
      <c r="AU280" s="100">
        <f t="shared" si="42"/>
        <v>0</v>
      </c>
      <c r="AV280" s="8">
        <f>if(AO280&gt;0, iferror(averageifs(Prices!$B:$B, Prices!$A:$A, "&gt;="&amp;AD280, Prices!$A:$A, "&lt;"&amp;MIN($B$2, AE280)), 0), 0)</f>
        <v>4.533158907</v>
      </c>
      <c r="AW280" s="8">
        <f>if(AP280&gt;0, IFERROR(averageifs(Prices!$B:$B, Prices!$A:$A, "&gt;="&amp;MAX(AD280, $B$2), Prices!$A:$A, "&lt;"&amp;MIN($B$3, AE280)), 0), 0)</f>
        <v>4.19667889</v>
      </c>
      <c r="AX280" s="8">
        <f>if(AT280&gt;0, iferror(averageifs(Prices!$B:$B, Prices!$A:$A, "&gt;="&amp;AD280, Prices!$A:$A, "&lt;"&amp;min($B$3, $AE280)), 0), 0)</f>
        <v>0</v>
      </c>
      <c r="AY280" s="8">
        <f>VLOOKUP(maxifs(Prices!A:A, Prices!A:A, "&lt;="&amp;$B$2-1), Prices!A:B, 2, 0)*AO280</f>
        <v>58314.86493</v>
      </c>
      <c r="AZ280" s="8">
        <f t="shared" si="43"/>
        <v>63243.8628</v>
      </c>
      <c r="BA280" s="8">
        <f t="shared" si="44"/>
        <v>0</v>
      </c>
      <c r="BB280" s="8">
        <f t="shared" si="45"/>
        <v>63243.8628</v>
      </c>
      <c r="BC280" s="8">
        <f t="shared" si="46"/>
        <v>-4928.997868</v>
      </c>
      <c r="BD280" s="8">
        <f t="shared" si="47"/>
        <v>6120.156715</v>
      </c>
      <c r="BE280" s="8">
        <f t="shared" si="48"/>
        <v>-69364.01952</v>
      </c>
      <c r="BF280" s="8">
        <f>-(if(R280&gt;0, VLOOKUP(maxifs(Prices!A:A, Prices!A:A, "&lt;="&amp;R280), Prices!A:B, 2, 0)*AA280, 0)+if(M280&lt;&gt;"", VLOOKUP(maxifs(Prices!A:A, Prices!A:A, "&lt;="&amp;M280), Prices!A:B, 2, 0)*Y280, 0)+if(O280&lt;&gt;"", VLOOKUP(maxifs(Prices!A:A, Prices!A:A, "&lt;="&amp;O280), Prices!A:B, 2, 0)*Z280, 0))</f>
        <v>-115367.3173</v>
      </c>
      <c r="BG280" s="8">
        <f t="shared" si="49"/>
        <v>-46003.29779</v>
      </c>
      <c r="BH280" s="8">
        <f t="shared" si="50"/>
        <v>4928.997868</v>
      </c>
      <c r="BI280" s="8">
        <f>VLOOKUP(maxifs(Prices!A:A, Prices!A:A, "&lt;="&amp;$B$3), Prices!A:B, 2, 0)*AT280</f>
        <v>0</v>
      </c>
      <c r="BJ280" s="8">
        <f t="shared" si="51"/>
        <v>0</v>
      </c>
      <c r="BK280" s="8">
        <f t="shared" si="52"/>
        <v>0</v>
      </c>
      <c r="BL280" s="8">
        <f t="shared" si="53"/>
        <v>0</v>
      </c>
      <c r="BM280" s="8">
        <f t="shared" si="54"/>
        <v>0</v>
      </c>
    </row>
    <row r="281" ht="12.75" customHeight="1">
      <c r="A281" s="88" t="s">
        <v>125</v>
      </c>
      <c r="B281" s="88" t="s">
        <v>105</v>
      </c>
      <c r="C281" s="7"/>
      <c r="D281" s="7" t="str">
        <f t="shared" si="8"/>
        <v>Y</v>
      </c>
      <c r="E281" s="89"/>
      <c r="F281" s="90">
        <f>iferror(VLOOKUP(A281, Terminations!C:D, 2, 0), "")</f>
        <v>45717</v>
      </c>
      <c r="G281" s="88" t="s">
        <v>130</v>
      </c>
      <c r="H281" s="8" t="str">
        <f t="shared" si="9"/>
        <v>E4-T04-46266</v>
      </c>
      <c r="I281" s="91">
        <v>45084.0</v>
      </c>
      <c r="J281" s="92">
        <v>28000.0</v>
      </c>
      <c r="K281" s="91">
        <v>46266.0</v>
      </c>
      <c r="L281" s="10">
        <f t="shared" si="10"/>
        <v>0</v>
      </c>
      <c r="M281" s="93">
        <f t="shared" si="11"/>
        <v>45717</v>
      </c>
      <c r="N281" s="8">
        <f t="shared" si="12"/>
        <v>28000</v>
      </c>
      <c r="O281" s="94" t="str">
        <f t="shared" si="13"/>
        <v/>
      </c>
      <c r="P281" s="8">
        <f t="shared" si="14"/>
        <v>0</v>
      </c>
      <c r="Q281" s="95"/>
      <c r="R281" s="91"/>
      <c r="S281" s="97"/>
      <c r="T281" s="94">
        <f t="shared" si="16"/>
        <v>45717</v>
      </c>
      <c r="U281" s="10">
        <f t="shared" si="17"/>
        <v>0</v>
      </c>
      <c r="V281" s="10">
        <f t="shared" si="18"/>
        <v>28000</v>
      </c>
      <c r="W281" s="10">
        <f t="shared" si="19"/>
        <v>0</v>
      </c>
      <c r="X281" s="10">
        <f t="shared" si="20"/>
        <v>0</v>
      </c>
      <c r="Y281" s="10">
        <f t="shared" si="21"/>
        <v>28000</v>
      </c>
      <c r="Z281" s="10">
        <f t="shared" si="22"/>
        <v>0</v>
      </c>
      <c r="AA281" s="10">
        <f t="shared" si="23"/>
        <v>0</v>
      </c>
      <c r="AB281" s="10">
        <f t="shared" si="24"/>
        <v>0</v>
      </c>
      <c r="AC281" s="10">
        <f t="shared" si="64"/>
        <v>0</v>
      </c>
      <c r="AD281" s="9">
        <f t="shared" si="26"/>
        <v>45084</v>
      </c>
      <c r="AE281" s="9">
        <f t="array" ref="AE281">IFS(O281&lt;&gt;"", O281, M281&lt;&gt;"", M281, R281&lt;&gt;"", MIN(R281, K281), R281=0, K281)</f>
        <v>45717</v>
      </c>
      <c r="AF281" s="94">
        <f t="shared" si="27"/>
        <v>45717</v>
      </c>
      <c r="AG281" s="94" t="str">
        <f t="shared" si="28"/>
        <v>Start Before/End During (current period)</v>
      </c>
      <c r="AH281" s="98">
        <f t="shared" si="29"/>
        <v>45657</v>
      </c>
      <c r="AI281" s="98">
        <f t="shared" si="30"/>
        <v>45717</v>
      </c>
      <c r="AJ281" s="99">
        <f t="shared" si="31"/>
        <v>1183</v>
      </c>
      <c r="AK281" s="99">
        <f t="shared" si="32"/>
        <v>574</v>
      </c>
      <c r="AL281" s="99">
        <f t="shared" si="33"/>
        <v>60</v>
      </c>
      <c r="AM281" s="99">
        <f t="shared" si="34"/>
        <v>634</v>
      </c>
      <c r="AN281" s="8">
        <f t="shared" si="35"/>
        <v>23.66863905</v>
      </c>
      <c r="AO281" s="8">
        <f t="shared" si="36"/>
        <v>13585.79882</v>
      </c>
      <c r="AP281" s="8">
        <f t="shared" si="37"/>
        <v>1420.118343</v>
      </c>
      <c r="AQ281" s="8">
        <f t="shared" si="38"/>
        <v>-15005.91716</v>
      </c>
      <c r="AR281" s="8">
        <f t="shared" si="39"/>
        <v>0</v>
      </c>
      <c r="AS281" s="8">
        <f t="shared" si="40"/>
        <v>0</v>
      </c>
      <c r="AT281" s="8">
        <f t="shared" si="41"/>
        <v>0</v>
      </c>
      <c r="AU281" s="100">
        <f t="shared" si="42"/>
        <v>0</v>
      </c>
      <c r="AV281" s="8">
        <f>if(AO281&gt;0, iferror(averageifs(Prices!$B:$B, Prices!$A:$A, "&gt;="&amp;AD281, Prices!$A:$A, "&lt;"&amp;MIN($B$2, AE281)), 0), 0)</f>
        <v>4.533158907</v>
      </c>
      <c r="AW281" s="8">
        <f>if(AP281&gt;0, IFERROR(averageifs(Prices!$B:$B, Prices!$A:$A, "&gt;="&amp;MAX(AD281, $B$2), Prices!$A:$A, "&lt;"&amp;MIN($B$3, AE281)), 0), 0)</f>
        <v>4.19667889</v>
      </c>
      <c r="AX281" s="8">
        <f>if(AT281&gt;0, iferror(averageifs(Prices!$B:$B, Prices!$A:$A, "&gt;="&amp;AD281, Prices!$A:$A, "&lt;"&amp;min($B$3, $AE281)), 0), 0)</f>
        <v>0</v>
      </c>
      <c r="AY281" s="8">
        <f>VLOOKUP(maxifs(Prices!A:A, Prices!A:A, "&lt;="&amp;$B$2-1), Prices!A:B, 2, 0)*AO281</f>
        <v>56786.74928</v>
      </c>
      <c r="AZ281" s="8">
        <f t="shared" si="43"/>
        <v>61586.58491</v>
      </c>
      <c r="BA281" s="8">
        <f t="shared" si="44"/>
        <v>0</v>
      </c>
      <c r="BB281" s="8">
        <f t="shared" si="45"/>
        <v>61586.58491</v>
      </c>
      <c r="BC281" s="8">
        <f t="shared" si="46"/>
        <v>-4799.835625</v>
      </c>
      <c r="BD281" s="8">
        <f t="shared" si="47"/>
        <v>5959.780672</v>
      </c>
      <c r="BE281" s="8">
        <f t="shared" si="48"/>
        <v>-67546.36558</v>
      </c>
      <c r="BF281" s="8">
        <f>-(if(R281&gt;0, VLOOKUP(maxifs(Prices!A:A, Prices!A:A, "&lt;="&amp;R281), Prices!A:B, 2, 0)*AA281, 0)+if(M281&lt;&gt;"", VLOOKUP(maxifs(Prices!A:A, Prices!A:A, "&lt;="&amp;M281), Prices!A:B, 2, 0)*Y281, 0)+if(O281&lt;&gt;"", VLOOKUP(maxifs(Prices!A:A, Prices!A:A, "&lt;="&amp;O281), Prices!A:B, 2, 0)*Z281, 0))</f>
        <v>-115367.3173</v>
      </c>
      <c r="BG281" s="8">
        <f t="shared" si="49"/>
        <v>-47820.95173</v>
      </c>
      <c r="BH281" s="8">
        <f t="shared" si="50"/>
        <v>4799.835625</v>
      </c>
      <c r="BI281" s="8">
        <f>VLOOKUP(maxifs(Prices!A:A, Prices!A:A, "&lt;="&amp;$B$3), Prices!A:B, 2, 0)*AT281</f>
        <v>0</v>
      </c>
      <c r="BJ281" s="8">
        <f t="shared" si="51"/>
        <v>0</v>
      </c>
      <c r="BK281" s="8">
        <f t="shared" si="52"/>
        <v>0</v>
      </c>
      <c r="BL281" s="8">
        <f t="shared" si="53"/>
        <v>0</v>
      </c>
      <c r="BM281" s="8">
        <f t="shared" si="54"/>
        <v>0</v>
      </c>
    </row>
    <row r="282" ht="12.75" customHeight="1">
      <c r="A282" s="88" t="s">
        <v>125</v>
      </c>
      <c r="B282" s="88" t="s">
        <v>105</v>
      </c>
      <c r="C282" s="7"/>
      <c r="D282" s="7" t="str">
        <f t="shared" si="8"/>
        <v>Y</v>
      </c>
      <c r="E282" s="89"/>
      <c r="F282" s="90">
        <f>iferror(VLOOKUP(A282, Terminations!C:D, 2, 0), "")</f>
        <v>45717</v>
      </c>
      <c r="G282" s="88" t="s">
        <v>130</v>
      </c>
      <c r="H282" s="8" t="str">
        <f t="shared" si="9"/>
        <v>E4-T04-46296</v>
      </c>
      <c r="I282" s="91">
        <v>45084.0</v>
      </c>
      <c r="J282" s="92">
        <v>28000.0</v>
      </c>
      <c r="K282" s="91">
        <v>46296.0</v>
      </c>
      <c r="L282" s="10">
        <f t="shared" si="10"/>
        <v>0</v>
      </c>
      <c r="M282" s="93">
        <f t="shared" si="11"/>
        <v>45717</v>
      </c>
      <c r="N282" s="8">
        <f t="shared" si="12"/>
        <v>28000</v>
      </c>
      <c r="O282" s="94" t="str">
        <f t="shared" si="13"/>
        <v/>
      </c>
      <c r="P282" s="8">
        <f t="shared" si="14"/>
        <v>0</v>
      </c>
      <c r="Q282" s="95"/>
      <c r="R282" s="91"/>
      <c r="S282" s="97"/>
      <c r="T282" s="94">
        <f t="shared" si="16"/>
        <v>45717</v>
      </c>
      <c r="U282" s="10">
        <f t="shared" si="17"/>
        <v>0</v>
      </c>
      <c r="V282" s="10">
        <f t="shared" si="18"/>
        <v>28000</v>
      </c>
      <c r="W282" s="10">
        <f t="shared" si="19"/>
        <v>0</v>
      </c>
      <c r="X282" s="10">
        <f t="shared" si="20"/>
        <v>0</v>
      </c>
      <c r="Y282" s="10">
        <f t="shared" si="21"/>
        <v>28000</v>
      </c>
      <c r="Z282" s="10">
        <f t="shared" si="22"/>
        <v>0</v>
      </c>
      <c r="AA282" s="10">
        <f t="shared" si="23"/>
        <v>0</v>
      </c>
      <c r="AB282" s="10">
        <f t="shared" si="24"/>
        <v>0</v>
      </c>
      <c r="AC282" s="10">
        <f t="shared" si="64"/>
        <v>0</v>
      </c>
      <c r="AD282" s="9">
        <f t="shared" si="26"/>
        <v>45084</v>
      </c>
      <c r="AE282" s="9">
        <f t="array" ref="AE282">IFS(O282&lt;&gt;"", O282, M282&lt;&gt;"", M282, R282&lt;&gt;"", MIN(R282, K282), R282=0, K282)</f>
        <v>45717</v>
      </c>
      <c r="AF282" s="94">
        <f t="shared" si="27"/>
        <v>45717</v>
      </c>
      <c r="AG282" s="94" t="str">
        <f t="shared" si="28"/>
        <v>Start Before/End During (current period)</v>
      </c>
      <c r="AH282" s="98">
        <f t="shared" si="29"/>
        <v>45657</v>
      </c>
      <c r="AI282" s="98">
        <f t="shared" si="30"/>
        <v>45717</v>
      </c>
      <c r="AJ282" s="99">
        <f t="shared" si="31"/>
        <v>1213</v>
      </c>
      <c r="AK282" s="99">
        <f t="shared" si="32"/>
        <v>574</v>
      </c>
      <c r="AL282" s="99">
        <f t="shared" si="33"/>
        <v>60</v>
      </c>
      <c r="AM282" s="99">
        <f t="shared" si="34"/>
        <v>634</v>
      </c>
      <c r="AN282" s="8">
        <f t="shared" si="35"/>
        <v>23.08326463</v>
      </c>
      <c r="AO282" s="8">
        <f t="shared" si="36"/>
        <v>13249.7939</v>
      </c>
      <c r="AP282" s="8">
        <f t="shared" si="37"/>
        <v>1384.995878</v>
      </c>
      <c r="AQ282" s="8">
        <f t="shared" si="38"/>
        <v>-14634.78978</v>
      </c>
      <c r="AR282" s="8">
        <f t="shared" si="39"/>
        <v>0</v>
      </c>
      <c r="AS282" s="8">
        <f t="shared" si="40"/>
        <v>0</v>
      </c>
      <c r="AT282" s="8">
        <f t="shared" si="41"/>
        <v>0</v>
      </c>
      <c r="AU282" s="100">
        <f t="shared" si="42"/>
        <v>0</v>
      </c>
      <c r="AV282" s="8">
        <f>if(AO282&gt;0, iferror(averageifs(Prices!$B:$B, Prices!$A:$A, "&gt;="&amp;AD282, Prices!$A:$A, "&lt;"&amp;MIN($B$2, AE282)), 0), 0)</f>
        <v>4.533158907</v>
      </c>
      <c r="AW282" s="8">
        <f>if(AP282&gt;0, IFERROR(averageifs(Prices!$B:$B, Prices!$A:$A, "&gt;="&amp;MAX(AD282, $B$2), Prices!$A:$A, "&lt;"&amp;MIN($B$3, AE282)), 0), 0)</f>
        <v>4.19667889</v>
      </c>
      <c r="AX282" s="8">
        <f>if(AT282&gt;0, iferror(averageifs(Prices!$B:$B, Prices!$A:$A, "&gt;="&amp;AD282, Prices!$A:$A, "&lt;"&amp;min($B$3, $AE282)), 0), 0)</f>
        <v>0</v>
      </c>
      <c r="AY282" s="8">
        <f>VLOOKUP(maxifs(Prices!A:A, Prices!A:A, "&lt;="&amp;$B$2-1), Prices!A:B, 2, 0)*AO282</f>
        <v>55382.29547</v>
      </c>
      <c r="AZ282" s="8">
        <f t="shared" si="43"/>
        <v>60063.42123</v>
      </c>
      <c r="BA282" s="8">
        <f t="shared" si="44"/>
        <v>0</v>
      </c>
      <c r="BB282" s="8">
        <f t="shared" si="45"/>
        <v>60063.42123</v>
      </c>
      <c r="BC282" s="8">
        <f t="shared" si="46"/>
        <v>-4681.125758</v>
      </c>
      <c r="BD282" s="8">
        <f t="shared" si="47"/>
        <v>5812.382964</v>
      </c>
      <c r="BE282" s="8">
        <f t="shared" si="48"/>
        <v>-65875.80419</v>
      </c>
      <c r="BF282" s="8">
        <f>-(if(R282&gt;0, VLOOKUP(maxifs(Prices!A:A, Prices!A:A, "&lt;="&amp;R282), Prices!A:B, 2, 0)*AA282, 0)+if(M282&lt;&gt;"", VLOOKUP(maxifs(Prices!A:A, Prices!A:A, "&lt;="&amp;M282), Prices!A:B, 2, 0)*Y282, 0)+if(O282&lt;&gt;"", VLOOKUP(maxifs(Prices!A:A, Prices!A:A, "&lt;="&amp;O282), Prices!A:B, 2, 0)*Z282, 0))</f>
        <v>-115367.3173</v>
      </c>
      <c r="BG282" s="8">
        <f t="shared" si="49"/>
        <v>-49491.51312</v>
      </c>
      <c r="BH282" s="8">
        <f t="shared" si="50"/>
        <v>4681.125758</v>
      </c>
      <c r="BI282" s="8">
        <f>VLOOKUP(maxifs(Prices!A:A, Prices!A:A, "&lt;="&amp;$B$3), Prices!A:B, 2, 0)*AT282</f>
        <v>0</v>
      </c>
      <c r="BJ282" s="8">
        <f t="shared" si="51"/>
        <v>0</v>
      </c>
      <c r="BK282" s="8">
        <f t="shared" si="52"/>
        <v>0</v>
      </c>
      <c r="BL282" s="8">
        <f t="shared" si="53"/>
        <v>0</v>
      </c>
      <c r="BM282" s="8">
        <f t="shared" si="54"/>
        <v>0</v>
      </c>
    </row>
    <row r="283" ht="12.75" customHeight="1">
      <c r="A283" s="88" t="s">
        <v>125</v>
      </c>
      <c r="B283" s="88" t="s">
        <v>105</v>
      </c>
      <c r="C283" s="7"/>
      <c r="D283" s="7" t="str">
        <f t="shared" si="8"/>
        <v>Y</v>
      </c>
      <c r="E283" s="89"/>
      <c r="F283" s="90">
        <f>iferror(VLOOKUP(A283, Terminations!C:D, 2, 0), "")</f>
        <v>45717</v>
      </c>
      <c r="G283" s="88" t="s">
        <v>130</v>
      </c>
      <c r="H283" s="8" t="str">
        <f t="shared" si="9"/>
        <v>E4-T04-46327</v>
      </c>
      <c r="I283" s="91">
        <v>45084.0</v>
      </c>
      <c r="J283" s="92">
        <v>28000.0</v>
      </c>
      <c r="K283" s="91">
        <v>46327.0</v>
      </c>
      <c r="L283" s="10">
        <f t="shared" si="10"/>
        <v>0</v>
      </c>
      <c r="M283" s="93">
        <f t="shared" si="11"/>
        <v>45717</v>
      </c>
      <c r="N283" s="8">
        <f t="shared" si="12"/>
        <v>28000</v>
      </c>
      <c r="O283" s="94" t="str">
        <f t="shared" si="13"/>
        <v/>
      </c>
      <c r="P283" s="8">
        <f t="shared" si="14"/>
        <v>0</v>
      </c>
      <c r="Q283" s="95"/>
      <c r="R283" s="91"/>
      <c r="S283" s="97"/>
      <c r="T283" s="94">
        <f t="shared" si="16"/>
        <v>45717</v>
      </c>
      <c r="U283" s="10">
        <f t="shared" si="17"/>
        <v>0</v>
      </c>
      <c r="V283" s="10">
        <f t="shared" si="18"/>
        <v>28000</v>
      </c>
      <c r="W283" s="10">
        <f t="shared" si="19"/>
        <v>0</v>
      </c>
      <c r="X283" s="10">
        <f t="shared" si="20"/>
        <v>0</v>
      </c>
      <c r="Y283" s="10">
        <f t="shared" si="21"/>
        <v>28000</v>
      </c>
      <c r="Z283" s="10">
        <f t="shared" si="22"/>
        <v>0</v>
      </c>
      <c r="AA283" s="10">
        <f t="shared" si="23"/>
        <v>0</v>
      </c>
      <c r="AB283" s="10">
        <f t="shared" si="24"/>
        <v>0</v>
      </c>
      <c r="AC283" s="10">
        <f t="shared" si="64"/>
        <v>0</v>
      </c>
      <c r="AD283" s="9">
        <f t="shared" si="26"/>
        <v>45084</v>
      </c>
      <c r="AE283" s="9">
        <f t="array" ref="AE283">IFS(O283&lt;&gt;"", O283, M283&lt;&gt;"", M283, R283&lt;&gt;"", MIN(R283, K283), R283=0, K283)</f>
        <v>45717</v>
      </c>
      <c r="AF283" s="94">
        <f t="shared" si="27"/>
        <v>45717</v>
      </c>
      <c r="AG283" s="94" t="str">
        <f t="shared" si="28"/>
        <v>Start Before/End During (current period)</v>
      </c>
      <c r="AH283" s="98">
        <f t="shared" si="29"/>
        <v>45657</v>
      </c>
      <c r="AI283" s="98">
        <f t="shared" si="30"/>
        <v>45717</v>
      </c>
      <c r="AJ283" s="99">
        <f t="shared" si="31"/>
        <v>1244</v>
      </c>
      <c r="AK283" s="99">
        <f t="shared" si="32"/>
        <v>574</v>
      </c>
      <c r="AL283" s="99">
        <f t="shared" si="33"/>
        <v>60</v>
      </c>
      <c r="AM283" s="99">
        <f t="shared" si="34"/>
        <v>634</v>
      </c>
      <c r="AN283" s="8">
        <f t="shared" si="35"/>
        <v>22.50803859</v>
      </c>
      <c r="AO283" s="8">
        <f t="shared" si="36"/>
        <v>12919.61415</v>
      </c>
      <c r="AP283" s="8">
        <f t="shared" si="37"/>
        <v>1350.482315</v>
      </c>
      <c r="AQ283" s="8">
        <f t="shared" si="38"/>
        <v>-14270.09646</v>
      </c>
      <c r="AR283" s="8">
        <f t="shared" si="39"/>
        <v>0</v>
      </c>
      <c r="AS283" s="8">
        <f t="shared" si="40"/>
        <v>0</v>
      </c>
      <c r="AT283" s="8">
        <f t="shared" si="41"/>
        <v>0</v>
      </c>
      <c r="AU283" s="100">
        <f t="shared" si="42"/>
        <v>0</v>
      </c>
      <c r="AV283" s="8">
        <f>if(AO283&gt;0, iferror(averageifs(Prices!$B:$B, Prices!$A:$A, "&gt;="&amp;AD283, Prices!$A:$A, "&lt;"&amp;MIN($B$2, AE283)), 0), 0)</f>
        <v>4.533158907</v>
      </c>
      <c r="AW283" s="8">
        <f>if(AP283&gt;0, IFERROR(averageifs(Prices!$B:$B, Prices!$A:$A, "&gt;="&amp;MAX(AD283, $B$2), Prices!$A:$A, "&lt;"&amp;MIN($B$3, AE283)), 0), 0)</f>
        <v>4.19667889</v>
      </c>
      <c r="AX283" s="8">
        <f>if(AT283&gt;0, iferror(averageifs(Prices!$B:$B, Prices!$A:$A, "&gt;="&amp;AD283, Prices!$A:$A, "&lt;"&amp;min($B$3, $AE283)), 0), 0)</f>
        <v>0</v>
      </c>
      <c r="AY283" s="8">
        <f>VLOOKUP(maxifs(Prices!A:A, Prices!A:A, "&lt;="&amp;$B$2-1), Prices!A:B, 2, 0)*AO283</f>
        <v>54002.19003</v>
      </c>
      <c r="AZ283" s="8">
        <f t="shared" si="43"/>
        <v>58566.66394</v>
      </c>
      <c r="BA283" s="8">
        <f t="shared" si="44"/>
        <v>0</v>
      </c>
      <c r="BB283" s="8">
        <f t="shared" si="45"/>
        <v>58566.66394</v>
      </c>
      <c r="BC283" s="8">
        <f t="shared" si="46"/>
        <v>-4564.47391</v>
      </c>
      <c r="BD283" s="8">
        <f t="shared" si="47"/>
        <v>5667.540623</v>
      </c>
      <c r="BE283" s="8">
        <f t="shared" si="48"/>
        <v>-64234.20457</v>
      </c>
      <c r="BF283" s="8">
        <f>-(if(R283&gt;0, VLOOKUP(maxifs(Prices!A:A, Prices!A:A, "&lt;="&amp;R283), Prices!A:B, 2, 0)*AA283, 0)+if(M283&lt;&gt;"", VLOOKUP(maxifs(Prices!A:A, Prices!A:A, "&lt;="&amp;M283), Prices!A:B, 2, 0)*Y283, 0)+if(O283&lt;&gt;"", VLOOKUP(maxifs(Prices!A:A, Prices!A:A, "&lt;="&amp;O283), Prices!A:B, 2, 0)*Z283, 0))</f>
        <v>-115367.3173</v>
      </c>
      <c r="BG283" s="8">
        <f t="shared" si="49"/>
        <v>-51133.11274</v>
      </c>
      <c r="BH283" s="8">
        <f t="shared" si="50"/>
        <v>4564.47391</v>
      </c>
      <c r="BI283" s="8">
        <f>VLOOKUP(maxifs(Prices!A:A, Prices!A:A, "&lt;="&amp;$B$3), Prices!A:B, 2, 0)*AT283</f>
        <v>0</v>
      </c>
      <c r="BJ283" s="8">
        <f t="shared" si="51"/>
        <v>0</v>
      </c>
      <c r="BK283" s="8">
        <f t="shared" si="52"/>
        <v>0</v>
      </c>
      <c r="BL283" s="8">
        <f t="shared" si="53"/>
        <v>0</v>
      </c>
      <c r="BM283" s="8">
        <f t="shared" si="54"/>
        <v>0</v>
      </c>
    </row>
    <row r="284" ht="12.75" customHeight="1">
      <c r="A284" s="88" t="s">
        <v>125</v>
      </c>
      <c r="B284" s="88" t="s">
        <v>105</v>
      </c>
      <c r="C284" s="7"/>
      <c r="D284" s="7" t="str">
        <f t="shared" si="8"/>
        <v>Y</v>
      </c>
      <c r="E284" s="89"/>
      <c r="F284" s="90">
        <f>iferror(VLOOKUP(A284, Terminations!C:D, 2, 0), "")</f>
        <v>45717</v>
      </c>
      <c r="G284" s="88" t="s">
        <v>130</v>
      </c>
      <c r="H284" s="8" t="str">
        <f t="shared" si="9"/>
        <v>E4-T04-46357</v>
      </c>
      <c r="I284" s="91">
        <v>45084.0</v>
      </c>
      <c r="J284" s="92">
        <v>28000.0</v>
      </c>
      <c r="K284" s="91">
        <v>46357.0</v>
      </c>
      <c r="L284" s="10">
        <f t="shared" si="10"/>
        <v>0</v>
      </c>
      <c r="M284" s="93">
        <f t="shared" si="11"/>
        <v>45717</v>
      </c>
      <c r="N284" s="8">
        <f t="shared" si="12"/>
        <v>28000</v>
      </c>
      <c r="O284" s="94" t="str">
        <f t="shared" si="13"/>
        <v/>
      </c>
      <c r="P284" s="8">
        <f t="shared" si="14"/>
        <v>0</v>
      </c>
      <c r="Q284" s="95"/>
      <c r="R284" s="91"/>
      <c r="S284" s="97"/>
      <c r="T284" s="94">
        <f t="shared" si="16"/>
        <v>45717</v>
      </c>
      <c r="U284" s="10">
        <f t="shared" si="17"/>
        <v>0</v>
      </c>
      <c r="V284" s="10">
        <f t="shared" si="18"/>
        <v>28000</v>
      </c>
      <c r="W284" s="10">
        <f t="shared" si="19"/>
        <v>0</v>
      </c>
      <c r="X284" s="10">
        <f t="shared" si="20"/>
        <v>0</v>
      </c>
      <c r="Y284" s="10">
        <f t="shared" si="21"/>
        <v>28000</v>
      </c>
      <c r="Z284" s="10">
        <f t="shared" si="22"/>
        <v>0</v>
      </c>
      <c r="AA284" s="10">
        <f t="shared" si="23"/>
        <v>0</v>
      </c>
      <c r="AB284" s="10">
        <f t="shared" si="24"/>
        <v>0</v>
      </c>
      <c r="AC284" s="10">
        <f t="shared" si="64"/>
        <v>0</v>
      </c>
      <c r="AD284" s="9">
        <f t="shared" si="26"/>
        <v>45084</v>
      </c>
      <c r="AE284" s="9">
        <f t="array" ref="AE284">IFS(O284&lt;&gt;"", O284, M284&lt;&gt;"", M284, R284&lt;&gt;"", MIN(R284, K284), R284=0, K284)</f>
        <v>45717</v>
      </c>
      <c r="AF284" s="94">
        <f t="shared" si="27"/>
        <v>45717</v>
      </c>
      <c r="AG284" s="94" t="str">
        <f t="shared" si="28"/>
        <v>Start Before/End During (current period)</v>
      </c>
      <c r="AH284" s="98">
        <f t="shared" si="29"/>
        <v>45657</v>
      </c>
      <c r="AI284" s="98">
        <f t="shared" si="30"/>
        <v>45717</v>
      </c>
      <c r="AJ284" s="99">
        <f t="shared" si="31"/>
        <v>1274</v>
      </c>
      <c r="AK284" s="99">
        <f t="shared" si="32"/>
        <v>574</v>
      </c>
      <c r="AL284" s="99">
        <f t="shared" si="33"/>
        <v>60</v>
      </c>
      <c r="AM284" s="99">
        <f t="shared" si="34"/>
        <v>634</v>
      </c>
      <c r="AN284" s="8">
        <f t="shared" si="35"/>
        <v>21.97802198</v>
      </c>
      <c r="AO284" s="8">
        <f t="shared" si="36"/>
        <v>12615.38462</v>
      </c>
      <c r="AP284" s="8">
        <f t="shared" si="37"/>
        <v>1318.681319</v>
      </c>
      <c r="AQ284" s="8">
        <f t="shared" si="38"/>
        <v>-13934.06593</v>
      </c>
      <c r="AR284" s="8">
        <f t="shared" si="39"/>
        <v>0</v>
      </c>
      <c r="AS284" s="8">
        <f t="shared" si="40"/>
        <v>0</v>
      </c>
      <c r="AT284" s="8">
        <f t="shared" si="41"/>
        <v>0</v>
      </c>
      <c r="AU284" s="100">
        <f t="shared" si="42"/>
        <v>0</v>
      </c>
      <c r="AV284" s="8">
        <f>if(AO284&gt;0, iferror(averageifs(Prices!$B:$B, Prices!$A:$A, "&gt;="&amp;AD284, Prices!$A:$A, "&lt;"&amp;MIN($B$2, AE284)), 0), 0)</f>
        <v>4.533158907</v>
      </c>
      <c r="AW284" s="8">
        <f>if(AP284&gt;0, IFERROR(averageifs(Prices!$B:$B, Prices!$A:$A, "&gt;="&amp;MAX(AD284, $B$2), Prices!$A:$A, "&lt;"&amp;MIN($B$3, AE284)), 0), 0)</f>
        <v>4.19667889</v>
      </c>
      <c r="AX284" s="8">
        <f>if(AT284&gt;0, iferror(averageifs(Prices!$B:$B, Prices!$A:$A, "&gt;="&amp;AD284, Prices!$A:$A, "&lt;"&amp;min($B$3, $AE284)), 0), 0)</f>
        <v>0</v>
      </c>
      <c r="AY284" s="8">
        <f>VLOOKUP(maxifs(Prices!A:A, Prices!A:A, "&lt;="&amp;$B$2-1), Prices!A:B, 2, 0)*AO284</f>
        <v>52730.55291</v>
      </c>
      <c r="AZ284" s="8">
        <f t="shared" si="43"/>
        <v>57187.54313</v>
      </c>
      <c r="BA284" s="8">
        <f t="shared" si="44"/>
        <v>0</v>
      </c>
      <c r="BB284" s="8">
        <f t="shared" si="45"/>
        <v>57187.54313</v>
      </c>
      <c r="BC284" s="8">
        <f t="shared" si="46"/>
        <v>-4456.990223</v>
      </c>
      <c r="BD284" s="8">
        <f t="shared" si="47"/>
        <v>5534.082053</v>
      </c>
      <c r="BE284" s="8">
        <f t="shared" si="48"/>
        <v>-62721.62518</v>
      </c>
      <c r="BF284" s="8">
        <f>-(if(R284&gt;0, VLOOKUP(maxifs(Prices!A:A, Prices!A:A, "&lt;="&amp;R284), Prices!A:B, 2, 0)*AA284, 0)+if(M284&lt;&gt;"", VLOOKUP(maxifs(Prices!A:A, Prices!A:A, "&lt;="&amp;M284), Prices!A:B, 2, 0)*Y284, 0)+if(O284&lt;&gt;"", VLOOKUP(maxifs(Prices!A:A, Prices!A:A, "&lt;="&amp;O284), Prices!A:B, 2, 0)*Z284, 0))</f>
        <v>-115367.3173</v>
      </c>
      <c r="BG284" s="8">
        <f t="shared" si="49"/>
        <v>-52645.69213</v>
      </c>
      <c r="BH284" s="8">
        <f t="shared" si="50"/>
        <v>4456.990223</v>
      </c>
      <c r="BI284" s="8">
        <f>VLOOKUP(maxifs(Prices!A:A, Prices!A:A, "&lt;="&amp;$B$3), Prices!A:B, 2, 0)*AT284</f>
        <v>0</v>
      </c>
      <c r="BJ284" s="8">
        <f t="shared" si="51"/>
        <v>0</v>
      </c>
      <c r="BK284" s="8">
        <f t="shared" si="52"/>
        <v>0</v>
      </c>
      <c r="BL284" s="8">
        <f t="shared" si="53"/>
        <v>0</v>
      </c>
      <c r="BM284" s="8">
        <f t="shared" si="54"/>
        <v>0</v>
      </c>
    </row>
    <row r="285" ht="12.75" customHeight="1">
      <c r="A285" s="88" t="s">
        <v>125</v>
      </c>
      <c r="B285" s="88" t="s">
        <v>105</v>
      </c>
      <c r="C285" s="7"/>
      <c r="D285" s="7" t="str">
        <f t="shared" si="8"/>
        <v>Y</v>
      </c>
      <c r="E285" s="89"/>
      <c r="F285" s="90">
        <f>iferror(VLOOKUP(A285, Terminations!C:D, 2, 0), "")</f>
        <v>45717</v>
      </c>
      <c r="G285" s="88" t="s">
        <v>130</v>
      </c>
      <c r="H285" s="8" t="str">
        <f t="shared" si="9"/>
        <v>E4-T04-46388</v>
      </c>
      <c r="I285" s="91">
        <v>45084.0</v>
      </c>
      <c r="J285" s="92">
        <v>28000.0</v>
      </c>
      <c r="K285" s="91">
        <v>46388.0</v>
      </c>
      <c r="L285" s="10">
        <f t="shared" si="10"/>
        <v>0</v>
      </c>
      <c r="M285" s="93">
        <f t="shared" si="11"/>
        <v>45717</v>
      </c>
      <c r="N285" s="8">
        <f t="shared" si="12"/>
        <v>28000</v>
      </c>
      <c r="O285" s="94" t="str">
        <f t="shared" si="13"/>
        <v/>
      </c>
      <c r="P285" s="8">
        <f t="shared" si="14"/>
        <v>0</v>
      </c>
      <c r="Q285" s="95"/>
      <c r="R285" s="91"/>
      <c r="S285" s="97"/>
      <c r="T285" s="94">
        <f t="shared" si="16"/>
        <v>45717</v>
      </c>
      <c r="U285" s="10">
        <f t="shared" si="17"/>
        <v>0</v>
      </c>
      <c r="V285" s="10">
        <f t="shared" si="18"/>
        <v>28000</v>
      </c>
      <c r="W285" s="10">
        <f t="shared" si="19"/>
        <v>0</v>
      </c>
      <c r="X285" s="10">
        <f t="shared" si="20"/>
        <v>0</v>
      </c>
      <c r="Y285" s="10">
        <f t="shared" si="21"/>
        <v>28000</v>
      </c>
      <c r="Z285" s="10">
        <f t="shared" si="22"/>
        <v>0</v>
      </c>
      <c r="AA285" s="10">
        <f t="shared" si="23"/>
        <v>0</v>
      </c>
      <c r="AB285" s="10">
        <f t="shared" si="24"/>
        <v>0</v>
      </c>
      <c r="AC285" s="10">
        <f t="shared" si="64"/>
        <v>0</v>
      </c>
      <c r="AD285" s="9">
        <f t="shared" si="26"/>
        <v>45084</v>
      </c>
      <c r="AE285" s="9">
        <f t="array" ref="AE285">IFS(O285&lt;&gt;"", O285, M285&lt;&gt;"", M285, R285&lt;&gt;"", MIN(R285, K285), R285=0, K285)</f>
        <v>45717</v>
      </c>
      <c r="AF285" s="94">
        <f t="shared" si="27"/>
        <v>45717</v>
      </c>
      <c r="AG285" s="94" t="str">
        <f t="shared" si="28"/>
        <v>Start Before/End During (current period)</v>
      </c>
      <c r="AH285" s="98">
        <f t="shared" si="29"/>
        <v>45657</v>
      </c>
      <c r="AI285" s="98">
        <f t="shared" si="30"/>
        <v>45717</v>
      </c>
      <c r="AJ285" s="99">
        <f t="shared" si="31"/>
        <v>1305</v>
      </c>
      <c r="AK285" s="99">
        <f t="shared" si="32"/>
        <v>574</v>
      </c>
      <c r="AL285" s="99">
        <f t="shared" si="33"/>
        <v>60</v>
      </c>
      <c r="AM285" s="99">
        <f t="shared" si="34"/>
        <v>634</v>
      </c>
      <c r="AN285" s="8">
        <f t="shared" si="35"/>
        <v>21.4559387</v>
      </c>
      <c r="AO285" s="8">
        <f t="shared" si="36"/>
        <v>12315.70881</v>
      </c>
      <c r="AP285" s="8">
        <f t="shared" si="37"/>
        <v>1287.356322</v>
      </c>
      <c r="AQ285" s="8">
        <f t="shared" si="38"/>
        <v>-13603.06513</v>
      </c>
      <c r="AR285" s="8">
        <f t="shared" si="39"/>
        <v>0</v>
      </c>
      <c r="AS285" s="8">
        <f t="shared" si="40"/>
        <v>0</v>
      </c>
      <c r="AT285" s="8">
        <f t="shared" si="41"/>
        <v>0</v>
      </c>
      <c r="AU285" s="100">
        <f t="shared" si="42"/>
        <v>0</v>
      </c>
      <c r="AV285" s="8">
        <f>if(AO285&gt;0, iferror(averageifs(Prices!$B:$B, Prices!$A:$A, "&gt;="&amp;AD285, Prices!$A:$A, "&lt;"&amp;MIN($B$2, AE285)), 0), 0)</f>
        <v>4.533158907</v>
      </c>
      <c r="AW285" s="8">
        <f>if(AP285&gt;0, IFERROR(averageifs(Prices!$B:$B, Prices!$A:$A, "&gt;="&amp;MAX(AD285, $B$2), Prices!$A:$A, "&lt;"&amp;MIN($B$3, AE285)), 0), 0)</f>
        <v>4.19667889</v>
      </c>
      <c r="AX285" s="8">
        <f>if(AT285&gt;0, iferror(averageifs(Prices!$B:$B, Prices!$A:$A, "&gt;="&amp;AD285, Prices!$A:$A, "&lt;"&amp;min($B$3, $AE285)), 0), 0)</f>
        <v>0</v>
      </c>
      <c r="AY285" s="8">
        <f>VLOOKUP(maxifs(Prices!A:A, Prices!A:A, "&lt;="&amp;$B$2-1), Prices!A:B, 2, 0)*AO285</f>
        <v>51477.94973</v>
      </c>
      <c r="AZ285" s="8">
        <f t="shared" si="43"/>
        <v>55829.06509</v>
      </c>
      <c r="BA285" s="8">
        <f t="shared" si="44"/>
        <v>0</v>
      </c>
      <c r="BB285" s="8">
        <f t="shared" si="45"/>
        <v>55829.06509</v>
      </c>
      <c r="BC285" s="8">
        <f t="shared" si="46"/>
        <v>-4351.115359</v>
      </c>
      <c r="BD285" s="8">
        <f t="shared" si="47"/>
        <v>5402.6211</v>
      </c>
      <c r="BE285" s="8">
        <f t="shared" si="48"/>
        <v>-61231.68619</v>
      </c>
      <c r="BF285" s="8">
        <f>-(if(R285&gt;0, VLOOKUP(maxifs(Prices!A:A, Prices!A:A, "&lt;="&amp;R285), Prices!A:B, 2, 0)*AA285, 0)+if(M285&lt;&gt;"", VLOOKUP(maxifs(Prices!A:A, Prices!A:A, "&lt;="&amp;M285), Prices!A:B, 2, 0)*Y285, 0)+if(O285&lt;&gt;"", VLOOKUP(maxifs(Prices!A:A, Prices!A:A, "&lt;="&amp;O285), Prices!A:B, 2, 0)*Z285, 0))</f>
        <v>-115367.3173</v>
      </c>
      <c r="BG285" s="8">
        <f t="shared" si="49"/>
        <v>-54135.63112</v>
      </c>
      <c r="BH285" s="8">
        <f t="shared" si="50"/>
        <v>4351.115359</v>
      </c>
      <c r="BI285" s="8">
        <f>VLOOKUP(maxifs(Prices!A:A, Prices!A:A, "&lt;="&amp;$B$3), Prices!A:B, 2, 0)*AT285</f>
        <v>0</v>
      </c>
      <c r="BJ285" s="8">
        <f t="shared" si="51"/>
        <v>0</v>
      </c>
      <c r="BK285" s="8">
        <f t="shared" si="52"/>
        <v>0</v>
      </c>
      <c r="BL285" s="8">
        <f t="shared" si="53"/>
        <v>0</v>
      </c>
      <c r="BM285" s="8">
        <f t="shared" si="54"/>
        <v>0</v>
      </c>
    </row>
    <row r="286" ht="12.75" customHeight="1">
      <c r="A286" s="88" t="s">
        <v>125</v>
      </c>
      <c r="B286" s="88" t="s">
        <v>105</v>
      </c>
      <c r="C286" s="7"/>
      <c r="D286" s="7" t="str">
        <f t="shared" si="8"/>
        <v>Y</v>
      </c>
      <c r="E286" s="89"/>
      <c r="F286" s="90">
        <f>iferror(VLOOKUP(A286, Terminations!C:D, 2, 0), "")</f>
        <v>45717</v>
      </c>
      <c r="G286" s="88" t="s">
        <v>130</v>
      </c>
      <c r="H286" s="8" t="str">
        <f t="shared" si="9"/>
        <v>E4-T04-46419</v>
      </c>
      <c r="I286" s="91">
        <v>45084.0</v>
      </c>
      <c r="J286" s="92">
        <v>28000.0</v>
      </c>
      <c r="K286" s="91">
        <v>46419.0</v>
      </c>
      <c r="L286" s="10">
        <f t="shared" si="10"/>
        <v>0</v>
      </c>
      <c r="M286" s="93">
        <f t="shared" si="11"/>
        <v>45717</v>
      </c>
      <c r="N286" s="8">
        <f t="shared" si="12"/>
        <v>28000</v>
      </c>
      <c r="O286" s="94" t="str">
        <f t="shared" si="13"/>
        <v/>
      </c>
      <c r="P286" s="8">
        <f t="shared" si="14"/>
        <v>0</v>
      </c>
      <c r="Q286" s="95"/>
      <c r="R286" s="91"/>
      <c r="S286" s="97"/>
      <c r="T286" s="94">
        <f t="shared" si="16"/>
        <v>45717</v>
      </c>
      <c r="U286" s="10">
        <f t="shared" si="17"/>
        <v>0</v>
      </c>
      <c r="V286" s="10">
        <f t="shared" si="18"/>
        <v>28000</v>
      </c>
      <c r="W286" s="10">
        <f t="shared" si="19"/>
        <v>0</v>
      </c>
      <c r="X286" s="10">
        <f t="shared" si="20"/>
        <v>0</v>
      </c>
      <c r="Y286" s="10">
        <f t="shared" si="21"/>
        <v>28000</v>
      </c>
      <c r="Z286" s="10">
        <f t="shared" si="22"/>
        <v>0</v>
      </c>
      <c r="AA286" s="10">
        <f t="shared" si="23"/>
        <v>0</v>
      </c>
      <c r="AB286" s="10">
        <f t="shared" si="24"/>
        <v>0</v>
      </c>
      <c r="AC286" s="10">
        <f t="shared" si="64"/>
        <v>0</v>
      </c>
      <c r="AD286" s="9">
        <f t="shared" si="26"/>
        <v>45084</v>
      </c>
      <c r="AE286" s="9">
        <f t="array" ref="AE286">IFS(O286&lt;&gt;"", O286, M286&lt;&gt;"", M286, R286&lt;&gt;"", MIN(R286, K286), R286=0, K286)</f>
        <v>45717</v>
      </c>
      <c r="AF286" s="94">
        <f t="shared" si="27"/>
        <v>45717</v>
      </c>
      <c r="AG286" s="94" t="str">
        <f t="shared" si="28"/>
        <v>Start Before/End During (current period)</v>
      </c>
      <c r="AH286" s="98">
        <f t="shared" si="29"/>
        <v>45657</v>
      </c>
      <c r="AI286" s="98">
        <f t="shared" si="30"/>
        <v>45717</v>
      </c>
      <c r="AJ286" s="99">
        <f t="shared" si="31"/>
        <v>1336</v>
      </c>
      <c r="AK286" s="99">
        <f t="shared" si="32"/>
        <v>574</v>
      </c>
      <c r="AL286" s="99">
        <f t="shared" si="33"/>
        <v>60</v>
      </c>
      <c r="AM286" s="99">
        <f t="shared" si="34"/>
        <v>634</v>
      </c>
      <c r="AN286" s="8">
        <f t="shared" si="35"/>
        <v>20.95808383</v>
      </c>
      <c r="AO286" s="8">
        <f t="shared" si="36"/>
        <v>12029.94012</v>
      </c>
      <c r="AP286" s="8">
        <f t="shared" si="37"/>
        <v>1257.48503</v>
      </c>
      <c r="AQ286" s="8">
        <f t="shared" si="38"/>
        <v>-13287.42515</v>
      </c>
      <c r="AR286" s="8">
        <f t="shared" si="39"/>
        <v>0</v>
      </c>
      <c r="AS286" s="8">
        <f t="shared" si="40"/>
        <v>0</v>
      </c>
      <c r="AT286" s="8">
        <f t="shared" si="41"/>
        <v>0</v>
      </c>
      <c r="AU286" s="100">
        <f t="shared" si="42"/>
        <v>0</v>
      </c>
      <c r="AV286" s="8">
        <f>if(AO286&gt;0, iferror(averageifs(Prices!$B:$B, Prices!$A:$A, "&gt;="&amp;AD286, Prices!$A:$A, "&lt;"&amp;MIN($B$2, AE286)), 0), 0)</f>
        <v>4.533158907</v>
      </c>
      <c r="AW286" s="8">
        <f>if(AP286&gt;0, IFERROR(averageifs(Prices!$B:$B, Prices!$A:$A, "&gt;="&amp;MAX(AD286, $B$2), Prices!$A:$A, "&lt;"&amp;MIN($B$3, AE286)), 0), 0)</f>
        <v>4.19667889</v>
      </c>
      <c r="AX286" s="8">
        <f>if(AT286&gt;0, iferror(averageifs(Prices!$B:$B, Prices!$A:$A, "&gt;="&amp;AD286, Prices!$A:$A, "&lt;"&amp;min($B$3, $AE286)), 0), 0)</f>
        <v>0</v>
      </c>
      <c r="AY286" s="8">
        <f>VLOOKUP(maxifs(Prices!A:A, Prices!A:A, "&lt;="&amp;$B$2-1), Prices!A:B, 2, 0)*AO286</f>
        <v>50283.47635</v>
      </c>
      <c r="AZ286" s="8">
        <f t="shared" si="43"/>
        <v>54533.6302</v>
      </c>
      <c r="BA286" s="8">
        <f t="shared" si="44"/>
        <v>0</v>
      </c>
      <c r="BB286" s="8">
        <f t="shared" si="45"/>
        <v>54533.6302</v>
      </c>
      <c r="BC286" s="8">
        <f t="shared" si="46"/>
        <v>-4250.15385</v>
      </c>
      <c r="BD286" s="8">
        <f t="shared" si="47"/>
        <v>5277.26088</v>
      </c>
      <c r="BE286" s="8">
        <f t="shared" si="48"/>
        <v>-59810.89108</v>
      </c>
      <c r="BF286" s="8">
        <f>-(if(R286&gt;0, VLOOKUP(maxifs(Prices!A:A, Prices!A:A, "&lt;="&amp;R286), Prices!A:B, 2, 0)*AA286, 0)+if(M286&lt;&gt;"", VLOOKUP(maxifs(Prices!A:A, Prices!A:A, "&lt;="&amp;M286), Prices!A:B, 2, 0)*Y286, 0)+if(O286&lt;&gt;"", VLOOKUP(maxifs(Prices!A:A, Prices!A:A, "&lt;="&amp;O286), Prices!A:B, 2, 0)*Z286, 0))</f>
        <v>-115367.3173</v>
      </c>
      <c r="BG286" s="8">
        <f t="shared" si="49"/>
        <v>-55556.42623</v>
      </c>
      <c r="BH286" s="8">
        <f t="shared" si="50"/>
        <v>4250.15385</v>
      </c>
      <c r="BI286" s="8">
        <f>VLOOKUP(maxifs(Prices!A:A, Prices!A:A, "&lt;="&amp;$B$3), Prices!A:B, 2, 0)*AT286</f>
        <v>0</v>
      </c>
      <c r="BJ286" s="8">
        <f t="shared" si="51"/>
        <v>0</v>
      </c>
      <c r="BK286" s="8">
        <f t="shared" si="52"/>
        <v>0</v>
      </c>
      <c r="BL286" s="8">
        <f t="shared" si="53"/>
        <v>0</v>
      </c>
      <c r="BM286" s="8">
        <f t="shared" si="54"/>
        <v>0</v>
      </c>
    </row>
    <row r="287" ht="12.75" customHeight="1">
      <c r="A287" s="88" t="s">
        <v>125</v>
      </c>
      <c r="B287" s="88" t="s">
        <v>105</v>
      </c>
      <c r="C287" s="7"/>
      <c r="D287" s="7" t="str">
        <f t="shared" si="8"/>
        <v>Y</v>
      </c>
      <c r="E287" s="89"/>
      <c r="F287" s="90">
        <f>iferror(VLOOKUP(A287, Terminations!C:D, 2, 0), "")</f>
        <v>45717</v>
      </c>
      <c r="G287" s="88" t="s">
        <v>130</v>
      </c>
      <c r="H287" s="8" t="str">
        <f t="shared" si="9"/>
        <v>E4-T04-46447</v>
      </c>
      <c r="I287" s="91">
        <v>45084.0</v>
      </c>
      <c r="J287" s="92">
        <v>28000.0</v>
      </c>
      <c r="K287" s="91">
        <v>46447.0</v>
      </c>
      <c r="L287" s="10">
        <f t="shared" si="10"/>
        <v>0</v>
      </c>
      <c r="M287" s="93">
        <f t="shared" si="11"/>
        <v>45717</v>
      </c>
      <c r="N287" s="8">
        <f t="shared" si="12"/>
        <v>28000</v>
      </c>
      <c r="O287" s="94" t="str">
        <f t="shared" si="13"/>
        <v/>
      </c>
      <c r="P287" s="8">
        <f t="shared" si="14"/>
        <v>0</v>
      </c>
      <c r="Q287" s="95"/>
      <c r="R287" s="91"/>
      <c r="S287" s="97"/>
      <c r="T287" s="94">
        <f t="shared" si="16"/>
        <v>45717</v>
      </c>
      <c r="U287" s="10">
        <f t="shared" si="17"/>
        <v>0</v>
      </c>
      <c r="V287" s="10">
        <f t="shared" si="18"/>
        <v>28000</v>
      </c>
      <c r="W287" s="10">
        <f t="shared" si="19"/>
        <v>0</v>
      </c>
      <c r="X287" s="10">
        <f t="shared" si="20"/>
        <v>0</v>
      </c>
      <c r="Y287" s="10">
        <f t="shared" si="21"/>
        <v>28000</v>
      </c>
      <c r="Z287" s="10">
        <f t="shared" si="22"/>
        <v>0</v>
      </c>
      <c r="AA287" s="10">
        <f t="shared" si="23"/>
        <v>0</v>
      </c>
      <c r="AB287" s="10">
        <f t="shared" si="24"/>
        <v>0</v>
      </c>
      <c r="AC287" s="10">
        <f t="shared" si="64"/>
        <v>0</v>
      </c>
      <c r="AD287" s="9">
        <f t="shared" si="26"/>
        <v>45084</v>
      </c>
      <c r="AE287" s="9">
        <f t="array" ref="AE287">IFS(O287&lt;&gt;"", O287, M287&lt;&gt;"", M287, R287&lt;&gt;"", MIN(R287, K287), R287=0, K287)</f>
        <v>45717</v>
      </c>
      <c r="AF287" s="94">
        <f t="shared" si="27"/>
        <v>45717</v>
      </c>
      <c r="AG287" s="94" t="str">
        <f t="shared" si="28"/>
        <v>Start Before/End During (current period)</v>
      </c>
      <c r="AH287" s="98">
        <f t="shared" si="29"/>
        <v>45657</v>
      </c>
      <c r="AI287" s="98">
        <f t="shared" si="30"/>
        <v>45717</v>
      </c>
      <c r="AJ287" s="99">
        <f t="shared" si="31"/>
        <v>1364</v>
      </c>
      <c r="AK287" s="99">
        <f t="shared" si="32"/>
        <v>574</v>
      </c>
      <c r="AL287" s="99">
        <f t="shared" si="33"/>
        <v>60</v>
      </c>
      <c r="AM287" s="99">
        <f t="shared" si="34"/>
        <v>634</v>
      </c>
      <c r="AN287" s="8">
        <f t="shared" si="35"/>
        <v>20.52785924</v>
      </c>
      <c r="AO287" s="8">
        <f t="shared" si="36"/>
        <v>11782.9912</v>
      </c>
      <c r="AP287" s="8">
        <f t="shared" si="37"/>
        <v>1231.671554</v>
      </c>
      <c r="AQ287" s="8">
        <f t="shared" si="38"/>
        <v>-13014.66276</v>
      </c>
      <c r="AR287" s="8">
        <f t="shared" si="39"/>
        <v>0</v>
      </c>
      <c r="AS287" s="8">
        <f t="shared" si="40"/>
        <v>0</v>
      </c>
      <c r="AT287" s="8">
        <f t="shared" si="41"/>
        <v>0</v>
      </c>
      <c r="AU287" s="100">
        <f t="shared" si="42"/>
        <v>0</v>
      </c>
      <c r="AV287" s="8">
        <f>if(AO287&gt;0, iferror(averageifs(Prices!$B:$B, Prices!$A:$A, "&gt;="&amp;AD287, Prices!$A:$A, "&lt;"&amp;MIN($B$2, AE287)), 0), 0)</f>
        <v>4.533158907</v>
      </c>
      <c r="AW287" s="8">
        <f>if(AP287&gt;0, IFERROR(averageifs(Prices!$B:$B, Prices!$A:$A, "&gt;="&amp;MAX(AD287, $B$2), Prices!$A:$A, "&lt;"&amp;MIN($B$3, AE287)), 0), 0)</f>
        <v>4.19667889</v>
      </c>
      <c r="AX287" s="8">
        <f>if(AT287&gt;0, iferror(averageifs(Prices!$B:$B, Prices!$A:$A, "&gt;="&amp;AD287, Prices!$A:$A, "&lt;"&amp;min($B$3, $AE287)), 0), 0)</f>
        <v>0</v>
      </c>
      <c r="AY287" s="8">
        <f>VLOOKUP(maxifs(Prices!A:A, Prices!A:A, "&lt;="&amp;$B$2-1), Prices!A:B, 2, 0)*AO287</f>
        <v>49251.26422</v>
      </c>
      <c r="AZ287" s="8">
        <f t="shared" si="43"/>
        <v>53414.17152</v>
      </c>
      <c r="BA287" s="8">
        <f t="shared" si="44"/>
        <v>0</v>
      </c>
      <c r="BB287" s="8">
        <f t="shared" si="45"/>
        <v>53414.17152</v>
      </c>
      <c r="BC287" s="8">
        <f t="shared" si="46"/>
        <v>-4162.90729</v>
      </c>
      <c r="BD287" s="8">
        <f t="shared" si="47"/>
        <v>5168.930011</v>
      </c>
      <c r="BE287" s="8">
        <f t="shared" si="48"/>
        <v>-58583.10153</v>
      </c>
      <c r="BF287" s="8">
        <f>-(if(R287&gt;0, VLOOKUP(maxifs(Prices!A:A, Prices!A:A, "&lt;="&amp;R287), Prices!A:B, 2, 0)*AA287, 0)+if(M287&lt;&gt;"", VLOOKUP(maxifs(Prices!A:A, Prices!A:A, "&lt;="&amp;M287), Prices!A:B, 2, 0)*Y287, 0)+if(O287&lt;&gt;"", VLOOKUP(maxifs(Prices!A:A, Prices!A:A, "&lt;="&amp;O287), Prices!A:B, 2, 0)*Z287, 0))</f>
        <v>-115367.3173</v>
      </c>
      <c r="BG287" s="8">
        <f t="shared" si="49"/>
        <v>-56784.21578</v>
      </c>
      <c r="BH287" s="8">
        <f t="shared" si="50"/>
        <v>4162.90729</v>
      </c>
      <c r="BI287" s="8">
        <f>VLOOKUP(maxifs(Prices!A:A, Prices!A:A, "&lt;="&amp;$B$3), Prices!A:B, 2, 0)*AT287</f>
        <v>0</v>
      </c>
      <c r="BJ287" s="8">
        <f t="shared" si="51"/>
        <v>0</v>
      </c>
      <c r="BK287" s="8">
        <f t="shared" si="52"/>
        <v>0</v>
      </c>
      <c r="BL287" s="8">
        <f t="shared" si="53"/>
        <v>0</v>
      </c>
      <c r="BM287" s="8">
        <f t="shared" si="54"/>
        <v>0</v>
      </c>
    </row>
    <row r="288" ht="12.75" customHeight="1">
      <c r="A288" s="88" t="s">
        <v>125</v>
      </c>
      <c r="B288" s="88" t="s">
        <v>105</v>
      </c>
      <c r="C288" s="7"/>
      <c r="D288" s="7" t="str">
        <f t="shared" si="8"/>
        <v>Y</v>
      </c>
      <c r="E288" s="89"/>
      <c r="F288" s="90">
        <f>iferror(VLOOKUP(A288, Terminations!C:D, 2, 0), "")</f>
        <v>45717</v>
      </c>
      <c r="G288" s="88" t="s">
        <v>130</v>
      </c>
      <c r="H288" s="8" t="str">
        <f t="shared" si="9"/>
        <v>E4-T04-46478</v>
      </c>
      <c r="I288" s="91">
        <v>45084.0</v>
      </c>
      <c r="J288" s="92">
        <v>28000.0</v>
      </c>
      <c r="K288" s="91">
        <v>46478.0</v>
      </c>
      <c r="L288" s="10">
        <f t="shared" si="10"/>
        <v>0</v>
      </c>
      <c r="M288" s="93">
        <f t="shared" si="11"/>
        <v>45717</v>
      </c>
      <c r="N288" s="8">
        <f t="shared" si="12"/>
        <v>28000</v>
      </c>
      <c r="O288" s="94" t="str">
        <f t="shared" si="13"/>
        <v/>
      </c>
      <c r="P288" s="8">
        <f t="shared" si="14"/>
        <v>0</v>
      </c>
      <c r="Q288" s="95"/>
      <c r="R288" s="91"/>
      <c r="S288" s="97"/>
      <c r="T288" s="94">
        <f t="shared" si="16"/>
        <v>45717</v>
      </c>
      <c r="U288" s="10">
        <f t="shared" si="17"/>
        <v>0</v>
      </c>
      <c r="V288" s="10">
        <f t="shared" si="18"/>
        <v>28000</v>
      </c>
      <c r="W288" s="10">
        <f t="shared" si="19"/>
        <v>0</v>
      </c>
      <c r="X288" s="10">
        <f t="shared" si="20"/>
        <v>0</v>
      </c>
      <c r="Y288" s="10">
        <f t="shared" si="21"/>
        <v>28000</v>
      </c>
      <c r="Z288" s="10">
        <f t="shared" si="22"/>
        <v>0</v>
      </c>
      <c r="AA288" s="10">
        <f t="shared" si="23"/>
        <v>0</v>
      </c>
      <c r="AB288" s="10">
        <f t="shared" si="24"/>
        <v>0</v>
      </c>
      <c r="AC288" s="10">
        <f t="shared" si="64"/>
        <v>0</v>
      </c>
      <c r="AD288" s="9">
        <f t="shared" si="26"/>
        <v>45084</v>
      </c>
      <c r="AE288" s="9">
        <f t="array" ref="AE288">IFS(O288&lt;&gt;"", O288, M288&lt;&gt;"", M288, R288&lt;&gt;"", MIN(R288, K288), R288=0, K288)</f>
        <v>45717</v>
      </c>
      <c r="AF288" s="94">
        <f t="shared" si="27"/>
        <v>45717</v>
      </c>
      <c r="AG288" s="94" t="str">
        <f t="shared" si="28"/>
        <v>Start Before/End During (current period)</v>
      </c>
      <c r="AH288" s="98">
        <f t="shared" si="29"/>
        <v>45657</v>
      </c>
      <c r="AI288" s="98">
        <f t="shared" si="30"/>
        <v>45717</v>
      </c>
      <c r="AJ288" s="99">
        <f t="shared" si="31"/>
        <v>1395</v>
      </c>
      <c r="AK288" s="99">
        <f t="shared" si="32"/>
        <v>574</v>
      </c>
      <c r="AL288" s="99">
        <f t="shared" si="33"/>
        <v>60</v>
      </c>
      <c r="AM288" s="99">
        <f t="shared" si="34"/>
        <v>634</v>
      </c>
      <c r="AN288" s="8">
        <f t="shared" si="35"/>
        <v>20.07168459</v>
      </c>
      <c r="AO288" s="8">
        <f t="shared" si="36"/>
        <v>11521.14695</v>
      </c>
      <c r="AP288" s="8">
        <f t="shared" si="37"/>
        <v>1204.301075</v>
      </c>
      <c r="AQ288" s="8">
        <f t="shared" si="38"/>
        <v>-12725.44803</v>
      </c>
      <c r="AR288" s="8">
        <f t="shared" si="39"/>
        <v>0</v>
      </c>
      <c r="AS288" s="8">
        <f t="shared" si="40"/>
        <v>0</v>
      </c>
      <c r="AT288" s="8">
        <f t="shared" si="41"/>
        <v>0</v>
      </c>
      <c r="AU288" s="100">
        <f t="shared" si="42"/>
        <v>0</v>
      </c>
      <c r="AV288" s="8">
        <f>if(AO288&gt;0, iferror(averageifs(Prices!$B:$B, Prices!$A:$A, "&gt;="&amp;AD288, Prices!$A:$A, "&lt;"&amp;MIN($B$2, AE288)), 0), 0)</f>
        <v>4.533158907</v>
      </c>
      <c r="AW288" s="8">
        <f>if(AP288&gt;0, IFERROR(averageifs(Prices!$B:$B, Prices!$A:$A, "&gt;="&amp;MAX(AD288, $B$2), Prices!$A:$A, "&lt;"&amp;MIN($B$3, AE288)), 0), 0)</f>
        <v>4.19667889</v>
      </c>
      <c r="AX288" s="8">
        <f>if(AT288&gt;0, iferror(averageifs(Prices!$B:$B, Prices!$A:$A, "&gt;="&amp;AD288, Prices!$A:$A, "&lt;"&amp;min($B$3, $AE288)), 0), 0)</f>
        <v>0</v>
      </c>
      <c r="AY288" s="8">
        <f>VLOOKUP(maxifs(Prices!A:A, Prices!A:A, "&lt;="&amp;$B$2-1), Prices!A:B, 2, 0)*AO288</f>
        <v>48156.79169</v>
      </c>
      <c r="AZ288" s="8">
        <f t="shared" si="43"/>
        <v>52227.18993</v>
      </c>
      <c r="BA288" s="8">
        <f t="shared" si="44"/>
        <v>0</v>
      </c>
      <c r="BB288" s="8">
        <f t="shared" si="45"/>
        <v>52227.18993</v>
      </c>
      <c r="BC288" s="8">
        <f t="shared" si="46"/>
        <v>-4070.398239</v>
      </c>
      <c r="BD288" s="8">
        <f t="shared" si="47"/>
        <v>5054.0649</v>
      </c>
      <c r="BE288" s="8">
        <f t="shared" si="48"/>
        <v>-57281.25483</v>
      </c>
      <c r="BF288" s="8">
        <f>-(if(R288&gt;0, VLOOKUP(maxifs(Prices!A:A, Prices!A:A, "&lt;="&amp;R288), Prices!A:B, 2, 0)*AA288, 0)+if(M288&lt;&gt;"", VLOOKUP(maxifs(Prices!A:A, Prices!A:A, "&lt;="&amp;M288), Prices!A:B, 2, 0)*Y288, 0)+if(O288&lt;&gt;"", VLOOKUP(maxifs(Prices!A:A, Prices!A:A, "&lt;="&amp;O288), Prices!A:B, 2, 0)*Z288, 0))</f>
        <v>-115367.3173</v>
      </c>
      <c r="BG288" s="8">
        <f t="shared" si="49"/>
        <v>-58086.06248</v>
      </c>
      <c r="BH288" s="8">
        <f t="shared" si="50"/>
        <v>4070.398239</v>
      </c>
      <c r="BI288" s="8">
        <f>VLOOKUP(maxifs(Prices!A:A, Prices!A:A, "&lt;="&amp;$B$3), Prices!A:B, 2, 0)*AT288</f>
        <v>0</v>
      </c>
      <c r="BJ288" s="8">
        <f t="shared" si="51"/>
        <v>0</v>
      </c>
      <c r="BK288" s="8">
        <f t="shared" si="52"/>
        <v>0</v>
      </c>
      <c r="BL288" s="8">
        <f t="shared" si="53"/>
        <v>0</v>
      </c>
      <c r="BM288" s="8">
        <f t="shared" si="54"/>
        <v>0</v>
      </c>
    </row>
    <row r="289" ht="12.75" customHeight="1">
      <c r="A289" s="88" t="s">
        <v>125</v>
      </c>
      <c r="B289" s="88" t="s">
        <v>105</v>
      </c>
      <c r="C289" s="7"/>
      <c r="D289" s="7" t="str">
        <f t="shared" si="8"/>
        <v>Y</v>
      </c>
      <c r="E289" s="89"/>
      <c r="F289" s="90">
        <f>iferror(VLOOKUP(A289, Terminations!C:D, 2, 0), "")</f>
        <v>45717</v>
      </c>
      <c r="G289" s="88" t="s">
        <v>130</v>
      </c>
      <c r="H289" s="8" t="str">
        <f t="shared" si="9"/>
        <v>E4-T04-46508</v>
      </c>
      <c r="I289" s="91">
        <v>45084.0</v>
      </c>
      <c r="J289" s="92">
        <v>28000.0</v>
      </c>
      <c r="K289" s="91">
        <v>46508.0</v>
      </c>
      <c r="L289" s="10">
        <f t="shared" si="10"/>
        <v>0</v>
      </c>
      <c r="M289" s="93">
        <f t="shared" si="11"/>
        <v>45717</v>
      </c>
      <c r="N289" s="8">
        <f t="shared" si="12"/>
        <v>28000</v>
      </c>
      <c r="O289" s="94" t="str">
        <f t="shared" si="13"/>
        <v/>
      </c>
      <c r="P289" s="8">
        <f t="shared" si="14"/>
        <v>0</v>
      </c>
      <c r="Q289" s="95"/>
      <c r="R289" s="91"/>
      <c r="S289" s="97"/>
      <c r="T289" s="94">
        <f t="shared" si="16"/>
        <v>45717</v>
      </c>
      <c r="U289" s="10">
        <f t="shared" si="17"/>
        <v>0</v>
      </c>
      <c r="V289" s="10">
        <f t="shared" si="18"/>
        <v>28000</v>
      </c>
      <c r="W289" s="10">
        <f t="shared" si="19"/>
        <v>0</v>
      </c>
      <c r="X289" s="10">
        <f t="shared" si="20"/>
        <v>0</v>
      </c>
      <c r="Y289" s="10">
        <f t="shared" si="21"/>
        <v>28000</v>
      </c>
      <c r="Z289" s="10">
        <f t="shared" si="22"/>
        <v>0</v>
      </c>
      <c r="AA289" s="10">
        <f t="shared" si="23"/>
        <v>0</v>
      </c>
      <c r="AB289" s="10">
        <f t="shared" si="24"/>
        <v>0</v>
      </c>
      <c r="AC289" s="10">
        <f t="shared" si="64"/>
        <v>0</v>
      </c>
      <c r="AD289" s="9">
        <f t="shared" si="26"/>
        <v>45084</v>
      </c>
      <c r="AE289" s="9">
        <f t="array" ref="AE289">IFS(O289&lt;&gt;"", O289, M289&lt;&gt;"", M289, R289&lt;&gt;"", MIN(R289, K289), R289=0, K289)</f>
        <v>45717</v>
      </c>
      <c r="AF289" s="94">
        <f t="shared" si="27"/>
        <v>45717</v>
      </c>
      <c r="AG289" s="94" t="str">
        <f t="shared" si="28"/>
        <v>Start Before/End During (current period)</v>
      </c>
      <c r="AH289" s="98">
        <f t="shared" si="29"/>
        <v>45657</v>
      </c>
      <c r="AI289" s="98">
        <f t="shared" si="30"/>
        <v>45717</v>
      </c>
      <c r="AJ289" s="99">
        <f t="shared" si="31"/>
        <v>1425</v>
      </c>
      <c r="AK289" s="99">
        <f t="shared" si="32"/>
        <v>574</v>
      </c>
      <c r="AL289" s="99">
        <f t="shared" si="33"/>
        <v>60</v>
      </c>
      <c r="AM289" s="99">
        <f t="shared" si="34"/>
        <v>634</v>
      </c>
      <c r="AN289" s="8">
        <f t="shared" si="35"/>
        <v>19.64912281</v>
      </c>
      <c r="AO289" s="8">
        <f t="shared" si="36"/>
        <v>11278.59649</v>
      </c>
      <c r="AP289" s="8">
        <f t="shared" si="37"/>
        <v>1178.947368</v>
      </c>
      <c r="AQ289" s="8">
        <f t="shared" si="38"/>
        <v>-12457.54386</v>
      </c>
      <c r="AR289" s="8">
        <f t="shared" si="39"/>
        <v>0</v>
      </c>
      <c r="AS289" s="8">
        <f t="shared" si="40"/>
        <v>0</v>
      </c>
      <c r="AT289" s="8">
        <f t="shared" si="41"/>
        <v>0</v>
      </c>
      <c r="AU289" s="100">
        <f t="shared" si="42"/>
        <v>0</v>
      </c>
      <c r="AV289" s="8">
        <f>if(AO289&gt;0, iferror(averageifs(Prices!$B:$B, Prices!$A:$A, "&gt;="&amp;AD289, Prices!$A:$A, "&lt;"&amp;MIN($B$2, AE289)), 0), 0)</f>
        <v>4.533158907</v>
      </c>
      <c r="AW289" s="8">
        <f>if(AP289&gt;0, IFERROR(averageifs(Prices!$B:$B, Prices!$A:$A, "&gt;="&amp;MAX(AD289, $B$2), Prices!$A:$A, "&lt;"&amp;MIN($B$3, AE289)), 0), 0)</f>
        <v>4.19667889</v>
      </c>
      <c r="AX289" s="8">
        <f>if(AT289&gt;0, iferror(averageifs(Prices!$B:$B, Prices!$A:$A, "&gt;="&amp;AD289, Prices!$A:$A, "&lt;"&amp;min($B$3, $AE289)), 0), 0)</f>
        <v>0</v>
      </c>
      <c r="AY289" s="8">
        <f>VLOOKUP(maxifs(Prices!A:A, Prices!A:A, "&lt;="&amp;$B$2-1), Prices!A:B, 2, 0)*AO289</f>
        <v>47142.96449</v>
      </c>
      <c r="AZ289" s="8">
        <f t="shared" si="43"/>
        <v>51127.67014</v>
      </c>
      <c r="BA289" s="8">
        <f t="shared" si="44"/>
        <v>0</v>
      </c>
      <c r="BB289" s="8">
        <f t="shared" si="45"/>
        <v>51127.67014</v>
      </c>
      <c r="BC289" s="8">
        <f t="shared" si="46"/>
        <v>-3984.705645</v>
      </c>
      <c r="BD289" s="8">
        <f t="shared" si="47"/>
        <v>4947.663533</v>
      </c>
      <c r="BE289" s="8">
        <f t="shared" si="48"/>
        <v>-56075.33367</v>
      </c>
      <c r="BF289" s="8">
        <f>-(if(R289&gt;0, VLOOKUP(maxifs(Prices!A:A, Prices!A:A, "&lt;="&amp;R289), Prices!A:B, 2, 0)*AA289, 0)+if(M289&lt;&gt;"", VLOOKUP(maxifs(Prices!A:A, Prices!A:A, "&lt;="&amp;M289), Prices!A:B, 2, 0)*Y289, 0)+if(O289&lt;&gt;"", VLOOKUP(maxifs(Prices!A:A, Prices!A:A, "&lt;="&amp;O289), Prices!A:B, 2, 0)*Z289, 0))</f>
        <v>-115367.3173</v>
      </c>
      <c r="BG289" s="8">
        <f t="shared" si="49"/>
        <v>-59291.98364</v>
      </c>
      <c r="BH289" s="8">
        <f t="shared" si="50"/>
        <v>3984.705645</v>
      </c>
      <c r="BI289" s="8">
        <f>VLOOKUP(maxifs(Prices!A:A, Prices!A:A, "&lt;="&amp;$B$3), Prices!A:B, 2, 0)*AT289</f>
        <v>0</v>
      </c>
      <c r="BJ289" s="8">
        <f t="shared" si="51"/>
        <v>0</v>
      </c>
      <c r="BK289" s="8">
        <f t="shared" si="52"/>
        <v>0</v>
      </c>
      <c r="BL289" s="8">
        <f t="shared" si="53"/>
        <v>0</v>
      </c>
      <c r="BM289" s="8">
        <f t="shared" si="54"/>
        <v>0</v>
      </c>
    </row>
    <row r="290" ht="12.75" customHeight="1">
      <c r="A290" s="88" t="s">
        <v>125</v>
      </c>
      <c r="B290" s="88" t="s">
        <v>105</v>
      </c>
      <c r="C290" s="7"/>
      <c r="D290" s="7" t="str">
        <f t="shared" si="8"/>
        <v>Y</v>
      </c>
      <c r="E290" s="89"/>
      <c r="F290" s="90">
        <f>iferror(VLOOKUP(A290, Terminations!C:D, 2, 0), "")</f>
        <v>45717</v>
      </c>
      <c r="G290" s="88" t="s">
        <v>130</v>
      </c>
      <c r="H290" s="8" t="str">
        <f t="shared" si="9"/>
        <v>E4-T04-46539</v>
      </c>
      <c r="I290" s="91">
        <v>45084.0</v>
      </c>
      <c r="J290" s="92">
        <v>28000.0</v>
      </c>
      <c r="K290" s="91">
        <v>46539.0</v>
      </c>
      <c r="L290" s="10">
        <f t="shared" si="10"/>
        <v>0</v>
      </c>
      <c r="M290" s="93">
        <f t="shared" si="11"/>
        <v>45717</v>
      </c>
      <c r="N290" s="8">
        <f t="shared" si="12"/>
        <v>28000</v>
      </c>
      <c r="O290" s="94" t="str">
        <f t="shared" si="13"/>
        <v/>
      </c>
      <c r="P290" s="8">
        <f t="shared" si="14"/>
        <v>0</v>
      </c>
      <c r="Q290" s="95"/>
      <c r="R290" s="91"/>
      <c r="S290" s="97"/>
      <c r="T290" s="94">
        <f t="shared" si="16"/>
        <v>45717</v>
      </c>
      <c r="U290" s="10">
        <f t="shared" si="17"/>
        <v>0</v>
      </c>
      <c r="V290" s="10">
        <f t="shared" si="18"/>
        <v>28000</v>
      </c>
      <c r="W290" s="10">
        <f t="shared" si="19"/>
        <v>0</v>
      </c>
      <c r="X290" s="10">
        <f t="shared" si="20"/>
        <v>0</v>
      </c>
      <c r="Y290" s="10">
        <f t="shared" si="21"/>
        <v>28000</v>
      </c>
      <c r="Z290" s="10">
        <f t="shared" si="22"/>
        <v>0</v>
      </c>
      <c r="AA290" s="10">
        <f t="shared" si="23"/>
        <v>0</v>
      </c>
      <c r="AB290" s="10">
        <f t="shared" si="24"/>
        <v>0</v>
      </c>
      <c r="AC290" s="10">
        <f t="shared" si="64"/>
        <v>0</v>
      </c>
      <c r="AD290" s="9">
        <f t="shared" si="26"/>
        <v>45084</v>
      </c>
      <c r="AE290" s="9">
        <f t="array" ref="AE290">IFS(O290&lt;&gt;"", O290, M290&lt;&gt;"", M290, R290&lt;&gt;"", MIN(R290, K290), R290=0, K290)</f>
        <v>45717</v>
      </c>
      <c r="AF290" s="94">
        <f t="shared" si="27"/>
        <v>45717</v>
      </c>
      <c r="AG290" s="94" t="str">
        <f t="shared" si="28"/>
        <v>Start Before/End During (current period)</v>
      </c>
      <c r="AH290" s="98">
        <f t="shared" si="29"/>
        <v>45657</v>
      </c>
      <c r="AI290" s="98">
        <f t="shared" si="30"/>
        <v>45717</v>
      </c>
      <c r="AJ290" s="99">
        <f t="shared" si="31"/>
        <v>1456</v>
      </c>
      <c r="AK290" s="99">
        <f t="shared" si="32"/>
        <v>574</v>
      </c>
      <c r="AL290" s="99">
        <f t="shared" si="33"/>
        <v>60</v>
      </c>
      <c r="AM290" s="99">
        <f t="shared" si="34"/>
        <v>634</v>
      </c>
      <c r="AN290" s="8">
        <f t="shared" si="35"/>
        <v>19.23076923</v>
      </c>
      <c r="AO290" s="8">
        <f t="shared" si="36"/>
        <v>11038.46154</v>
      </c>
      <c r="AP290" s="8">
        <f t="shared" si="37"/>
        <v>1153.846154</v>
      </c>
      <c r="AQ290" s="8">
        <f t="shared" si="38"/>
        <v>-12192.30769</v>
      </c>
      <c r="AR290" s="8">
        <f t="shared" si="39"/>
        <v>0</v>
      </c>
      <c r="AS290" s="8">
        <f t="shared" si="40"/>
        <v>0</v>
      </c>
      <c r="AT290" s="8">
        <f t="shared" si="41"/>
        <v>0</v>
      </c>
      <c r="AU290" s="100">
        <f t="shared" si="42"/>
        <v>0</v>
      </c>
      <c r="AV290" s="8">
        <f>if(AO290&gt;0, iferror(averageifs(Prices!$B:$B, Prices!$A:$A, "&gt;="&amp;AD290, Prices!$A:$A, "&lt;"&amp;MIN($B$2, AE290)), 0), 0)</f>
        <v>4.533158907</v>
      </c>
      <c r="AW290" s="8">
        <f>if(AP290&gt;0, IFERROR(averageifs(Prices!$B:$B, Prices!$A:$A, "&gt;="&amp;MAX(AD290, $B$2), Prices!$A:$A, "&lt;"&amp;MIN($B$3, AE290)), 0), 0)</f>
        <v>4.19667889</v>
      </c>
      <c r="AX290" s="8">
        <f>if(AT290&gt;0, iferror(averageifs(Prices!$B:$B, Prices!$A:$A, "&gt;="&amp;AD290, Prices!$A:$A, "&lt;"&amp;min($B$3, $AE290)), 0), 0)</f>
        <v>0</v>
      </c>
      <c r="AY290" s="8">
        <f>VLOOKUP(maxifs(Prices!A:A, Prices!A:A, "&lt;="&amp;$B$2-1), Prices!A:B, 2, 0)*AO290</f>
        <v>46139.23379</v>
      </c>
      <c r="AZ290" s="8">
        <f t="shared" si="43"/>
        <v>50039.10024</v>
      </c>
      <c r="BA290" s="8">
        <f t="shared" si="44"/>
        <v>0</v>
      </c>
      <c r="BB290" s="8">
        <f t="shared" si="45"/>
        <v>50039.10024</v>
      </c>
      <c r="BC290" s="8">
        <f t="shared" si="46"/>
        <v>-3899.866445</v>
      </c>
      <c r="BD290" s="8">
        <f t="shared" si="47"/>
        <v>4842.321796</v>
      </c>
      <c r="BE290" s="8">
        <f t="shared" si="48"/>
        <v>-54881.42203</v>
      </c>
      <c r="BF290" s="8">
        <f>-(if(R290&gt;0, VLOOKUP(maxifs(Prices!A:A, Prices!A:A, "&lt;="&amp;R290), Prices!A:B, 2, 0)*AA290, 0)+if(M290&lt;&gt;"", VLOOKUP(maxifs(Prices!A:A, Prices!A:A, "&lt;="&amp;M290), Prices!A:B, 2, 0)*Y290, 0)+if(O290&lt;&gt;"", VLOOKUP(maxifs(Prices!A:A, Prices!A:A, "&lt;="&amp;O290), Prices!A:B, 2, 0)*Z290, 0))</f>
        <v>-115367.3173</v>
      </c>
      <c r="BG290" s="8">
        <f t="shared" si="49"/>
        <v>-60485.89527</v>
      </c>
      <c r="BH290" s="8">
        <f t="shared" si="50"/>
        <v>3899.866445</v>
      </c>
      <c r="BI290" s="8">
        <f>VLOOKUP(maxifs(Prices!A:A, Prices!A:A, "&lt;="&amp;$B$3), Prices!A:B, 2, 0)*AT290</f>
        <v>0</v>
      </c>
      <c r="BJ290" s="8">
        <f t="shared" si="51"/>
        <v>0</v>
      </c>
      <c r="BK290" s="8">
        <f t="shared" si="52"/>
        <v>0</v>
      </c>
      <c r="BL290" s="8">
        <f t="shared" si="53"/>
        <v>0</v>
      </c>
      <c r="BM290" s="8">
        <f t="shared" si="54"/>
        <v>0</v>
      </c>
    </row>
    <row r="291" ht="12.75" customHeight="1">
      <c r="A291" s="88" t="s">
        <v>125</v>
      </c>
      <c r="B291" s="88" t="s">
        <v>105</v>
      </c>
      <c r="C291" s="7"/>
      <c r="D291" s="7" t="str">
        <f t="shared" si="8"/>
        <v>Y</v>
      </c>
      <c r="E291" s="89"/>
      <c r="F291" s="90">
        <f>iferror(VLOOKUP(A291, Terminations!C:D, 2, 0), "")</f>
        <v>45717</v>
      </c>
      <c r="G291" s="88" t="s">
        <v>131</v>
      </c>
      <c r="H291" s="8" t="str">
        <f t="shared" si="9"/>
        <v>E4-T05-46569</v>
      </c>
      <c r="I291" s="91">
        <v>45084.0</v>
      </c>
      <c r="J291" s="92">
        <v>28000.0</v>
      </c>
      <c r="K291" s="91">
        <v>46569.0</v>
      </c>
      <c r="L291" s="10">
        <f t="shared" si="10"/>
        <v>0</v>
      </c>
      <c r="M291" s="93">
        <f t="shared" si="11"/>
        <v>45717</v>
      </c>
      <c r="N291" s="8">
        <f t="shared" si="12"/>
        <v>28000</v>
      </c>
      <c r="O291" s="94" t="str">
        <f t="shared" si="13"/>
        <v/>
      </c>
      <c r="P291" s="8">
        <f t="shared" si="14"/>
        <v>0</v>
      </c>
      <c r="Q291" s="95"/>
      <c r="R291" s="91"/>
      <c r="S291" s="97"/>
      <c r="T291" s="94">
        <f t="shared" si="16"/>
        <v>45717</v>
      </c>
      <c r="U291" s="10">
        <f t="shared" si="17"/>
        <v>0</v>
      </c>
      <c r="V291" s="10">
        <f t="shared" si="18"/>
        <v>28000</v>
      </c>
      <c r="W291" s="10">
        <f t="shared" si="19"/>
        <v>0</v>
      </c>
      <c r="X291" s="10">
        <f t="shared" si="20"/>
        <v>0</v>
      </c>
      <c r="Y291" s="10">
        <f t="shared" si="21"/>
        <v>28000</v>
      </c>
      <c r="Z291" s="10">
        <f t="shared" si="22"/>
        <v>0</v>
      </c>
      <c r="AA291" s="10">
        <f t="shared" si="23"/>
        <v>0</v>
      </c>
      <c r="AB291" s="10">
        <f t="shared" si="24"/>
        <v>0</v>
      </c>
      <c r="AC291" s="10">
        <f t="shared" si="64"/>
        <v>0</v>
      </c>
      <c r="AD291" s="9">
        <f t="shared" si="26"/>
        <v>45084</v>
      </c>
      <c r="AE291" s="9">
        <f t="array" ref="AE291">IFS(O291&lt;&gt;"", O291, M291&lt;&gt;"", M291, R291&lt;&gt;"", MIN(R291, K291), R291=0, K291)</f>
        <v>45717</v>
      </c>
      <c r="AF291" s="94">
        <f t="shared" si="27"/>
        <v>45717</v>
      </c>
      <c r="AG291" s="94" t="str">
        <f t="shared" si="28"/>
        <v>Start Before/End During (current period)</v>
      </c>
      <c r="AH291" s="98">
        <f t="shared" si="29"/>
        <v>45657</v>
      </c>
      <c r="AI291" s="98">
        <f t="shared" si="30"/>
        <v>45717</v>
      </c>
      <c r="AJ291" s="99">
        <f t="shared" si="31"/>
        <v>1486</v>
      </c>
      <c r="AK291" s="99">
        <f t="shared" si="32"/>
        <v>574</v>
      </c>
      <c r="AL291" s="99">
        <f t="shared" si="33"/>
        <v>60</v>
      </c>
      <c r="AM291" s="99">
        <f t="shared" si="34"/>
        <v>634</v>
      </c>
      <c r="AN291" s="8">
        <f t="shared" si="35"/>
        <v>18.84253028</v>
      </c>
      <c r="AO291" s="8">
        <f t="shared" si="36"/>
        <v>10815.61238</v>
      </c>
      <c r="AP291" s="8">
        <f t="shared" si="37"/>
        <v>1130.551817</v>
      </c>
      <c r="AQ291" s="8">
        <f t="shared" si="38"/>
        <v>-11946.1642</v>
      </c>
      <c r="AR291" s="8">
        <f t="shared" si="39"/>
        <v>0</v>
      </c>
      <c r="AS291" s="8">
        <f t="shared" si="40"/>
        <v>0</v>
      </c>
      <c r="AT291" s="8">
        <f t="shared" si="41"/>
        <v>0</v>
      </c>
      <c r="AU291" s="100">
        <f t="shared" si="42"/>
        <v>0</v>
      </c>
      <c r="AV291" s="8">
        <f>if(AO291&gt;0, iferror(averageifs(Prices!$B:$B, Prices!$A:$A, "&gt;="&amp;AD291, Prices!$A:$A, "&lt;"&amp;MIN($B$2, AE291)), 0), 0)</f>
        <v>4.533158907</v>
      </c>
      <c r="AW291" s="8">
        <f>if(AP291&gt;0, IFERROR(averageifs(Prices!$B:$B, Prices!$A:$A, "&gt;="&amp;MAX(AD291, $B$2), Prices!$A:$A, "&lt;"&amp;MIN($B$3, AE291)), 0), 0)</f>
        <v>4.19667889</v>
      </c>
      <c r="AX291" s="8">
        <f>if(AT291&gt;0, iferror(averageifs(Prices!$B:$B, Prices!$A:$A, "&gt;="&amp;AD291, Prices!$A:$A, "&lt;"&amp;min($B$3, $AE291)), 0), 0)</f>
        <v>0</v>
      </c>
      <c r="AY291" s="8">
        <f>VLOOKUP(maxifs(Prices!A:A, Prices!A:A, "&lt;="&amp;$B$2-1), Prices!A:B, 2, 0)*AO291</f>
        <v>45207.75532</v>
      </c>
      <c r="AZ291" s="8">
        <f t="shared" si="43"/>
        <v>49028.8896</v>
      </c>
      <c r="BA291" s="8">
        <f t="shared" si="44"/>
        <v>0</v>
      </c>
      <c r="BB291" s="8">
        <f t="shared" si="45"/>
        <v>49028.8896</v>
      </c>
      <c r="BC291" s="8">
        <f t="shared" si="46"/>
        <v>-3821.134283</v>
      </c>
      <c r="BD291" s="8">
        <f t="shared" si="47"/>
        <v>4744.562944</v>
      </c>
      <c r="BE291" s="8">
        <f t="shared" si="48"/>
        <v>-53773.45254</v>
      </c>
      <c r="BF291" s="8">
        <f>-(if(R291&gt;0, VLOOKUP(maxifs(Prices!A:A, Prices!A:A, "&lt;="&amp;R291), Prices!A:B, 2, 0)*AA291, 0)+if(M291&lt;&gt;"", VLOOKUP(maxifs(Prices!A:A, Prices!A:A, "&lt;="&amp;M291), Prices!A:B, 2, 0)*Y291, 0)+if(O291&lt;&gt;"", VLOOKUP(maxifs(Prices!A:A, Prices!A:A, "&lt;="&amp;O291), Prices!A:B, 2, 0)*Z291, 0))</f>
        <v>-115367.3173</v>
      </c>
      <c r="BG291" s="8">
        <f t="shared" si="49"/>
        <v>-61593.86476</v>
      </c>
      <c r="BH291" s="8">
        <f t="shared" si="50"/>
        <v>3821.134283</v>
      </c>
      <c r="BI291" s="8">
        <f>VLOOKUP(maxifs(Prices!A:A, Prices!A:A, "&lt;="&amp;$B$3), Prices!A:B, 2, 0)*AT291</f>
        <v>0</v>
      </c>
      <c r="BJ291" s="8">
        <f t="shared" si="51"/>
        <v>0</v>
      </c>
      <c r="BK291" s="8">
        <f t="shared" si="52"/>
        <v>0</v>
      </c>
      <c r="BL291" s="8">
        <f t="shared" si="53"/>
        <v>0</v>
      </c>
      <c r="BM291" s="8">
        <f t="shared" si="54"/>
        <v>0</v>
      </c>
    </row>
    <row r="292" ht="12.75" customHeight="1">
      <c r="A292" s="88" t="s">
        <v>125</v>
      </c>
      <c r="B292" s="88" t="s">
        <v>105</v>
      </c>
      <c r="C292" s="7"/>
      <c r="D292" s="7" t="str">
        <f t="shared" si="8"/>
        <v>Y</v>
      </c>
      <c r="E292" s="89"/>
      <c r="F292" s="90">
        <f>iferror(VLOOKUP(A292, Terminations!C:D, 2, 0), "")</f>
        <v>45717</v>
      </c>
      <c r="G292" s="88" t="s">
        <v>131</v>
      </c>
      <c r="H292" s="8" t="str">
        <f t="shared" si="9"/>
        <v>E4-T05-46600</v>
      </c>
      <c r="I292" s="91">
        <v>45084.0</v>
      </c>
      <c r="J292" s="92">
        <v>28000.0</v>
      </c>
      <c r="K292" s="91">
        <v>46600.0</v>
      </c>
      <c r="L292" s="10">
        <f t="shared" si="10"/>
        <v>0</v>
      </c>
      <c r="M292" s="93">
        <f t="shared" si="11"/>
        <v>45717</v>
      </c>
      <c r="N292" s="8">
        <f t="shared" si="12"/>
        <v>28000</v>
      </c>
      <c r="O292" s="94" t="str">
        <f t="shared" si="13"/>
        <v/>
      </c>
      <c r="P292" s="8">
        <f t="shared" si="14"/>
        <v>0</v>
      </c>
      <c r="Q292" s="95"/>
      <c r="R292" s="91"/>
      <c r="S292" s="97"/>
      <c r="T292" s="94">
        <f t="shared" si="16"/>
        <v>45717</v>
      </c>
      <c r="U292" s="10">
        <f t="shared" si="17"/>
        <v>0</v>
      </c>
      <c r="V292" s="10">
        <f t="shared" si="18"/>
        <v>28000</v>
      </c>
      <c r="W292" s="10">
        <f t="shared" si="19"/>
        <v>0</v>
      </c>
      <c r="X292" s="10">
        <f t="shared" si="20"/>
        <v>0</v>
      </c>
      <c r="Y292" s="10">
        <f t="shared" si="21"/>
        <v>28000</v>
      </c>
      <c r="Z292" s="10">
        <f t="shared" si="22"/>
        <v>0</v>
      </c>
      <c r="AA292" s="10">
        <f t="shared" si="23"/>
        <v>0</v>
      </c>
      <c r="AB292" s="10">
        <f t="shared" si="24"/>
        <v>0</v>
      </c>
      <c r="AC292" s="10">
        <f t="shared" si="64"/>
        <v>0</v>
      </c>
      <c r="AD292" s="9">
        <f t="shared" si="26"/>
        <v>45084</v>
      </c>
      <c r="AE292" s="9">
        <f t="array" ref="AE292">IFS(O292&lt;&gt;"", O292, M292&lt;&gt;"", M292, R292&lt;&gt;"", MIN(R292, K292), R292=0, K292)</f>
        <v>45717</v>
      </c>
      <c r="AF292" s="94">
        <f t="shared" si="27"/>
        <v>45717</v>
      </c>
      <c r="AG292" s="94" t="str">
        <f t="shared" si="28"/>
        <v>Start Before/End During (current period)</v>
      </c>
      <c r="AH292" s="98">
        <f t="shared" si="29"/>
        <v>45657</v>
      </c>
      <c r="AI292" s="98">
        <f t="shared" si="30"/>
        <v>45717</v>
      </c>
      <c r="AJ292" s="99">
        <f t="shared" si="31"/>
        <v>1517</v>
      </c>
      <c r="AK292" s="99">
        <f t="shared" si="32"/>
        <v>574</v>
      </c>
      <c r="AL292" s="99">
        <f t="shared" si="33"/>
        <v>60</v>
      </c>
      <c r="AM292" s="99">
        <f t="shared" si="34"/>
        <v>634</v>
      </c>
      <c r="AN292" s="8">
        <f t="shared" si="35"/>
        <v>18.45748187</v>
      </c>
      <c r="AO292" s="8">
        <f t="shared" si="36"/>
        <v>10594.59459</v>
      </c>
      <c r="AP292" s="8">
        <f t="shared" si="37"/>
        <v>1107.448912</v>
      </c>
      <c r="AQ292" s="8">
        <f t="shared" si="38"/>
        <v>-11702.04351</v>
      </c>
      <c r="AR292" s="8">
        <f t="shared" si="39"/>
        <v>0</v>
      </c>
      <c r="AS292" s="8">
        <f t="shared" si="40"/>
        <v>0</v>
      </c>
      <c r="AT292" s="8">
        <f t="shared" si="41"/>
        <v>0</v>
      </c>
      <c r="AU292" s="100">
        <f t="shared" si="42"/>
        <v>0</v>
      </c>
      <c r="AV292" s="8">
        <f>if(AO292&gt;0, iferror(averageifs(Prices!$B:$B, Prices!$A:$A, "&gt;="&amp;AD292, Prices!$A:$A, "&lt;"&amp;MIN($B$2, AE292)), 0), 0)</f>
        <v>4.533158907</v>
      </c>
      <c r="AW292" s="8">
        <f>if(AP292&gt;0, IFERROR(averageifs(Prices!$B:$B, Prices!$A:$A, "&gt;="&amp;MAX(AD292, $B$2), Prices!$A:$A, "&lt;"&amp;MIN($B$3, AE292)), 0), 0)</f>
        <v>4.19667889</v>
      </c>
      <c r="AX292" s="8">
        <f>if(AT292&gt;0, iferror(averageifs(Prices!$B:$B, Prices!$A:$A, "&gt;="&amp;AD292, Prices!$A:$A, "&lt;"&amp;min($B$3, $AE292)), 0), 0)</f>
        <v>0</v>
      </c>
      <c r="AY292" s="8">
        <f>VLOOKUP(maxifs(Prices!A:A, Prices!A:A, "&lt;="&amp;$B$2-1), Prices!A:B, 2, 0)*AO292</f>
        <v>44283.93171</v>
      </c>
      <c r="AZ292" s="8">
        <f t="shared" si="43"/>
        <v>48026.98085</v>
      </c>
      <c r="BA292" s="8">
        <f t="shared" si="44"/>
        <v>0</v>
      </c>
      <c r="BB292" s="8">
        <f t="shared" si="45"/>
        <v>48026.98085</v>
      </c>
      <c r="BC292" s="8">
        <f t="shared" si="46"/>
        <v>-3743.049139</v>
      </c>
      <c r="BD292" s="8">
        <f t="shared" si="47"/>
        <v>4647.607472</v>
      </c>
      <c r="BE292" s="8">
        <f t="shared" si="48"/>
        <v>-52674.58832</v>
      </c>
      <c r="BF292" s="8">
        <f>-(if(R292&gt;0, VLOOKUP(maxifs(Prices!A:A, Prices!A:A, "&lt;="&amp;R292), Prices!A:B, 2, 0)*AA292, 0)+if(M292&lt;&gt;"", VLOOKUP(maxifs(Prices!A:A, Prices!A:A, "&lt;="&amp;M292), Prices!A:B, 2, 0)*Y292, 0)+if(O292&lt;&gt;"", VLOOKUP(maxifs(Prices!A:A, Prices!A:A, "&lt;="&amp;O292), Prices!A:B, 2, 0)*Z292, 0))</f>
        <v>-115367.3173</v>
      </c>
      <c r="BG292" s="8">
        <f t="shared" si="49"/>
        <v>-62692.72899</v>
      </c>
      <c r="BH292" s="8">
        <f t="shared" si="50"/>
        <v>3743.049139</v>
      </c>
      <c r="BI292" s="8">
        <f>VLOOKUP(maxifs(Prices!A:A, Prices!A:A, "&lt;="&amp;$B$3), Prices!A:B, 2, 0)*AT292</f>
        <v>0</v>
      </c>
      <c r="BJ292" s="8">
        <f t="shared" si="51"/>
        <v>0</v>
      </c>
      <c r="BK292" s="8">
        <f t="shared" si="52"/>
        <v>0</v>
      </c>
      <c r="BL292" s="8">
        <f t="shared" si="53"/>
        <v>0</v>
      </c>
      <c r="BM292" s="8">
        <f t="shared" si="54"/>
        <v>0</v>
      </c>
    </row>
    <row r="293" ht="12.75" customHeight="1">
      <c r="A293" s="88" t="s">
        <v>125</v>
      </c>
      <c r="B293" s="88" t="s">
        <v>105</v>
      </c>
      <c r="C293" s="7"/>
      <c r="D293" s="7" t="str">
        <f t="shared" si="8"/>
        <v>Y</v>
      </c>
      <c r="E293" s="89"/>
      <c r="F293" s="90">
        <f>iferror(VLOOKUP(A293, Terminations!C:D, 2, 0), "")</f>
        <v>45717</v>
      </c>
      <c r="G293" s="88" t="s">
        <v>131</v>
      </c>
      <c r="H293" s="8" t="str">
        <f t="shared" si="9"/>
        <v>E4-T05-46631</v>
      </c>
      <c r="I293" s="91">
        <v>45084.0</v>
      </c>
      <c r="J293" s="92">
        <v>28000.0</v>
      </c>
      <c r="K293" s="91">
        <v>46631.0</v>
      </c>
      <c r="L293" s="10">
        <f t="shared" si="10"/>
        <v>0</v>
      </c>
      <c r="M293" s="93">
        <f t="shared" si="11"/>
        <v>45717</v>
      </c>
      <c r="N293" s="8">
        <f t="shared" si="12"/>
        <v>28000</v>
      </c>
      <c r="O293" s="94" t="str">
        <f t="shared" si="13"/>
        <v/>
      </c>
      <c r="P293" s="8">
        <f t="shared" si="14"/>
        <v>0</v>
      </c>
      <c r="Q293" s="95"/>
      <c r="R293" s="91"/>
      <c r="S293" s="97"/>
      <c r="T293" s="94">
        <f t="shared" si="16"/>
        <v>45717</v>
      </c>
      <c r="U293" s="10">
        <f t="shared" si="17"/>
        <v>0</v>
      </c>
      <c r="V293" s="10">
        <f t="shared" si="18"/>
        <v>28000</v>
      </c>
      <c r="W293" s="10">
        <f t="shared" si="19"/>
        <v>0</v>
      </c>
      <c r="X293" s="10">
        <f t="shared" si="20"/>
        <v>0</v>
      </c>
      <c r="Y293" s="10">
        <f t="shared" si="21"/>
        <v>28000</v>
      </c>
      <c r="Z293" s="10">
        <f t="shared" si="22"/>
        <v>0</v>
      </c>
      <c r="AA293" s="10">
        <f t="shared" si="23"/>
        <v>0</v>
      </c>
      <c r="AB293" s="10">
        <f t="shared" si="24"/>
        <v>0</v>
      </c>
      <c r="AC293" s="10">
        <f t="shared" si="64"/>
        <v>0</v>
      </c>
      <c r="AD293" s="9">
        <f t="shared" si="26"/>
        <v>45084</v>
      </c>
      <c r="AE293" s="9">
        <f t="array" ref="AE293">IFS(O293&lt;&gt;"", O293, M293&lt;&gt;"", M293, R293&lt;&gt;"", MIN(R293, K293), R293=0, K293)</f>
        <v>45717</v>
      </c>
      <c r="AF293" s="94">
        <f t="shared" si="27"/>
        <v>45717</v>
      </c>
      <c r="AG293" s="94" t="str">
        <f t="shared" si="28"/>
        <v>Start Before/End During (current period)</v>
      </c>
      <c r="AH293" s="98">
        <f t="shared" si="29"/>
        <v>45657</v>
      </c>
      <c r="AI293" s="98">
        <f t="shared" si="30"/>
        <v>45717</v>
      </c>
      <c r="AJ293" s="99">
        <f t="shared" si="31"/>
        <v>1548</v>
      </c>
      <c r="AK293" s="99">
        <f t="shared" si="32"/>
        <v>574</v>
      </c>
      <c r="AL293" s="99">
        <f t="shared" si="33"/>
        <v>60</v>
      </c>
      <c r="AM293" s="99">
        <f t="shared" si="34"/>
        <v>634</v>
      </c>
      <c r="AN293" s="8">
        <f t="shared" si="35"/>
        <v>18.0878553</v>
      </c>
      <c r="AO293" s="8">
        <f t="shared" si="36"/>
        <v>10382.42894</v>
      </c>
      <c r="AP293" s="8">
        <f t="shared" si="37"/>
        <v>1085.271318</v>
      </c>
      <c r="AQ293" s="8">
        <f t="shared" si="38"/>
        <v>-11467.70026</v>
      </c>
      <c r="AR293" s="8">
        <f t="shared" si="39"/>
        <v>0</v>
      </c>
      <c r="AS293" s="8">
        <f t="shared" si="40"/>
        <v>0</v>
      </c>
      <c r="AT293" s="8">
        <f t="shared" si="41"/>
        <v>0</v>
      </c>
      <c r="AU293" s="100">
        <f t="shared" si="42"/>
        <v>0</v>
      </c>
      <c r="AV293" s="8">
        <f>if(AO293&gt;0, iferror(averageifs(Prices!$B:$B, Prices!$A:$A, "&gt;="&amp;AD293, Prices!$A:$A, "&lt;"&amp;MIN($B$2, AE293)), 0), 0)</f>
        <v>4.533158907</v>
      </c>
      <c r="AW293" s="8">
        <f>if(AP293&gt;0, IFERROR(averageifs(Prices!$B:$B, Prices!$A:$A, "&gt;="&amp;MAX(AD293, $B$2), Prices!$A:$A, "&lt;"&amp;MIN($B$3, AE293)), 0), 0)</f>
        <v>4.19667889</v>
      </c>
      <c r="AX293" s="8">
        <f>if(AT293&gt;0, iferror(averageifs(Prices!$B:$B, Prices!$A:$A, "&gt;="&amp;AD293, Prices!$A:$A, "&lt;"&amp;min($B$3, $AE293)), 0), 0)</f>
        <v>0</v>
      </c>
      <c r="AY293" s="8">
        <f>VLOOKUP(maxifs(Prices!A:A, Prices!A:A, "&lt;="&amp;$B$2-1), Prices!A:B, 2, 0)*AO293</f>
        <v>43397.10879</v>
      </c>
      <c r="AZ293" s="8">
        <f t="shared" si="43"/>
        <v>47065.20022</v>
      </c>
      <c r="BA293" s="8">
        <f t="shared" si="44"/>
        <v>0</v>
      </c>
      <c r="BB293" s="8">
        <f t="shared" si="45"/>
        <v>47065.20022</v>
      </c>
      <c r="BC293" s="8">
        <f t="shared" si="46"/>
        <v>-3668.091437</v>
      </c>
      <c r="BD293" s="8">
        <f t="shared" si="47"/>
        <v>4554.535229</v>
      </c>
      <c r="BE293" s="8">
        <f t="shared" si="48"/>
        <v>-51619.73545</v>
      </c>
      <c r="BF293" s="8">
        <f>-(if(R293&gt;0, VLOOKUP(maxifs(Prices!A:A, Prices!A:A, "&lt;="&amp;R293), Prices!A:B, 2, 0)*AA293, 0)+if(M293&lt;&gt;"", VLOOKUP(maxifs(Prices!A:A, Prices!A:A, "&lt;="&amp;M293), Prices!A:B, 2, 0)*Y293, 0)+if(O293&lt;&gt;"", VLOOKUP(maxifs(Prices!A:A, Prices!A:A, "&lt;="&amp;O293), Prices!A:B, 2, 0)*Z293, 0))</f>
        <v>-115367.3173</v>
      </c>
      <c r="BG293" s="8">
        <f t="shared" si="49"/>
        <v>-63747.58186</v>
      </c>
      <c r="BH293" s="8">
        <f t="shared" si="50"/>
        <v>3668.091437</v>
      </c>
      <c r="BI293" s="8">
        <f>VLOOKUP(maxifs(Prices!A:A, Prices!A:A, "&lt;="&amp;$B$3), Prices!A:B, 2, 0)*AT293</f>
        <v>0</v>
      </c>
      <c r="BJ293" s="8">
        <f t="shared" si="51"/>
        <v>0</v>
      </c>
      <c r="BK293" s="8">
        <f t="shared" si="52"/>
        <v>0</v>
      </c>
      <c r="BL293" s="8">
        <f t="shared" si="53"/>
        <v>0</v>
      </c>
      <c r="BM293" s="8">
        <f t="shared" si="54"/>
        <v>0</v>
      </c>
    </row>
    <row r="294" ht="12.75" customHeight="1">
      <c r="A294" s="88" t="s">
        <v>125</v>
      </c>
      <c r="B294" s="88" t="s">
        <v>105</v>
      </c>
      <c r="C294" s="7"/>
      <c r="D294" s="7" t="str">
        <f t="shared" si="8"/>
        <v>Y</v>
      </c>
      <c r="E294" s="89"/>
      <c r="F294" s="90">
        <f>iferror(VLOOKUP(A294, Terminations!C:D, 2, 0), "")</f>
        <v>45717</v>
      </c>
      <c r="G294" s="88" t="s">
        <v>131</v>
      </c>
      <c r="H294" s="8" t="str">
        <f t="shared" si="9"/>
        <v>E4-T05-46661</v>
      </c>
      <c r="I294" s="91">
        <v>45084.0</v>
      </c>
      <c r="J294" s="92">
        <v>28000.0</v>
      </c>
      <c r="K294" s="91">
        <v>46661.0</v>
      </c>
      <c r="L294" s="10">
        <f t="shared" si="10"/>
        <v>0</v>
      </c>
      <c r="M294" s="93">
        <f t="shared" si="11"/>
        <v>45717</v>
      </c>
      <c r="N294" s="8">
        <f t="shared" si="12"/>
        <v>28000</v>
      </c>
      <c r="O294" s="94" t="str">
        <f t="shared" si="13"/>
        <v/>
      </c>
      <c r="P294" s="8">
        <f t="shared" si="14"/>
        <v>0</v>
      </c>
      <c r="Q294" s="95"/>
      <c r="R294" s="91"/>
      <c r="S294" s="97"/>
      <c r="T294" s="94">
        <f t="shared" si="16"/>
        <v>45717</v>
      </c>
      <c r="U294" s="10">
        <f t="shared" si="17"/>
        <v>0</v>
      </c>
      <c r="V294" s="10">
        <f t="shared" si="18"/>
        <v>28000</v>
      </c>
      <c r="W294" s="10">
        <f t="shared" si="19"/>
        <v>0</v>
      </c>
      <c r="X294" s="10">
        <f t="shared" si="20"/>
        <v>0</v>
      </c>
      <c r="Y294" s="10">
        <f t="shared" si="21"/>
        <v>28000</v>
      </c>
      <c r="Z294" s="10">
        <f t="shared" si="22"/>
        <v>0</v>
      </c>
      <c r="AA294" s="10">
        <f t="shared" si="23"/>
        <v>0</v>
      </c>
      <c r="AB294" s="10">
        <f t="shared" si="24"/>
        <v>0</v>
      </c>
      <c r="AC294" s="10">
        <f t="shared" si="64"/>
        <v>0</v>
      </c>
      <c r="AD294" s="9">
        <f t="shared" si="26"/>
        <v>45084</v>
      </c>
      <c r="AE294" s="9">
        <f t="array" ref="AE294">IFS(O294&lt;&gt;"", O294, M294&lt;&gt;"", M294, R294&lt;&gt;"", MIN(R294, K294), R294=0, K294)</f>
        <v>45717</v>
      </c>
      <c r="AF294" s="94">
        <f t="shared" si="27"/>
        <v>45717</v>
      </c>
      <c r="AG294" s="94" t="str">
        <f t="shared" si="28"/>
        <v>Start Before/End During (current period)</v>
      </c>
      <c r="AH294" s="98">
        <f t="shared" si="29"/>
        <v>45657</v>
      </c>
      <c r="AI294" s="98">
        <f t="shared" si="30"/>
        <v>45717</v>
      </c>
      <c r="AJ294" s="99">
        <f t="shared" si="31"/>
        <v>1578</v>
      </c>
      <c r="AK294" s="99">
        <f t="shared" si="32"/>
        <v>574</v>
      </c>
      <c r="AL294" s="99">
        <f t="shared" si="33"/>
        <v>60</v>
      </c>
      <c r="AM294" s="99">
        <f t="shared" si="34"/>
        <v>634</v>
      </c>
      <c r="AN294" s="8">
        <f t="shared" si="35"/>
        <v>17.74397972</v>
      </c>
      <c r="AO294" s="8">
        <f t="shared" si="36"/>
        <v>10185.04436</v>
      </c>
      <c r="AP294" s="8">
        <f t="shared" si="37"/>
        <v>1064.638783</v>
      </c>
      <c r="AQ294" s="8">
        <f t="shared" si="38"/>
        <v>-11249.68314</v>
      </c>
      <c r="AR294" s="8">
        <f t="shared" si="39"/>
        <v>0</v>
      </c>
      <c r="AS294" s="8">
        <f t="shared" si="40"/>
        <v>0</v>
      </c>
      <c r="AT294" s="8">
        <f t="shared" si="41"/>
        <v>0</v>
      </c>
      <c r="AU294" s="100">
        <f t="shared" si="42"/>
        <v>0</v>
      </c>
      <c r="AV294" s="8">
        <f>if(AO294&gt;0, iferror(averageifs(Prices!$B:$B, Prices!$A:$A, "&gt;="&amp;AD294, Prices!$A:$A, "&lt;"&amp;MIN($B$2, AE294)), 0), 0)</f>
        <v>4.533158907</v>
      </c>
      <c r="AW294" s="8">
        <f>if(AP294&gt;0, IFERROR(averageifs(Prices!$B:$B, Prices!$A:$A, "&gt;="&amp;MAX(AD294, $B$2), Prices!$A:$A, "&lt;"&amp;MIN($B$3, AE294)), 0), 0)</f>
        <v>4.19667889</v>
      </c>
      <c r="AX294" s="8">
        <f>if(AT294&gt;0, iferror(averageifs(Prices!$B:$B, Prices!$A:$A, "&gt;="&amp;AD294, Prices!$A:$A, "&lt;"&amp;min($B$3, $AE294)), 0), 0)</f>
        <v>0</v>
      </c>
      <c r="AY294" s="8">
        <f>VLOOKUP(maxifs(Prices!A:A, Prices!A:A, "&lt;="&amp;$B$2-1), Prices!A:B, 2, 0)*AO294</f>
        <v>42572.0687</v>
      </c>
      <c r="AZ294" s="8">
        <f t="shared" si="43"/>
        <v>46170.42455</v>
      </c>
      <c r="BA294" s="8">
        <f t="shared" si="44"/>
        <v>0</v>
      </c>
      <c r="BB294" s="8">
        <f t="shared" si="45"/>
        <v>46170.42455</v>
      </c>
      <c r="BC294" s="8">
        <f t="shared" si="46"/>
        <v>-3598.355858</v>
      </c>
      <c r="BD294" s="8">
        <f t="shared" si="47"/>
        <v>4467.947107</v>
      </c>
      <c r="BE294" s="8">
        <f t="shared" si="48"/>
        <v>-50638.37166</v>
      </c>
      <c r="BF294" s="8">
        <f>-(if(R294&gt;0, VLOOKUP(maxifs(Prices!A:A, Prices!A:A, "&lt;="&amp;R294), Prices!A:B, 2, 0)*AA294, 0)+if(M294&lt;&gt;"", VLOOKUP(maxifs(Prices!A:A, Prices!A:A, "&lt;="&amp;M294), Prices!A:B, 2, 0)*Y294, 0)+if(O294&lt;&gt;"", VLOOKUP(maxifs(Prices!A:A, Prices!A:A, "&lt;="&amp;O294), Prices!A:B, 2, 0)*Z294, 0))</f>
        <v>-115367.3173</v>
      </c>
      <c r="BG294" s="8">
        <f t="shared" si="49"/>
        <v>-64728.94565</v>
      </c>
      <c r="BH294" s="8">
        <f t="shared" si="50"/>
        <v>3598.355858</v>
      </c>
      <c r="BI294" s="8">
        <f>VLOOKUP(maxifs(Prices!A:A, Prices!A:A, "&lt;="&amp;$B$3), Prices!A:B, 2, 0)*AT294</f>
        <v>0</v>
      </c>
      <c r="BJ294" s="8">
        <f t="shared" si="51"/>
        <v>0</v>
      </c>
      <c r="BK294" s="8">
        <f t="shared" si="52"/>
        <v>0</v>
      </c>
      <c r="BL294" s="8">
        <f t="shared" si="53"/>
        <v>0</v>
      </c>
      <c r="BM294" s="8">
        <f t="shared" si="54"/>
        <v>0</v>
      </c>
    </row>
    <row r="295" ht="12.75" customHeight="1">
      <c r="A295" s="88" t="s">
        <v>125</v>
      </c>
      <c r="B295" s="88" t="s">
        <v>105</v>
      </c>
      <c r="C295" s="7"/>
      <c r="D295" s="7" t="str">
        <f t="shared" si="8"/>
        <v>Y</v>
      </c>
      <c r="E295" s="89"/>
      <c r="F295" s="90">
        <f>iferror(VLOOKUP(A295, Terminations!C:D, 2, 0), "")</f>
        <v>45717</v>
      </c>
      <c r="G295" s="88" t="s">
        <v>131</v>
      </c>
      <c r="H295" s="8" t="str">
        <f t="shared" si="9"/>
        <v>E4-T05-46692</v>
      </c>
      <c r="I295" s="91">
        <v>45084.0</v>
      </c>
      <c r="J295" s="92">
        <v>28000.0</v>
      </c>
      <c r="K295" s="91">
        <v>46692.0</v>
      </c>
      <c r="L295" s="10">
        <f t="shared" si="10"/>
        <v>0</v>
      </c>
      <c r="M295" s="93">
        <f t="shared" si="11"/>
        <v>45717</v>
      </c>
      <c r="N295" s="8">
        <f t="shared" si="12"/>
        <v>28000</v>
      </c>
      <c r="O295" s="94" t="str">
        <f t="shared" si="13"/>
        <v/>
      </c>
      <c r="P295" s="8">
        <f t="shared" si="14"/>
        <v>0</v>
      </c>
      <c r="Q295" s="95"/>
      <c r="R295" s="91"/>
      <c r="S295" s="97"/>
      <c r="T295" s="94">
        <f t="shared" si="16"/>
        <v>45717</v>
      </c>
      <c r="U295" s="10">
        <f t="shared" si="17"/>
        <v>0</v>
      </c>
      <c r="V295" s="10">
        <f t="shared" si="18"/>
        <v>28000</v>
      </c>
      <c r="W295" s="10">
        <f t="shared" si="19"/>
        <v>0</v>
      </c>
      <c r="X295" s="10">
        <f t="shared" si="20"/>
        <v>0</v>
      </c>
      <c r="Y295" s="10">
        <f t="shared" si="21"/>
        <v>28000</v>
      </c>
      <c r="Z295" s="10">
        <f t="shared" si="22"/>
        <v>0</v>
      </c>
      <c r="AA295" s="10">
        <f t="shared" si="23"/>
        <v>0</v>
      </c>
      <c r="AB295" s="10">
        <f t="shared" si="24"/>
        <v>0</v>
      </c>
      <c r="AC295" s="10">
        <f t="shared" si="64"/>
        <v>0</v>
      </c>
      <c r="AD295" s="9">
        <f t="shared" si="26"/>
        <v>45084</v>
      </c>
      <c r="AE295" s="9">
        <f t="array" ref="AE295">IFS(O295&lt;&gt;"", O295, M295&lt;&gt;"", M295, R295&lt;&gt;"", MIN(R295, K295), R295=0, K295)</f>
        <v>45717</v>
      </c>
      <c r="AF295" s="94">
        <f t="shared" si="27"/>
        <v>45717</v>
      </c>
      <c r="AG295" s="94" t="str">
        <f t="shared" si="28"/>
        <v>Start Before/End During (current period)</v>
      </c>
      <c r="AH295" s="98">
        <f t="shared" si="29"/>
        <v>45657</v>
      </c>
      <c r="AI295" s="98">
        <f t="shared" si="30"/>
        <v>45717</v>
      </c>
      <c r="AJ295" s="99">
        <f t="shared" si="31"/>
        <v>1609</v>
      </c>
      <c r="AK295" s="99">
        <f t="shared" si="32"/>
        <v>574</v>
      </c>
      <c r="AL295" s="99">
        <f t="shared" si="33"/>
        <v>60</v>
      </c>
      <c r="AM295" s="99">
        <f t="shared" si="34"/>
        <v>634</v>
      </c>
      <c r="AN295" s="8">
        <f t="shared" si="35"/>
        <v>17.40211311</v>
      </c>
      <c r="AO295" s="8">
        <f t="shared" si="36"/>
        <v>9988.812927</v>
      </c>
      <c r="AP295" s="8">
        <f t="shared" si="37"/>
        <v>1044.126787</v>
      </c>
      <c r="AQ295" s="8">
        <f t="shared" si="38"/>
        <v>-11032.93971</v>
      </c>
      <c r="AR295" s="8">
        <f t="shared" si="39"/>
        <v>0</v>
      </c>
      <c r="AS295" s="8">
        <f t="shared" si="40"/>
        <v>0</v>
      </c>
      <c r="AT295" s="8">
        <f t="shared" si="41"/>
        <v>0</v>
      </c>
      <c r="AU295" s="100">
        <f t="shared" si="42"/>
        <v>0</v>
      </c>
      <c r="AV295" s="8">
        <f>if(AO295&gt;0, iferror(averageifs(Prices!$B:$B, Prices!$A:$A, "&gt;="&amp;AD295, Prices!$A:$A, "&lt;"&amp;MIN($B$2, AE295)), 0), 0)</f>
        <v>4.533158907</v>
      </c>
      <c r="AW295" s="8">
        <f>if(AP295&gt;0, IFERROR(averageifs(Prices!$B:$B, Prices!$A:$A, "&gt;="&amp;MAX(AD295, $B$2), Prices!$A:$A, "&lt;"&amp;MIN($B$3, AE295)), 0), 0)</f>
        <v>4.19667889</v>
      </c>
      <c r="AX295" s="8">
        <f>if(AT295&gt;0, iferror(averageifs(Prices!$B:$B, Prices!$A:$A, "&gt;="&amp;AD295, Prices!$A:$A, "&lt;"&amp;min($B$3, $AE295)), 0), 0)</f>
        <v>0</v>
      </c>
      <c r="AY295" s="8">
        <f>VLOOKUP(maxifs(Prices!A:A, Prices!A:A, "&lt;="&amp;$B$2-1), Prices!A:B, 2, 0)*AO295</f>
        <v>41751.8486</v>
      </c>
      <c r="AZ295" s="8">
        <f t="shared" si="43"/>
        <v>45280.87629</v>
      </c>
      <c r="BA295" s="8">
        <f t="shared" si="44"/>
        <v>0</v>
      </c>
      <c r="BB295" s="8">
        <f t="shared" si="45"/>
        <v>45280.87629</v>
      </c>
      <c r="BC295" s="8">
        <f t="shared" si="46"/>
        <v>-3529.027684</v>
      </c>
      <c r="BD295" s="8">
        <f t="shared" si="47"/>
        <v>4381.864845</v>
      </c>
      <c r="BE295" s="8">
        <f t="shared" si="48"/>
        <v>-49662.74113</v>
      </c>
      <c r="BF295" s="8">
        <f>-(if(R295&gt;0, VLOOKUP(maxifs(Prices!A:A, Prices!A:A, "&lt;="&amp;R295), Prices!A:B, 2, 0)*AA295, 0)+if(M295&lt;&gt;"", VLOOKUP(maxifs(Prices!A:A, Prices!A:A, "&lt;="&amp;M295), Prices!A:B, 2, 0)*Y295, 0)+if(O295&lt;&gt;"", VLOOKUP(maxifs(Prices!A:A, Prices!A:A, "&lt;="&amp;O295), Prices!A:B, 2, 0)*Z295, 0))</f>
        <v>-115367.3173</v>
      </c>
      <c r="BG295" s="8">
        <f t="shared" si="49"/>
        <v>-65704.57618</v>
      </c>
      <c r="BH295" s="8">
        <f t="shared" si="50"/>
        <v>3529.027684</v>
      </c>
      <c r="BI295" s="8">
        <f>VLOOKUP(maxifs(Prices!A:A, Prices!A:A, "&lt;="&amp;$B$3), Prices!A:B, 2, 0)*AT295</f>
        <v>0</v>
      </c>
      <c r="BJ295" s="8">
        <f t="shared" si="51"/>
        <v>0</v>
      </c>
      <c r="BK295" s="8">
        <f t="shared" si="52"/>
        <v>0</v>
      </c>
      <c r="BL295" s="8">
        <f t="shared" si="53"/>
        <v>0</v>
      </c>
      <c r="BM295" s="8">
        <f t="shared" si="54"/>
        <v>0</v>
      </c>
    </row>
    <row r="296" ht="12.75" customHeight="1">
      <c r="A296" s="88" t="s">
        <v>125</v>
      </c>
      <c r="B296" s="88" t="s">
        <v>105</v>
      </c>
      <c r="C296" s="7"/>
      <c r="D296" s="7" t="str">
        <f t="shared" si="8"/>
        <v>Y</v>
      </c>
      <c r="E296" s="89"/>
      <c r="F296" s="90">
        <f>iferror(VLOOKUP(A296, Terminations!C:D, 2, 0), "")</f>
        <v>45717</v>
      </c>
      <c r="G296" s="88" t="s">
        <v>131</v>
      </c>
      <c r="H296" s="8" t="str">
        <f t="shared" si="9"/>
        <v>E4-T05-46722</v>
      </c>
      <c r="I296" s="91">
        <v>45084.0</v>
      </c>
      <c r="J296" s="92">
        <v>28000.0</v>
      </c>
      <c r="K296" s="91">
        <v>46722.0</v>
      </c>
      <c r="L296" s="10">
        <f t="shared" si="10"/>
        <v>0</v>
      </c>
      <c r="M296" s="93">
        <f t="shared" si="11"/>
        <v>45717</v>
      </c>
      <c r="N296" s="8">
        <f t="shared" si="12"/>
        <v>28000</v>
      </c>
      <c r="O296" s="94" t="str">
        <f t="shared" si="13"/>
        <v/>
      </c>
      <c r="P296" s="8">
        <f t="shared" si="14"/>
        <v>0</v>
      </c>
      <c r="Q296" s="95"/>
      <c r="R296" s="91"/>
      <c r="S296" s="97"/>
      <c r="T296" s="94">
        <f t="shared" si="16"/>
        <v>45717</v>
      </c>
      <c r="U296" s="10">
        <f t="shared" si="17"/>
        <v>0</v>
      </c>
      <c r="V296" s="10">
        <f t="shared" si="18"/>
        <v>28000</v>
      </c>
      <c r="W296" s="10">
        <f t="shared" si="19"/>
        <v>0</v>
      </c>
      <c r="X296" s="10">
        <f t="shared" si="20"/>
        <v>0</v>
      </c>
      <c r="Y296" s="10">
        <f t="shared" si="21"/>
        <v>28000</v>
      </c>
      <c r="Z296" s="10">
        <f t="shared" si="22"/>
        <v>0</v>
      </c>
      <c r="AA296" s="10">
        <f t="shared" si="23"/>
        <v>0</v>
      </c>
      <c r="AB296" s="10">
        <f t="shared" si="24"/>
        <v>0</v>
      </c>
      <c r="AC296" s="10">
        <f t="shared" si="64"/>
        <v>0</v>
      </c>
      <c r="AD296" s="9">
        <f t="shared" si="26"/>
        <v>45084</v>
      </c>
      <c r="AE296" s="9">
        <f t="array" ref="AE296">IFS(O296&lt;&gt;"", O296, M296&lt;&gt;"", M296, R296&lt;&gt;"", MIN(R296, K296), R296=0, K296)</f>
        <v>45717</v>
      </c>
      <c r="AF296" s="94">
        <f t="shared" si="27"/>
        <v>45717</v>
      </c>
      <c r="AG296" s="94" t="str">
        <f t="shared" si="28"/>
        <v>Start Before/End During (current period)</v>
      </c>
      <c r="AH296" s="98">
        <f t="shared" si="29"/>
        <v>45657</v>
      </c>
      <c r="AI296" s="98">
        <f t="shared" si="30"/>
        <v>45717</v>
      </c>
      <c r="AJ296" s="99">
        <f t="shared" si="31"/>
        <v>1639</v>
      </c>
      <c r="AK296" s="99">
        <f t="shared" si="32"/>
        <v>574</v>
      </c>
      <c r="AL296" s="99">
        <f t="shared" si="33"/>
        <v>60</v>
      </c>
      <c r="AM296" s="99">
        <f t="shared" si="34"/>
        <v>634</v>
      </c>
      <c r="AN296" s="8">
        <f t="shared" si="35"/>
        <v>17.08358755</v>
      </c>
      <c r="AO296" s="8">
        <f t="shared" si="36"/>
        <v>9805.979256</v>
      </c>
      <c r="AP296" s="8">
        <f t="shared" si="37"/>
        <v>1025.015253</v>
      </c>
      <c r="AQ296" s="8">
        <f t="shared" si="38"/>
        <v>-10830.99451</v>
      </c>
      <c r="AR296" s="8">
        <f t="shared" si="39"/>
        <v>0</v>
      </c>
      <c r="AS296" s="8">
        <f t="shared" si="40"/>
        <v>0</v>
      </c>
      <c r="AT296" s="8">
        <f t="shared" si="41"/>
        <v>0</v>
      </c>
      <c r="AU296" s="100">
        <f t="shared" si="42"/>
        <v>0</v>
      </c>
      <c r="AV296" s="8">
        <f>if(AO296&gt;0, iferror(averageifs(Prices!$B:$B, Prices!$A:$A, "&gt;="&amp;AD296, Prices!$A:$A, "&lt;"&amp;MIN($B$2, AE296)), 0), 0)</f>
        <v>4.533158907</v>
      </c>
      <c r="AW296" s="8">
        <f>if(AP296&gt;0, IFERROR(averageifs(Prices!$B:$B, Prices!$A:$A, "&gt;="&amp;MAX(AD296, $B$2), Prices!$A:$A, "&lt;"&amp;MIN($B$3, AE296)), 0), 0)</f>
        <v>4.19667889</v>
      </c>
      <c r="AX296" s="8">
        <f>if(AT296&gt;0, iferror(averageifs(Prices!$B:$B, Prices!$A:$A, "&gt;="&amp;AD296, Prices!$A:$A, "&lt;"&amp;min($B$3, $AE296)), 0), 0)</f>
        <v>0</v>
      </c>
      <c r="AY296" s="8">
        <f>VLOOKUP(maxifs(Prices!A:A, Prices!A:A, "&lt;="&amp;$B$2-1), Prices!A:B, 2, 0)*AO296</f>
        <v>40987.62929</v>
      </c>
      <c r="AZ296" s="8">
        <f t="shared" si="43"/>
        <v>44452.0622</v>
      </c>
      <c r="BA296" s="8">
        <f t="shared" si="44"/>
        <v>0</v>
      </c>
      <c r="BB296" s="8">
        <f t="shared" si="45"/>
        <v>44452.0622</v>
      </c>
      <c r="BC296" s="8">
        <f t="shared" si="46"/>
        <v>-3464.432913</v>
      </c>
      <c r="BD296" s="8">
        <f t="shared" si="47"/>
        <v>4301.659875</v>
      </c>
      <c r="BE296" s="8">
        <f t="shared" si="48"/>
        <v>-48753.72208</v>
      </c>
      <c r="BF296" s="8">
        <f>-(if(R296&gt;0, VLOOKUP(maxifs(Prices!A:A, Prices!A:A, "&lt;="&amp;R296), Prices!A:B, 2, 0)*AA296, 0)+if(M296&lt;&gt;"", VLOOKUP(maxifs(Prices!A:A, Prices!A:A, "&lt;="&amp;M296), Prices!A:B, 2, 0)*Y296, 0)+if(O296&lt;&gt;"", VLOOKUP(maxifs(Prices!A:A, Prices!A:A, "&lt;="&amp;O296), Prices!A:B, 2, 0)*Z296, 0))</f>
        <v>-115367.3173</v>
      </c>
      <c r="BG296" s="8">
        <f t="shared" si="49"/>
        <v>-66613.59523</v>
      </c>
      <c r="BH296" s="8">
        <f t="shared" si="50"/>
        <v>3464.432913</v>
      </c>
      <c r="BI296" s="8">
        <f>VLOOKUP(maxifs(Prices!A:A, Prices!A:A, "&lt;="&amp;$B$3), Prices!A:B, 2, 0)*AT296</f>
        <v>0</v>
      </c>
      <c r="BJ296" s="8">
        <f t="shared" si="51"/>
        <v>0</v>
      </c>
      <c r="BK296" s="8">
        <f t="shared" si="52"/>
        <v>0</v>
      </c>
      <c r="BL296" s="8">
        <f t="shared" si="53"/>
        <v>0</v>
      </c>
      <c r="BM296" s="8">
        <f t="shared" si="54"/>
        <v>0</v>
      </c>
    </row>
    <row r="297" ht="12.75" customHeight="1">
      <c r="A297" s="88" t="s">
        <v>125</v>
      </c>
      <c r="B297" s="88" t="s">
        <v>105</v>
      </c>
      <c r="C297" s="7"/>
      <c r="D297" s="7" t="str">
        <f t="shared" si="8"/>
        <v>Y</v>
      </c>
      <c r="E297" s="89"/>
      <c r="F297" s="90">
        <f>iferror(VLOOKUP(A297, Terminations!C:D, 2, 0), "")</f>
        <v>45717</v>
      </c>
      <c r="G297" s="88" t="s">
        <v>131</v>
      </c>
      <c r="H297" s="8" t="str">
        <f t="shared" si="9"/>
        <v>E4-T05-46753</v>
      </c>
      <c r="I297" s="91">
        <v>45084.0</v>
      </c>
      <c r="J297" s="92">
        <v>28000.0</v>
      </c>
      <c r="K297" s="91">
        <v>46753.0</v>
      </c>
      <c r="L297" s="10">
        <f t="shared" si="10"/>
        <v>0</v>
      </c>
      <c r="M297" s="93">
        <f t="shared" si="11"/>
        <v>45717</v>
      </c>
      <c r="N297" s="8">
        <f t="shared" si="12"/>
        <v>28000</v>
      </c>
      <c r="O297" s="94" t="str">
        <f t="shared" si="13"/>
        <v/>
      </c>
      <c r="P297" s="8">
        <f t="shared" si="14"/>
        <v>0</v>
      </c>
      <c r="Q297" s="95"/>
      <c r="R297" s="91"/>
      <c r="S297" s="97"/>
      <c r="T297" s="94">
        <f t="shared" si="16"/>
        <v>45717</v>
      </c>
      <c r="U297" s="10">
        <f t="shared" si="17"/>
        <v>0</v>
      </c>
      <c r="V297" s="10">
        <f t="shared" si="18"/>
        <v>28000</v>
      </c>
      <c r="W297" s="10">
        <f t="shared" si="19"/>
        <v>0</v>
      </c>
      <c r="X297" s="10">
        <f t="shared" si="20"/>
        <v>0</v>
      </c>
      <c r="Y297" s="10">
        <f t="shared" si="21"/>
        <v>28000</v>
      </c>
      <c r="Z297" s="10">
        <f t="shared" si="22"/>
        <v>0</v>
      </c>
      <c r="AA297" s="10">
        <f t="shared" si="23"/>
        <v>0</v>
      </c>
      <c r="AB297" s="10">
        <f t="shared" si="24"/>
        <v>0</v>
      </c>
      <c r="AC297" s="10">
        <f t="shared" si="64"/>
        <v>0</v>
      </c>
      <c r="AD297" s="9">
        <f t="shared" si="26"/>
        <v>45084</v>
      </c>
      <c r="AE297" s="9">
        <f t="array" ref="AE297">IFS(O297&lt;&gt;"", O297, M297&lt;&gt;"", M297, R297&lt;&gt;"", MIN(R297, K297), R297=0, K297)</f>
        <v>45717</v>
      </c>
      <c r="AF297" s="94">
        <f t="shared" si="27"/>
        <v>45717</v>
      </c>
      <c r="AG297" s="94" t="str">
        <f t="shared" si="28"/>
        <v>Start Before/End During (current period)</v>
      </c>
      <c r="AH297" s="98">
        <f t="shared" si="29"/>
        <v>45657</v>
      </c>
      <c r="AI297" s="98">
        <f t="shared" si="30"/>
        <v>45717</v>
      </c>
      <c r="AJ297" s="99">
        <f t="shared" si="31"/>
        <v>1670</v>
      </c>
      <c r="AK297" s="99">
        <f t="shared" si="32"/>
        <v>574</v>
      </c>
      <c r="AL297" s="99">
        <f t="shared" si="33"/>
        <v>60</v>
      </c>
      <c r="AM297" s="99">
        <f t="shared" si="34"/>
        <v>634</v>
      </c>
      <c r="AN297" s="8">
        <f t="shared" si="35"/>
        <v>16.76646707</v>
      </c>
      <c r="AO297" s="8">
        <f t="shared" si="36"/>
        <v>9623.952096</v>
      </c>
      <c r="AP297" s="8">
        <f t="shared" si="37"/>
        <v>1005.988024</v>
      </c>
      <c r="AQ297" s="8">
        <f t="shared" si="38"/>
        <v>-10629.94012</v>
      </c>
      <c r="AR297" s="8">
        <f t="shared" si="39"/>
        <v>0</v>
      </c>
      <c r="AS297" s="8">
        <f t="shared" si="40"/>
        <v>0</v>
      </c>
      <c r="AT297" s="8">
        <f t="shared" si="41"/>
        <v>0</v>
      </c>
      <c r="AU297" s="100">
        <f t="shared" si="42"/>
        <v>0</v>
      </c>
      <c r="AV297" s="8">
        <f>if(AO297&gt;0, iferror(averageifs(Prices!$B:$B, Prices!$A:$A, "&gt;="&amp;AD297, Prices!$A:$A, "&lt;"&amp;MIN($B$2, AE297)), 0), 0)</f>
        <v>4.533158907</v>
      </c>
      <c r="AW297" s="8">
        <f>if(AP297&gt;0, IFERROR(averageifs(Prices!$B:$B, Prices!$A:$A, "&gt;="&amp;MAX(AD297, $B$2), Prices!$A:$A, "&lt;"&amp;MIN($B$3, AE297)), 0), 0)</f>
        <v>4.19667889</v>
      </c>
      <c r="AX297" s="8">
        <f>if(AT297&gt;0, iferror(averageifs(Prices!$B:$B, Prices!$A:$A, "&gt;="&amp;AD297, Prices!$A:$A, "&lt;"&amp;min($B$3, $AE297)), 0), 0)</f>
        <v>0</v>
      </c>
      <c r="AY297" s="8">
        <f>VLOOKUP(maxifs(Prices!A:A, Prices!A:A, "&lt;="&amp;$B$2-1), Prices!A:B, 2, 0)*AO297</f>
        <v>40226.78108</v>
      </c>
      <c r="AZ297" s="8">
        <f t="shared" si="43"/>
        <v>43626.90416</v>
      </c>
      <c r="BA297" s="8">
        <f t="shared" si="44"/>
        <v>0</v>
      </c>
      <c r="BB297" s="8">
        <f t="shared" si="45"/>
        <v>43626.90416</v>
      </c>
      <c r="BC297" s="8">
        <f t="shared" si="46"/>
        <v>-3400.12308</v>
      </c>
      <c r="BD297" s="8">
        <f t="shared" si="47"/>
        <v>4221.808704</v>
      </c>
      <c r="BE297" s="8">
        <f t="shared" si="48"/>
        <v>-47848.71286</v>
      </c>
      <c r="BF297" s="8">
        <f>-(if(R297&gt;0, VLOOKUP(maxifs(Prices!A:A, Prices!A:A, "&lt;="&amp;R297), Prices!A:B, 2, 0)*AA297, 0)+if(M297&lt;&gt;"", VLOOKUP(maxifs(Prices!A:A, Prices!A:A, "&lt;="&amp;M297), Prices!A:B, 2, 0)*Y297, 0)+if(O297&lt;&gt;"", VLOOKUP(maxifs(Prices!A:A, Prices!A:A, "&lt;="&amp;O297), Prices!A:B, 2, 0)*Z297, 0))</f>
        <v>-115367.3173</v>
      </c>
      <c r="BG297" s="8">
        <f t="shared" si="49"/>
        <v>-67518.60445</v>
      </c>
      <c r="BH297" s="8">
        <f t="shared" si="50"/>
        <v>3400.12308</v>
      </c>
      <c r="BI297" s="8">
        <f>VLOOKUP(maxifs(Prices!A:A, Prices!A:A, "&lt;="&amp;$B$3), Prices!A:B, 2, 0)*AT297</f>
        <v>0</v>
      </c>
      <c r="BJ297" s="8">
        <f t="shared" si="51"/>
        <v>0</v>
      </c>
      <c r="BK297" s="8">
        <f t="shared" si="52"/>
        <v>0</v>
      </c>
      <c r="BL297" s="8">
        <f t="shared" si="53"/>
        <v>0</v>
      </c>
      <c r="BM297" s="8">
        <f t="shared" si="54"/>
        <v>0</v>
      </c>
    </row>
    <row r="298" ht="12.75" customHeight="1">
      <c r="A298" s="88" t="s">
        <v>125</v>
      </c>
      <c r="B298" s="88" t="s">
        <v>105</v>
      </c>
      <c r="C298" s="7"/>
      <c r="D298" s="7" t="str">
        <f t="shared" si="8"/>
        <v>Y</v>
      </c>
      <c r="E298" s="89"/>
      <c r="F298" s="90">
        <f>iferror(VLOOKUP(A298, Terminations!C:D, 2, 0), "")</f>
        <v>45717</v>
      </c>
      <c r="G298" s="88" t="s">
        <v>131</v>
      </c>
      <c r="H298" s="8" t="str">
        <f t="shared" si="9"/>
        <v>E4-T05-46784</v>
      </c>
      <c r="I298" s="91">
        <v>45084.0</v>
      </c>
      <c r="J298" s="92">
        <v>28000.0</v>
      </c>
      <c r="K298" s="91">
        <v>46784.0</v>
      </c>
      <c r="L298" s="10">
        <f t="shared" si="10"/>
        <v>0</v>
      </c>
      <c r="M298" s="93">
        <f t="shared" si="11"/>
        <v>45717</v>
      </c>
      <c r="N298" s="8">
        <f t="shared" si="12"/>
        <v>28000</v>
      </c>
      <c r="O298" s="94" t="str">
        <f t="shared" si="13"/>
        <v/>
      </c>
      <c r="P298" s="8">
        <f t="shared" si="14"/>
        <v>0</v>
      </c>
      <c r="Q298" s="95"/>
      <c r="R298" s="91"/>
      <c r="S298" s="97"/>
      <c r="T298" s="94">
        <f t="shared" si="16"/>
        <v>45717</v>
      </c>
      <c r="U298" s="10">
        <f t="shared" si="17"/>
        <v>0</v>
      </c>
      <c r="V298" s="10">
        <f t="shared" si="18"/>
        <v>28000</v>
      </c>
      <c r="W298" s="10">
        <f t="shared" si="19"/>
        <v>0</v>
      </c>
      <c r="X298" s="10">
        <f t="shared" si="20"/>
        <v>0</v>
      </c>
      <c r="Y298" s="10">
        <f t="shared" si="21"/>
        <v>28000</v>
      </c>
      <c r="Z298" s="10">
        <f t="shared" si="22"/>
        <v>0</v>
      </c>
      <c r="AA298" s="10">
        <f t="shared" si="23"/>
        <v>0</v>
      </c>
      <c r="AB298" s="10">
        <f t="shared" si="24"/>
        <v>0</v>
      </c>
      <c r="AC298" s="10">
        <f t="shared" si="64"/>
        <v>0</v>
      </c>
      <c r="AD298" s="9">
        <f t="shared" si="26"/>
        <v>45084</v>
      </c>
      <c r="AE298" s="9">
        <f t="array" ref="AE298">IFS(O298&lt;&gt;"", O298, M298&lt;&gt;"", M298, R298&lt;&gt;"", MIN(R298, K298), R298=0, K298)</f>
        <v>45717</v>
      </c>
      <c r="AF298" s="94">
        <f t="shared" si="27"/>
        <v>45717</v>
      </c>
      <c r="AG298" s="94" t="str">
        <f t="shared" si="28"/>
        <v>Start Before/End During (current period)</v>
      </c>
      <c r="AH298" s="98">
        <f t="shared" si="29"/>
        <v>45657</v>
      </c>
      <c r="AI298" s="98">
        <f t="shared" si="30"/>
        <v>45717</v>
      </c>
      <c r="AJ298" s="99">
        <f t="shared" si="31"/>
        <v>1701</v>
      </c>
      <c r="AK298" s="99">
        <f t="shared" si="32"/>
        <v>574</v>
      </c>
      <c r="AL298" s="99">
        <f t="shared" si="33"/>
        <v>60</v>
      </c>
      <c r="AM298" s="99">
        <f t="shared" si="34"/>
        <v>634</v>
      </c>
      <c r="AN298" s="8">
        <f t="shared" si="35"/>
        <v>16.46090535</v>
      </c>
      <c r="AO298" s="8">
        <f t="shared" si="36"/>
        <v>9448.559671</v>
      </c>
      <c r="AP298" s="8">
        <f t="shared" si="37"/>
        <v>987.654321</v>
      </c>
      <c r="AQ298" s="8">
        <f t="shared" si="38"/>
        <v>-10436.21399</v>
      </c>
      <c r="AR298" s="8">
        <f t="shared" si="39"/>
        <v>0</v>
      </c>
      <c r="AS298" s="8">
        <f t="shared" si="40"/>
        <v>0</v>
      </c>
      <c r="AT298" s="8">
        <f t="shared" si="41"/>
        <v>0</v>
      </c>
      <c r="AU298" s="100">
        <f t="shared" si="42"/>
        <v>0</v>
      </c>
      <c r="AV298" s="8">
        <f>if(AO298&gt;0, iferror(averageifs(Prices!$B:$B, Prices!$A:$A, "&gt;="&amp;AD298, Prices!$A:$A, "&lt;"&amp;MIN($B$2, AE298)), 0), 0)</f>
        <v>4.533158907</v>
      </c>
      <c r="AW298" s="8">
        <f>if(AP298&gt;0, IFERROR(averageifs(Prices!$B:$B, Prices!$A:$A, "&gt;="&amp;MAX(AD298, $B$2), Prices!$A:$A, "&lt;"&amp;MIN($B$3, AE298)), 0), 0)</f>
        <v>4.19667889</v>
      </c>
      <c r="AX298" s="8">
        <f>if(AT298&gt;0, iferror(averageifs(Prices!$B:$B, Prices!$A:$A, "&gt;="&amp;AD298, Prices!$A:$A, "&lt;"&amp;min($B$3, $AE298)), 0), 0)</f>
        <v>0</v>
      </c>
      <c r="AY298" s="8">
        <f>VLOOKUP(maxifs(Prices!A:A, Prices!A:A, "&lt;="&amp;$B$2-1), Prices!A:B, 2, 0)*AO298</f>
        <v>39493.66514</v>
      </c>
      <c r="AZ298" s="8">
        <f t="shared" si="43"/>
        <v>42831.82243</v>
      </c>
      <c r="BA298" s="8">
        <f t="shared" si="44"/>
        <v>0</v>
      </c>
      <c r="BB298" s="8">
        <f t="shared" si="45"/>
        <v>42831.82243</v>
      </c>
      <c r="BC298" s="8">
        <f t="shared" si="46"/>
        <v>-3338.157286</v>
      </c>
      <c r="BD298" s="8">
        <f t="shared" si="47"/>
        <v>4144.86804</v>
      </c>
      <c r="BE298" s="8">
        <f t="shared" si="48"/>
        <v>-46976.69047</v>
      </c>
      <c r="BF298" s="8">
        <f>-(if(R298&gt;0, VLOOKUP(maxifs(Prices!A:A, Prices!A:A, "&lt;="&amp;R298), Prices!A:B, 2, 0)*AA298, 0)+if(M298&lt;&gt;"", VLOOKUP(maxifs(Prices!A:A, Prices!A:A, "&lt;="&amp;M298), Prices!A:B, 2, 0)*Y298, 0)+if(O298&lt;&gt;"", VLOOKUP(maxifs(Prices!A:A, Prices!A:A, "&lt;="&amp;O298), Prices!A:B, 2, 0)*Z298, 0))</f>
        <v>-115367.3173</v>
      </c>
      <c r="BG298" s="8">
        <f t="shared" si="49"/>
        <v>-68390.62684</v>
      </c>
      <c r="BH298" s="8">
        <f t="shared" si="50"/>
        <v>3338.157286</v>
      </c>
      <c r="BI298" s="8">
        <f>VLOOKUP(maxifs(Prices!A:A, Prices!A:A, "&lt;="&amp;$B$3), Prices!A:B, 2, 0)*AT298</f>
        <v>0</v>
      </c>
      <c r="BJ298" s="8">
        <f t="shared" si="51"/>
        <v>0</v>
      </c>
      <c r="BK298" s="8">
        <f t="shared" si="52"/>
        <v>0</v>
      </c>
      <c r="BL298" s="8">
        <f t="shared" si="53"/>
        <v>0</v>
      </c>
      <c r="BM298" s="8">
        <f t="shared" si="54"/>
        <v>0</v>
      </c>
    </row>
    <row r="299" ht="12.75" customHeight="1">
      <c r="A299" s="88" t="s">
        <v>125</v>
      </c>
      <c r="B299" s="88" t="s">
        <v>105</v>
      </c>
      <c r="C299" s="7"/>
      <c r="D299" s="7" t="str">
        <f t="shared" si="8"/>
        <v>Y</v>
      </c>
      <c r="E299" s="89"/>
      <c r="F299" s="90">
        <f>iferror(VLOOKUP(A299, Terminations!C:D, 2, 0), "")</f>
        <v>45717</v>
      </c>
      <c r="G299" s="88" t="s">
        <v>131</v>
      </c>
      <c r="H299" s="8" t="str">
        <f t="shared" si="9"/>
        <v>E4-T05-46812</v>
      </c>
      <c r="I299" s="91">
        <v>45084.0</v>
      </c>
      <c r="J299" s="92">
        <v>28000.0</v>
      </c>
      <c r="K299" s="91">
        <v>46812.0</v>
      </c>
      <c r="L299" s="10">
        <f t="shared" si="10"/>
        <v>0</v>
      </c>
      <c r="M299" s="93">
        <f t="shared" si="11"/>
        <v>45717</v>
      </c>
      <c r="N299" s="8">
        <f t="shared" si="12"/>
        <v>28000</v>
      </c>
      <c r="O299" s="94" t="str">
        <f t="shared" si="13"/>
        <v/>
      </c>
      <c r="P299" s="8">
        <f t="shared" si="14"/>
        <v>0</v>
      </c>
      <c r="Q299" s="95"/>
      <c r="R299" s="91"/>
      <c r="S299" s="97"/>
      <c r="T299" s="94">
        <f t="shared" si="16"/>
        <v>45717</v>
      </c>
      <c r="U299" s="10">
        <f t="shared" si="17"/>
        <v>0</v>
      </c>
      <c r="V299" s="10">
        <f t="shared" si="18"/>
        <v>28000</v>
      </c>
      <c r="W299" s="10">
        <f t="shared" si="19"/>
        <v>0</v>
      </c>
      <c r="X299" s="10">
        <f t="shared" si="20"/>
        <v>0</v>
      </c>
      <c r="Y299" s="10">
        <f t="shared" si="21"/>
        <v>28000</v>
      </c>
      <c r="Z299" s="10">
        <f t="shared" si="22"/>
        <v>0</v>
      </c>
      <c r="AA299" s="10">
        <f t="shared" si="23"/>
        <v>0</v>
      </c>
      <c r="AB299" s="10">
        <f t="shared" si="24"/>
        <v>0</v>
      </c>
      <c r="AC299" s="10">
        <f t="shared" si="64"/>
        <v>0</v>
      </c>
      <c r="AD299" s="9">
        <f t="shared" si="26"/>
        <v>45084</v>
      </c>
      <c r="AE299" s="9">
        <f t="array" ref="AE299">IFS(O299&lt;&gt;"", O299, M299&lt;&gt;"", M299, R299&lt;&gt;"", MIN(R299, K299), R299=0, K299)</f>
        <v>45717</v>
      </c>
      <c r="AF299" s="94">
        <f t="shared" si="27"/>
        <v>45717</v>
      </c>
      <c r="AG299" s="94" t="str">
        <f t="shared" si="28"/>
        <v>Start Before/End During (current period)</v>
      </c>
      <c r="AH299" s="98">
        <f t="shared" si="29"/>
        <v>45657</v>
      </c>
      <c r="AI299" s="98">
        <f t="shared" si="30"/>
        <v>45717</v>
      </c>
      <c r="AJ299" s="99">
        <f t="shared" si="31"/>
        <v>1729</v>
      </c>
      <c r="AK299" s="99">
        <f t="shared" si="32"/>
        <v>574</v>
      </c>
      <c r="AL299" s="99">
        <f t="shared" si="33"/>
        <v>60</v>
      </c>
      <c r="AM299" s="99">
        <f t="shared" si="34"/>
        <v>634</v>
      </c>
      <c r="AN299" s="8">
        <f t="shared" si="35"/>
        <v>16.19433198</v>
      </c>
      <c r="AO299" s="8">
        <f t="shared" si="36"/>
        <v>9295.546559</v>
      </c>
      <c r="AP299" s="8">
        <f t="shared" si="37"/>
        <v>971.659919</v>
      </c>
      <c r="AQ299" s="8">
        <f t="shared" si="38"/>
        <v>-10267.20648</v>
      </c>
      <c r="AR299" s="8">
        <f t="shared" si="39"/>
        <v>0</v>
      </c>
      <c r="AS299" s="8">
        <f t="shared" si="40"/>
        <v>0</v>
      </c>
      <c r="AT299" s="8">
        <f t="shared" si="41"/>
        <v>0</v>
      </c>
      <c r="AU299" s="100">
        <f t="shared" si="42"/>
        <v>0</v>
      </c>
      <c r="AV299" s="8">
        <f>if(AO299&gt;0, iferror(averageifs(Prices!$B:$B, Prices!$A:$A, "&gt;="&amp;AD299, Prices!$A:$A, "&lt;"&amp;MIN($B$2, AE299)), 0), 0)</f>
        <v>4.533158907</v>
      </c>
      <c r="AW299" s="8">
        <f>if(AP299&gt;0, IFERROR(averageifs(Prices!$B:$B, Prices!$A:$A, "&gt;="&amp;MAX(AD299, $B$2), Prices!$A:$A, "&lt;"&amp;MIN($B$3, AE299)), 0), 0)</f>
        <v>4.19667889</v>
      </c>
      <c r="AX299" s="8">
        <f>if(AT299&gt;0, iferror(averageifs(Prices!$B:$B, Prices!$A:$A, "&gt;="&amp;AD299, Prices!$A:$A, "&lt;"&amp;min($B$3, $AE299)), 0), 0)</f>
        <v>0</v>
      </c>
      <c r="AY299" s="8">
        <f>VLOOKUP(maxifs(Prices!A:A, Prices!A:A, "&lt;="&amp;$B$2-1), Prices!A:B, 2, 0)*AO299</f>
        <v>38854.09162</v>
      </c>
      <c r="AZ299" s="8">
        <f t="shared" si="43"/>
        <v>42138.18967</v>
      </c>
      <c r="BA299" s="8">
        <f t="shared" si="44"/>
        <v>0</v>
      </c>
      <c r="BB299" s="8">
        <f t="shared" si="45"/>
        <v>42138.18967</v>
      </c>
      <c r="BC299" s="8">
        <f t="shared" si="46"/>
        <v>-3284.098059</v>
      </c>
      <c r="BD299" s="8">
        <f t="shared" si="47"/>
        <v>4077.74467</v>
      </c>
      <c r="BE299" s="8">
        <f t="shared" si="48"/>
        <v>-46215.93434</v>
      </c>
      <c r="BF299" s="8">
        <f>-(if(R299&gt;0, VLOOKUP(maxifs(Prices!A:A, Prices!A:A, "&lt;="&amp;R299), Prices!A:B, 2, 0)*AA299, 0)+if(M299&lt;&gt;"", VLOOKUP(maxifs(Prices!A:A, Prices!A:A, "&lt;="&amp;M299), Prices!A:B, 2, 0)*Y299, 0)+if(O299&lt;&gt;"", VLOOKUP(maxifs(Prices!A:A, Prices!A:A, "&lt;="&amp;O299), Prices!A:B, 2, 0)*Z299, 0))</f>
        <v>-115367.3173</v>
      </c>
      <c r="BG299" s="8">
        <f t="shared" si="49"/>
        <v>-69151.38296</v>
      </c>
      <c r="BH299" s="8">
        <f t="shared" si="50"/>
        <v>3284.098059</v>
      </c>
      <c r="BI299" s="8">
        <f>VLOOKUP(maxifs(Prices!A:A, Prices!A:A, "&lt;="&amp;$B$3), Prices!A:B, 2, 0)*AT299</f>
        <v>0</v>
      </c>
      <c r="BJ299" s="8">
        <f t="shared" si="51"/>
        <v>0</v>
      </c>
      <c r="BK299" s="8">
        <f t="shared" si="52"/>
        <v>0</v>
      </c>
      <c r="BL299" s="8">
        <f t="shared" si="53"/>
        <v>0</v>
      </c>
      <c r="BM299" s="8">
        <f t="shared" si="54"/>
        <v>0</v>
      </c>
    </row>
    <row r="300" ht="12.75" customHeight="1">
      <c r="A300" s="88" t="s">
        <v>125</v>
      </c>
      <c r="B300" s="88" t="s">
        <v>105</v>
      </c>
      <c r="C300" s="7"/>
      <c r="D300" s="7" t="str">
        <f t="shared" si="8"/>
        <v>Y</v>
      </c>
      <c r="E300" s="89"/>
      <c r="F300" s="90">
        <f>iferror(VLOOKUP(A300, Terminations!C:D, 2, 0), "")</f>
        <v>45717</v>
      </c>
      <c r="G300" s="88" t="s">
        <v>131</v>
      </c>
      <c r="H300" s="8" t="str">
        <f t="shared" si="9"/>
        <v>E4-T05-46843</v>
      </c>
      <c r="I300" s="91">
        <v>45084.0</v>
      </c>
      <c r="J300" s="92">
        <v>28000.0</v>
      </c>
      <c r="K300" s="91">
        <v>46843.0</v>
      </c>
      <c r="L300" s="10">
        <f t="shared" si="10"/>
        <v>0</v>
      </c>
      <c r="M300" s="93">
        <f t="shared" si="11"/>
        <v>45717</v>
      </c>
      <c r="N300" s="8">
        <f t="shared" si="12"/>
        <v>28000</v>
      </c>
      <c r="O300" s="94" t="str">
        <f t="shared" si="13"/>
        <v/>
      </c>
      <c r="P300" s="8">
        <f t="shared" si="14"/>
        <v>0</v>
      </c>
      <c r="Q300" s="95"/>
      <c r="R300" s="91"/>
      <c r="S300" s="97"/>
      <c r="T300" s="94">
        <f t="shared" si="16"/>
        <v>45717</v>
      </c>
      <c r="U300" s="10">
        <f t="shared" si="17"/>
        <v>0</v>
      </c>
      <c r="V300" s="10">
        <f t="shared" si="18"/>
        <v>28000</v>
      </c>
      <c r="W300" s="10">
        <f t="shared" si="19"/>
        <v>0</v>
      </c>
      <c r="X300" s="10">
        <f t="shared" si="20"/>
        <v>0</v>
      </c>
      <c r="Y300" s="10">
        <f t="shared" si="21"/>
        <v>28000</v>
      </c>
      <c r="Z300" s="10">
        <f t="shared" si="22"/>
        <v>0</v>
      </c>
      <c r="AA300" s="10">
        <f t="shared" si="23"/>
        <v>0</v>
      </c>
      <c r="AB300" s="10">
        <f t="shared" si="24"/>
        <v>0</v>
      </c>
      <c r="AC300" s="10">
        <f t="shared" si="64"/>
        <v>0</v>
      </c>
      <c r="AD300" s="9">
        <f t="shared" si="26"/>
        <v>45084</v>
      </c>
      <c r="AE300" s="9">
        <f t="array" ref="AE300">IFS(O300&lt;&gt;"", O300, M300&lt;&gt;"", M300, R300&lt;&gt;"", MIN(R300, K300), R300=0, K300)</f>
        <v>45717</v>
      </c>
      <c r="AF300" s="94">
        <f t="shared" si="27"/>
        <v>45717</v>
      </c>
      <c r="AG300" s="94" t="str">
        <f t="shared" si="28"/>
        <v>Start Before/End During (current period)</v>
      </c>
      <c r="AH300" s="98">
        <f t="shared" si="29"/>
        <v>45657</v>
      </c>
      <c r="AI300" s="98">
        <f t="shared" si="30"/>
        <v>45717</v>
      </c>
      <c r="AJ300" s="99">
        <f t="shared" si="31"/>
        <v>1760</v>
      </c>
      <c r="AK300" s="99">
        <f t="shared" si="32"/>
        <v>574</v>
      </c>
      <c r="AL300" s="99">
        <f t="shared" si="33"/>
        <v>60</v>
      </c>
      <c r="AM300" s="99">
        <f t="shared" si="34"/>
        <v>634</v>
      </c>
      <c r="AN300" s="8">
        <f t="shared" si="35"/>
        <v>15.90909091</v>
      </c>
      <c r="AO300" s="8">
        <f t="shared" si="36"/>
        <v>9131.818182</v>
      </c>
      <c r="AP300" s="8">
        <f t="shared" si="37"/>
        <v>954.5454545</v>
      </c>
      <c r="AQ300" s="8">
        <f t="shared" si="38"/>
        <v>-10086.36364</v>
      </c>
      <c r="AR300" s="8">
        <f t="shared" si="39"/>
        <v>0</v>
      </c>
      <c r="AS300" s="8">
        <f t="shared" si="40"/>
        <v>0</v>
      </c>
      <c r="AT300" s="8">
        <f t="shared" si="41"/>
        <v>0</v>
      </c>
      <c r="AU300" s="100">
        <f t="shared" si="42"/>
        <v>0</v>
      </c>
      <c r="AV300" s="8">
        <f>if(AO300&gt;0, iferror(averageifs(Prices!$B:$B, Prices!$A:$A, "&gt;="&amp;AD300, Prices!$A:$A, "&lt;"&amp;MIN($B$2, AE300)), 0), 0)</f>
        <v>4.533158907</v>
      </c>
      <c r="AW300" s="8">
        <f>if(AP300&gt;0, IFERROR(averageifs(Prices!$B:$B, Prices!$A:$A, "&gt;="&amp;MAX(AD300, $B$2), Prices!$A:$A, "&lt;"&amp;MIN($B$3, AE300)), 0), 0)</f>
        <v>4.19667889</v>
      </c>
      <c r="AX300" s="8">
        <f>if(AT300&gt;0, iferror(averageifs(Prices!$B:$B, Prices!$A:$A, "&gt;="&amp;AD300, Prices!$A:$A, "&lt;"&amp;min($B$3, $AE300)), 0), 0)</f>
        <v>0</v>
      </c>
      <c r="AY300" s="8">
        <f>VLOOKUP(maxifs(Prices!A:A, Prices!A:A, "&lt;="&amp;$B$2-1), Prices!A:B, 2, 0)*AO300</f>
        <v>38169.72977</v>
      </c>
      <c r="AZ300" s="8">
        <f t="shared" si="43"/>
        <v>41395.98292</v>
      </c>
      <c r="BA300" s="8">
        <f t="shared" si="44"/>
        <v>0</v>
      </c>
      <c r="BB300" s="8">
        <f t="shared" si="45"/>
        <v>41395.98292</v>
      </c>
      <c r="BC300" s="8">
        <f t="shared" si="46"/>
        <v>-3226.25315</v>
      </c>
      <c r="BD300" s="8">
        <f t="shared" si="47"/>
        <v>4005.920759</v>
      </c>
      <c r="BE300" s="8">
        <f t="shared" si="48"/>
        <v>-45401.90368</v>
      </c>
      <c r="BF300" s="8">
        <f>-(if(R300&gt;0, VLOOKUP(maxifs(Prices!A:A, Prices!A:A, "&lt;="&amp;R300), Prices!A:B, 2, 0)*AA300, 0)+if(M300&lt;&gt;"", VLOOKUP(maxifs(Prices!A:A, Prices!A:A, "&lt;="&amp;M300), Prices!A:B, 2, 0)*Y300, 0)+if(O300&lt;&gt;"", VLOOKUP(maxifs(Prices!A:A, Prices!A:A, "&lt;="&amp;O300), Prices!A:B, 2, 0)*Z300, 0))</f>
        <v>-115367.3173</v>
      </c>
      <c r="BG300" s="8">
        <f t="shared" si="49"/>
        <v>-69965.41363</v>
      </c>
      <c r="BH300" s="8">
        <f t="shared" si="50"/>
        <v>3226.25315</v>
      </c>
      <c r="BI300" s="8">
        <f>VLOOKUP(maxifs(Prices!A:A, Prices!A:A, "&lt;="&amp;$B$3), Prices!A:B, 2, 0)*AT300</f>
        <v>0</v>
      </c>
      <c r="BJ300" s="8">
        <f t="shared" si="51"/>
        <v>0</v>
      </c>
      <c r="BK300" s="8">
        <f t="shared" si="52"/>
        <v>0</v>
      </c>
      <c r="BL300" s="8">
        <f t="shared" si="53"/>
        <v>0</v>
      </c>
      <c r="BM300" s="8">
        <f t="shared" si="54"/>
        <v>0</v>
      </c>
    </row>
    <row r="301" ht="12.75" customHeight="1">
      <c r="A301" s="88" t="s">
        <v>125</v>
      </c>
      <c r="B301" s="88" t="s">
        <v>105</v>
      </c>
      <c r="C301" s="7"/>
      <c r="D301" s="7" t="str">
        <f t="shared" si="8"/>
        <v>Y</v>
      </c>
      <c r="E301" s="89"/>
      <c r="F301" s="90">
        <f>iferror(VLOOKUP(A301, Terminations!C:D, 2, 0), "")</f>
        <v>45717</v>
      </c>
      <c r="G301" s="88" t="s">
        <v>131</v>
      </c>
      <c r="H301" s="8" t="str">
        <f t="shared" si="9"/>
        <v>E4-T05-46873</v>
      </c>
      <c r="I301" s="91">
        <v>45084.0</v>
      </c>
      <c r="J301" s="92">
        <v>28000.0</v>
      </c>
      <c r="K301" s="91">
        <v>46873.0</v>
      </c>
      <c r="L301" s="10">
        <f t="shared" si="10"/>
        <v>0</v>
      </c>
      <c r="M301" s="93">
        <f t="shared" si="11"/>
        <v>45717</v>
      </c>
      <c r="N301" s="8">
        <f t="shared" si="12"/>
        <v>28000</v>
      </c>
      <c r="O301" s="94" t="str">
        <f t="shared" si="13"/>
        <v/>
      </c>
      <c r="P301" s="8">
        <f t="shared" si="14"/>
        <v>0</v>
      </c>
      <c r="Q301" s="95"/>
      <c r="R301" s="91"/>
      <c r="S301" s="97"/>
      <c r="T301" s="94">
        <f t="shared" si="16"/>
        <v>45717</v>
      </c>
      <c r="U301" s="10">
        <f t="shared" si="17"/>
        <v>0</v>
      </c>
      <c r="V301" s="10">
        <f t="shared" si="18"/>
        <v>28000</v>
      </c>
      <c r="W301" s="10">
        <f t="shared" si="19"/>
        <v>0</v>
      </c>
      <c r="X301" s="10">
        <f t="shared" si="20"/>
        <v>0</v>
      </c>
      <c r="Y301" s="10">
        <f t="shared" si="21"/>
        <v>28000</v>
      </c>
      <c r="Z301" s="10">
        <f t="shared" si="22"/>
        <v>0</v>
      </c>
      <c r="AA301" s="10">
        <f t="shared" si="23"/>
        <v>0</v>
      </c>
      <c r="AB301" s="10">
        <f t="shared" si="24"/>
        <v>0</v>
      </c>
      <c r="AC301" s="10">
        <f t="shared" si="64"/>
        <v>0</v>
      </c>
      <c r="AD301" s="9">
        <f t="shared" si="26"/>
        <v>45084</v>
      </c>
      <c r="AE301" s="9">
        <f t="array" ref="AE301">IFS(O301&lt;&gt;"", O301, M301&lt;&gt;"", M301, R301&lt;&gt;"", MIN(R301, K301), R301=0, K301)</f>
        <v>45717</v>
      </c>
      <c r="AF301" s="94">
        <f t="shared" si="27"/>
        <v>45717</v>
      </c>
      <c r="AG301" s="94" t="str">
        <f t="shared" si="28"/>
        <v>Start Before/End During (current period)</v>
      </c>
      <c r="AH301" s="98">
        <f t="shared" si="29"/>
        <v>45657</v>
      </c>
      <c r="AI301" s="98">
        <f t="shared" si="30"/>
        <v>45717</v>
      </c>
      <c r="AJ301" s="99">
        <f t="shared" si="31"/>
        <v>1790</v>
      </c>
      <c r="AK301" s="99">
        <f t="shared" si="32"/>
        <v>574</v>
      </c>
      <c r="AL301" s="99">
        <f t="shared" si="33"/>
        <v>60</v>
      </c>
      <c r="AM301" s="99">
        <f t="shared" si="34"/>
        <v>634</v>
      </c>
      <c r="AN301" s="8">
        <f t="shared" si="35"/>
        <v>15.6424581</v>
      </c>
      <c r="AO301" s="8">
        <f t="shared" si="36"/>
        <v>8978.77095</v>
      </c>
      <c r="AP301" s="8">
        <f t="shared" si="37"/>
        <v>938.547486</v>
      </c>
      <c r="AQ301" s="8">
        <f t="shared" si="38"/>
        <v>-9917.318436</v>
      </c>
      <c r="AR301" s="8">
        <f t="shared" si="39"/>
        <v>0</v>
      </c>
      <c r="AS301" s="8">
        <f t="shared" si="40"/>
        <v>0</v>
      </c>
      <c r="AT301" s="8">
        <f t="shared" si="41"/>
        <v>0</v>
      </c>
      <c r="AU301" s="100">
        <f t="shared" si="42"/>
        <v>0</v>
      </c>
      <c r="AV301" s="8">
        <f>if(AO301&gt;0, iferror(averageifs(Prices!$B:$B, Prices!$A:$A, "&gt;="&amp;AD301, Prices!$A:$A, "&lt;"&amp;MIN($B$2, AE301)), 0), 0)</f>
        <v>4.533158907</v>
      </c>
      <c r="AW301" s="8">
        <f>if(AP301&gt;0, IFERROR(averageifs(Prices!$B:$B, Prices!$A:$A, "&gt;="&amp;MAX(AD301, $B$2), Prices!$A:$A, "&lt;"&amp;MIN($B$3, AE301)), 0), 0)</f>
        <v>4.19667889</v>
      </c>
      <c r="AX301" s="8">
        <f>if(AT301&gt;0, iferror(averageifs(Prices!$B:$B, Prices!$A:$A, "&gt;="&amp;AD301, Prices!$A:$A, "&lt;"&amp;min($B$3, $AE301)), 0), 0)</f>
        <v>0</v>
      </c>
      <c r="AY301" s="8">
        <f>VLOOKUP(maxifs(Prices!A:A, Prices!A:A, "&lt;="&amp;$B$2-1), Prices!A:B, 2, 0)*AO301</f>
        <v>37530.01363</v>
      </c>
      <c r="AZ301" s="8">
        <f t="shared" si="43"/>
        <v>40702.1955</v>
      </c>
      <c r="BA301" s="8">
        <f t="shared" si="44"/>
        <v>0</v>
      </c>
      <c r="BB301" s="8">
        <f t="shared" si="45"/>
        <v>40702.1955</v>
      </c>
      <c r="BC301" s="8">
        <f t="shared" si="46"/>
        <v>-3172.181868</v>
      </c>
      <c r="BD301" s="8">
        <f t="shared" si="47"/>
        <v>3938.782422</v>
      </c>
      <c r="BE301" s="8">
        <f t="shared" si="48"/>
        <v>-44640.97792</v>
      </c>
      <c r="BF301" s="8">
        <f>-(if(R301&gt;0, VLOOKUP(maxifs(Prices!A:A, Prices!A:A, "&lt;="&amp;R301), Prices!A:B, 2, 0)*AA301, 0)+if(M301&lt;&gt;"", VLOOKUP(maxifs(Prices!A:A, Prices!A:A, "&lt;="&amp;M301), Prices!A:B, 2, 0)*Y301, 0)+if(O301&lt;&gt;"", VLOOKUP(maxifs(Prices!A:A, Prices!A:A, "&lt;="&amp;O301), Prices!A:B, 2, 0)*Z301, 0))</f>
        <v>-115367.3173</v>
      </c>
      <c r="BG301" s="8">
        <f t="shared" si="49"/>
        <v>-70726.33939</v>
      </c>
      <c r="BH301" s="8">
        <f t="shared" si="50"/>
        <v>3172.181868</v>
      </c>
      <c r="BI301" s="8">
        <f>VLOOKUP(maxifs(Prices!A:A, Prices!A:A, "&lt;="&amp;$B$3), Prices!A:B, 2, 0)*AT301</f>
        <v>0</v>
      </c>
      <c r="BJ301" s="8">
        <f t="shared" si="51"/>
        <v>0</v>
      </c>
      <c r="BK301" s="8">
        <f t="shared" si="52"/>
        <v>0</v>
      </c>
      <c r="BL301" s="8">
        <f t="shared" si="53"/>
        <v>0</v>
      </c>
      <c r="BM301" s="8">
        <f t="shared" si="54"/>
        <v>0</v>
      </c>
    </row>
    <row r="302" ht="12.75" customHeight="1">
      <c r="A302" s="88" t="s">
        <v>125</v>
      </c>
      <c r="B302" s="88" t="s">
        <v>105</v>
      </c>
      <c r="C302" s="7"/>
      <c r="D302" s="7" t="str">
        <f t="shared" si="8"/>
        <v>Y</v>
      </c>
      <c r="E302" s="89"/>
      <c r="F302" s="90">
        <f>iferror(VLOOKUP(A302, Terminations!C:D, 2, 0), "")</f>
        <v>45717</v>
      </c>
      <c r="G302" s="88" t="s">
        <v>131</v>
      </c>
      <c r="H302" s="8" t="str">
        <f t="shared" si="9"/>
        <v>E4-T05-46904</v>
      </c>
      <c r="I302" s="91">
        <v>45084.0</v>
      </c>
      <c r="J302" s="92">
        <v>28000.0</v>
      </c>
      <c r="K302" s="91">
        <v>46904.0</v>
      </c>
      <c r="L302" s="10">
        <f t="shared" si="10"/>
        <v>0</v>
      </c>
      <c r="M302" s="93">
        <f t="shared" si="11"/>
        <v>45717</v>
      </c>
      <c r="N302" s="8">
        <f t="shared" si="12"/>
        <v>28000</v>
      </c>
      <c r="O302" s="94" t="str">
        <f t="shared" si="13"/>
        <v/>
      </c>
      <c r="P302" s="8">
        <f t="shared" si="14"/>
        <v>0</v>
      </c>
      <c r="Q302" s="95"/>
      <c r="R302" s="91"/>
      <c r="S302" s="97"/>
      <c r="T302" s="94">
        <f t="shared" si="16"/>
        <v>45717</v>
      </c>
      <c r="U302" s="10">
        <f t="shared" si="17"/>
        <v>0</v>
      </c>
      <c r="V302" s="10">
        <f t="shared" si="18"/>
        <v>28000</v>
      </c>
      <c r="W302" s="10">
        <f t="shared" si="19"/>
        <v>0</v>
      </c>
      <c r="X302" s="10">
        <f t="shared" si="20"/>
        <v>0</v>
      </c>
      <c r="Y302" s="10">
        <f t="shared" si="21"/>
        <v>28000</v>
      </c>
      <c r="Z302" s="10">
        <f t="shared" si="22"/>
        <v>0</v>
      </c>
      <c r="AA302" s="10">
        <f t="shared" si="23"/>
        <v>0</v>
      </c>
      <c r="AB302" s="10">
        <f t="shared" si="24"/>
        <v>0</v>
      </c>
      <c r="AC302" s="10">
        <f t="shared" si="64"/>
        <v>0</v>
      </c>
      <c r="AD302" s="9">
        <f t="shared" si="26"/>
        <v>45084</v>
      </c>
      <c r="AE302" s="9">
        <f t="array" ref="AE302">IFS(O302&lt;&gt;"", O302, M302&lt;&gt;"", M302, R302&lt;&gt;"", MIN(R302, K302), R302=0, K302)</f>
        <v>45717</v>
      </c>
      <c r="AF302" s="94">
        <f t="shared" si="27"/>
        <v>45717</v>
      </c>
      <c r="AG302" s="94" t="str">
        <f t="shared" si="28"/>
        <v>Start Before/End During (current period)</v>
      </c>
      <c r="AH302" s="98">
        <f t="shared" si="29"/>
        <v>45657</v>
      </c>
      <c r="AI302" s="98">
        <f t="shared" si="30"/>
        <v>45717</v>
      </c>
      <c r="AJ302" s="99">
        <f t="shared" si="31"/>
        <v>1821</v>
      </c>
      <c r="AK302" s="99">
        <f t="shared" si="32"/>
        <v>574</v>
      </c>
      <c r="AL302" s="99">
        <f t="shared" si="33"/>
        <v>60</v>
      </c>
      <c r="AM302" s="99">
        <f t="shared" si="34"/>
        <v>634</v>
      </c>
      <c r="AN302" s="8">
        <f t="shared" si="35"/>
        <v>15.37616694</v>
      </c>
      <c r="AO302" s="8">
        <f t="shared" si="36"/>
        <v>8825.919824</v>
      </c>
      <c r="AP302" s="8">
        <f t="shared" si="37"/>
        <v>922.5700165</v>
      </c>
      <c r="AQ302" s="8">
        <f t="shared" si="38"/>
        <v>-9748.489841</v>
      </c>
      <c r="AR302" s="8">
        <f t="shared" si="39"/>
        <v>0</v>
      </c>
      <c r="AS302" s="8">
        <f t="shared" si="40"/>
        <v>0</v>
      </c>
      <c r="AT302" s="8">
        <f t="shared" si="41"/>
        <v>0</v>
      </c>
      <c r="AU302" s="100">
        <f t="shared" si="42"/>
        <v>0</v>
      </c>
      <c r="AV302" s="8">
        <f>if(AO302&gt;0, iferror(averageifs(Prices!$B:$B, Prices!$A:$A, "&gt;="&amp;AD302, Prices!$A:$A, "&lt;"&amp;MIN($B$2, AE302)), 0), 0)</f>
        <v>4.533158907</v>
      </c>
      <c r="AW302" s="8">
        <f>if(AP302&gt;0, IFERROR(averageifs(Prices!$B:$B, Prices!$A:$A, "&gt;="&amp;MAX(AD302, $B$2), Prices!$A:$A, "&lt;"&amp;MIN($B$3, AE302)), 0), 0)</f>
        <v>4.19667889</v>
      </c>
      <c r="AX302" s="8">
        <f>if(AT302&gt;0, iferror(averageifs(Prices!$B:$B, Prices!$A:$A, "&gt;="&amp;AD302, Prices!$A:$A, "&lt;"&amp;min($B$3, $AE302)), 0), 0)</f>
        <v>0</v>
      </c>
      <c r="AY302" s="8">
        <f>VLOOKUP(maxifs(Prices!A:A, Prices!A:A, "&lt;="&amp;$B$2-1), Prices!A:B, 2, 0)*AO302</f>
        <v>36891.11719</v>
      </c>
      <c r="AZ302" s="8">
        <f t="shared" si="43"/>
        <v>40009.29706</v>
      </c>
      <c r="BA302" s="8">
        <f t="shared" si="44"/>
        <v>0</v>
      </c>
      <c r="BB302" s="8">
        <f t="shared" si="45"/>
        <v>40009.29706</v>
      </c>
      <c r="BC302" s="8">
        <f t="shared" si="46"/>
        <v>-3118.17987</v>
      </c>
      <c r="BD302" s="8">
        <f t="shared" si="47"/>
        <v>3871.730113</v>
      </c>
      <c r="BE302" s="8">
        <f t="shared" si="48"/>
        <v>-43881.02717</v>
      </c>
      <c r="BF302" s="8">
        <f>-(if(R302&gt;0, VLOOKUP(maxifs(Prices!A:A, Prices!A:A, "&lt;="&amp;R302), Prices!A:B, 2, 0)*AA302, 0)+if(M302&lt;&gt;"", VLOOKUP(maxifs(Prices!A:A, Prices!A:A, "&lt;="&amp;M302), Prices!A:B, 2, 0)*Y302, 0)+if(O302&lt;&gt;"", VLOOKUP(maxifs(Prices!A:A, Prices!A:A, "&lt;="&amp;O302), Prices!A:B, 2, 0)*Z302, 0))</f>
        <v>-115367.3173</v>
      </c>
      <c r="BG302" s="8">
        <f t="shared" si="49"/>
        <v>-71486.29014</v>
      </c>
      <c r="BH302" s="8">
        <f t="shared" si="50"/>
        <v>3118.17987</v>
      </c>
      <c r="BI302" s="8">
        <f>VLOOKUP(maxifs(Prices!A:A, Prices!A:A, "&lt;="&amp;$B$3), Prices!A:B, 2, 0)*AT302</f>
        <v>0</v>
      </c>
      <c r="BJ302" s="8">
        <f t="shared" si="51"/>
        <v>0</v>
      </c>
      <c r="BK302" s="8">
        <f t="shared" si="52"/>
        <v>0</v>
      </c>
      <c r="BL302" s="8">
        <f t="shared" si="53"/>
        <v>0</v>
      </c>
      <c r="BM302" s="8">
        <f t="shared" si="54"/>
        <v>0</v>
      </c>
    </row>
    <row r="303" ht="12.75" customHeight="1">
      <c r="A303" s="88" t="s">
        <v>132</v>
      </c>
      <c r="B303" s="88" t="s">
        <v>105</v>
      </c>
      <c r="C303" s="7"/>
      <c r="D303" s="7" t="str">
        <f t="shared" si="8"/>
        <v>Y</v>
      </c>
      <c r="E303" s="89"/>
      <c r="F303" s="90" t="str">
        <f>iferror(VLOOKUP(A303, Terminations!C:D, 2, 0), "")</f>
        <v/>
      </c>
      <c r="G303" s="88" t="s">
        <v>133</v>
      </c>
      <c r="H303" s="8" t="str">
        <f t="shared" si="9"/>
        <v>E5-T01-45905</v>
      </c>
      <c r="I303" s="91">
        <v>45540.0</v>
      </c>
      <c r="J303" s="92">
        <v>400000.0</v>
      </c>
      <c r="K303" s="91">
        <v>45905.0</v>
      </c>
      <c r="L303" s="10">
        <f t="shared" si="10"/>
        <v>0</v>
      </c>
      <c r="M303" s="93" t="str">
        <f t="shared" si="11"/>
        <v/>
      </c>
      <c r="N303" s="8">
        <f t="shared" si="12"/>
        <v>0</v>
      </c>
      <c r="O303" s="94" t="str">
        <f t="shared" si="13"/>
        <v/>
      </c>
      <c r="P303" s="8">
        <f t="shared" si="14"/>
        <v>0</v>
      </c>
      <c r="Q303" s="95"/>
      <c r="R303" s="91"/>
      <c r="S303" s="97"/>
      <c r="T303" s="94">
        <f t="shared" si="16"/>
        <v>45905</v>
      </c>
      <c r="U303" s="10">
        <f t="shared" si="17"/>
        <v>0</v>
      </c>
      <c r="V303" s="10">
        <f t="shared" si="18"/>
        <v>400000</v>
      </c>
      <c r="W303" s="10">
        <f t="shared" si="19"/>
        <v>0</v>
      </c>
      <c r="X303" s="10">
        <f t="shared" si="20"/>
        <v>0</v>
      </c>
      <c r="Y303" s="10">
        <f t="shared" si="21"/>
        <v>0</v>
      </c>
      <c r="Z303" s="10">
        <f t="shared" si="22"/>
        <v>0</v>
      </c>
      <c r="AA303" s="10">
        <f t="shared" si="23"/>
        <v>0</v>
      </c>
      <c r="AB303" s="10">
        <f t="shared" si="24"/>
        <v>0</v>
      </c>
      <c r="AC303" s="10">
        <f t="shared" si="64"/>
        <v>400000</v>
      </c>
      <c r="AD303" s="9">
        <f t="shared" si="26"/>
        <v>45540</v>
      </c>
      <c r="AE303" s="9">
        <f t="array" ref="AE303">IFS(O303&lt;&gt;"", O303, M303&lt;&gt;"", M303, R303&lt;&gt;"", MIN(R303, K303), R303=0, K303)</f>
        <v>45905</v>
      </c>
      <c r="AF303" s="94">
        <f t="shared" si="27"/>
        <v>45905</v>
      </c>
      <c r="AG303" s="94" t="str">
        <f t="shared" si="28"/>
        <v>Start Before/End After (current period)</v>
      </c>
      <c r="AH303" s="98">
        <f t="shared" si="29"/>
        <v>45657</v>
      </c>
      <c r="AI303" s="98">
        <f t="shared" si="30"/>
        <v>45747</v>
      </c>
      <c r="AJ303" s="99">
        <f t="shared" si="31"/>
        <v>366</v>
      </c>
      <c r="AK303" s="99">
        <f t="shared" si="32"/>
        <v>118</v>
      </c>
      <c r="AL303" s="99">
        <f t="shared" si="33"/>
        <v>90</v>
      </c>
      <c r="AM303" s="99">
        <f t="shared" si="34"/>
        <v>208</v>
      </c>
      <c r="AN303" s="8">
        <f t="shared" si="35"/>
        <v>1092.896175</v>
      </c>
      <c r="AO303" s="8">
        <f t="shared" si="36"/>
        <v>128961.7486</v>
      </c>
      <c r="AP303" s="8">
        <f t="shared" si="37"/>
        <v>98360.65574</v>
      </c>
      <c r="AQ303" s="8">
        <f t="shared" si="38"/>
        <v>0</v>
      </c>
      <c r="AR303" s="8">
        <f t="shared" si="39"/>
        <v>0</v>
      </c>
      <c r="AS303" s="8">
        <f t="shared" si="40"/>
        <v>0</v>
      </c>
      <c r="AT303" s="8">
        <f t="shared" si="41"/>
        <v>227322.4044</v>
      </c>
      <c r="AU303" s="100">
        <f t="shared" si="42"/>
        <v>0</v>
      </c>
      <c r="AV303" s="8">
        <f>if(AO303&gt;0, iferror(averageifs(Prices!$B:$B, Prices!$A:$A, "&gt;="&amp;AD303, Prices!$A:$A, "&lt;"&amp;MIN($B$2, AE303)), 0), 0)</f>
        <v>4.28613279</v>
      </c>
      <c r="AW303" s="8">
        <f>if(AP303&gt;0, IFERROR(averageifs(Prices!$B:$B, Prices!$A:$A, "&gt;="&amp;MAX(AD303, $B$2), Prices!$A:$A, "&lt;"&amp;MIN($B$3, AE303)), 0), 0)</f>
        <v>4.181418936</v>
      </c>
      <c r="AX303" s="8">
        <f>if(AT303&gt;0, iferror(averageifs(Prices!$B:$B, Prices!$A:$A, "&gt;="&amp;AD303, Prices!$A:$A, "&lt;"&amp;min($B$3, $AE303)), 0), 0)</f>
        <v>4.241110892</v>
      </c>
      <c r="AY303" s="8">
        <f>VLOOKUP(maxifs(Prices!A:A, Prices!A:A, "&lt;="&amp;$B$2-1), Prices!A:B, 2, 0)*AO303</f>
        <v>539042.1709</v>
      </c>
      <c r="AZ303" s="8">
        <f t="shared" si="43"/>
        <v>552747.1795</v>
      </c>
      <c r="BA303" s="8">
        <f t="shared" si="44"/>
        <v>0</v>
      </c>
      <c r="BB303" s="8">
        <f t="shared" si="45"/>
        <v>552747.1795</v>
      </c>
      <c r="BC303" s="8">
        <f t="shared" si="46"/>
        <v>-13705.00866</v>
      </c>
      <c r="BD303" s="8">
        <f t="shared" si="47"/>
        <v>411352.3456</v>
      </c>
      <c r="BE303" s="8">
        <f t="shared" si="48"/>
        <v>0</v>
      </c>
      <c r="BF303" s="8">
        <f>-(if(R303&gt;0, VLOOKUP(maxifs(Prices!A:A, Prices!A:A, "&lt;="&amp;R303), Prices!A:B, 2, 0)*AA303, 0)+if(M303&lt;&gt;"", VLOOKUP(maxifs(Prices!A:A, Prices!A:A, "&lt;="&amp;M303), Prices!A:B, 2, 0)*Y303, 0)+if(O303&lt;&gt;"", VLOOKUP(maxifs(Prices!A:A, Prices!A:A, "&lt;="&amp;O303), Prices!A:B, 2, 0)*Z303, 0))</f>
        <v>0</v>
      </c>
      <c r="BG303" s="8">
        <f t="shared" si="49"/>
        <v>0</v>
      </c>
      <c r="BH303" s="8">
        <f t="shared" si="50"/>
        <v>-20455.20595</v>
      </c>
      <c r="BI303" s="8">
        <f>VLOOKUP(maxifs(Prices!A:A, Prices!A:A, "&lt;="&amp;$B$3), Prices!A:B, 2, 0)*AT303</f>
        <v>929939.3105</v>
      </c>
      <c r="BJ303" s="8">
        <f t="shared" si="51"/>
        <v>964099.5251</v>
      </c>
      <c r="BK303" s="8">
        <f t="shared" si="52"/>
        <v>0</v>
      </c>
      <c r="BL303" s="8">
        <f t="shared" si="53"/>
        <v>964099.5251</v>
      </c>
      <c r="BM303" s="8">
        <f t="shared" si="54"/>
        <v>-34160.21461</v>
      </c>
    </row>
    <row r="304" ht="12.75" customHeight="1">
      <c r="A304" s="88" t="s">
        <v>132</v>
      </c>
      <c r="B304" s="88" t="s">
        <v>105</v>
      </c>
      <c r="C304" s="7"/>
      <c r="D304" s="7" t="str">
        <f t="shared" si="8"/>
        <v>Y</v>
      </c>
      <c r="E304" s="89"/>
      <c r="F304" s="90" t="str">
        <f>iferror(VLOOKUP(A304, Terminations!C:D, 2, 0), "")</f>
        <v/>
      </c>
      <c r="G304" s="88" t="s">
        <v>134</v>
      </c>
      <c r="H304" s="8" t="str">
        <f t="shared" si="9"/>
        <v>E5-T02-46270</v>
      </c>
      <c r="I304" s="91">
        <v>45540.0</v>
      </c>
      <c r="J304" s="92">
        <v>400000.0</v>
      </c>
      <c r="K304" s="91">
        <v>46270.0</v>
      </c>
      <c r="L304" s="10">
        <f t="shared" si="10"/>
        <v>0</v>
      </c>
      <c r="M304" s="93" t="str">
        <f t="shared" si="11"/>
        <v/>
      </c>
      <c r="N304" s="8">
        <f t="shared" si="12"/>
        <v>0</v>
      </c>
      <c r="O304" s="94" t="str">
        <f t="shared" si="13"/>
        <v/>
      </c>
      <c r="P304" s="8">
        <f t="shared" si="14"/>
        <v>0</v>
      </c>
      <c r="Q304" s="95"/>
      <c r="R304" s="91"/>
      <c r="S304" s="97"/>
      <c r="T304" s="94">
        <f t="shared" si="16"/>
        <v>46270</v>
      </c>
      <c r="U304" s="10">
        <f t="shared" si="17"/>
        <v>0</v>
      </c>
      <c r="V304" s="10">
        <f t="shared" si="18"/>
        <v>400000</v>
      </c>
      <c r="W304" s="10">
        <f t="shared" si="19"/>
        <v>0</v>
      </c>
      <c r="X304" s="10">
        <f t="shared" si="20"/>
        <v>0</v>
      </c>
      <c r="Y304" s="10">
        <f t="shared" si="21"/>
        <v>0</v>
      </c>
      <c r="Z304" s="10">
        <f t="shared" si="22"/>
        <v>0</v>
      </c>
      <c r="AA304" s="10">
        <f t="shared" si="23"/>
        <v>0</v>
      </c>
      <c r="AB304" s="10">
        <f t="shared" si="24"/>
        <v>0</v>
      </c>
      <c r="AC304" s="10">
        <f t="shared" si="64"/>
        <v>400000</v>
      </c>
      <c r="AD304" s="9">
        <f t="shared" si="26"/>
        <v>45540</v>
      </c>
      <c r="AE304" s="9">
        <f t="array" ref="AE304">IFS(O304&lt;&gt;"", O304, M304&lt;&gt;"", M304, R304&lt;&gt;"", MIN(R304, K304), R304=0, K304)</f>
        <v>46270</v>
      </c>
      <c r="AF304" s="94">
        <f t="shared" si="27"/>
        <v>46270</v>
      </c>
      <c r="AG304" s="94" t="str">
        <f t="shared" si="28"/>
        <v>Start Before/End After (current period)</v>
      </c>
      <c r="AH304" s="98">
        <f t="shared" si="29"/>
        <v>45657</v>
      </c>
      <c r="AI304" s="98">
        <f t="shared" si="30"/>
        <v>45747</v>
      </c>
      <c r="AJ304" s="99">
        <f t="shared" si="31"/>
        <v>731</v>
      </c>
      <c r="AK304" s="99">
        <f t="shared" si="32"/>
        <v>118</v>
      </c>
      <c r="AL304" s="99">
        <f t="shared" si="33"/>
        <v>90</v>
      </c>
      <c r="AM304" s="99">
        <f t="shared" si="34"/>
        <v>208</v>
      </c>
      <c r="AN304" s="8">
        <f t="shared" si="35"/>
        <v>547.1956224</v>
      </c>
      <c r="AO304" s="8">
        <f t="shared" si="36"/>
        <v>64569.08345</v>
      </c>
      <c r="AP304" s="8">
        <f t="shared" si="37"/>
        <v>49247.60602</v>
      </c>
      <c r="AQ304" s="8">
        <f t="shared" si="38"/>
        <v>0</v>
      </c>
      <c r="AR304" s="8">
        <f t="shared" si="39"/>
        <v>0</v>
      </c>
      <c r="AS304" s="8">
        <f t="shared" si="40"/>
        <v>0</v>
      </c>
      <c r="AT304" s="8">
        <f t="shared" si="41"/>
        <v>113816.6895</v>
      </c>
      <c r="AU304" s="100">
        <f t="shared" si="42"/>
        <v>0</v>
      </c>
      <c r="AV304" s="8">
        <f>if(AO304&gt;0, iferror(averageifs(Prices!$B:$B, Prices!$A:$A, "&gt;="&amp;AD304, Prices!$A:$A, "&lt;"&amp;MIN($B$2, AE304)), 0), 0)</f>
        <v>4.28613279</v>
      </c>
      <c r="AW304" s="8">
        <f>if(AP304&gt;0, IFERROR(averageifs(Prices!$B:$B, Prices!$A:$A, "&gt;="&amp;MAX(AD304, $B$2), Prices!$A:$A, "&lt;"&amp;MIN($B$3, AE304)), 0), 0)</f>
        <v>4.181418936</v>
      </c>
      <c r="AX304" s="8">
        <f>if(AT304&gt;0, iferror(averageifs(Prices!$B:$B, Prices!$A:$A, "&gt;="&amp;AD304, Prices!$A:$A, "&lt;"&amp;min($B$3, $AE304)), 0), 0)</f>
        <v>4.241110892</v>
      </c>
      <c r="AY304" s="8">
        <f>VLOOKUP(maxifs(Prices!A:A, Prices!A:A, "&lt;="&amp;$B$2-1), Prices!A:B, 2, 0)*AO304</f>
        <v>269889.7873</v>
      </c>
      <c r="AZ304" s="8">
        <f t="shared" si="43"/>
        <v>276751.6658</v>
      </c>
      <c r="BA304" s="8">
        <f t="shared" si="44"/>
        <v>0</v>
      </c>
      <c r="BB304" s="8">
        <f t="shared" si="45"/>
        <v>276751.6658</v>
      </c>
      <c r="BC304" s="8">
        <f t="shared" si="46"/>
        <v>-6861.878481</v>
      </c>
      <c r="BD304" s="8">
        <f t="shared" si="47"/>
        <v>205957.5355</v>
      </c>
      <c r="BE304" s="8">
        <f t="shared" si="48"/>
        <v>0</v>
      </c>
      <c r="BF304" s="8">
        <f>-(if(R304&gt;0, VLOOKUP(maxifs(Prices!A:A, Prices!A:A, "&lt;="&amp;R304), Prices!A:B, 2, 0)*AA304, 0)+if(M304&lt;&gt;"", VLOOKUP(maxifs(Prices!A:A, Prices!A:A, "&lt;="&amp;M304), Prices!A:B, 2, 0)*Y304, 0)+if(O304&lt;&gt;"", VLOOKUP(maxifs(Prices!A:A, Prices!A:A, "&lt;="&amp;O304), Prices!A:B, 2, 0)*Z304, 0))</f>
        <v>0</v>
      </c>
      <c r="BG304" s="8">
        <f t="shared" si="49"/>
        <v>0</v>
      </c>
      <c r="BH304" s="8">
        <f t="shared" si="50"/>
        <v>-10241.59423</v>
      </c>
      <c r="BI304" s="8">
        <f>VLOOKUP(maxifs(Prices!A:A, Prices!A:A, "&lt;="&amp;$B$3), Prices!A:B, 2, 0)*AT304</f>
        <v>465605.7286</v>
      </c>
      <c r="BJ304" s="8">
        <f t="shared" si="51"/>
        <v>482709.2013</v>
      </c>
      <c r="BK304" s="8">
        <f t="shared" si="52"/>
        <v>0</v>
      </c>
      <c r="BL304" s="8">
        <f t="shared" si="53"/>
        <v>482709.2013</v>
      </c>
      <c r="BM304" s="8">
        <f t="shared" si="54"/>
        <v>-17103.47271</v>
      </c>
    </row>
    <row r="305" ht="12.75" customHeight="1">
      <c r="A305" s="88" t="s">
        <v>132</v>
      </c>
      <c r="B305" s="88" t="s">
        <v>105</v>
      </c>
      <c r="C305" s="7"/>
      <c r="D305" s="7" t="str">
        <f t="shared" si="8"/>
        <v>Y</v>
      </c>
      <c r="E305" s="89"/>
      <c r="F305" s="90" t="str">
        <f>iferror(VLOOKUP(A305, Terminations!C:D, 2, 0), "")</f>
        <v/>
      </c>
      <c r="G305" s="88" t="s">
        <v>135</v>
      </c>
      <c r="H305" s="8" t="str">
        <f t="shared" si="9"/>
        <v>E5-T03-46327</v>
      </c>
      <c r="I305" s="91">
        <v>45540.0</v>
      </c>
      <c r="J305" s="92">
        <v>33000.0</v>
      </c>
      <c r="K305" s="91">
        <v>46327.0</v>
      </c>
      <c r="L305" s="10">
        <f t="shared" si="10"/>
        <v>0</v>
      </c>
      <c r="M305" s="93" t="str">
        <f t="shared" si="11"/>
        <v/>
      </c>
      <c r="N305" s="8">
        <f t="shared" si="12"/>
        <v>0</v>
      </c>
      <c r="O305" s="94" t="str">
        <f t="shared" si="13"/>
        <v/>
      </c>
      <c r="P305" s="8">
        <f t="shared" si="14"/>
        <v>0</v>
      </c>
      <c r="Q305" s="95"/>
      <c r="R305" s="91"/>
      <c r="S305" s="97"/>
      <c r="T305" s="94">
        <f t="shared" si="16"/>
        <v>46327</v>
      </c>
      <c r="U305" s="10">
        <f t="shared" si="17"/>
        <v>0</v>
      </c>
      <c r="V305" s="10">
        <f t="shared" si="18"/>
        <v>33000</v>
      </c>
      <c r="W305" s="10">
        <f t="shared" si="19"/>
        <v>0</v>
      </c>
      <c r="X305" s="10">
        <f t="shared" si="20"/>
        <v>0</v>
      </c>
      <c r="Y305" s="10">
        <f t="shared" si="21"/>
        <v>0</v>
      </c>
      <c r="Z305" s="10">
        <f t="shared" si="22"/>
        <v>0</v>
      </c>
      <c r="AA305" s="10">
        <f t="shared" si="23"/>
        <v>0</v>
      </c>
      <c r="AB305" s="10">
        <f t="shared" si="24"/>
        <v>0</v>
      </c>
      <c r="AC305" s="10">
        <f t="shared" si="64"/>
        <v>33000</v>
      </c>
      <c r="AD305" s="9">
        <f t="shared" si="26"/>
        <v>45540</v>
      </c>
      <c r="AE305" s="9">
        <f t="array" ref="AE305">IFS(O305&lt;&gt;"", O305, M305&lt;&gt;"", M305, R305&lt;&gt;"", MIN(R305, K305), R305=0, K305)</f>
        <v>46327</v>
      </c>
      <c r="AF305" s="94">
        <f t="shared" si="27"/>
        <v>46327</v>
      </c>
      <c r="AG305" s="94" t="str">
        <f t="shared" si="28"/>
        <v>Start Before/End After (current period)</v>
      </c>
      <c r="AH305" s="98">
        <f t="shared" si="29"/>
        <v>45657</v>
      </c>
      <c r="AI305" s="98">
        <f t="shared" si="30"/>
        <v>45747</v>
      </c>
      <c r="AJ305" s="99">
        <f t="shared" si="31"/>
        <v>788</v>
      </c>
      <c r="AK305" s="99">
        <f t="shared" si="32"/>
        <v>118</v>
      </c>
      <c r="AL305" s="99">
        <f t="shared" si="33"/>
        <v>90</v>
      </c>
      <c r="AM305" s="99">
        <f t="shared" si="34"/>
        <v>208</v>
      </c>
      <c r="AN305" s="8">
        <f t="shared" si="35"/>
        <v>41.87817259</v>
      </c>
      <c r="AO305" s="8">
        <f t="shared" si="36"/>
        <v>4941.624365</v>
      </c>
      <c r="AP305" s="8">
        <f t="shared" si="37"/>
        <v>3769.035533</v>
      </c>
      <c r="AQ305" s="8">
        <f t="shared" si="38"/>
        <v>0</v>
      </c>
      <c r="AR305" s="8">
        <f t="shared" si="39"/>
        <v>0</v>
      </c>
      <c r="AS305" s="8">
        <f t="shared" si="40"/>
        <v>0</v>
      </c>
      <c r="AT305" s="8">
        <f t="shared" si="41"/>
        <v>8710.659898</v>
      </c>
      <c r="AU305" s="100">
        <f t="shared" si="42"/>
        <v>0</v>
      </c>
      <c r="AV305" s="8">
        <f>if(AO305&gt;0, iferror(averageifs(Prices!$B:$B, Prices!$A:$A, "&gt;="&amp;AD305, Prices!$A:$A, "&lt;"&amp;MIN($B$2, AE305)), 0), 0)</f>
        <v>4.28613279</v>
      </c>
      <c r="AW305" s="8">
        <f>if(AP305&gt;0, IFERROR(averageifs(Prices!$B:$B, Prices!$A:$A, "&gt;="&amp;MAX(AD305, $B$2), Prices!$A:$A, "&lt;"&amp;MIN($B$3, AE305)), 0), 0)</f>
        <v>4.181418936</v>
      </c>
      <c r="AX305" s="8">
        <f>if(AT305&gt;0, iferror(averageifs(Prices!$B:$B, Prices!$A:$A, "&gt;="&amp;AD305, Prices!$A:$A, "&lt;"&amp;min($B$3, $AE305)), 0), 0)</f>
        <v>4.241110892</v>
      </c>
      <c r="AY305" s="8">
        <f>VLOOKUP(maxifs(Prices!A:A, Prices!A:A, "&lt;="&amp;$B$2-1), Prices!A:B, 2, 0)*AO305</f>
        <v>20655.30247</v>
      </c>
      <c r="AZ305" s="8">
        <f t="shared" si="43"/>
        <v>21180.45823</v>
      </c>
      <c r="BA305" s="8">
        <f t="shared" si="44"/>
        <v>0</v>
      </c>
      <c r="BB305" s="8">
        <f t="shared" si="45"/>
        <v>21180.45823</v>
      </c>
      <c r="BC305" s="8">
        <f t="shared" si="46"/>
        <v>-525.155757</v>
      </c>
      <c r="BD305" s="8">
        <f t="shared" si="47"/>
        <v>15762.41634</v>
      </c>
      <c r="BE305" s="8">
        <f t="shared" si="48"/>
        <v>0</v>
      </c>
      <c r="BF305" s="8">
        <f>-(if(R305&gt;0, VLOOKUP(maxifs(Prices!A:A, Prices!A:A, "&lt;="&amp;R305), Prices!A:B, 2, 0)*AA305, 0)+if(M305&lt;&gt;"", VLOOKUP(maxifs(Prices!A:A, Prices!A:A, "&lt;="&amp;M305), Prices!A:B, 2, 0)*Y305, 0)+if(O305&lt;&gt;"", VLOOKUP(maxifs(Prices!A:A, Prices!A:A, "&lt;="&amp;O305), Prices!A:B, 2, 0)*Z305, 0))</f>
        <v>0</v>
      </c>
      <c r="BG305" s="8">
        <f t="shared" si="49"/>
        <v>0</v>
      </c>
      <c r="BH305" s="8">
        <f t="shared" si="50"/>
        <v>-783.8133804</v>
      </c>
      <c r="BI305" s="8">
        <f>VLOOKUP(maxifs(Prices!A:A, Prices!A:A, "&lt;="&amp;$B$3), Prices!A:B, 2, 0)*AT305</f>
        <v>35633.90543</v>
      </c>
      <c r="BJ305" s="8">
        <f t="shared" si="51"/>
        <v>36942.87457</v>
      </c>
      <c r="BK305" s="8">
        <f t="shared" si="52"/>
        <v>0</v>
      </c>
      <c r="BL305" s="8">
        <f t="shared" si="53"/>
        <v>36942.87457</v>
      </c>
      <c r="BM305" s="8">
        <f t="shared" si="54"/>
        <v>-1308.969137</v>
      </c>
    </row>
    <row r="306" ht="12.75" customHeight="1">
      <c r="A306" s="88" t="s">
        <v>132</v>
      </c>
      <c r="B306" s="88" t="s">
        <v>105</v>
      </c>
      <c r="C306" s="7"/>
      <c r="D306" s="7" t="str">
        <f t="shared" si="8"/>
        <v>Y</v>
      </c>
      <c r="E306" s="89"/>
      <c r="F306" s="90" t="str">
        <f>iferror(VLOOKUP(A306, Terminations!C:D, 2, 0), "")</f>
        <v/>
      </c>
      <c r="G306" s="88" t="s">
        <v>135</v>
      </c>
      <c r="H306" s="8" t="str">
        <f t="shared" si="9"/>
        <v>E5-T03-46357</v>
      </c>
      <c r="I306" s="91">
        <v>45540.0</v>
      </c>
      <c r="J306" s="92">
        <v>33000.0</v>
      </c>
      <c r="K306" s="91">
        <v>46357.0</v>
      </c>
      <c r="L306" s="10">
        <f t="shared" si="10"/>
        <v>0</v>
      </c>
      <c r="M306" s="93" t="str">
        <f t="shared" si="11"/>
        <v/>
      </c>
      <c r="N306" s="8">
        <f t="shared" si="12"/>
        <v>0</v>
      </c>
      <c r="O306" s="94" t="str">
        <f t="shared" si="13"/>
        <v/>
      </c>
      <c r="P306" s="8">
        <f t="shared" si="14"/>
        <v>0</v>
      </c>
      <c r="Q306" s="95"/>
      <c r="R306" s="91"/>
      <c r="S306" s="97"/>
      <c r="T306" s="94">
        <f t="shared" si="16"/>
        <v>46357</v>
      </c>
      <c r="U306" s="10">
        <f t="shared" si="17"/>
        <v>0</v>
      </c>
      <c r="V306" s="10">
        <f t="shared" si="18"/>
        <v>33000</v>
      </c>
      <c r="W306" s="10">
        <f t="shared" si="19"/>
        <v>0</v>
      </c>
      <c r="X306" s="10">
        <f t="shared" si="20"/>
        <v>0</v>
      </c>
      <c r="Y306" s="10">
        <f t="shared" si="21"/>
        <v>0</v>
      </c>
      <c r="Z306" s="10">
        <f t="shared" si="22"/>
        <v>0</v>
      </c>
      <c r="AA306" s="10">
        <f t="shared" si="23"/>
        <v>0</v>
      </c>
      <c r="AB306" s="10">
        <f t="shared" si="24"/>
        <v>0</v>
      </c>
      <c r="AC306" s="10">
        <f t="shared" si="64"/>
        <v>33000</v>
      </c>
      <c r="AD306" s="9">
        <f t="shared" si="26"/>
        <v>45540</v>
      </c>
      <c r="AE306" s="9">
        <f t="array" ref="AE306">IFS(O306&lt;&gt;"", O306, M306&lt;&gt;"", M306, R306&lt;&gt;"", MIN(R306, K306), R306=0, K306)</f>
        <v>46357</v>
      </c>
      <c r="AF306" s="94">
        <f t="shared" si="27"/>
        <v>46357</v>
      </c>
      <c r="AG306" s="94" t="str">
        <f t="shared" si="28"/>
        <v>Start Before/End After (current period)</v>
      </c>
      <c r="AH306" s="98">
        <f t="shared" si="29"/>
        <v>45657</v>
      </c>
      <c r="AI306" s="98">
        <f t="shared" si="30"/>
        <v>45747</v>
      </c>
      <c r="AJ306" s="99">
        <f t="shared" si="31"/>
        <v>818</v>
      </c>
      <c r="AK306" s="99">
        <f t="shared" si="32"/>
        <v>118</v>
      </c>
      <c r="AL306" s="99">
        <f t="shared" si="33"/>
        <v>90</v>
      </c>
      <c r="AM306" s="99">
        <f t="shared" si="34"/>
        <v>208</v>
      </c>
      <c r="AN306" s="8">
        <f t="shared" si="35"/>
        <v>40.34229829</v>
      </c>
      <c r="AO306" s="8">
        <f t="shared" si="36"/>
        <v>4760.391198</v>
      </c>
      <c r="AP306" s="8">
        <f t="shared" si="37"/>
        <v>3630.806846</v>
      </c>
      <c r="AQ306" s="8">
        <f t="shared" si="38"/>
        <v>0</v>
      </c>
      <c r="AR306" s="8">
        <f t="shared" si="39"/>
        <v>0</v>
      </c>
      <c r="AS306" s="8">
        <f t="shared" si="40"/>
        <v>0</v>
      </c>
      <c r="AT306" s="8">
        <f t="shared" si="41"/>
        <v>8391.198044</v>
      </c>
      <c r="AU306" s="100">
        <f t="shared" si="42"/>
        <v>0</v>
      </c>
      <c r="AV306" s="8">
        <f>if(AO306&gt;0, iferror(averageifs(Prices!$B:$B, Prices!$A:$A, "&gt;="&amp;AD306, Prices!$A:$A, "&lt;"&amp;MIN($B$2, AE306)), 0), 0)</f>
        <v>4.28613279</v>
      </c>
      <c r="AW306" s="8">
        <f>if(AP306&gt;0, IFERROR(averageifs(Prices!$B:$B, Prices!$A:$A, "&gt;="&amp;MAX(AD306, $B$2), Prices!$A:$A, "&lt;"&amp;MIN($B$3, AE306)), 0), 0)</f>
        <v>4.181418936</v>
      </c>
      <c r="AX306" s="8">
        <f>if(AT306&gt;0, iferror(averageifs(Prices!$B:$B, Prices!$A:$A, "&gt;="&amp;AD306, Prices!$A:$A, "&lt;"&amp;min($B$3, $AE306)), 0), 0)</f>
        <v>4.241110892</v>
      </c>
      <c r="AY306" s="8">
        <f>VLOOKUP(maxifs(Prices!A:A, Prices!A:A, "&lt;="&amp;$B$2-1), Prices!A:B, 2, 0)*AO306</f>
        <v>19897.77304</v>
      </c>
      <c r="AZ306" s="8">
        <f t="shared" si="43"/>
        <v>20403.66881</v>
      </c>
      <c r="BA306" s="8">
        <f t="shared" si="44"/>
        <v>0</v>
      </c>
      <c r="BB306" s="8">
        <f t="shared" si="45"/>
        <v>20403.66881</v>
      </c>
      <c r="BC306" s="8">
        <f t="shared" si="46"/>
        <v>-505.8957659</v>
      </c>
      <c r="BD306" s="8">
        <f t="shared" si="47"/>
        <v>15184.33261</v>
      </c>
      <c r="BE306" s="8">
        <f t="shared" si="48"/>
        <v>0</v>
      </c>
      <c r="BF306" s="8">
        <f>-(if(R306&gt;0, VLOOKUP(maxifs(Prices!A:A, Prices!A:A, "&lt;="&amp;R306), Prices!A:B, 2, 0)*AA306, 0)+if(M306&lt;&gt;"", VLOOKUP(maxifs(Prices!A:A, Prices!A:A, "&lt;="&amp;M306), Prices!A:B, 2, 0)*Y306, 0)+if(O306&lt;&gt;"", VLOOKUP(maxifs(Prices!A:A, Prices!A:A, "&lt;="&amp;O306), Prices!A:B, 2, 0)*Z306, 0))</f>
        <v>0</v>
      </c>
      <c r="BG306" s="8">
        <f t="shared" si="49"/>
        <v>0</v>
      </c>
      <c r="BH306" s="8">
        <f t="shared" si="50"/>
        <v>-755.0671684</v>
      </c>
      <c r="BI306" s="8">
        <f>VLOOKUP(maxifs(Prices!A:A, Prices!A:A, "&lt;="&amp;$B$3), Prices!A:B, 2, 0)*AT306</f>
        <v>34327.03848</v>
      </c>
      <c r="BJ306" s="8">
        <f t="shared" si="51"/>
        <v>35588.00142</v>
      </c>
      <c r="BK306" s="8">
        <f t="shared" si="52"/>
        <v>0</v>
      </c>
      <c r="BL306" s="8">
        <f t="shared" si="53"/>
        <v>35588.00142</v>
      </c>
      <c r="BM306" s="8">
        <f t="shared" si="54"/>
        <v>-1260.962934</v>
      </c>
    </row>
    <row r="307" ht="12.75" customHeight="1">
      <c r="A307" s="88" t="s">
        <v>132</v>
      </c>
      <c r="B307" s="88" t="s">
        <v>105</v>
      </c>
      <c r="C307" s="7"/>
      <c r="D307" s="7" t="str">
        <f t="shared" si="8"/>
        <v>Y</v>
      </c>
      <c r="E307" s="89"/>
      <c r="F307" s="90" t="str">
        <f>iferror(VLOOKUP(A307, Terminations!C:D, 2, 0), "")</f>
        <v/>
      </c>
      <c r="G307" s="88" t="s">
        <v>135</v>
      </c>
      <c r="H307" s="8" t="str">
        <f t="shared" si="9"/>
        <v>E5-T03-46388</v>
      </c>
      <c r="I307" s="91">
        <v>45540.0</v>
      </c>
      <c r="J307" s="92">
        <v>33000.0</v>
      </c>
      <c r="K307" s="91">
        <v>46388.0</v>
      </c>
      <c r="L307" s="10">
        <f t="shared" si="10"/>
        <v>0</v>
      </c>
      <c r="M307" s="93" t="str">
        <f t="shared" si="11"/>
        <v/>
      </c>
      <c r="N307" s="8">
        <f t="shared" si="12"/>
        <v>0</v>
      </c>
      <c r="O307" s="94" t="str">
        <f t="shared" si="13"/>
        <v/>
      </c>
      <c r="P307" s="8">
        <f t="shared" si="14"/>
        <v>0</v>
      </c>
      <c r="Q307" s="95"/>
      <c r="R307" s="91"/>
      <c r="S307" s="97"/>
      <c r="T307" s="94">
        <f t="shared" si="16"/>
        <v>46388</v>
      </c>
      <c r="U307" s="10">
        <f t="shared" si="17"/>
        <v>0</v>
      </c>
      <c r="V307" s="10">
        <f t="shared" si="18"/>
        <v>33000</v>
      </c>
      <c r="W307" s="10">
        <f t="shared" si="19"/>
        <v>0</v>
      </c>
      <c r="X307" s="10">
        <f t="shared" si="20"/>
        <v>0</v>
      </c>
      <c r="Y307" s="10">
        <f t="shared" si="21"/>
        <v>0</v>
      </c>
      <c r="Z307" s="10">
        <f t="shared" si="22"/>
        <v>0</v>
      </c>
      <c r="AA307" s="10">
        <f t="shared" si="23"/>
        <v>0</v>
      </c>
      <c r="AB307" s="10">
        <f t="shared" si="24"/>
        <v>0</v>
      </c>
      <c r="AC307" s="10">
        <f t="shared" si="64"/>
        <v>33000</v>
      </c>
      <c r="AD307" s="9">
        <f t="shared" si="26"/>
        <v>45540</v>
      </c>
      <c r="AE307" s="9">
        <f t="array" ref="AE307">IFS(O307&lt;&gt;"", O307, M307&lt;&gt;"", M307, R307&lt;&gt;"", MIN(R307, K307), R307=0, K307)</f>
        <v>46388</v>
      </c>
      <c r="AF307" s="94">
        <f t="shared" si="27"/>
        <v>46388</v>
      </c>
      <c r="AG307" s="94" t="str">
        <f t="shared" si="28"/>
        <v>Start Before/End After (current period)</v>
      </c>
      <c r="AH307" s="98">
        <f t="shared" si="29"/>
        <v>45657</v>
      </c>
      <c r="AI307" s="98">
        <f t="shared" si="30"/>
        <v>45747</v>
      </c>
      <c r="AJ307" s="99">
        <f t="shared" si="31"/>
        <v>849</v>
      </c>
      <c r="AK307" s="99">
        <f t="shared" si="32"/>
        <v>118</v>
      </c>
      <c r="AL307" s="99">
        <f t="shared" si="33"/>
        <v>90</v>
      </c>
      <c r="AM307" s="99">
        <f t="shared" si="34"/>
        <v>208</v>
      </c>
      <c r="AN307" s="8">
        <f t="shared" si="35"/>
        <v>38.86925795</v>
      </c>
      <c r="AO307" s="8">
        <f t="shared" si="36"/>
        <v>4586.572438</v>
      </c>
      <c r="AP307" s="8">
        <f t="shared" si="37"/>
        <v>3498.233216</v>
      </c>
      <c r="AQ307" s="8">
        <f t="shared" si="38"/>
        <v>0</v>
      </c>
      <c r="AR307" s="8">
        <f t="shared" si="39"/>
        <v>0</v>
      </c>
      <c r="AS307" s="8">
        <f t="shared" si="40"/>
        <v>0</v>
      </c>
      <c r="AT307" s="8">
        <f t="shared" si="41"/>
        <v>8084.805654</v>
      </c>
      <c r="AU307" s="100">
        <f t="shared" si="42"/>
        <v>0</v>
      </c>
      <c r="AV307" s="8">
        <f>if(AO307&gt;0, iferror(averageifs(Prices!$B:$B, Prices!$A:$A, "&gt;="&amp;AD307, Prices!$A:$A, "&lt;"&amp;MIN($B$2, AE307)), 0), 0)</f>
        <v>4.28613279</v>
      </c>
      <c r="AW307" s="8">
        <f>if(AP307&gt;0, IFERROR(averageifs(Prices!$B:$B, Prices!$A:$A, "&gt;="&amp;MAX(AD307, $B$2), Prices!$A:$A, "&lt;"&amp;MIN($B$3, AE307)), 0), 0)</f>
        <v>4.181418936</v>
      </c>
      <c r="AX307" s="8">
        <f>if(AT307&gt;0, iferror(averageifs(Prices!$B:$B, Prices!$A:$A, "&gt;="&amp;AD307, Prices!$A:$A, "&lt;"&amp;min($B$3, $AE307)), 0), 0)</f>
        <v>4.241110892</v>
      </c>
      <c r="AY307" s="8">
        <f>VLOOKUP(maxifs(Prices!A:A, Prices!A:A, "&lt;="&amp;$B$2-1), Prices!A:B, 2, 0)*AO307</f>
        <v>19171.2348</v>
      </c>
      <c r="AZ307" s="8">
        <f t="shared" si="43"/>
        <v>19658.65852</v>
      </c>
      <c r="BA307" s="8">
        <f t="shared" si="44"/>
        <v>0</v>
      </c>
      <c r="BB307" s="8">
        <f t="shared" si="45"/>
        <v>19658.65852</v>
      </c>
      <c r="BC307" s="8">
        <f t="shared" si="46"/>
        <v>-487.4237179</v>
      </c>
      <c r="BD307" s="8">
        <f t="shared" si="47"/>
        <v>14629.89879</v>
      </c>
      <c r="BE307" s="8">
        <f t="shared" si="48"/>
        <v>0</v>
      </c>
      <c r="BF307" s="8">
        <f>-(if(R307&gt;0, VLOOKUP(maxifs(Prices!A:A, Prices!A:A, "&lt;="&amp;R307), Prices!A:B, 2, 0)*AA307, 0)+if(M307&lt;&gt;"", VLOOKUP(maxifs(Prices!A:A, Prices!A:A, "&lt;="&amp;M307), Prices!A:B, 2, 0)*Y307, 0)+if(O307&lt;&gt;"", VLOOKUP(maxifs(Prices!A:A, Prices!A:A, "&lt;="&amp;O307), Prices!A:B, 2, 0)*Z307, 0))</f>
        <v>0</v>
      </c>
      <c r="BG307" s="8">
        <f t="shared" si="49"/>
        <v>0</v>
      </c>
      <c r="BH307" s="8">
        <f t="shared" si="50"/>
        <v>-727.4969891</v>
      </c>
      <c r="BI307" s="8">
        <f>VLOOKUP(maxifs(Prices!A:A, Prices!A:A, "&lt;="&amp;$B$3), Prices!A:B, 2, 0)*AT307</f>
        <v>33073.63661</v>
      </c>
      <c r="BJ307" s="8">
        <f t="shared" si="51"/>
        <v>34288.55731</v>
      </c>
      <c r="BK307" s="8">
        <f t="shared" si="52"/>
        <v>0</v>
      </c>
      <c r="BL307" s="8">
        <f t="shared" si="53"/>
        <v>34288.55731</v>
      </c>
      <c r="BM307" s="8">
        <f t="shared" si="54"/>
        <v>-1214.920707</v>
      </c>
    </row>
    <row r="308" ht="12.75" customHeight="1">
      <c r="A308" s="88" t="s">
        <v>132</v>
      </c>
      <c r="B308" s="88" t="s">
        <v>105</v>
      </c>
      <c r="C308" s="7"/>
      <c r="D308" s="7" t="str">
        <f t="shared" si="8"/>
        <v>Y</v>
      </c>
      <c r="E308" s="89"/>
      <c r="F308" s="90" t="str">
        <f>iferror(VLOOKUP(A308, Terminations!C:D, 2, 0), "")</f>
        <v/>
      </c>
      <c r="G308" s="88" t="s">
        <v>135</v>
      </c>
      <c r="H308" s="8" t="str">
        <f t="shared" si="9"/>
        <v>E5-T03-46419</v>
      </c>
      <c r="I308" s="91">
        <v>45540.0</v>
      </c>
      <c r="J308" s="92">
        <v>33000.0</v>
      </c>
      <c r="K308" s="91">
        <v>46419.0</v>
      </c>
      <c r="L308" s="10">
        <f t="shared" si="10"/>
        <v>0</v>
      </c>
      <c r="M308" s="93" t="str">
        <f t="shared" si="11"/>
        <v/>
      </c>
      <c r="N308" s="8">
        <f t="shared" si="12"/>
        <v>0</v>
      </c>
      <c r="O308" s="94" t="str">
        <f t="shared" si="13"/>
        <v/>
      </c>
      <c r="P308" s="8">
        <f t="shared" si="14"/>
        <v>0</v>
      </c>
      <c r="Q308" s="95"/>
      <c r="R308" s="91"/>
      <c r="S308" s="97"/>
      <c r="T308" s="94">
        <f t="shared" si="16"/>
        <v>46419</v>
      </c>
      <c r="U308" s="10">
        <f t="shared" si="17"/>
        <v>0</v>
      </c>
      <c r="V308" s="10">
        <f t="shared" si="18"/>
        <v>33000</v>
      </c>
      <c r="W308" s="10">
        <f t="shared" si="19"/>
        <v>0</v>
      </c>
      <c r="X308" s="10">
        <f t="shared" si="20"/>
        <v>0</v>
      </c>
      <c r="Y308" s="10">
        <f t="shared" si="21"/>
        <v>0</v>
      </c>
      <c r="Z308" s="10">
        <f t="shared" si="22"/>
        <v>0</v>
      </c>
      <c r="AA308" s="10">
        <f t="shared" si="23"/>
        <v>0</v>
      </c>
      <c r="AB308" s="10">
        <f t="shared" si="24"/>
        <v>0</v>
      </c>
      <c r="AC308" s="10">
        <f t="shared" si="64"/>
        <v>33000</v>
      </c>
      <c r="AD308" s="9">
        <f t="shared" si="26"/>
        <v>45540</v>
      </c>
      <c r="AE308" s="9">
        <f t="array" ref="AE308">IFS(O308&lt;&gt;"", O308, M308&lt;&gt;"", M308, R308&lt;&gt;"", MIN(R308, K308), R308=0, K308)</f>
        <v>46419</v>
      </c>
      <c r="AF308" s="94">
        <f t="shared" si="27"/>
        <v>46419</v>
      </c>
      <c r="AG308" s="94" t="str">
        <f t="shared" si="28"/>
        <v>Start Before/End After (current period)</v>
      </c>
      <c r="AH308" s="98">
        <f t="shared" si="29"/>
        <v>45657</v>
      </c>
      <c r="AI308" s="98">
        <f t="shared" si="30"/>
        <v>45747</v>
      </c>
      <c r="AJ308" s="99">
        <f t="shared" si="31"/>
        <v>880</v>
      </c>
      <c r="AK308" s="99">
        <f t="shared" si="32"/>
        <v>118</v>
      </c>
      <c r="AL308" s="99">
        <f t="shared" si="33"/>
        <v>90</v>
      </c>
      <c r="AM308" s="99">
        <f t="shared" si="34"/>
        <v>208</v>
      </c>
      <c r="AN308" s="8">
        <f t="shared" si="35"/>
        <v>37.5</v>
      </c>
      <c r="AO308" s="8">
        <f t="shared" si="36"/>
        <v>4425</v>
      </c>
      <c r="AP308" s="8">
        <f t="shared" si="37"/>
        <v>3375</v>
      </c>
      <c r="AQ308" s="8">
        <f t="shared" si="38"/>
        <v>0</v>
      </c>
      <c r="AR308" s="8">
        <f t="shared" si="39"/>
        <v>0</v>
      </c>
      <c r="AS308" s="8">
        <f t="shared" si="40"/>
        <v>0</v>
      </c>
      <c r="AT308" s="8">
        <f t="shared" si="41"/>
        <v>7800</v>
      </c>
      <c r="AU308" s="100">
        <f t="shared" si="42"/>
        <v>0</v>
      </c>
      <c r="AV308" s="8">
        <f>if(AO308&gt;0, iferror(averageifs(Prices!$B:$B, Prices!$A:$A, "&gt;="&amp;AD308, Prices!$A:$A, "&lt;"&amp;MIN($B$2, AE308)), 0), 0)</f>
        <v>4.28613279</v>
      </c>
      <c r="AW308" s="8">
        <f>if(AP308&gt;0, IFERROR(averageifs(Prices!$B:$B, Prices!$A:$A, "&gt;="&amp;MAX(AD308, $B$2), Prices!$A:$A, "&lt;"&amp;MIN($B$3, AE308)), 0), 0)</f>
        <v>4.181418936</v>
      </c>
      <c r="AX308" s="8">
        <f>if(AT308&gt;0, iferror(averageifs(Prices!$B:$B, Prices!$A:$A, "&gt;="&amp;AD308, Prices!$A:$A, "&lt;"&amp;min($B$3, $AE308)), 0), 0)</f>
        <v>4.241110892</v>
      </c>
      <c r="AY308" s="8">
        <f>VLOOKUP(maxifs(Prices!A:A, Prices!A:A, "&lt;="&amp;$B$2-1), Prices!A:B, 2, 0)*AO308</f>
        <v>18495.88449</v>
      </c>
      <c r="AZ308" s="8">
        <f t="shared" si="43"/>
        <v>18966.1376</v>
      </c>
      <c r="BA308" s="8">
        <f t="shared" si="44"/>
        <v>0</v>
      </c>
      <c r="BB308" s="8">
        <f t="shared" si="45"/>
        <v>18966.1376</v>
      </c>
      <c r="BC308" s="8">
        <f t="shared" si="46"/>
        <v>-470.2531097</v>
      </c>
      <c r="BD308" s="8">
        <f t="shared" si="47"/>
        <v>14114.52736</v>
      </c>
      <c r="BE308" s="8">
        <f t="shared" si="48"/>
        <v>0</v>
      </c>
      <c r="BF308" s="8">
        <f>-(if(R308&gt;0, VLOOKUP(maxifs(Prices!A:A, Prices!A:A, "&lt;="&amp;R308), Prices!A:B, 2, 0)*AA308, 0)+if(M308&lt;&gt;"", VLOOKUP(maxifs(Prices!A:A, Prices!A:A, "&lt;="&amp;M308), Prices!A:B, 2, 0)*Y308, 0)+if(O308&lt;&gt;"", VLOOKUP(maxifs(Prices!A:A, Prices!A:A, "&lt;="&amp;O308), Prices!A:B, 2, 0)*Z308, 0))</f>
        <v>0</v>
      </c>
      <c r="BG308" s="8">
        <f t="shared" si="49"/>
        <v>0</v>
      </c>
      <c r="BH308" s="8">
        <f t="shared" si="50"/>
        <v>-701.8692543</v>
      </c>
      <c r="BI308" s="8">
        <f>VLOOKUP(maxifs(Prices!A:A, Prices!A:A, "&lt;="&amp;$B$3), Prices!A:B, 2, 0)*AT308</f>
        <v>31908.54259</v>
      </c>
      <c r="BJ308" s="8">
        <f t="shared" si="51"/>
        <v>33080.66495</v>
      </c>
      <c r="BK308" s="8">
        <f t="shared" si="52"/>
        <v>0</v>
      </c>
      <c r="BL308" s="8">
        <f t="shared" si="53"/>
        <v>33080.66495</v>
      </c>
      <c r="BM308" s="8">
        <f t="shared" si="54"/>
        <v>-1172.122364</v>
      </c>
    </row>
    <row r="309" ht="12.75" customHeight="1">
      <c r="A309" s="88" t="s">
        <v>132</v>
      </c>
      <c r="B309" s="88" t="s">
        <v>105</v>
      </c>
      <c r="C309" s="7"/>
      <c r="D309" s="7" t="str">
        <f t="shared" si="8"/>
        <v>Y</v>
      </c>
      <c r="E309" s="89"/>
      <c r="F309" s="90" t="str">
        <f>iferror(VLOOKUP(A309, Terminations!C:D, 2, 0), "")</f>
        <v/>
      </c>
      <c r="G309" s="88" t="s">
        <v>135</v>
      </c>
      <c r="H309" s="8" t="str">
        <f t="shared" si="9"/>
        <v>E5-T03-46447</v>
      </c>
      <c r="I309" s="91">
        <v>45540.0</v>
      </c>
      <c r="J309" s="92">
        <v>33000.0</v>
      </c>
      <c r="K309" s="91">
        <v>46447.0</v>
      </c>
      <c r="L309" s="10">
        <f t="shared" si="10"/>
        <v>0</v>
      </c>
      <c r="M309" s="93" t="str">
        <f t="shared" si="11"/>
        <v/>
      </c>
      <c r="N309" s="8">
        <f t="shared" si="12"/>
        <v>0</v>
      </c>
      <c r="O309" s="94" t="str">
        <f t="shared" si="13"/>
        <v/>
      </c>
      <c r="P309" s="8">
        <f t="shared" si="14"/>
        <v>0</v>
      </c>
      <c r="Q309" s="95"/>
      <c r="R309" s="91"/>
      <c r="S309" s="97"/>
      <c r="T309" s="94">
        <f t="shared" si="16"/>
        <v>46447</v>
      </c>
      <c r="U309" s="10">
        <f t="shared" si="17"/>
        <v>0</v>
      </c>
      <c r="V309" s="10">
        <f t="shared" si="18"/>
        <v>33000</v>
      </c>
      <c r="W309" s="10">
        <f t="shared" si="19"/>
        <v>0</v>
      </c>
      <c r="X309" s="10">
        <f t="shared" si="20"/>
        <v>0</v>
      </c>
      <c r="Y309" s="10">
        <f t="shared" si="21"/>
        <v>0</v>
      </c>
      <c r="Z309" s="10">
        <f t="shared" si="22"/>
        <v>0</v>
      </c>
      <c r="AA309" s="10">
        <f t="shared" si="23"/>
        <v>0</v>
      </c>
      <c r="AB309" s="10">
        <f t="shared" si="24"/>
        <v>0</v>
      </c>
      <c r="AC309" s="10">
        <f t="shared" si="64"/>
        <v>33000</v>
      </c>
      <c r="AD309" s="9">
        <f t="shared" si="26"/>
        <v>45540</v>
      </c>
      <c r="AE309" s="9">
        <f t="array" ref="AE309">IFS(O309&lt;&gt;"", O309, M309&lt;&gt;"", M309, R309&lt;&gt;"", MIN(R309, K309), R309=0, K309)</f>
        <v>46447</v>
      </c>
      <c r="AF309" s="94">
        <f t="shared" si="27"/>
        <v>46447</v>
      </c>
      <c r="AG309" s="94" t="str">
        <f t="shared" si="28"/>
        <v>Start Before/End After (current period)</v>
      </c>
      <c r="AH309" s="98">
        <f t="shared" si="29"/>
        <v>45657</v>
      </c>
      <c r="AI309" s="98">
        <f t="shared" si="30"/>
        <v>45747</v>
      </c>
      <c r="AJ309" s="99">
        <f t="shared" si="31"/>
        <v>908</v>
      </c>
      <c r="AK309" s="99">
        <f t="shared" si="32"/>
        <v>118</v>
      </c>
      <c r="AL309" s="99">
        <f t="shared" si="33"/>
        <v>90</v>
      </c>
      <c r="AM309" s="99">
        <f t="shared" si="34"/>
        <v>208</v>
      </c>
      <c r="AN309" s="8">
        <f t="shared" si="35"/>
        <v>36.34361233</v>
      </c>
      <c r="AO309" s="8">
        <f t="shared" si="36"/>
        <v>4288.546256</v>
      </c>
      <c r="AP309" s="8">
        <f t="shared" si="37"/>
        <v>3270.92511</v>
      </c>
      <c r="AQ309" s="8">
        <f t="shared" si="38"/>
        <v>0</v>
      </c>
      <c r="AR309" s="8">
        <f t="shared" si="39"/>
        <v>0</v>
      </c>
      <c r="AS309" s="8">
        <f t="shared" si="40"/>
        <v>0</v>
      </c>
      <c r="AT309" s="8">
        <f t="shared" si="41"/>
        <v>7559.471366</v>
      </c>
      <c r="AU309" s="100">
        <f t="shared" si="42"/>
        <v>0</v>
      </c>
      <c r="AV309" s="8">
        <f>if(AO309&gt;0, iferror(averageifs(Prices!$B:$B, Prices!$A:$A, "&gt;="&amp;AD309, Prices!$A:$A, "&lt;"&amp;MIN($B$2, AE309)), 0), 0)</f>
        <v>4.28613279</v>
      </c>
      <c r="AW309" s="8">
        <f>if(AP309&gt;0, IFERROR(averageifs(Prices!$B:$B, Prices!$A:$A, "&gt;="&amp;MAX(AD309, $B$2), Prices!$A:$A, "&lt;"&amp;MIN($B$3, AE309)), 0), 0)</f>
        <v>4.181418936</v>
      </c>
      <c r="AX309" s="8">
        <f>if(AT309&gt;0, iferror(averageifs(Prices!$B:$B, Prices!$A:$A, "&gt;="&amp;AD309, Prices!$A:$A, "&lt;"&amp;min($B$3, $AE309)), 0), 0)</f>
        <v>4.241110892</v>
      </c>
      <c r="AY309" s="8">
        <f>VLOOKUP(maxifs(Prices!A:A, Prices!A:A, "&lt;="&amp;$B$2-1), Prices!A:B, 2, 0)*AO309</f>
        <v>17925.52682</v>
      </c>
      <c r="AZ309" s="8">
        <f t="shared" si="43"/>
        <v>18381.27873</v>
      </c>
      <c r="BA309" s="8">
        <f t="shared" si="44"/>
        <v>0</v>
      </c>
      <c r="BB309" s="8">
        <f t="shared" si="45"/>
        <v>18381.27873</v>
      </c>
      <c r="BC309" s="8">
        <f t="shared" si="46"/>
        <v>-455.7519125</v>
      </c>
      <c r="BD309" s="8">
        <f t="shared" si="47"/>
        <v>13679.27762</v>
      </c>
      <c r="BE309" s="8">
        <f t="shared" si="48"/>
        <v>0</v>
      </c>
      <c r="BF309" s="8">
        <f>-(if(R309&gt;0, VLOOKUP(maxifs(Prices!A:A, Prices!A:A, "&lt;="&amp;R309), Prices!A:B, 2, 0)*AA309, 0)+if(M309&lt;&gt;"", VLOOKUP(maxifs(Prices!A:A, Prices!A:A, "&lt;="&amp;M309), Prices!A:B, 2, 0)*Y309, 0)+if(O309&lt;&gt;"", VLOOKUP(maxifs(Prices!A:A, Prices!A:A, "&lt;="&amp;O309), Prices!A:B, 2, 0)*Z309, 0))</f>
        <v>0</v>
      </c>
      <c r="BG309" s="8">
        <f t="shared" si="49"/>
        <v>0</v>
      </c>
      <c r="BH309" s="8">
        <f t="shared" si="50"/>
        <v>-680.225709</v>
      </c>
      <c r="BI309" s="8">
        <f>VLOOKUP(maxifs(Prices!A:A, Prices!A:A, "&lt;="&amp;$B$3), Prices!A:B, 2, 0)*AT309</f>
        <v>30924.57872</v>
      </c>
      <c r="BJ309" s="8">
        <f t="shared" si="51"/>
        <v>32060.55634</v>
      </c>
      <c r="BK309" s="8">
        <f t="shared" si="52"/>
        <v>0</v>
      </c>
      <c r="BL309" s="8">
        <f t="shared" si="53"/>
        <v>32060.55634</v>
      </c>
      <c r="BM309" s="8">
        <f t="shared" si="54"/>
        <v>-1135.977621</v>
      </c>
    </row>
    <row r="310" ht="12.75" customHeight="1">
      <c r="A310" s="88" t="s">
        <v>132</v>
      </c>
      <c r="B310" s="88" t="s">
        <v>105</v>
      </c>
      <c r="C310" s="7"/>
      <c r="D310" s="7" t="str">
        <f t="shared" si="8"/>
        <v>Y</v>
      </c>
      <c r="E310" s="89"/>
      <c r="F310" s="90" t="str">
        <f>iferror(VLOOKUP(A310, Terminations!C:D, 2, 0), "")</f>
        <v/>
      </c>
      <c r="G310" s="88" t="s">
        <v>135</v>
      </c>
      <c r="H310" s="8" t="str">
        <f t="shared" si="9"/>
        <v>E5-T03-46478</v>
      </c>
      <c r="I310" s="91">
        <v>45540.0</v>
      </c>
      <c r="J310" s="92">
        <v>33000.0</v>
      </c>
      <c r="K310" s="91">
        <v>46478.0</v>
      </c>
      <c r="L310" s="10">
        <f t="shared" si="10"/>
        <v>0</v>
      </c>
      <c r="M310" s="93" t="str">
        <f t="shared" si="11"/>
        <v/>
      </c>
      <c r="N310" s="8">
        <f t="shared" si="12"/>
        <v>0</v>
      </c>
      <c r="O310" s="94" t="str">
        <f t="shared" si="13"/>
        <v/>
      </c>
      <c r="P310" s="8">
        <f t="shared" si="14"/>
        <v>0</v>
      </c>
      <c r="Q310" s="95"/>
      <c r="R310" s="91"/>
      <c r="S310" s="97"/>
      <c r="T310" s="94">
        <f t="shared" si="16"/>
        <v>46478</v>
      </c>
      <c r="U310" s="10">
        <f t="shared" si="17"/>
        <v>0</v>
      </c>
      <c r="V310" s="10">
        <f t="shared" si="18"/>
        <v>33000</v>
      </c>
      <c r="W310" s="10">
        <f t="shared" si="19"/>
        <v>0</v>
      </c>
      <c r="X310" s="10">
        <f t="shared" si="20"/>
        <v>0</v>
      </c>
      <c r="Y310" s="10">
        <f t="shared" si="21"/>
        <v>0</v>
      </c>
      <c r="Z310" s="10">
        <f t="shared" si="22"/>
        <v>0</v>
      </c>
      <c r="AA310" s="10">
        <f t="shared" si="23"/>
        <v>0</v>
      </c>
      <c r="AB310" s="10">
        <f t="shared" si="24"/>
        <v>0</v>
      </c>
      <c r="AC310" s="10">
        <f t="shared" si="64"/>
        <v>33000</v>
      </c>
      <c r="AD310" s="9">
        <f t="shared" si="26"/>
        <v>45540</v>
      </c>
      <c r="AE310" s="9">
        <f t="array" ref="AE310">IFS(O310&lt;&gt;"", O310, M310&lt;&gt;"", M310, R310&lt;&gt;"", MIN(R310, K310), R310=0, K310)</f>
        <v>46478</v>
      </c>
      <c r="AF310" s="94">
        <f t="shared" si="27"/>
        <v>46478</v>
      </c>
      <c r="AG310" s="94" t="str">
        <f t="shared" si="28"/>
        <v>Start Before/End After (current period)</v>
      </c>
      <c r="AH310" s="98">
        <f t="shared" si="29"/>
        <v>45657</v>
      </c>
      <c r="AI310" s="98">
        <f t="shared" si="30"/>
        <v>45747</v>
      </c>
      <c r="AJ310" s="99">
        <f t="shared" si="31"/>
        <v>939</v>
      </c>
      <c r="AK310" s="99">
        <f t="shared" si="32"/>
        <v>118</v>
      </c>
      <c r="AL310" s="99">
        <f t="shared" si="33"/>
        <v>90</v>
      </c>
      <c r="AM310" s="99">
        <f t="shared" si="34"/>
        <v>208</v>
      </c>
      <c r="AN310" s="8">
        <f t="shared" si="35"/>
        <v>35.14376997</v>
      </c>
      <c r="AO310" s="8">
        <f t="shared" si="36"/>
        <v>4146.964856</v>
      </c>
      <c r="AP310" s="8">
        <f t="shared" si="37"/>
        <v>3162.939297</v>
      </c>
      <c r="AQ310" s="8">
        <f t="shared" si="38"/>
        <v>0</v>
      </c>
      <c r="AR310" s="8">
        <f t="shared" si="39"/>
        <v>0</v>
      </c>
      <c r="AS310" s="8">
        <f t="shared" si="40"/>
        <v>0</v>
      </c>
      <c r="AT310" s="8">
        <f t="shared" si="41"/>
        <v>7309.904153</v>
      </c>
      <c r="AU310" s="100">
        <f t="shared" si="42"/>
        <v>0</v>
      </c>
      <c r="AV310" s="8">
        <f>if(AO310&gt;0, iferror(averageifs(Prices!$B:$B, Prices!$A:$A, "&gt;="&amp;AD310, Prices!$A:$A, "&lt;"&amp;MIN($B$2, AE310)), 0), 0)</f>
        <v>4.28613279</v>
      </c>
      <c r="AW310" s="8">
        <f>if(AP310&gt;0, IFERROR(averageifs(Prices!$B:$B, Prices!$A:$A, "&gt;="&amp;MAX(AD310, $B$2), Prices!$A:$A, "&lt;"&amp;MIN($B$3, AE310)), 0), 0)</f>
        <v>4.181418936</v>
      </c>
      <c r="AX310" s="8">
        <f>if(AT310&gt;0, iferror(averageifs(Prices!$B:$B, Prices!$A:$A, "&gt;="&amp;AD310, Prices!$A:$A, "&lt;"&amp;min($B$3, $AE310)), 0), 0)</f>
        <v>4.241110892</v>
      </c>
      <c r="AY310" s="8">
        <f>VLOOKUP(maxifs(Prices!A:A, Prices!A:A, "&lt;="&amp;$B$2-1), Prices!A:B, 2, 0)*AO310</f>
        <v>17333.73626</v>
      </c>
      <c r="AZ310" s="8">
        <f t="shared" si="43"/>
        <v>17774.44205</v>
      </c>
      <c r="BA310" s="8">
        <f t="shared" si="44"/>
        <v>0</v>
      </c>
      <c r="BB310" s="8">
        <f t="shared" si="45"/>
        <v>17774.44205</v>
      </c>
      <c r="BC310" s="8">
        <f t="shared" si="46"/>
        <v>-440.7057897</v>
      </c>
      <c r="BD310" s="8">
        <f t="shared" si="47"/>
        <v>13227.67207</v>
      </c>
      <c r="BE310" s="8">
        <f t="shared" si="48"/>
        <v>0</v>
      </c>
      <c r="BF310" s="8">
        <f>-(if(R310&gt;0, VLOOKUP(maxifs(Prices!A:A, Prices!A:A, "&lt;="&amp;R310), Prices!A:B, 2, 0)*AA310, 0)+if(M310&lt;&gt;"", VLOOKUP(maxifs(Prices!A:A, Prices!A:A, "&lt;="&amp;M310), Prices!A:B, 2, 0)*Y310, 0)+if(O310&lt;&gt;"", VLOOKUP(maxifs(Prices!A:A, Prices!A:A, "&lt;="&amp;O310), Prices!A:B, 2, 0)*Z310, 0))</f>
        <v>0</v>
      </c>
      <c r="BG310" s="8">
        <f t="shared" si="49"/>
        <v>0</v>
      </c>
      <c r="BH310" s="8">
        <f t="shared" si="50"/>
        <v>-657.7688432</v>
      </c>
      <c r="BI310" s="8">
        <f>VLOOKUP(maxifs(Prices!A:A, Prices!A:A, "&lt;="&amp;$B$3), Prices!A:B, 2, 0)*AT310</f>
        <v>29903.63949</v>
      </c>
      <c r="BJ310" s="8">
        <f t="shared" si="51"/>
        <v>31002.11412</v>
      </c>
      <c r="BK310" s="8">
        <f t="shared" si="52"/>
        <v>0</v>
      </c>
      <c r="BL310" s="8">
        <f t="shared" si="53"/>
        <v>31002.11412</v>
      </c>
      <c r="BM310" s="8">
        <f t="shared" si="54"/>
        <v>-1098.474633</v>
      </c>
    </row>
    <row r="311" ht="12.75" customHeight="1">
      <c r="A311" s="88" t="s">
        <v>132</v>
      </c>
      <c r="B311" s="88" t="s">
        <v>105</v>
      </c>
      <c r="C311" s="7"/>
      <c r="D311" s="7" t="str">
        <f t="shared" si="8"/>
        <v>Y</v>
      </c>
      <c r="E311" s="89"/>
      <c r="F311" s="90" t="str">
        <f>iferror(VLOOKUP(A311, Terminations!C:D, 2, 0), "")</f>
        <v/>
      </c>
      <c r="G311" s="88" t="s">
        <v>135</v>
      </c>
      <c r="H311" s="8" t="str">
        <f t="shared" si="9"/>
        <v>E5-T03-46508</v>
      </c>
      <c r="I311" s="91">
        <v>45540.0</v>
      </c>
      <c r="J311" s="92">
        <v>33000.0</v>
      </c>
      <c r="K311" s="91">
        <v>46508.0</v>
      </c>
      <c r="L311" s="10">
        <f t="shared" si="10"/>
        <v>0</v>
      </c>
      <c r="M311" s="93" t="str">
        <f t="shared" si="11"/>
        <v/>
      </c>
      <c r="N311" s="8">
        <f t="shared" si="12"/>
        <v>0</v>
      </c>
      <c r="O311" s="94" t="str">
        <f t="shared" si="13"/>
        <v/>
      </c>
      <c r="P311" s="8">
        <f t="shared" si="14"/>
        <v>0</v>
      </c>
      <c r="Q311" s="95"/>
      <c r="R311" s="91"/>
      <c r="S311" s="97"/>
      <c r="T311" s="94">
        <f t="shared" si="16"/>
        <v>46508</v>
      </c>
      <c r="U311" s="10">
        <f t="shared" si="17"/>
        <v>0</v>
      </c>
      <c r="V311" s="10">
        <f t="shared" si="18"/>
        <v>33000</v>
      </c>
      <c r="W311" s="10">
        <f t="shared" si="19"/>
        <v>0</v>
      </c>
      <c r="X311" s="10">
        <f t="shared" si="20"/>
        <v>0</v>
      </c>
      <c r="Y311" s="10">
        <f t="shared" si="21"/>
        <v>0</v>
      </c>
      <c r="Z311" s="10">
        <f t="shared" si="22"/>
        <v>0</v>
      </c>
      <c r="AA311" s="10">
        <f t="shared" si="23"/>
        <v>0</v>
      </c>
      <c r="AB311" s="10">
        <f t="shared" si="24"/>
        <v>0</v>
      </c>
      <c r="AC311" s="10">
        <f t="shared" si="64"/>
        <v>33000</v>
      </c>
      <c r="AD311" s="9">
        <f t="shared" si="26"/>
        <v>45540</v>
      </c>
      <c r="AE311" s="9">
        <f t="array" ref="AE311">IFS(O311&lt;&gt;"", O311, M311&lt;&gt;"", M311, R311&lt;&gt;"", MIN(R311, K311), R311=0, K311)</f>
        <v>46508</v>
      </c>
      <c r="AF311" s="94">
        <f t="shared" si="27"/>
        <v>46508</v>
      </c>
      <c r="AG311" s="94" t="str">
        <f t="shared" si="28"/>
        <v>Start Before/End After (current period)</v>
      </c>
      <c r="AH311" s="98">
        <f t="shared" si="29"/>
        <v>45657</v>
      </c>
      <c r="AI311" s="98">
        <f t="shared" si="30"/>
        <v>45747</v>
      </c>
      <c r="AJ311" s="99">
        <f t="shared" si="31"/>
        <v>969</v>
      </c>
      <c r="AK311" s="99">
        <f t="shared" si="32"/>
        <v>118</v>
      </c>
      <c r="AL311" s="99">
        <f t="shared" si="33"/>
        <v>90</v>
      </c>
      <c r="AM311" s="99">
        <f t="shared" si="34"/>
        <v>208</v>
      </c>
      <c r="AN311" s="8">
        <f t="shared" si="35"/>
        <v>34.05572755</v>
      </c>
      <c r="AO311" s="8">
        <f t="shared" si="36"/>
        <v>4018.575851</v>
      </c>
      <c r="AP311" s="8">
        <f t="shared" si="37"/>
        <v>3065.01548</v>
      </c>
      <c r="AQ311" s="8">
        <f t="shared" si="38"/>
        <v>0</v>
      </c>
      <c r="AR311" s="8">
        <f t="shared" si="39"/>
        <v>0</v>
      </c>
      <c r="AS311" s="8">
        <f t="shared" si="40"/>
        <v>0</v>
      </c>
      <c r="AT311" s="8">
        <f t="shared" si="41"/>
        <v>7083.591331</v>
      </c>
      <c r="AU311" s="100">
        <f t="shared" si="42"/>
        <v>0</v>
      </c>
      <c r="AV311" s="8">
        <f>if(AO311&gt;0, iferror(averageifs(Prices!$B:$B, Prices!$A:$A, "&gt;="&amp;AD311, Prices!$A:$A, "&lt;"&amp;MIN($B$2, AE311)), 0), 0)</f>
        <v>4.28613279</v>
      </c>
      <c r="AW311" s="8">
        <f>if(AP311&gt;0, IFERROR(averageifs(Prices!$B:$B, Prices!$A:$A, "&gt;="&amp;MAX(AD311, $B$2), Prices!$A:$A, "&lt;"&amp;MIN($B$3, AE311)), 0), 0)</f>
        <v>4.181418936</v>
      </c>
      <c r="AX311" s="8">
        <f>if(AT311&gt;0, iferror(averageifs(Prices!$B:$B, Prices!$A:$A, "&gt;="&amp;AD311, Prices!$A:$A, "&lt;"&amp;min($B$3, $AE311)), 0), 0)</f>
        <v>4.241110892</v>
      </c>
      <c r="AY311" s="8">
        <f>VLOOKUP(maxifs(Prices!A:A, Prices!A:A, "&lt;="&amp;$B$2-1), Prices!A:B, 2, 0)*AO311</f>
        <v>16797.08808</v>
      </c>
      <c r="AZ311" s="8">
        <f t="shared" si="43"/>
        <v>17224.14973</v>
      </c>
      <c r="BA311" s="8">
        <f t="shared" si="44"/>
        <v>0</v>
      </c>
      <c r="BB311" s="8">
        <f t="shared" si="45"/>
        <v>17224.14973</v>
      </c>
      <c r="BC311" s="8">
        <f t="shared" si="46"/>
        <v>-427.0616476</v>
      </c>
      <c r="BD311" s="8">
        <f t="shared" si="47"/>
        <v>12818.14662</v>
      </c>
      <c r="BE311" s="8">
        <f t="shared" si="48"/>
        <v>0</v>
      </c>
      <c r="BF311" s="8">
        <f>-(if(R311&gt;0, VLOOKUP(maxifs(Prices!A:A, Prices!A:A, "&lt;="&amp;R311), Prices!A:B, 2, 0)*AA311, 0)+if(M311&lt;&gt;"", VLOOKUP(maxifs(Prices!A:A, Prices!A:A, "&lt;="&amp;M311), Prices!A:B, 2, 0)*Y311, 0)+if(O311&lt;&gt;"", VLOOKUP(maxifs(Prices!A:A, Prices!A:A, "&lt;="&amp;O311), Prices!A:B, 2, 0)*Z311, 0))</f>
        <v>0</v>
      </c>
      <c r="BG311" s="8">
        <f t="shared" si="49"/>
        <v>0</v>
      </c>
      <c r="BH311" s="8">
        <f t="shared" si="50"/>
        <v>-637.4044827</v>
      </c>
      <c r="BI311" s="8">
        <f>VLOOKUP(maxifs(Prices!A:A, Prices!A:A, "&lt;="&amp;$B$3), Prices!A:B, 2, 0)*AT311</f>
        <v>28977.83022</v>
      </c>
      <c r="BJ311" s="8">
        <f t="shared" si="51"/>
        <v>30042.29635</v>
      </c>
      <c r="BK311" s="8">
        <f t="shared" si="52"/>
        <v>0</v>
      </c>
      <c r="BL311" s="8">
        <f t="shared" si="53"/>
        <v>30042.29635</v>
      </c>
      <c r="BM311" s="8">
        <f t="shared" si="54"/>
        <v>-1064.46613</v>
      </c>
    </row>
    <row r="312" ht="12.75" customHeight="1">
      <c r="A312" s="88" t="s">
        <v>132</v>
      </c>
      <c r="B312" s="88" t="s">
        <v>105</v>
      </c>
      <c r="C312" s="7"/>
      <c r="D312" s="7" t="str">
        <f t="shared" si="8"/>
        <v>Y</v>
      </c>
      <c r="E312" s="89"/>
      <c r="F312" s="90" t="str">
        <f>iferror(VLOOKUP(A312, Terminations!C:D, 2, 0), "")</f>
        <v/>
      </c>
      <c r="G312" s="88" t="s">
        <v>135</v>
      </c>
      <c r="H312" s="8" t="str">
        <f t="shared" si="9"/>
        <v>E5-T03-46539</v>
      </c>
      <c r="I312" s="91">
        <v>45540.0</v>
      </c>
      <c r="J312" s="92">
        <v>33000.0</v>
      </c>
      <c r="K312" s="91">
        <v>46539.0</v>
      </c>
      <c r="L312" s="10">
        <f t="shared" si="10"/>
        <v>0</v>
      </c>
      <c r="M312" s="93" t="str">
        <f t="shared" si="11"/>
        <v/>
      </c>
      <c r="N312" s="8">
        <f t="shared" si="12"/>
        <v>0</v>
      </c>
      <c r="O312" s="94" t="str">
        <f t="shared" si="13"/>
        <v/>
      </c>
      <c r="P312" s="8">
        <f t="shared" si="14"/>
        <v>0</v>
      </c>
      <c r="Q312" s="95"/>
      <c r="R312" s="91"/>
      <c r="S312" s="97"/>
      <c r="T312" s="94">
        <f t="shared" si="16"/>
        <v>46539</v>
      </c>
      <c r="U312" s="10">
        <f t="shared" si="17"/>
        <v>0</v>
      </c>
      <c r="V312" s="10">
        <f t="shared" si="18"/>
        <v>33000</v>
      </c>
      <c r="W312" s="10">
        <f t="shared" si="19"/>
        <v>0</v>
      </c>
      <c r="X312" s="10">
        <f t="shared" si="20"/>
        <v>0</v>
      </c>
      <c r="Y312" s="10">
        <f t="shared" si="21"/>
        <v>0</v>
      </c>
      <c r="Z312" s="10">
        <f t="shared" si="22"/>
        <v>0</v>
      </c>
      <c r="AA312" s="10">
        <f t="shared" si="23"/>
        <v>0</v>
      </c>
      <c r="AB312" s="10">
        <f t="shared" si="24"/>
        <v>0</v>
      </c>
      <c r="AC312" s="10">
        <f t="shared" si="64"/>
        <v>33000</v>
      </c>
      <c r="AD312" s="9">
        <f t="shared" si="26"/>
        <v>45540</v>
      </c>
      <c r="AE312" s="9">
        <f t="array" ref="AE312">IFS(O312&lt;&gt;"", O312, M312&lt;&gt;"", M312, R312&lt;&gt;"", MIN(R312, K312), R312=0, K312)</f>
        <v>46539</v>
      </c>
      <c r="AF312" s="94">
        <f t="shared" si="27"/>
        <v>46539</v>
      </c>
      <c r="AG312" s="94" t="str">
        <f t="shared" si="28"/>
        <v>Start Before/End After (current period)</v>
      </c>
      <c r="AH312" s="98">
        <f t="shared" si="29"/>
        <v>45657</v>
      </c>
      <c r="AI312" s="98">
        <f t="shared" si="30"/>
        <v>45747</v>
      </c>
      <c r="AJ312" s="99">
        <f t="shared" si="31"/>
        <v>1000</v>
      </c>
      <c r="AK312" s="99">
        <f t="shared" si="32"/>
        <v>118</v>
      </c>
      <c r="AL312" s="99">
        <f t="shared" si="33"/>
        <v>90</v>
      </c>
      <c r="AM312" s="99">
        <f t="shared" si="34"/>
        <v>208</v>
      </c>
      <c r="AN312" s="8">
        <f t="shared" si="35"/>
        <v>33</v>
      </c>
      <c r="AO312" s="8">
        <f t="shared" si="36"/>
        <v>3894</v>
      </c>
      <c r="AP312" s="8">
        <f t="shared" si="37"/>
        <v>2970</v>
      </c>
      <c r="AQ312" s="8">
        <f t="shared" si="38"/>
        <v>0</v>
      </c>
      <c r="AR312" s="8">
        <f t="shared" si="39"/>
        <v>0</v>
      </c>
      <c r="AS312" s="8">
        <f t="shared" si="40"/>
        <v>0</v>
      </c>
      <c r="AT312" s="8">
        <f t="shared" si="41"/>
        <v>6864</v>
      </c>
      <c r="AU312" s="100">
        <f t="shared" si="42"/>
        <v>0</v>
      </c>
      <c r="AV312" s="8">
        <f>if(AO312&gt;0, iferror(averageifs(Prices!$B:$B, Prices!$A:$A, "&gt;="&amp;AD312, Prices!$A:$A, "&lt;"&amp;MIN($B$2, AE312)), 0), 0)</f>
        <v>4.28613279</v>
      </c>
      <c r="AW312" s="8">
        <f>if(AP312&gt;0, IFERROR(averageifs(Prices!$B:$B, Prices!$A:$A, "&gt;="&amp;MAX(AD312, $B$2), Prices!$A:$A, "&lt;"&amp;MIN($B$3, AE312)), 0), 0)</f>
        <v>4.181418936</v>
      </c>
      <c r="AX312" s="8">
        <f>if(AT312&gt;0, iferror(averageifs(Prices!$B:$B, Prices!$A:$A, "&gt;="&amp;AD312, Prices!$A:$A, "&lt;"&amp;min($B$3, $AE312)), 0), 0)</f>
        <v>4.241110892</v>
      </c>
      <c r="AY312" s="8">
        <f>VLOOKUP(maxifs(Prices!A:A, Prices!A:A, "&lt;="&amp;$B$2-1), Prices!A:B, 2, 0)*AO312</f>
        <v>16276.37835</v>
      </c>
      <c r="AZ312" s="8">
        <f t="shared" si="43"/>
        <v>16690.20109</v>
      </c>
      <c r="BA312" s="8">
        <f t="shared" si="44"/>
        <v>0</v>
      </c>
      <c r="BB312" s="8">
        <f t="shared" si="45"/>
        <v>16690.20109</v>
      </c>
      <c r="BC312" s="8">
        <f t="shared" si="46"/>
        <v>-413.8227365</v>
      </c>
      <c r="BD312" s="8">
        <f t="shared" si="47"/>
        <v>12420.78407</v>
      </c>
      <c r="BE312" s="8">
        <f t="shared" si="48"/>
        <v>0</v>
      </c>
      <c r="BF312" s="8">
        <f>-(if(R312&gt;0, VLOOKUP(maxifs(Prices!A:A, Prices!A:A, "&lt;="&amp;R312), Prices!A:B, 2, 0)*AA312, 0)+if(M312&lt;&gt;"", VLOOKUP(maxifs(Prices!A:A, Prices!A:A, "&lt;="&amp;M312), Prices!A:B, 2, 0)*Y312, 0)+if(O312&lt;&gt;"", VLOOKUP(maxifs(Prices!A:A, Prices!A:A, "&lt;="&amp;O312), Prices!A:B, 2, 0)*Z312, 0))</f>
        <v>0</v>
      </c>
      <c r="BG312" s="8">
        <f t="shared" si="49"/>
        <v>0</v>
      </c>
      <c r="BH312" s="8">
        <f t="shared" si="50"/>
        <v>-617.6449438</v>
      </c>
      <c r="BI312" s="8">
        <f>VLOOKUP(maxifs(Prices!A:A, Prices!A:A, "&lt;="&amp;$B$3), Prices!A:B, 2, 0)*AT312</f>
        <v>28079.51748</v>
      </c>
      <c r="BJ312" s="8">
        <f t="shared" si="51"/>
        <v>29110.98516</v>
      </c>
      <c r="BK312" s="8">
        <f t="shared" si="52"/>
        <v>0</v>
      </c>
      <c r="BL312" s="8">
        <f t="shared" si="53"/>
        <v>29110.98516</v>
      </c>
      <c r="BM312" s="8">
        <f t="shared" si="54"/>
        <v>-1031.46768</v>
      </c>
    </row>
    <row r="313" ht="12.75" customHeight="1">
      <c r="A313" s="88" t="s">
        <v>132</v>
      </c>
      <c r="B313" s="88" t="s">
        <v>105</v>
      </c>
      <c r="C313" s="7"/>
      <c r="D313" s="7" t="str">
        <f t="shared" si="8"/>
        <v>Y</v>
      </c>
      <c r="E313" s="89"/>
      <c r="F313" s="90" t="str">
        <f>iferror(VLOOKUP(A313, Terminations!C:D, 2, 0), "")</f>
        <v/>
      </c>
      <c r="G313" s="88" t="s">
        <v>135</v>
      </c>
      <c r="H313" s="8" t="str">
        <f t="shared" si="9"/>
        <v>E5-T03-46569</v>
      </c>
      <c r="I313" s="91">
        <v>45540.0</v>
      </c>
      <c r="J313" s="92">
        <v>33000.0</v>
      </c>
      <c r="K313" s="91">
        <v>46569.0</v>
      </c>
      <c r="L313" s="10">
        <f t="shared" si="10"/>
        <v>0</v>
      </c>
      <c r="M313" s="93" t="str">
        <f t="shared" si="11"/>
        <v/>
      </c>
      <c r="N313" s="8">
        <f t="shared" si="12"/>
        <v>0</v>
      </c>
      <c r="O313" s="94" t="str">
        <f t="shared" si="13"/>
        <v/>
      </c>
      <c r="P313" s="8">
        <f t="shared" si="14"/>
        <v>0</v>
      </c>
      <c r="Q313" s="95"/>
      <c r="R313" s="91"/>
      <c r="S313" s="97"/>
      <c r="T313" s="94">
        <f t="shared" si="16"/>
        <v>46569</v>
      </c>
      <c r="U313" s="10">
        <f t="shared" si="17"/>
        <v>0</v>
      </c>
      <c r="V313" s="10">
        <f t="shared" si="18"/>
        <v>33000</v>
      </c>
      <c r="W313" s="10">
        <f t="shared" si="19"/>
        <v>0</v>
      </c>
      <c r="X313" s="10">
        <f t="shared" si="20"/>
        <v>0</v>
      </c>
      <c r="Y313" s="10">
        <f t="shared" si="21"/>
        <v>0</v>
      </c>
      <c r="Z313" s="10">
        <f t="shared" si="22"/>
        <v>0</v>
      </c>
      <c r="AA313" s="10">
        <f t="shared" si="23"/>
        <v>0</v>
      </c>
      <c r="AB313" s="10">
        <f t="shared" si="24"/>
        <v>0</v>
      </c>
      <c r="AC313" s="10">
        <f t="shared" si="64"/>
        <v>33000</v>
      </c>
      <c r="AD313" s="9">
        <f t="shared" si="26"/>
        <v>45540</v>
      </c>
      <c r="AE313" s="9">
        <f t="array" ref="AE313">IFS(O313&lt;&gt;"", O313, M313&lt;&gt;"", M313, R313&lt;&gt;"", MIN(R313, K313), R313=0, K313)</f>
        <v>46569</v>
      </c>
      <c r="AF313" s="94">
        <f t="shared" si="27"/>
        <v>46569</v>
      </c>
      <c r="AG313" s="94" t="str">
        <f t="shared" si="28"/>
        <v>Start Before/End After (current period)</v>
      </c>
      <c r="AH313" s="98">
        <f t="shared" si="29"/>
        <v>45657</v>
      </c>
      <c r="AI313" s="98">
        <f t="shared" si="30"/>
        <v>45747</v>
      </c>
      <c r="AJ313" s="99">
        <f t="shared" si="31"/>
        <v>1030</v>
      </c>
      <c r="AK313" s="99">
        <f t="shared" si="32"/>
        <v>118</v>
      </c>
      <c r="AL313" s="99">
        <f t="shared" si="33"/>
        <v>90</v>
      </c>
      <c r="AM313" s="99">
        <f t="shared" si="34"/>
        <v>208</v>
      </c>
      <c r="AN313" s="8">
        <f t="shared" si="35"/>
        <v>32.03883495</v>
      </c>
      <c r="AO313" s="8">
        <f t="shared" si="36"/>
        <v>3780.582524</v>
      </c>
      <c r="AP313" s="8">
        <f t="shared" si="37"/>
        <v>2883.495146</v>
      </c>
      <c r="AQ313" s="8">
        <f t="shared" si="38"/>
        <v>0</v>
      </c>
      <c r="AR313" s="8">
        <f t="shared" si="39"/>
        <v>0</v>
      </c>
      <c r="AS313" s="8">
        <f t="shared" si="40"/>
        <v>0</v>
      </c>
      <c r="AT313" s="8">
        <f t="shared" si="41"/>
        <v>6664.07767</v>
      </c>
      <c r="AU313" s="100">
        <f t="shared" si="42"/>
        <v>0</v>
      </c>
      <c r="AV313" s="8">
        <f>if(AO313&gt;0, iferror(averageifs(Prices!$B:$B, Prices!$A:$A, "&gt;="&amp;AD313, Prices!$A:$A, "&lt;"&amp;MIN($B$2, AE313)), 0), 0)</f>
        <v>4.28613279</v>
      </c>
      <c r="AW313" s="8">
        <f>if(AP313&gt;0, IFERROR(averageifs(Prices!$B:$B, Prices!$A:$A, "&gt;="&amp;MAX(AD313, $B$2), Prices!$A:$A, "&lt;"&amp;MIN($B$3, AE313)), 0), 0)</f>
        <v>4.181418936</v>
      </c>
      <c r="AX313" s="8">
        <f>if(AT313&gt;0, iferror(averageifs(Prices!$B:$B, Prices!$A:$A, "&gt;="&amp;AD313, Prices!$A:$A, "&lt;"&amp;min($B$3, $AE313)), 0), 0)</f>
        <v>4.241110892</v>
      </c>
      <c r="AY313" s="8">
        <f>VLOOKUP(maxifs(Prices!A:A, Prices!A:A, "&lt;="&amp;$B$2-1), Prices!A:B, 2, 0)*AO313</f>
        <v>15802.30908</v>
      </c>
      <c r="AZ313" s="8">
        <f t="shared" si="43"/>
        <v>16204.07872</v>
      </c>
      <c r="BA313" s="8">
        <f t="shared" si="44"/>
        <v>0</v>
      </c>
      <c r="BB313" s="8">
        <f t="shared" si="45"/>
        <v>16204.07872</v>
      </c>
      <c r="BC313" s="8">
        <f t="shared" si="46"/>
        <v>-401.7696471</v>
      </c>
      <c r="BD313" s="8">
        <f t="shared" si="47"/>
        <v>12059.01366</v>
      </c>
      <c r="BE313" s="8">
        <f t="shared" si="48"/>
        <v>0</v>
      </c>
      <c r="BF313" s="8">
        <f>-(if(R313&gt;0, VLOOKUP(maxifs(Prices!A:A, Prices!A:A, "&lt;="&amp;R313), Prices!A:B, 2, 0)*AA313, 0)+if(M313&lt;&gt;"", VLOOKUP(maxifs(Prices!A:A, Prices!A:A, "&lt;="&amp;M313), Prices!A:B, 2, 0)*Y313, 0)+if(O313&lt;&gt;"", VLOOKUP(maxifs(Prices!A:A, Prices!A:A, "&lt;="&amp;O313), Prices!A:B, 2, 0)*Z313, 0))</f>
        <v>0</v>
      </c>
      <c r="BG313" s="8">
        <f t="shared" si="49"/>
        <v>0</v>
      </c>
      <c r="BH313" s="8">
        <f t="shared" si="50"/>
        <v>-599.6552852</v>
      </c>
      <c r="BI313" s="8">
        <f>VLOOKUP(maxifs(Prices!A:A, Prices!A:A, "&lt;="&amp;$B$3), Prices!A:B, 2, 0)*AT313</f>
        <v>27261.66746</v>
      </c>
      <c r="BJ313" s="8">
        <f t="shared" si="51"/>
        <v>28263.09239</v>
      </c>
      <c r="BK313" s="8">
        <f t="shared" si="52"/>
        <v>0</v>
      </c>
      <c r="BL313" s="8">
        <f t="shared" si="53"/>
        <v>28263.09239</v>
      </c>
      <c r="BM313" s="8">
        <f t="shared" si="54"/>
        <v>-1001.424932</v>
      </c>
    </row>
    <row r="314" ht="12.75" customHeight="1">
      <c r="A314" s="88" t="s">
        <v>132</v>
      </c>
      <c r="B314" s="88" t="s">
        <v>105</v>
      </c>
      <c r="C314" s="7"/>
      <c r="D314" s="7" t="str">
        <f t="shared" si="8"/>
        <v>Y</v>
      </c>
      <c r="E314" s="89"/>
      <c r="F314" s="90" t="str">
        <f>iferror(VLOOKUP(A314, Terminations!C:D, 2, 0), "")</f>
        <v/>
      </c>
      <c r="G314" s="88" t="s">
        <v>135</v>
      </c>
      <c r="H314" s="8" t="str">
        <f t="shared" si="9"/>
        <v>E5-T03-46600</v>
      </c>
      <c r="I314" s="91">
        <v>45540.0</v>
      </c>
      <c r="J314" s="92">
        <v>33000.0</v>
      </c>
      <c r="K314" s="91">
        <v>46600.0</v>
      </c>
      <c r="L314" s="10">
        <f t="shared" si="10"/>
        <v>0</v>
      </c>
      <c r="M314" s="93" t="str">
        <f t="shared" si="11"/>
        <v/>
      </c>
      <c r="N314" s="8">
        <f t="shared" si="12"/>
        <v>0</v>
      </c>
      <c r="O314" s="94" t="str">
        <f t="shared" si="13"/>
        <v/>
      </c>
      <c r="P314" s="8">
        <f t="shared" si="14"/>
        <v>0</v>
      </c>
      <c r="Q314" s="95"/>
      <c r="R314" s="91"/>
      <c r="S314" s="97"/>
      <c r="T314" s="94">
        <f t="shared" si="16"/>
        <v>46600</v>
      </c>
      <c r="U314" s="10">
        <f t="shared" si="17"/>
        <v>0</v>
      </c>
      <c r="V314" s="10">
        <f t="shared" si="18"/>
        <v>33000</v>
      </c>
      <c r="W314" s="10">
        <f t="shared" si="19"/>
        <v>0</v>
      </c>
      <c r="X314" s="10">
        <f t="shared" si="20"/>
        <v>0</v>
      </c>
      <c r="Y314" s="10">
        <f t="shared" si="21"/>
        <v>0</v>
      </c>
      <c r="Z314" s="10">
        <f t="shared" si="22"/>
        <v>0</v>
      </c>
      <c r="AA314" s="10">
        <f t="shared" si="23"/>
        <v>0</v>
      </c>
      <c r="AB314" s="10">
        <f t="shared" si="24"/>
        <v>0</v>
      </c>
      <c r="AC314" s="10">
        <f t="shared" si="64"/>
        <v>33000</v>
      </c>
      <c r="AD314" s="9">
        <f t="shared" si="26"/>
        <v>45540</v>
      </c>
      <c r="AE314" s="9">
        <f t="array" ref="AE314">IFS(O314&lt;&gt;"", O314, M314&lt;&gt;"", M314, R314&lt;&gt;"", MIN(R314, K314), R314=0, K314)</f>
        <v>46600</v>
      </c>
      <c r="AF314" s="94">
        <f t="shared" si="27"/>
        <v>46600</v>
      </c>
      <c r="AG314" s="94" t="str">
        <f t="shared" si="28"/>
        <v>Start Before/End After (current period)</v>
      </c>
      <c r="AH314" s="98">
        <f t="shared" si="29"/>
        <v>45657</v>
      </c>
      <c r="AI314" s="98">
        <f t="shared" si="30"/>
        <v>45747</v>
      </c>
      <c r="AJ314" s="99">
        <f t="shared" si="31"/>
        <v>1061</v>
      </c>
      <c r="AK314" s="99">
        <f t="shared" si="32"/>
        <v>118</v>
      </c>
      <c r="AL314" s="99">
        <f t="shared" si="33"/>
        <v>90</v>
      </c>
      <c r="AM314" s="99">
        <f t="shared" si="34"/>
        <v>208</v>
      </c>
      <c r="AN314" s="8">
        <f t="shared" si="35"/>
        <v>31.10273327</v>
      </c>
      <c r="AO314" s="8">
        <f t="shared" si="36"/>
        <v>3670.122526</v>
      </c>
      <c r="AP314" s="8">
        <f t="shared" si="37"/>
        <v>2799.245994</v>
      </c>
      <c r="AQ314" s="8">
        <f t="shared" si="38"/>
        <v>0</v>
      </c>
      <c r="AR314" s="8">
        <f t="shared" si="39"/>
        <v>0</v>
      </c>
      <c r="AS314" s="8">
        <f t="shared" si="40"/>
        <v>0</v>
      </c>
      <c r="AT314" s="8">
        <f t="shared" si="41"/>
        <v>6469.36852</v>
      </c>
      <c r="AU314" s="100">
        <f t="shared" si="42"/>
        <v>0</v>
      </c>
      <c r="AV314" s="8">
        <f>if(AO314&gt;0, iferror(averageifs(Prices!$B:$B, Prices!$A:$A, "&gt;="&amp;AD314, Prices!$A:$A, "&lt;"&amp;MIN($B$2, AE314)), 0), 0)</f>
        <v>4.28613279</v>
      </c>
      <c r="AW314" s="8">
        <f>if(AP314&gt;0, IFERROR(averageifs(Prices!$B:$B, Prices!$A:$A, "&gt;="&amp;MAX(AD314, $B$2), Prices!$A:$A, "&lt;"&amp;MIN($B$3, AE314)), 0), 0)</f>
        <v>4.181418936</v>
      </c>
      <c r="AX314" s="8">
        <f>if(AT314&gt;0, iferror(averageifs(Prices!$B:$B, Prices!$A:$A, "&gt;="&amp;AD314, Prices!$A:$A, "&lt;"&amp;min($B$3, $AE314)), 0), 0)</f>
        <v>4.241110892</v>
      </c>
      <c r="AY314" s="8">
        <f>VLOOKUP(maxifs(Prices!A:A, Prices!A:A, "&lt;="&amp;$B$2-1), Prices!A:B, 2, 0)*AO314</f>
        <v>15340.60165</v>
      </c>
      <c r="AZ314" s="8">
        <f t="shared" si="43"/>
        <v>15730.6325</v>
      </c>
      <c r="BA314" s="8">
        <f t="shared" si="44"/>
        <v>0</v>
      </c>
      <c r="BB314" s="8">
        <f t="shared" si="45"/>
        <v>15730.6325</v>
      </c>
      <c r="BC314" s="8">
        <f t="shared" si="46"/>
        <v>-390.0308544</v>
      </c>
      <c r="BD314" s="8">
        <f t="shared" si="47"/>
        <v>11706.67679</v>
      </c>
      <c r="BE314" s="8">
        <f t="shared" si="48"/>
        <v>0</v>
      </c>
      <c r="BF314" s="8">
        <f>-(if(R314&gt;0, VLOOKUP(maxifs(Prices!A:A, Prices!A:A, "&lt;="&amp;R314), Prices!A:B, 2, 0)*AA314, 0)+if(M314&lt;&gt;"", VLOOKUP(maxifs(Prices!A:A, Prices!A:A, "&lt;="&amp;M314), Prices!A:B, 2, 0)*Y314, 0)+if(O314&lt;&gt;"", VLOOKUP(maxifs(Prices!A:A, Prices!A:A, "&lt;="&amp;O314), Prices!A:B, 2, 0)*Z314, 0))</f>
        <v>0</v>
      </c>
      <c r="BG314" s="8">
        <f t="shared" si="49"/>
        <v>0</v>
      </c>
      <c r="BH314" s="8">
        <f t="shared" si="50"/>
        <v>-582.1347255</v>
      </c>
      <c r="BI314" s="8">
        <f>VLOOKUP(maxifs(Prices!A:A, Prices!A:A, "&lt;="&amp;$B$3), Prices!A:B, 2, 0)*AT314</f>
        <v>26465.14371</v>
      </c>
      <c r="BJ314" s="8">
        <f t="shared" si="51"/>
        <v>27437.30929</v>
      </c>
      <c r="BK314" s="8">
        <f t="shared" si="52"/>
        <v>0</v>
      </c>
      <c r="BL314" s="8">
        <f t="shared" si="53"/>
        <v>27437.30929</v>
      </c>
      <c r="BM314" s="8">
        <f t="shared" si="54"/>
        <v>-972.1655799</v>
      </c>
    </row>
    <row r="315" ht="12.75" customHeight="1">
      <c r="A315" s="88" t="s">
        <v>132</v>
      </c>
      <c r="B315" s="88" t="s">
        <v>105</v>
      </c>
      <c r="C315" s="7"/>
      <c r="D315" s="7" t="str">
        <f t="shared" si="8"/>
        <v>Y</v>
      </c>
      <c r="E315" s="89"/>
      <c r="F315" s="90" t="str">
        <f>iferror(VLOOKUP(A315, Terminations!C:D, 2, 0), "")</f>
        <v/>
      </c>
      <c r="G315" s="88" t="s">
        <v>135</v>
      </c>
      <c r="H315" s="8" t="str">
        <f t="shared" si="9"/>
        <v>E5-T03-46631</v>
      </c>
      <c r="I315" s="91">
        <v>45540.0</v>
      </c>
      <c r="J315" s="92">
        <v>33000.0</v>
      </c>
      <c r="K315" s="91">
        <v>46631.0</v>
      </c>
      <c r="L315" s="10">
        <f t="shared" si="10"/>
        <v>0</v>
      </c>
      <c r="M315" s="93" t="str">
        <f t="shared" si="11"/>
        <v/>
      </c>
      <c r="N315" s="8">
        <f t="shared" si="12"/>
        <v>0</v>
      </c>
      <c r="O315" s="94" t="str">
        <f t="shared" si="13"/>
        <v/>
      </c>
      <c r="P315" s="8">
        <f t="shared" si="14"/>
        <v>0</v>
      </c>
      <c r="Q315" s="95"/>
      <c r="R315" s="91"/>
      <c r="S315" s="97"/>
      <c r="T315" s="94">
        <f t="shared" si="16"/>
        <v>46631</v>
      </c>
      <c r="U315" s="10">
        <f t="shared" si="17"/>
        <v>0</v>
      </c>
      <c r="V315" s="10">
        <f t="shared" si="18"/>
        <v>33000</v>
      </c>
      <c r="W315" s="10">
        <f t="shared" si="19"/>
        <v>0</v>
      </c>
      <c r="X315" s="10">
        <f t="shared" si="20"/>
        <v>0</v>
      </c>
      <c r="Y315" s="10">
        <f t="shared" si="21"/>
        <v>0</v>
      </c>
      <c r="Z315" s="10">
        <f t="shared" si="22"/>
        <v>0</v>
      </c>
      <c r="AA315" s="10">
        <f t="shared" si="23"/>
        <v>0</v>
      </c>
      <c r="AB315" s="10">
        <f t="shared" si="24"/>
        <v>0</v>
      </c>
      <c r="AC315" s="10">
        <f t="shared" si="64"/>
        <v>33000</v>
      </c>
      <c r="AD315" s="9">
        <f t="shared" si="26"/>
        <v>45540</v>
      </c>
      <c r="AE315" s="9">
        <f t="array" ref="AE315">IFS(O315&lt;&gt;"", O315, M315&lt;&gt;"", M315, R315&lt;&gt;"", MIN(R315, K315), R315=0, K315)</f>
        <v>46631</v>
      </c>
      <c r="AF315" s="94">
        <f t="shared" si="27"/>
        <v>46631</v>
      </c>
      <c r="AG315" s="94" t="str">
        <f t="shared" si="28"/>
        <v>Start Before/End After (current period)</v>
      </c>
      <c r="AH315" s="98">
        <f t="shared" si="29"/>
        <v>45657</v>
      </c>
      <c r="AI315" s="98">
        <f t="shared" si="30"/>
        <v>45747</v>
      </c>
      <c r="AJ315" s="99">
        <f t="shared" si="31"/>
        <v>1092</v>
      </c>
      <c r="AK315" s="99">
        <f t="shared" si="32"/>
        <v>118</v>
      </c>
      <c r="AL315" s="99">
        <f t="shared" si="33"/>
        <v>90</v>
      </c>
      <c r="AM315" s="99">
        <f t="shared" si="34"/>
        <v>208</v>
      </c>
      <c r="AN315" s="8">
        <f t="shared" si="35"/>
        <v>30.21978022</v>
      </c>
      <c r="AO315" s="8">
        <f t="shared" si="36"/>
        <v>3565.934066</v>
      </c>
      <c r="AP315" s="8">
        <f t="shared" si="37"/>
        <v>2719.78022</v>
      </c>
      <c r="AQ315" s="8">
        <f t="shared" si="38"/>
        <v>0</v>
      </c>
      <c r="AR315" s="8">
        <f t="shared" si="39"/>
        <v>0</v>
      </c>
      <c r="AS315" s="8">
        <f t="shared" si="40"/>
        <v>0</v>
      </c>
      <c r="AT315" s="8">
        <f t="shared" si="41"/>
        <v>6285.714286</v>
      </c>
      <c r="AU315" s="100">
        <f t="shared" si="42"/>
        <v>0</v>
      </c>
      <c r="AV315" s="8">
        <f>if(AO315&gt;0, iferror(averageifs(Prices!$B:$B, Prices!$A:$A, "&gt;="&amp;AD315, Prices!$A:$A, "&lt;"&amp;MIN($B$2, AE315)), 0), 0)</f>
        <v>4.28613279</v>
      </c>
      <c r="AW315" s="8">
        <f>if(AP315&gt;0, IFERROR(averageifs(Prices!$B:$B, Prices!$A:$A, "&gt;="&amp;MAX(AD315, $B$2), Prices!$A:$A, "&lt;"&amp;MIN($B$3, AE315)), 0), 0)</f>
        <v>4.181418936</v>
      </c>
      <c r="AX315" s="8">
        <f>if(AT315&gt;0, iferror(averageifs(Prices!$B:$B, Prices!$A:$A, "&gt;="&amp;AD315, Prices!$A:$A, "&lt;"&amp;min($B$3, $AE315)), 0), 0)</f>
        <v>4.241110892</v>
      </c>
      <c r="AY315" s="8">
        <f>VLOOKUP(maxifs(Prices!A:A, Prices!A:A, "&lt;="&amp;$B$2-1), Prices!A:B, 2, 0)*AO315</f>
        <v>14905.10838</v>
      </c>
      <c r="AZ315" s="8">
        <f t="shared" si="43"/>
        <v>15284.06693</v>
      </c>
      <c r="BA315" s="8">
        <f t="shared" si="44"/>
        <v>0</v>
      </c>
      <c r="BB315" s="8">
        <f t="shared" si="45"/>
        <v>15284.06693</v>
      </c>
      <c r="BC315" s="8">
        <f t="shared" si="46"/>
        <v>-378.9585499</v>
      </c>
      <c r="BD315" s="8">
        <f t="shared" si="47"/>
        <v>11374.34439</v>
      </c>
      <c r="BE315" s="8">
        <f t="shared" si="48"/>
        <v>0</v>
      </c>
      <c r="BF315" s="8">
        <f>-(if(R315&gt;0, VLOOKUP(maxifs(Prices!A:A, Prices!A:A, "&lt;="&amp;R315), Prices!A:B, 2, 0)*AA315, 0)+if(M315&lt;&gt;"", VLOOKUP(maxifs(Prices!A:A, Prices!A:A, "&lt;="&amp;M315), Prices!A:B, 2, 0)*Y315, 0)+if(O315&lt;&gt;"", VLOOKUP(maxifs(Prices!A:A, Prices!A:A, "&lt;="&amp;O315), Prices!A:B, 2, 0)*Z315, 0))</f>
        <v>0</v>
      </c>
      <c r="BG315" s="8">
        <f t="shared" si="49"/>
        <v>0</v>
      </c>
      <c r="BH315" s="8">
        <f t="shared" si="50"/>
        <v>-565.6089229</v>
      </c>
      <c r="BI315" s="8">
        <f>VLOOKUP(maxifs(Prices!A:A, Prices!A:A, "&lt;="&amp;$B$3), Prices!A:B, 2, 0)*AT315</f>
        <v>25713.84385</v>
      </c>
      <c r="BJ315" s="8">
        <f t="shared" si="51"/>
        <v>26658.41132</v>
      </c>
      <c r="BK315" s="8">
        <f t="shared" si="52"/>
        <v>0</v>
      </c>
      <c r="BL315" s="8">
        <f t="shared" si="53"/>
        <v>26658.41132</v>
      </c>
      <c r="BM315" s="8">
        <f t="shared" si="54"/>
        <v>-944.5674728</v>
      </c>
    </row>
    <row r="316" ht="12.75" customHeight="1">
      <c r="A316" s="88" t="s">
        <v>132</v>
      </c>
      <c r="B316" s="88" t="s">
        <v>105</v>
      </c>
      <c r="C316" s="7"/>
      <c r="D316" s="7" t="str">
        <f t="shared" si="8"/>
        <v>Y</v>
      </c>
      <c r="E316" s="89"/>
      <c r="F316" s="90" t="str">
        <f>iferror(VLOOKUP(A316, Terminations!C:D, 2, 0), "")</f>
        <v/>
      </c>
      <c r="G316" s="88" t="s">
        <v>136</v>
      </c>
      <c r="H316" s="8" t="str">
        <f t="shared" si="9"/>
        <v>E5-T04-46661</v>
      </c>
      <c r="I316" s="91">
        <v>45540.0</v>
      </c>
      <c r="J316" s="92">
        <v>33000.0</v>
      </c>
      <c r="K316" s="91">
        <v>46661.0</v>
      </c>
      <c r="L316" s="10">
        <f t="shared" si="10"/>
        <v>0</v>
      </c>
      <c r="M316" s="93" t="str">
        <f t="shared" si="11"/>
        <v/>
      </c>
      <c r="N316" s="8">
        <f t="shared" si="12"/>
        <v>0</v>
      </c>
      <c r="O316" s="94" t="str">
        <f t="shared" si="13"/>
        <v/>
      </c>
      <c r="P316" s="8">
        <f t="shared" si="14"/>
        <v>0</v>
      </c>
      <c r="Q316" s="95"/>
      <c r="R316" s="91"/>
      <c r="S316" s="97"/>
      <c r="T316" s="94">
        <f t="shared" si="16"/>
        <v>46661</v>
      </c>
      <c r="U316" s="10">
        <f t="shared" si="17"/>
        <v>0</v>
      </c>
      <c r="V316" s="10">
        <f t="shared" si="18"/>
        <v>33000</v>
      </c>
      <c r="W316" s="10">
        <f t="shared" si="19"/>
        <v>0</v>
      </c>
      <c r="X316" s="10">
        <f t="shared" si="20"/>
        <v>0</v>
      </c>
      <c r="Y316" s="10">
        <f t="shared" si="21"/>
        <v>0</v>
      </c>
      <c r="Z316" s="10">
        <f t="shared" si="22"/>
        <v>0</v>
      </c>
      <c r="AA316" s="10">
        <f t="shared" si="23"/>
        <v>0</v>
      </c>
      <c r="AB316" s="10">
        <f t="shared" si="24"/>
        <v>0</v>
      </c>
      <c r="AC316" s="10">
        <f t="shared" si="64"/>
        <v>33000</v>
      </c>
      <c r="AD316" s="9">
        <f t="shared" si="26"/>
        <v>45540</v>
      </c>
      <c r="AE316" s="9">
        <f t="array" ref="AE316">IFS(O316&lt;&gt;"", O316, M316&lt;&gt;"", M316, R316&lt;&gt;"", MIN(R316, K316), R316=0, K316)</f>
        <v>46661</v>
      </c>
      <c r="AF316" s="94">
        <f t="shared" si="27"/>
        <v>46661</v>
      </c>
      <c r="AG316" s="94" t="str">
        <f t="shared" si="28"/>
        <v>Start Before/End After (current period)</v>
      </c>
      <c r="AH316" s="98">
        <f t="shared" si="29"/>
        <v>45657</v>
      </c>
      <c r="AI316" s="98">
        <f t="shared" si="30"/>
        <v>45747</v>
      </c>
      <c r="AJ316" s="99">
        <f t="shared" si="31"/>
        <v>1122</v>
      </c>
      <c r="AK316" s="99">
        <f t="shared" si="32"/>
        <v>118</v>
      </c>
      <c r="AL316" s="99">
        <f t="shared" si="33"/>
        <v>90</v>
      </c>
      <c r="AM316" s="99">
        <f t="shared" si="34"/>
        <v>208</v>
      </c>
      <c r="AN316" s="8">
        <f t="shared" si="35"/>
        <v>29.41176471</v>
      </c>
      <c r="AO316" s="8">
        <f t="shared" si="36"/>
        <v>3470.588235</v>
      </c>
      <c r="AP316" s="8">
        <f t="shared" si="37"/>
        <v>2647.058824</v>
      </c>
      <c r="AQ316" s="8">
        <f t="shared" si="38"/>
        <v>0</v>
      </c>
      <c r="AR316" s="8">
        <f t="shared" si="39"/>
        <v>0</v>
      </c>
      <c r="AS316" s="8">
        <f t="shared" si="40"/>
        <v>0</v>
      </c>
      <c r="AT316" s="8">
        <f t="shared" si="41"/>
        <v>6117.647059</v>
      </c>
      <c r="AU316" s="100">
        <f t="shared" si="42"/>
        <v>0</v>
      </c>
      <c r="AV316" s="8">
        <f>if(AO316&gt;0, iferror(averageifs(Prices!$B:$B, Prices!$A:$A, "&gt;="&amp;AD316, Prices!$A:$A, "&lt;"&amp;MIN($B$2, AE316)), 0), 0)</f>
        <v>4.28613279</v>
      </c>
      <c r="AW316" s="8">
        <f>if(AP316&gt;0, IFERROR(averageifs(Prices!$B:$B, Prices!$A:$A, "&gt;="&amp;MAX(AD316, $B$2), Prices!$A:$A, "&lt;"&amp;MIN($B$3, AE316)), 0), 0)</f>
        <v>4.181418936</v>
      </c>
      <c r="AX316" s="8">
        <f>if(AT316&gt;0, iferror(averageifs(Prices!$B:$B, Prices!$A:$A, "&gt;="&amp;AD316, Prices!$A:$A, "&lt;"&amp;min($B$3, $AE316)), 0), 0)</f>
        <v>4.241110892</v>
      </c>
      <c r="AY316" s="8">
        <f>VLOOKUP(maxifs(Prices!A:A, Prices!A:A, "&lt;="&amp;$B$2-1), Prices!A:B, 2, 0)*AO316</f>
        <v>14506.57607</v>
      </c>
      <c r="AZ316" s="8">
        <f t="shared" si="43"/>
        <v>14875.40204</v>
      </c>
      <c r="BA316" s="8">
        <f t="shared" si="44"/>
        <v>0</v>
      </c>
      <c r="BB316" s="8">
        <f t="shared" si="45"/>
        <v>14875.40204</v>
      </c>
      <c r="BC316" s="8">
        <f t="shared" si="46"/>
        <v>-368.8259684</v>
      </c>
      <c r="BD316" s="8">
        <f t="shared" si="47"/>
        <v>11070.21754</v>
      </c>
      <c r="BE316" s="8">
        <f t="shared" si="48"/>
        <v>0</v>
      </c>
      <c r="BF316" s="8">
        <f>-(if(R316&gt;0, VLOOKUP(maxifs(Prices!A:A, Prices!A:A, "&lt;="&amp;R316), Prices!A:B, 2, 0)*AA316, 0)+if(M316&lt;&gt;"", VLOOKUP(maxifs(Prices!A:A, Prices!A:A, "&lt;="&amp;M316), Prices!A:B, 2, 0)*Y316, 0)+if(O316&lt;&gt;"", VLOOKUP(maxifs(Prices!A:A, Prices!A:A, "&lt;="&amp;O316), Prices!A:B, 2, 0)*Z316, 0))</f>
        <v>0</v>
      </c>
      <c r="BG316" s="8">
        <f t="shared" si="49"/>
        <v>0</v>
      </c>
      <c r="BH316" s="8">
        <f t="shared" si="50"/>
        <v>-550.4856896</v>
      </c>
      <c r="BI316" s="8">
        <f>VLOOKUP(maxifs(Prices!A:A, Prices!A:A, "&lt;="&amp;$B$3), Prices!A:B, 2, 0)*AT316</f>
        <v>25026.30791</v>
      </c>
      <c r="BJ316" s="8">
        <f t="shared" si="51"/>
        <v>25945.61957</v>
      </c>
      <c r="BK316" s="8">
        <f t="shared" si="52"/>
        <v>0</v>
      </c>
      <c r="BL316" s="8">
        <f t="shared" si="53"/>
        <v>25945.61957</v>
      </c>
      <c r="BM316" s="8">
        <f t="shared" si="54"/>
        <v>-919.311658</v>
      </c>
    </row>
    <row r="317" ht="12.75" customHeight="1">
      <c r="A317" s="88" t="s">
        <v>132</v>
      </c>
      <c r="B317" s="88" t="s">
        <v>105</v>
      </c>
      <c r="C317" s="7"/>
      <c r="D317" s="7" t="str">
        <f t="shared" si="8"/>
        <v>Y</v>
      </c>
      <c r="E317" s="89"/>
      <c r="F317" s="90" t="str">
        <f>iferror(VLOOKUP(A317, Terminations!C:D, 2, 0), "")</f>
        <v/>
      </c>
      <c r="G317" s="88" t="s">
        <v>136</v>
      </c>
      <c r="H317" s="8" t="str">
        <f t="shared" si="9"/>
        <v>E5-T04-46692</v>
      </c>
      <c r="I317" s="91">
        <v>45540.0</v>
      </c>
      <c r="J317" s="92">
        <v>33000.0</v>
      </c>
      <c r="K317" s="91">
        <v>46692.0</v>
      </c>
      <c r="L317" s="10">
        <f t="shared" si="10"/>
        <v>0</v>
      </c>
      <c r="M317" s="93" t="str">
        <f t="shared" si="11"/>
        <v/>
      </c>
      <c r="N317" s="8">
        <f t="shared" si="12"/>
        <v>0</v>
      </c>
      <c r="O317" s="94" t="str">
        <f t="shared" si="13"/>
        <v/>
      </c>
      <c r="P317" s="8">
        <f t="shared" si="14"/>
        <v>0</v>
      </c>
      <c r="Q317" s="95"/>
      <c r="R317" s="91"/>
      <c r="S317" s="97"/>
      <c r="T317" s="94">
        <f t="shared" si="16"/>
        <v>46692</v>
      </c>
      <c r="U317" s="10">
        <f t="shared" si="17"/>
        <v>0</v>
      </c>
      <c r="V317" s="10">
        <f t="shared" si="18"/>
        <v>33000</v>
      </c>
      <c r="W317" s="10">
        <f t="shared" si="19"/>
        <v>0</v>
      </c>
      <c r="X317" s="10">
        <f t="shared" si="20"/>
        <v>0</v>
      </c>
      <c r="Y317" s="10">
        <f t="shared" si="21"/>
        <v>0</v>
      </c>
      <c r="Z317" s="10">
        <f t="shared" si="22"/>
        <v>0</v>
      </c>
      <c r="AA317" s="10">
        <f t="shared" si="23"/>
        <v>0</v>
      </c>
      <c r="AB317" s="10">
        <f t="shared" si="24"/>
        <v>0</v>
      </c>
      <c r="AC317" s="10">
        <f t="shared" si="64"/>
        <v>33000</v>
      </c>
      <c r="AD317" s="9">
        <f t="shared" si="26"/>
        <v>45540</v>
      </c>
      <c r="AE317" s="9">
        <f t="array" ref="AE317">IFS(O317&lt;&gt;"", O317, M317&lt;&gt;"", M317, R317&lt;&gt;"", MIN(R317, K317), R317=0, K317)</f>
        <v>46692</v>
      </c>
      <c r="AF317" s="94">
        <f t="shared" si="27"/>
        <v>46692</v>
      </c>
      <c r="AG317" s="94" t="str">
        <f t="shared" si="28"/>
        <v>Start Before/End After (current period)</v>
      </c>
      <c r="AH317" s="98">
        <f t="shared" si="29"/>
        <v>45657</v>
      </c>
      <c r="AI317" s="98">
        <f t="shared" si="30"/>
        <v>45747</v>
      </c>
      <c r="AJ317" s="99">
        <f t="shared" si="31"/>
        <v>1153</v>
      </c>
      <c r="AK317" s="99">
        <f t="shared" si="32"/>
        <v>118</v>
      </c>
      <c r="AL317" s="99">
        <f t="shared" si="33"/>
        <v>90</v>
      </c>
      <c r="AM317" s="99">
        <f t="shared" si="34"/>
        <v>208</v>
      </c>
      <c r="AN317" s="8">
        <f t="shared" si="35"/>
        <v>28.62098873</v>
      </c>
      <c r="AO317" s="8">
        <f t="shared" si="36"/>
        <v>3377.27667</v>
      </c>
      <c r="AP317" s="8">
        <f t="shared" si="37"/>
        <v>2575.888985</v>
      </c>
      <c r="AQ317" s="8">
        <f t="shared" si="38"/>
        <v>0</v>
      </c>
      <c r="AR317" s="8">
        <f t="shared" si="39"/>
        <v>0</v>
      </c>
      <c r="AS317" s="8">
        <f t="shared" si="40"/>
        <v>0</v>
      </c>
      <c r="AT317" s="8">
        <f t="shared" si="41"/>
        <v>5953.165655</v>
      </c>
      <c r="AU317" s="100">
        <f t="shared" si="42"/>
        <v>0</v>
      </c>
      <c r="AV317" s="8">
        <f>if(AO317&gt;0, iferror(averageifs(Prices!$B:$B, Prices!$A:$A, "&gt;="&amp;AD317, Prices!$A:$A, "&lt;"&amp;MIN($B$2, AE317)), 0), 0)</f>
        <v>4.28613279</v>
      </c>
      <c r="AW317" s="8">
        <f>if(AP317&gt;0, IFERROR(averageifs(Prices!$B:$B, Prices!$A:$A, "&gt;="&amp;MAX(AD317, $B$2), Prices!$A:$A, "&lt;"&amp;MIN($B$3, AE317)), 0), 0)</f>
        <v>4.181418936</v>
      </c>
      <c r="AX317" s="8">
        <f>if(AT317&gt;0, iferror(averageifs(Prices!$B:$B, Prices!$A:$A, "&gt;="&amp;AD317, Prices!$A:$A, "&lt;"&amp;min($B$3, $AE317)), 0), 0)</f>
        <v>4.241110892</v>
      </c>
      <c r="AY317" s="8">
        <f>VLOOKUP(maxifs(Prices!A:A, Prices!A:A, "&lt;="&amp;$B$2-1), Prices!A:B, 2, 0)*AO317</f>
        <v>14116.5467</v>
      </c>
      <c r="AZ317" s="8">
        <f t="shared" si="43"/>
        <v>14475.45628</v>
      </c>
      <c r="BA317" s="8">
        <f t="shared" si="44"/>
        <v>0</v>
      </c>
      <c r="BB317" s="8">
        <f t="shared" si="45"/>
        <v>14475.45628</v>
      </c>
      <c r="BC317" s="8">
        <f t="shared" si="46"/>
        <v>-358.909572</v>
      </c>
      <c r="BD317" s="8">
        <f t="shared" si="47"/>
        <v>10772.57942</v>
      </c>
      <c r="BE317" s="8">
        <f t="shared" si="48"/>
        <v>0</v>
      </c>
      <c r="BF317" s="8">
        <f>-(if(R317&gt;0, VLOOKUP(maxifs(Prices!A:A, Prices!A:A, "&lt;="&amp;R317), Prices!A:B, 2, 0)*AA317, 0)+if(M317&lt;&gt;"", VLOOKUP(maxifs(Prices!A:A, Prices!A:A, "&lt;="&amp;M317), Prices!A:B, 2, 0)*Y317, 0)+if(O317&lt;&gt;"", VLOOKUP(maxifs(Prices!A:A, Prices!A:A, "&lt;="&amp;O317), Prices!A:B, 2, 0)*Z317, 0))</f>
        <v>0</v>
      </c>
      <c r="BG317" s="8">
        <f t="shared" si="49"/>
        <v>0</v>
      </c>
      <c r="BH317" s="8">
        <f t="shared" si="50"/>
        <v>-535.6851204</v>
      </c>
      <c r="BI317" s="8">
        <f>VLOOKUP(maxifs(Prices!A:A, Prices!A:A, "&lt;="&amp;$B$3), Prices!A:B, 2, 0)*AT317</f>
        <v>24353.44101</v>
      </c>
      <c r="BJ317" s="8">
        <f t="shared" si="51"/>
        <v>25248.0357</v>
      </c>
      <c r="BK317" s="8">
        <f t="shared" si="52"/>
        <v>0</v>
      </c>
      <c r="BL317" s="8">
        <f t="shared" si="53"/>
        <v>25248.0357</v>
      </c>
      <c r="BM317" s="8">
        <f t="shared" si="54"/>
        <v>-894.5946924</v>
      </c>
    </row>
    <row r="318" ht="12.75" customHeight="1">
      <c r="A318" s="88" t="s">
        <v>132</v>
      </c>
      <c r="B318" s="88" t="s">
        <v>105</v>
      </c>
      <c r="C318" s="7"/>
      <c r="D318" s="7" t="str">
        <f t="shared" si="8"/>
        <v>Y</v>
      </c>
      <c r="E318" s="89"/>
      <c r="F318" s="90" t="str">
        <f>iferror(VLOOKUP(A318, Terminations!C:D, 2, 0), "")</f>
        <v/>
      </c>
      <c r="G318" s="88" t="s">
        <v>136</v>
      </c>
      <c r="H318" s="8" t="str">
        <f t="shared" si="9"/>
        <v>E5-T04-46722</v>
      </c>
      <c r="I318" s="91">
        <v>45540.0</v>
      </c>
      <c r="J318" s="92">
        <v>33000.0</v>
      </c>
      <c r="K318" s="91">
        <v>46722.0</v>
      </c>
      <c r="L318" s="10">
        <f t="shared" si="10"/>
        <v>0</v>
      </c>
      <c r="M318" s="93" t="str">
        <f t="shared" si="11"/>
        <v/>
      </c>
      <c r="N318" s="8">
        <f t="shared" si="12"/>
        <v>0</v>
      </c>
      <c r="O318" s="94" t="str">
        <f t="shared" si="13"/>
        <v/>
      </c>
      <c r="P318" s="8">
        <f t="shared" si="14"/>
        <v>0</v>
      </c>
      <c r="Q318" s="95"/>
      <c r="R318" s="91"/>
      <c r="S318" s="97"/>
      <c r="T318" s="94">
        <f t="shared" si="16"/>
        <v>46722</v>
      </c>
      <c r="U318" s="10">
        <f t="shared" si="17"/>
        <v>0</v>
      </c>
      <c r="V318" s="10">
        <f t="shared" si="18"/>
        <v>33000</v>
      </c>
      <c r="W318" s="10">
        <f t="shared" si="19"/>
        <v>0</v>
      </c>
      <c r="X318" s="10">
        <f t="shared" si="20"/>
        <v>0</v>
      </c>
      <c r="Y318" s="10">
        <f t="shared" si="21"/>
        <v>0</v>
      </c>
      <c r="Z318" s="10">
        <f t="shared" si="22"/>
        <v>0</v>
      </c>
      <c r="AA318" s="10">
        <f t="shared" si="23"/>
        <v>0</v>
      </c>
      <c r="AB318" s="10">
        <f t="shared" si="24"/>
        <v>0</v>
      </c>
      <c r="AC318" s="10">
        <f t="shared" si="64"/>
        <v>33000</v>
      </c>
      <c r="AD318" s="9">
        <f t="shared" si="26"/>
        <v>45540</v>
      </c>
      <c r="AE318" s="9">
        <f t="array" ref="AE318">IFS(O318&lt;&gt;"", O318, M318&lt;&gt;"", M318, R318&lt;&gt;"", MIN(R318, K318), R318=0, K318)</f>
        <v>46722</v>
      </c>
      <c r="AF318" s="94">
        <f t="shared" si="27"/>
        <v>46722</v>
      </c>
      <c r="AG318" s="94" t="str">
        <f t="shared" si="28"/>
        <v>Start Before/End After (current period)</v>
      </c>
      <c r="AH318" s="98">
        <f t="shared" si="29"/>
        <v>45657</v>
      </c>
      <c r="AI318" s="98">
        <f t="shared" si="30"/>
        <v>45747</v>
      </c>
      <c r="AJ318" s="99">
        <f t="shared" si="31"/>
        <v>1183</v>
      </c>
      <c r="AK318" s="99">
        <f t="shared" si="32"/>
        <v>118</v>
      </c>
      <c r="AL318" s="99">
        <f t="shared" si="33"/>
        <v>90</v>
      </c>
      <c r="AM318" s="99">
        <f t="shared" si="34"/>
        <v>208</v>
      </c>
      <c r="AN318" s="8">
        <f t="shared" si="35"/>
        <v>27.89518174</v>
      </c>
      <c r="AO318" s="8">
        <f t="shared" si="36"/>
        <v>3291.631445</v>
      </c>
      <c r="AP318" s="8">
        <f t="shared" si="37"/>
        <v>2510.566357</v>
      </c>
      <c r="AQ318" s="8">
        <f t="shared" si="38"/>
        <v>0</v>
      </c>
      <c r="AR318" s="8">
        <f t="shared" si="39"/>
        <v>0</v>
      </c>
      <c r="AS318" s="8">
        <f t="shared" si="40"/>
        <v>0</v>
      </c>
      <c r="AT318" s="8">
        <f t="shared" si="41"/>
        <v>5802.197802</v>
      </c>
      <c r="AU318" s="100">
        <f t="shared" si="42"/>
        <v>0</v>
      </c>
      <c r="AV318" s="8">
        <f>if(AO318&gt;0, iferror(averageifs(Prices!$B:$B, Prices!$A:$A, "&gt;="&amp;AD318, Prices!$A:$A, "&lt;"&amp;MIN($B$2, AE318)), 0), 0)</f>
        <v>4.28613279</v>
      </c>
      <c r="AW318" s="8">
        <f>if(AP318&gt;0, IFERROR(averageifs(Prices!$B:$B, Prices!$A:$A, "&gt;="&amp;MAX(AD318, $B$2), Prices!$A:$A, "&lt;"&amp;MIN($B$3, AE318)), 0), 0)</f>
        <v>4.181418936</v>
      </c>
      <c r="AX318" s="8">
        <f>if(AT318&gt;0, iferror(averageifs(Prices!$B:$B, Prices!$A:$A, "&gt;="&amp;AD318, Prices!$A:$A, "&lt;"&amp;min($B$3, $AE318)), 0), 0)</f>
        <v>4.241110892</v>
      </c>
      <c r="AY318" s="8">
        <f>VLOOKUP(maxifs(Prices!A:A, Prices!A:A, "&lt;="&amp;$B$2-1), Prices!A:B, 2, 0)*AO318</f>
        <v>13758.56158</v>
      </c>
      <c r="AZ318" s="8">
        <f t="shared" si="43"/>
        <v>14108.36947</v>
      </c>
      <c r="BA318" s="8">
        <f t="shared" si="44"/>
        <v>0</v>
      </c>
      <c r="BB318" s="8">
        <f t="shared" si="45"/>
        <v>14108.36947</v>
      </c>
      <c r="BC318" s="8">
        <f t="shared" si="46"/>
        <v>-349.8078922</v>
      </c>
      <c r="BD318" s="8">
        <f t="shared" si="47"/>
        <v>10499.39482</v>
      </c>
      <c r="BE318" s="8">
        <f t="shared" si="48"/>
        <v>0</v>
      </c>
      <c r="BF318" s="8">
        <f>-(if(R318&gt;0, VLOOKUP(maxifs(Prices!A:A, Prices!A:A, "&lt;="&amp;R318), Prices!A:B, 2, 0)*AA318, 0)+if(M318&lt;&gt;"", VLOOKUP(maxifs(Prices!A:A, Prices!A:A, "&lt;="&amp;M318), Prices!A:B, 2, 0)*Y318, 0)+if(O318&lt;&gt;"", VLOOKUP(maxifs(Prices!A:A, Prices!A:A, "&lt;="&amp;O318), Prices!A:B, 2, 0)*Z318, 0))</f>
        <v>0</v>
      </c>
      <c r="BG318" s="8">
        <f t="shared" si="49"/>
        <v>0</v>
      </c>
      <c r="BH318" s="8">
        <f t="shared" si="50"/>
        <v>-522.1005442</v>
      </c>
      <c r="BI318" s="8">
        <f>VLOOKUP(maxifs(Prices!A:A, Prices!A:A, "&lt;="&amp;$B$3), Prices!A:B, 2, 0)*AT318</f>
        <v>23735.85586</v>
      </c>
      <c r="BJ318" s="8">
        <f t="shared" si="51"/>
        <v>24607.76429</v>
      </c>
      <c r="BK318" s="8">
        <f t="shared" si="52"/>
        <v>0</v>
      </c>
      <c r="BL318" s="8">
        <f t="shared" si="53"/>
        <v>24607.76429</v>
      </c>
      <c r="BM318" s="8">
        <f t="shared" si="54"/>
        <v>-871.9084364</v>
      </c>
    </row>
    <row r="319" ht="12.75" customHeight="1">
      <c r="A319" s="88" t="s">
        <v>132</v>
      </c>
      <c r="B319" s="88" t="s">
        <v>105</v>
      </c>
      <c r="C319" s="7"/>
      <c r="D319" s="7" t="str">
        <f t="shared" si="8"/>
        <v>Y</v>
      </c>
      <c r="E319" s="89"/>
      <c r="F319" s="90" t="str">
        <f>iferror(VLOOKUP(A319, Terminations!C:D, 2, 0), "")</f>
        <v/>
      </c>
      <c r="G319" s="88" t="s">
        <v>136</v>
      </c>
      <c r="H319" s="8" t="str">
        <f t="shared" si="9"/>
        <v>E5-T04-46753</v>
      </c>
      <c r="I319" s="91">
        <v>45540.0</v>
      </c>
      <c r="J319" s="92">
        <v>33000.0</v>
      </c>
      <c r="K319" s="91">
        <v>46753.0</v>
      </c>
      <c r="L319" s="10">
        <f t="shared" si="10"/>
        <v>0</v>
      </c>
      <c r="M319" s="93" t="str">
        <f t="shared" si="11"/>
        <v/>
      </c>
      <c r="N319" s="8">
        <f t="shared" si="12"/>
        <v>0</v>
      </c>
      <c r="O319" s="94" t="str">
        <f t="shared" si="13"/>
        <v/>
      </c>
      <c r="P319" s="8">
        <f t="shared" si="14"/>
        <v>0</v>
      </c>
      <c r="Q319" s="95"/>
      <c r="R319" s="91"/>
      <c r="S319" s="97"/>
      <c r="T319" s="94">
        <f t="shared" si="16"/>
        <v>46753</v>
      </c>
      <c r="U319" s="10">
        <f t="shared" si="17"/>
        <v>0</v>
      </c>
      <c r="V319" s="10">
        <f t="shared" si="18"/>
        <v>33000</v>
      </c>
      <c r="W319" s="10">
        <f t="shared" si="19"/>
        <v>0</v>
      </c>
      <c r="X319" s="10">
        <f t="shared" si="20"/>
        <v>0</v>
      </c>
      <c r="Y319" s="10">
        <f t="shared" si="21"/>
        <v>0</v>
      </c>
      <c r="Z319" s="10">
        <f t="shared" si="22"/>
        <v>0</v>
      </c>
      <c r="AA319" s="10">
        <f t="shared" si="23"/>
        <v>0</v>
      </c>
      <c r="AB319" s="10">
        <f t="shared" si="24"/>
        <v>0</v>
      </c>
      <c r="AC319" s="10">
        <f t="shared" si="64"/>
        <v>33000</v>
      </c>
      <c r="AD319" s="9">
        <f t="shared" si="26"/>
        <v>45540</v>
      </c>
      <c r="AE319" s="9">
        <f t="array" ref="AE319">IFS(O319&lt;&gt;"", O319, M319&lt;&gt;"", M319, R319&lt;&gt;"", MIN(R319, K319), R319=0, K319)</f>
        <v>46753</v>
      </c>
      <c r="AF319" s="94">
        <f t="shared" si="27"/>
        <v>46753</v>
      </c>
      <c r="AG319" s="94" t="str">
        <f t="shared" si="28"/>
        <v>Start Before/End After (current period)</v>
      </c>
      <c r="AH319" s="98">
        <f t="shared" si="29"/>
        <v>45657</v>
      </c>
      <c r="AI319" s="98">
        <f t="shared" si="30"/>
        <v>45747</v>
      </c>
      <c r="AJ319" s="99">
        <f t="shared" si="31"/>
        <v>1214</v>
      </c>
      <c r="AK319" s="99">
        <f t="shared" si="32"/>
        <v>118</v>
      </c>
      <c r="AL319" s="99">
        <f t="shared" si="33"/>
        <v>90</v>
      </c>
      <c r="AM319" s="99">
        <f t="shared" si="34"/>
        <v>208</v>
      </c>
      <c r="AN319" s="8">
        <f t="shared" si="35"/>
        <v>27.18286656</v>
      </c>
      <c r="AO319" s="8">
        <f t="shared" si="36"/>
        <v>3207.578254</v>
      </c>
      <c r="AP319" s="8">
        <f t="shared" si="37"/>
        <v>2446.45799</v>
      </c>
      <c r="AQ319" s="8">
        <f t="shared" si="38"/>
        <v>0</v>
      </c>
      <c r="AR319" s="8">
        <f t="shared" si="39"/>
        <v>0</v>
      </c>
      <c r="AS319" s="8">
        <f t="shared" si="40"/>
        <v>0</v>
      </c>
      <c r="AT319" s="8">
        <f t="shared" si="41"/>
        <v>5654.036244</v>
      </c>
      <c r="AU319" s="100">
        <f t="shared" si="42"/>
        <v>0</v>
      </c>
      <c r="AV319" s="8">
        <f>if(AO319&gt;0, iferror(averageifs(Prices!$B:$B, Prices!$A:$A, "&gt;="&amp;AD319, Prices!$A:$A, "&lt;"&amp;MIN($B$2, AE319)), 0), 0)</f>
        <v>4.28613279</v>
      </c>
      <c r="AW319" s="8">
        <f>if(AP319&gt;0, IFERROR(averageifs(Prices!$B:$B, Prices!$A:$A, "&gt;="&amp;MAX(AD319, $B$2), Prices!$A:$A, "&lt;"&amp;MIN($B$3, AE319)), 0), 0)</f>
        <v>4.181418936</v>
      </c>
      <c r="AX319" s="8">
        <f>if(AT319&gt;0, iferror(averageifs(Prices!$B:$B, Prices!$A:$A, "&gt;="&amp;AD319, Prices!$A:$A, "&lt;"&amp;min($B$3, $AE319)), 0), 0)</f>
        <v>4.241110892</v>
      </c>
      <c r="AY319" s="8">
        <f>VLOOKUP(maxifs(Prices!A:A, Prices!A:A, "&lt;="&amp;$B$2-1), Prices!A:B, 2, 0)*AO319</f>
        <v>13407.23093</v>
      </c>
      <c r="AZ319" s="8">
        <f t="shared" si="43"/>
        <v>13748.10633</v>
      </c>
      <c r="BA319" s="8">
        <f t="shared" si="44"/>
        <v>0</v>
      </c>
      <c r="BB319" s="8">
        <f t="shared" si="45"/>
        <v>13748.10633</v>
      </c>
      <c r="BC319" s="8">
        <f t="shared" si="46"/>
        <v>-340.8754008</v>
      </c>
      <c r="BD319" s="8">
        <f t="shared" si="47"/>
        <v>10231.28836</v>
      </c>
      <c r="BE319" s="8">
        <f t="shared" si="48"/>
        <v>0</v>
      </c>
      <c r="BF319" s="8">
        <f>-(if(R319&gt;0, VLOOKUP(maxifs(Prices!A:A, Prices!A:A, "&lt;="&amp;R319), Prices!A:B, 2, 0)*AA319, 0)+if(M319&lt;&gt;"", VLOOKUP(maxifs(Prices!A:A, Prices!A:A, "&lt;="&amp;M319), Prices!A:B, 2, 0)*Y319, 0)+if(O319&lt;&gt;"", VLOOKUP(maxifs(Prices!A:A, Prices!A:A, "&lt;="&amp;O319), Prices!A:B, 2, 0)*Z319, 0))</f>
        <v>0</v>
      </c>
      <c r="BG319" s="8">
        <f t="shared" si="49"/>
        <v>0</v>
      </c>
      <c r="BH319" s="8">
        <f t="shared" si="50"/>
        <v>-508.7684875</v>
      </c>
      <c r="BI319" s="8">
        <f>VLOOKUP(maxifs(Prices!A:A, Prices!A:A, "&lt;="&amp;$B$3), Prices!A:B, 2, 0)*AT319</f>
        <v>23129.75081</v>
      </c>
      <c r="BJ319" s="8">
        <f t="shared" si="51"/>
        <v>23979.3947</v>
      </c>
      <c r="BK319" s="8">
        <f t="shared" si="52"/>
        <v>0</v>
      </c>
      <c r="BL319" s="8">
        <f t="shared" si="53"/>
        <v>23979.3947</v>
      </c>
      <c r="BM319" s="8">
        <f t="shared" si="54"/>
        <v>-849.6438882</v>
      </c>
    </row>
    <row r="320" ht="12.75" customHeight="1">
      <c r="A320" s="88" t="s">
        <v>132</v>
      </c>
      <c r="B320" s="88" t="s">
        <v>105</v>
      </c>
      <c r="C320" s="7"/>
      <c r="D320" s="7" t="str">
        <f t="shared" si="8"/>
        <v>Y</v>
      </c>
      <c r="E320" s="89"/>
      <c r="F320" s="90" t="str">
        <f>iferror(VLOOKUP(A320, Terminations!C:D, 2, 0), "")</f>
        <v/>
      </c>
      <c r="G320" s="88" t="s">
        <v>136</v>
      </c>
      <c r="H320" s="8" t="str">
        <f t="shared" si="9"/>
        <v>E5-T04-46784</v>
      </c>
      <c r="I320" s="91">
        <v>45540.0</v>
      </c>
      <c r="J320" s="92">
        <v>33000.0</v>
      </c>
      <c r="K320" s="91">
        <v>46784.0</v>
      </c>
      <c r="L320" s="10">
        <f t="shared" si="10"/>
        <v>0</v>
      </c>
      <c r="M320" s="93" t="str">
        <f t="shared" si="11"/>
        <v/>
      </c>
      <c r="N320" s="8">
        <f t="shared" si="12"/>
        <v>0</v>
      </c>
      <c r="O320" s="94" t="str">
        <f t="shared" si="13"/>
        <v/>
      </c>
      <c r="P320" s="8">
        <f t="shared" si="14"/>
        <v>0</v>
      </c>
      <c r="Q320" s="95"/>
      <c r="R320" s="91"/>
      <c r="S320" s="97"/>
      <c r="T320" s="94">
        <f t="shared" si="16"/>
        <v>46784</v>
      </c>
      <c r="U320" s="10">
        <f t="shared" si="17"/>
        <v>0</v>
      </c>
      <c r="V320" s="10">
        <f t="shared" si="18"/>
        <v>33000</v>
      </c>
      <c r="W320" s="10">
        <f t="shared" si="19"/>
        <v>0</v>
      </c>
      <c r="X320" s="10">
        <f t="shared" si="20"/>
        <v>0</v>
      </c>
      <c r="Y320" s="10">
        <f t="shared" si="21"/>
        <v>0</v>
      </c>
      <c r="Z320" s="10">
        <f t="shared" si="22"/>
        <v>0</v>
      </c>
      <c r="AA320" s="10">
        <f t="shared" si="23"/>
        <v>0</v>
      </c>
      <c r="AB320" s="10">
        <f t="shared" si="24"/>
        <v>0</v>
      </c>
      <c r="AC320" s="10">
        <f t="shared" si="64"/>
        <v>33000</v>
      </c>
      <c r="AD320" s="9">
        <f t="shared" si="26"/>
        <v>45540</v>
      </c>
      <c r="AE320" s="9">
        <f t="array" ref="AE320">IFS(O320&lt;&gt;"", O320, M320&lt;&gt;"", M320, R320&lt;&gt;"", MIN(R320, K320), R320=0, K320)</f>
        <v>46784</v>
      </c>
      <c r="AF320" s="94">
        <f t="shared" si="27"/>
        <v>46784</v>
      </c>
      <c r="AG320" s="94" t="str">
        <f t="shared" si="28"/>
        <v>Start Before/End After (current period)</v>
      </c>
      <c r="AH320" s="98">
        <f t="shared" si="29"/>
        <v>45657</v>
      </c>
      <c r="AI320" s="98">
        <f t="shared" si="30"/>
        <v>45747</v>
      </c>
      <c r="AJ320" s="99">
        <f t="shared" si="31"/>
        <v>1245</v>
      </c>
      <c r="AK320" s="99">
        <f t="shared" si="32"/>
        <v>118</v>
      </c>
      <c r="AL320" s="99">
        <f t="shared" si="33"/>
        <v>90</v>
      </c>
      <c r="AM320" s="99">
        <f t="shared" si="34"/>
        <v>208</v>
      </c>
      <c r="AN320" s="8">
        <f t="shared" si="35"/>
        <v>26.5060241</v>
      </c>
      <c r="AO320" s="8">
        <f t="shared" si="36"/>
        <v>3127.710843</v>
      </c>
      <c r="AP320" s="8">
        <f t="shared" si="37"/>
        <v>2385.542169</v>
      </c>
      <c r="AQ320" s="8">
        <f t="shared" si="38"/>
        <v>0</v>
      </c>
      <c r="AR320" s="8">
        <f t="shared" si="39"/>
        <v>0</v>
      </c>
      <c r="AS320" s="8">
        <f t="shared" si="40"/>
        <v>0</v>
      </c>
      <c r="AT320" s="8">
        <f t="shared" si="41"/>
        <v>5513.253012</v>
      </c>
      <c r="AU320" s="100">
        <f t="shared" si="42"/>
        <v>0</v>
      </c>
      <c r="AV320" s="8">
        <f>if(AO320&gt;0, iferror(averageifs(Prices!$B:$B, Prices!$A:$A, "&gt;="&amp;AD320, Prices!$A:$A, "&lt;"&amp;MIN($B$2, AE320)), 0), 0)</f>
        <v>4.28613279</v>
      </c>
      <c r="AW320" s="8">
        <f>if(AP320&gt;0, IFERROR(averageifs(Prices!$B:$B, Prices!$A:$A, "&gt;="&amp;MAX(AD320, $B$2), Prices!$A:$A, "&lt;"&amp;MIN($B$3, AE320)), 0), 0)</f>
        <v>4.181418936</v>
      </c>
      <c r="AX320" s="8">
        <f>if(AT320&gt;0, iferror(averageifs(Prices!$B:$B, Prices!$A:$A, "&gt;="&amp;AD320, Prices!$A:$A, "&lt;"&amp;min($B$3, $AE320)), 0), 0)</f>
        <v>4.241110892</v>
      </c>
      <c r="AY320" s="8">
        <f>VLOOKUP(maxifs(Prices!A:A, Prices!A:A, "&lt;="&amp;$B$2-1), Prices!A:B, 2, 0)*AO320</f>
        <v>13073.39626</v>
      </c>
      <c r="AZ320" s="8">
        <f t="shared" si="43"/>
        <v>13405.784</v>
      </c>
      <c r="BA320" s="8">
        <f t="shared" si="44"/>
        <v>0</v>
      </c>
      <c r="BB320" s="8">
        <f t="shared" si="45"/>
        <v>13405.784</v>
      </c>
      <c r="BC320" s="8">
        <f t="shared" si="46"/>
        <v>-332.3877402</v>
      </c>
      <c r="BD320" s="8">
        <f t="shared" si="47"/>
        <v>9976.533393</v>
      </c>
      <c r="BE320" s="8">
        <f t="shared" si="48"/>
        <v>0</v>
      </c>
      <c r="BF320" s="8">
        <f>-(if(R320&gt;0, VLOOKUP(maxifs(Prices!A:A, Prices!A:A, "&lt;="&amp;R320), Prices!A:B, 2, 0)*AA320, 0)+if(M320&lt;&gt;"", VLOOKUP(maxifs(Prices!A:A, Prices!A:A, "&lt;="&amp;M320), Prices!A:B, 2, 0)*Y320, 0)+if(O320&lt;&gt;"", VLOOKUP(maxifs(Prices!A:A, Prices!A:A, "&lt;="&amp;O320), Prices!A:B, 2, 0)*Z320, 0))</f>
        <v>0</v>
      </c>
      <c r="BG320" s="8">
        <f t="shared" si="49"/>
        <v>0</v>
      </c>
      <c r="BH320" s="8">
        <f t="shared" si="50"/>
        <v>-496.1003564</v>
      </c>
      <c r="BI320" s="8">
        <f>VLOOKUP(maxifs(Prices!A:A, Prices!A:A, "&lt;="&amp;$B$3), Prices!A:B, 2, 0)*AT320</f>
        <v>22553.8293</v>
      </c>
      <c r="BJ320" s="8">
        <f t="shared" si="51"/>
        <v>23382.3174</v>
      </c>
      <c r="BK320" s="8">
        <f t="shared" si="52"/>
        <v>0</v>
      </c>
      <c r="BL320" s="8">
        <f t="shared" si="53"/>
        <v>23382.3174</v>
      </c>
      <c r="BM320" s="8">
        <f t="shared" si="54"/>
        <v>-828.4880966</v>
      </c>
    </row>
    <row r="321" ht="12.75" customHeight="1">
      <c r="A321" s="88" t="s">
        <v>132</v>
      </c>
      <c r="B321" s="88" t="s">
        <v>105</v>
      </c>
      <c r="C321" s="7"/>
      <c r="D321" s="7" t="str">
        <f t="shared" si="8"/>
        <v>Y</v>
      </c>
      <c r="E321" s="89"/>
      <c r="F321" s="90" t="str">
        <f>iferror(VLOOKUP(A321, Terminations!C:D, 2, 0), "")</f>
        <v/>
      </c>
      <c r="G321" s="88" t="s">
        <v>136</v>
      </c>
      <c r="H321" s="8" t="str">
        <f t="shared" si="9"/>
        <v>E5-T04-46812</v>
      </c>
      <c r="I321" s="91">
        <v>45540.0</v>
      </c>
      <c r="J321" s="92">
        <v>33000.0</v>
      </c>
      <c r="K321" s="91">
        <v>46812.0</v>
      </c>
      <c r="L321" s="10">
        <f t="shared" si="10"/>
        <v>0</v>
      </c>
      <c r="M321" s="93" t="str">
        <f t="shared" si="11"/>
        <v/>
      </c>
      <c r="N321" s="8">
        <f t="shared" si="12"/>
        <v>0</v>
      </c>
      <c r="O321" s="94" t="str">
        <f t="shared" si="13"/>
        <v/>
      </c>
      <c r="P321" s="8">
        <f t="shared" si="14"/>
        <v>0</v>
      </c>
      <c r="Q321" s="95"/>
      <c r="R321" s="91"/>
      <c r="S321" s="97"/>
      <c r="T321" s="94">
        <f t="shared" si="16"/>
        <v>46812</v>
      </c>
      <c r="U321" s="10">
        <f t="shared" si="17"/>
        <v>0</v>
      </c>
      <c r="V321" s="10">
        <f t="shared" si="18"/>
        <v>33000</v>
      </c>
      <c r="W321" s="10">
        <f t="shared" si="19"/>
        <v>0</v>
      </c>
      <c r="X321" s="10">
        <f t="shared" si="20"/>
        <v>0</v>
      </c>
      <c r="Y321" s="10">
        <f t="shared" si="21"/>
        <v>0</v>
      </c>
      <c r="Z321" s="10">
        <f t="shared" si="22"/>
        <v>0</v>
      </c>
      <c r="AA321" s="10">
        <f t="shared" si="23"/>
        <v>0</v>
      </c>
      <c r="AB321" s="10">
        <f t="shared" si="24"/>
        <v>0</v>
      </c>
      <c r="AC321" s="10">
        <f t="shared" si="64"/>
        <v>33000</v>
      </c>
      <c r="AD321" s="9">
        <f t="shared" si="26"/>
        <v>45540</v>
      </c>
      <c r="AE321" s="9">
        <f t="array" ref="AE321">IFS(O321&lt;&gt;"", O321, M321&lt;&gt;"", M321, R321&lt;&gt;"", MIN(R321, K321), R321=0, K321)</f>
        <v>46812</v>
      </c>
      <c r="AF321" s="94">
        <f t="shared" si="27"/>
        <v>46812</v>
      </c>
      <c r="AG321" s="94" t="str">
        <f t="shared" si="28"/>
        <v>Start Before/End After (current period)</v>
      </c>
      <c r="AH321" s="98">
        <f t="shared" si="29"/>
        <v>45657</v>
      </c>
      <c r="AI321" s="98">
        <f t="shared" si="30"/>
        <v>45747</v>
      </c>
      <c r="AJ321" s="99">
        <f t="shared" si="31"/>
        <v>1273</v>
      </c>
      <c r="AK321" s="99">
        <f t="shared" si="32"/>
        <v>118</v>
      </c>
      <c r="AL321" s="99">
        <f t="shared" si="33"/>
        <v>90</v>
      </c>
      <c r="AM321" s="99">
        <f t="shared" si="34"/>
        <v>208</v>
      </c>
      <c r="AN321" s="8">
        <f t="shared" si="35"/>
        <v>25.9230165</v>
      </c>
      <c r="AO321" s="8">
        <f t="shared" si="36"/>
        <v>3058.915947</v>
      </c>
      <c r="AP321" s="8">
        <f t="shared" si="37"/>
        <v>2333.071485</v>
      </c>
      <c r="AQ321" s="8">
        <f t="shared" si="38"/>
        <v>0</v>
      </c>
      <c r="AR321" s="8">
        <f t="shared" si="39"/>
        <v>0</v>
      </c>
      <c r="AS321" s="8">
        <f t="shared" si="40"/>
        <v>0</v>
      </c>
      <c r="AT321" s="8">
        <f t="shared" si="41"/>
        <v>5391.987431</v>
      </c>
      <c r="AU321" s="100">
        <f t="shared" si="42"/>
        <v>0</v>
      </c>
      <c r="AV321" s="8">
        <f>if(AO321&gt;0, iferror(averageifs(Prices!$B:$B, Prices!$A:$A, "&gt;="&amp;AD321, Prices!$A:$A, "&lt;"&amp;MIN($B$2, AE321)), 0), 0)</f>
        <v>4.28613279</v>
      </c>
      <c r="AW321" s="8">
        <f>if(AP321&gt;0, IFERROR(averageifs(Prices!$B:$B, Prices!$A:$A, "&gt;="&amp;MAX(AD321, $B$2), Prices!$A:$A, "&lt;"&amp;MIN($B$3, AE321)), 0), 0)</f>
        <v>4.181418936</v>
      </c>
      <c r="AX321" s="8">
        <f>if(AT321&gt;0, iferror(averageifs(Prices!$B:$B, Prices!$A:$A, "&gt;="&amp;AD321, Prices!$A:$A, "&lt;"&amp;min($B$3, $AE321)), 0), 0)</f>
        <v>4.241110892</v>
      </c>
      <c r="AY321" s="8">
        <f>VLOOKUP(maxifs(Prices!A:A, Prices!A:A, "&lt;="&amp;$B$2-1), Prices!A:B, 2, 0)*AO321</f>
        <v>12785.84316</v>
      </c>
      <c r="AZ321" s="8">
        <f t="shared" si="43"/>
        <v>13110.91994</v>
      </c>
      <c r="BA321" s="8">
        <f t="shared" si="44"/>
        <v>0</v>
      </c>
      <c r="BB321" s="8">
        <f t="shared" si="45"/>
        <v>13110.91994</v>
      </c>
      <c r="BC321" s="8">
        <f t="shared" si="46"/>
        <v>-325.0767765</v>
      </c>
      <c r="BD321" s="8">
        <f t="shared" si="47"/>
        <v>9757.096681</v>
      </c>
      <c r="BE321" s="8">
        <f t="shared" si="48"/>
        <v>0</v>
      </c>
      <c r="BF321" s="8">
        <f>-(if(R321&gt;0, VLOOKUP(maxifs(Prices!A:A, Prices!A:A, "&lt;="&amp;R321), Prices!A:B, 2, 0)*AA321, 0)+if(M321&lt;&gt;"", VLOOKUP(maxifs(Prices!A:A, Prices!A:A, "&lt;="&amp;M321), Prices!A:B, 2, 0)*Y321, 0)+if(O321&lt;&gt;"", VLOOKUP(maxifs(Prices!A:A, Prices!A:A, "&lt;="&amp;O321), Prices!A:B, 2, 0)*Z321, 0))</f>
        <v>0</v>
      </c>
      <c r="BG321" s="8">
        <f t="shared" si="49"/>
        <v>0</v>
      </c>
      <c r="BH321" s="8">
        <f t="shared" si="50"/>
        <v>-485.1884869</v>
      </c>
      <c r="BI321" s="8">
        <f>VLOOKUP(maxifs(Prices!A:A, Prices!A:A, "&lt;="&amp;$B$3), Prices!A:B, 2, 0)*AT321</f>
        <v>22057.75136</v>
      </c>
      <c r="BJ321" s="8">
        <f t="shared" si="51"/>
        <v>22868.01662</v>
      </c>
      <c r="BK321" s="8">
        <f t="shared" si="52"/>
        <v>0</v>
      </c>
      <c r="BL321" s="8">
        <f t="shared" si="53"/>
        <v>22868.01662</v>
      </c>
      <c r="BM321" s="8">
        <f t="shared" si="54"/>
        <v>-810.2652634</v>
      </c>
    </row>
    <row r="322" ht="12.75" customHeight="1">
      <c r="A322" s="88" t="s">
        <v>132</v>
      </c>
      <c r="B322" s="88" t="s">
        <v>105</v>
      </c>
      <c r="C322" s="7"/>
      <c r="D322" s="7" t="str">
        <f t="shared" si="8"/>
        <v>Y</v>
      </c>
      <c r="E322" s="89"/>
      <c r="F322" s="90" t="str">
        <f>iferror(VLOOKUP(A322, Terminations!C:D, 2, 0), "")</f>
        <v/>
      </c>
      <c r="G322" s="88" t="s">
        <v>136</v>
      </c>
      <c r="H322" s="8" t="str">
        <f t="shared" si="9"/>
        <v>E5-T04-46843</v>
      </c>
      <c r="I322" s="91">
        <v>45540.0</v>
      </c>
      <c r="J322" s="92">
        <v>33000.0</v>
      </c>
      <c r="K322" s="91">
        <v>46843.0</v>
      </c>
      <c r="L322" s="10">
        <f t="shared" si="10"/>
        <v>0</v>
      </c>
      <c r="M322" s="93" t="str">
        <f t="shared" si="11"/>
        <v/>
      </c>
      <c r="N322" s="8">
        <f t="shared" si="12"/>
        <v>0</v>
      </c>
      <c r="O322" s="94" t="str">
        <f t="shared" si="13"/>
        <v/>
      </c>
      <c r="P322" s="8">
        <f t="shared" si="14"/>
        <v>0</v>
      </c>
      <c r="Q322" s="95"/>
      <c r="R322" s="91"/>
      <c r="S322" s="97"/>
      <c r="T322" s="94">
        <f t="shared" si="16"/>
        <v>46843</v>
      </c>
      <c r="U322" s="10">
        <f t="shared" si="17"/>
        <v>0</v>
      </c>
      <c r="V322" s="10">
        <f t="shared" si="18"/>
        <v>33000</v>
      </c>
      <c r="W322" s="10">
        <f t="shared" si="19"/>
        <v>0</v>
      </c>
      <c r="X322" s="10">
        <f t="shared" si="20"/>
        <v>0</v>
      </c>
      <c r="Y322" s="10">
        <f t="shared" si="21"/>
        <v>0</v>
      </c>
      <c r="Z322" s="10">
        <f t="shared" si="22"/>
        <v>0</v>
      </c>
      <c r="AA322" s="10">
        <f t="shared" si="23"/>
        <v>0</v>
      </c>
      <c r="AB322" s="10">
        <f t="shared" si="24"/>
        <v>0</v>
      </c>
      <c r="AC322" s="10">
        <f t="shared" si="64"/>
        <v>33000</v>
      </c>
      <c r="AD322" s="9">
        <f t="shared" si="26"/>
        <v>45540</v>
      </c>
      <c r="AE322" s="9">
        <f t="array" ref="AE322">IFS(O322&lt;&gt;"", O322, M322&lt;&gt;"", M322, R322&lt;&gt;"", MIN(R322, K322), R322=0, K322)</f>
        <v>46843</v>
      </c>
      <c r="AF322" s="94">
        <f t="shared" si="27"/>
        <v>46843</v>
      </c>
      <c r="AG322" s="94" t="str">
        <f t="shared" si="28"/>
        <v>Start Before/End After (current period)</v>
      </c>
      <c r="AH322" s="98">
        <f t="shared" si="29"/>
        <v>45657</v>
      </c>
      <c r="AI322" s="98">
        <f t="shared" si="30"/>
        <v>45747</v>
      </c>
      <c r="AJ322" s="99">
        <f t="shared" si="31"/>
        <v>1304</v>
      </c>
      <c r="AK322" s="99">
        <f t="shared" si="32"/>
        <v>118</v>
      </c>
      <c r="AL322" s="99">
        <f t="shared" si="33"/>
        <v>90</v>
      </c>
      <c r="AM322" s="99">
        <f t="shared" si="34"/>
        <v>208</v>
      </c>
      <c r="AN322" s="8">
        <f t="shared" si="35"/>
        <v>25.30674847</v>
      </c>
      <c r="AO322" s="8">
        <f t="shared" si="36"/>
        <v>2986.196319</v>
      </c>
      <c r="AP322" s="8">
        <f t="shared" si="37"/>
        <v>2277.607362</v>
      </c>
      <c r="AQ322" s="8">
        <f t="shared" si="38"/>
        <v>0</v>
      </c>
      <c r="AR322" s="8">
        <f t="shared" si="39"/>
        <v>0</v>
      </c>
      <c r="AS322" s="8">
        <f t="shared" si="40"/>
        <v>0</v>
      </c>
      <c r="AT322" s="8">
        <f t="shared" si="41"/>
        <v>5263.803681</v>
      </c>
      <c r="AU322" s="100">
        <f t="shared" si="42"/>
        <v>0</v>
      </c>
      <c r="AV322" s="8">
        <f>if(AO322&gt;0, iferror(averageifs(Prices!$B:$B, Prices!$A:$A, "&gt;="&amp;AD322, Prices!$A:$A, "&lt;"&amp;MIN($B$2, AE322)), 0), 0)</f>
        <v>4.28613279</v>
      </c>
      <c r="AW322" s="8">
        <f>if(AP322&gt;0, IFERROR(averageifs(Prices!$B:$B, Prices!$A:$A, "&gt;="&amp;MAX(AD322, $B$2), Prices!$A:$A, "&lt;"&amp;MIN($B$3, AE322)), 0), 0)</f>
        <v>4.181418936</v>
      </c>
      <c r="AX322" s="8">
        <f>if(AT322&gt;0, iferror(averageifs(Prices!$B:$B, Prices!$A:$A, "&gt;="&amp;AD322, Prices!$A:$A, "&lt;"&amp;min($B$3, $AE322)), 0), 0)</f>
        <v>4.241110892</v>
      </c>
      <c r="AY322" s="8">
        <f>VLOOKUP(maxifs(Prices!A:A, Prices!A:A, "&lt;="&amp;$B$2-1), Prices!A:B, 2, 0)*AO322</f>
        <v>12481.88524</v>
      </c>
      <c r="AZ322" s="8">
        <f t="shared" si="43"/>
        <v>12799.23396</v>
      </c>
      <c r="BA322" s="8">
        <f t="shared" si="44"/>
        <v>0</v>
      </c>
      <c r="BB322" s="8">
        <f t="shared" si="45"/>
        <v>12799.23396</v>
      </c>
      <c r="BC322" s="8">
        <f t="shared" si="46"/>
        <v>-317.3487243</v>
      </c>
      <c r="BD322" s="8">
        <f t="shared" si="47"/>
        <v>9525.141162</v>
      </c>
      <c r="BE322" s="8">
        <f t="shared" si="48"/>
        <v>0</v>
      </c>
      <c r="BF322" s="8">
        <f>-(if(R322&gt;0, VLOOKUP(maxifs(Prices!A:A, Prices!A:A, "&lt;="&amp;R322), Prices!A:B, 2, 0)*AA322, 0)+if(M322&lt;&gt;"", VLOOKUP(maxifs(Prices!A:A, Prices!A:A, "&lt;="&amp;M322), Prices!A:B, 2, 0)*Y322, 0)+if(O322&lt;&gt;"", VLOOKUP(maxifs(Prices!A:A, Prices!A:A, "&lt;="&amp;O322), Prices!A:B, 2, 0)*Z322, 0))</f>
        <v>0</v>
      </c>
      <c r="BG322" s="8">
        <f t="shared" si="49"/>
        <v>0</v>
      </c>
      <c r="BH322" s="8">
        <f t="shared" si="50"/>
        <v>-473.654098</v>
      </c>
      <c r="BI322" s="8">
        <f>VLOOKUP(maxifs(Prices!A:A, Prices!A:A, "&lt;="&amp;$B$3), Prices!A:B, 2, 0)*AT322</f>
        <v>21533.3723</v>
      </c>
      <c r="BJ322" s="8">
        <f t="shared" si="51"/>
        <v>22324.37512</v>
      </c>
      <c r="BK322" s="8">
        <f t="shared" si="52"/>
        <v>0</v>
      </c>
      <c r="BL322" s="8">
        <f t="shared" si="53"/>
        <v>22324.37512</v>
      </c>
      <c r="BM322" s="8">
        <f t="shared" si="54"/>
        <v>-791.0028223</v>
      </c>
    </row>
    <row r="323" ht="12.75" customHeight="1">
      <c r="A323" s="88" t="s">
        <v>132</v>
      </c>
      <c r="B323" s="88" t="s">
        <v>105</v>
      </c>
      <c r="C323" s="7"/>
      <c r="D323" s="7" t="str">
        <f t="shared" si="8"/>
        <v>Y</v>
      </c>
      <c r="E323" s="89"/>
      <c r="F323" s="90" t="str">
        <f>iferror(VLOOKUP(A323, Terminations!C:D, 2, 0), "")</f>
        <v/>
      </c>
      <c r="G323" s="88" t="s">
        <v>136</v>
      </c>
      <c r="H323" s="8" t="str">
        <f t="shared" si="9"/>
        <v>E5-T04-46873</v>
      </c>
      <c r="I323" s="91">
        <v>45540.0</v>
      </c>
      <c r="J323" s="92">
        <v>33000.0</v>
      </c>
      <c r="K323" s="91">
        <v>46873.0</v>
      </c>
      <c r="L323" s="10">
        <f t="shared" si="10"/>
        <v>0</v>
      </c>
      <c r="M323" s="93" t="str">
        <f t="shared" si="11"/>
        <v/>
      </c>
      <c r="N323" s="8">
        <f t="shared" si="12"/>
        <v>0</v>
      </c>
      <c r="O323" s="94" t="str">
        <f t="shared" si="13"/>
        <v/>
      </c>
      <c r="P323" s="8">
        <f t="shared" si="14"/>
        <v>0</v>
      </c>
      <c r="Q323" s="95"/>
      <c r="R323" s="91"/>
      <c r="S323" s="97"/>
      <c r="T323" s="94">
        <f t="shared" si="16"/>
        <v>46873</v>
      </c>
      <c r="U323" s="10">
        <f t="shared" si="17"/>
        <v>0</v>
      </c>
      <c r="V323" s="10">
        <f t="shared" si="18"/>
        <v>33000</v>
      </c>
      <c r="W323" s="10">
        <f t="shared" si="19"/>
        <v>0</v>
      </c>
      <c r="X323" s="10">
        <f t="shared" si="20"/>
        <v>0</v>
      </c>
      <c r="Y323" s="10">
        <f t="shared" si="21"/>
        <v>0</v>
      </c>
      <c r="Z323" s="10">
        <f t="shared" si="22"/>
        <v>0</v>
      </c>
      <c r="AA323" s="10">
        <f t="shared" si="23"/>
        <v>0</v>
      </c>
      <c r="AB323" s="10">
        <f t="shared" si="24"/>
        <v>0</v>
      </c>
      <c r="AC323" s="10">
        <f t="shared" si="64"/>
        <v>33000</v>
      </c>
      <c r="AD323" s="9">
        <f t="shared" si="26"/>
        <v>45540</v>
      </c>
      <c r="AE323" s="9">
        <f t="array" ref="AE323">IFS(O323&lt;&gt;"", O323, M323&lt;&gt;"", M323, R323&lt;&gt;"", MIN(R323, K323), R323=0, K323)</f>
        <v>46873</v>
      </c>
      <c r="AF323" s="94">
        <f t="shared" si="27"/>
        <v>46873</v>
      </c>
      <c r="AG323" s="94" t="str">
        <f t="shared" si="28"/>
        <v>Start Before/End After (current period)</v>
      </c>
      <c r="AH323" s="98">
        <f t="shared" si="29"/>
        <v>45657</v>
      </c>
      <c r="AI323" s="98">
        <f t="shared" si="30"/>
        <v>45747</v>
      </c>
      <c r="AJ323" s="99">
        <f t="shared" si="31"/>
        <v>1334</v>
      </c>
      <c r="AK323" s="99">
        <f t="shared" si="32"/>
        <v>118</v>
      </c>
      <c r="AL323" s="99">
        <f t="shared" si="33"/>
        <v>90</v>
      </c>
      <c r="AM323" s="99">
        <f t="shared" si="34"/>
        <v>208</v>
      </c>
      <c r="AN323" s="8">
        <f t="shared" si="35"/>
        <v>24.73763118</v>
      </c>
      <c r="AO323" s="8">
        <f t="shared" si="36"/>
        <v>2919.04048</v>
      </c>
      <c r="AP323" s="8">
        <f t="shared" si="37"/>
        <v>2226.386807</v>
      </c>
      <c r="AQ323" s="8">
        <f t="shared" si="38"/>
        <v>0</v>
      </c>
      <c r="AR323" s="8">
        <f t="shared" si="39"/>
        <v>0</v>
      </c>
      <c r="AS323" s="8">
        <f t="shared" si="40"/>
        <v>0</v>
      </c>
      <c r="AT323" s="8">
        <f t="shared" si="41"/>
        <v>5145.427286</v>
      </c>
      <c r="AU323" s="100">
        <f t="shared" si="42"/>
        <v>0</v>
      </c>
      <c r="AV323" s="8">
        <f>if(AO323&gt;0, iferror(averageifs(Prices!$B:$B, Prices!$A:$A, "&gt;="&amp;AD323, Prices!$A:$A, "&lt;"&amp;MIN($B$2, AE323)), 0), 0)</f>
        <v>4.28613279</v>
      </c>
      <c r="AW323" s="8">
        <f>if(AP323&gt;0, IFERROR(averageifs(Prices!$B:$B, Prices!$A:$A, "&gt;="&amp;MAX(AD323, $B$2), Prices!$A:$A, "&lt;"&amp;MIN($B$3, AE323)), 0), 0)</f>
        <v>4.181418936</v>
      </c>
      <c r="AX323" s="8">
        <f>if(AT323&gt;0, iferror(averageifs(Prices!$B:$B, Prices!$A:$A, "&gt;="&amp;AD323, Prices!$A:$A, "&lt;"&amp;min($B$3, $AE323)), 0), 0)</f>
        <v>4.241110892</v>
      </c>
      <c r="AY323" s="8">
        <f>VLOOKUP(maxifs(Prices!A:A, Prices!A:A, "&lt;="&amp;$B$2-1), Prices!A:B, 2, 0)*AO323</f>
        <v>12201.18317</v>
      </c>
      <c r="AZ323" s="8">
        <f t="shared" si="43"/>
        <v>12511.39512</v>
      </c>
      <c r="BA323" s="8">
        <f t="shared" si="44"/>
        <v>0</v>
      </c>
      <c r="BB323" s="8">
        <f t="shared" si="45"/>
        <v>12511.39512</v>
      </c>
      <c r="BC323" s="8">
        <f t="shared" si="46"/>
        <v>-310.2119464</v>
      </c>
      <c r="BD323" s="8">
        <f t="shared" si="47"/>
        <v>9310.93259</v>
      </c>
      <c r="BE323" s="8">
        <f t="shared" si="48"/>
        <v>0</v>
      </c>
      <c r="BF323" s="8">
        <f>-(if(R323&gt;0, VLOOKUP(maxifs(Prices!A:A, Prices!A:A, "&lt;="&amp;R323), Prices!A:B, 2, 0)*AA323, 0)+if(M323&lt;&gt;"", VLOOKUP(maxifs(Prices!A:A, Prices!A:A, "&lt;="&amp;M323), Prices!A:B, 2, 0)*Y323, 0)+if(O323&lt;&gt;"", VLOOKUP(maxifs(Prices!A:A, Prices!A:A, "&lt;="&amp;O323), Prices!A:B, 2, 0)*Z323, 0))</f>
        <v>0</v>
      </c>
      <c r="BG323" s="8">
        <f t="shared" si="49"/>
        <v>0</v>
      </c>
      <c r="BH323" s="8">
        <f t="shared" si="50"/>
        <v>-463.0022067</v>
      </c>
      <c r="BI323" s="8">
        <f>VLOOKUP(maxifs(Prices!A:A, Prices!A:A, "&lt;="&amp;$B$3), Prices!A:B, 2, 0)*AT323</f>
        <v>21049.11355</v>
      </c>
      <c r="BJ323" s="8">
        <f t="shared" si="51"/>
        <v>21822.32771</v>
      </c>
      <c r="BK323" s="8">
        <f t="shared" si="52"/>
        <v>0</v>
      </c>
      <c r="BL323" s="8">
        <f t="shared" si="53"/>
        <v>21822.32771</v>
      </c>
      <c r="BM323" s="8">
        <f t="shared" si="54"/>
        <v>-773.2141531</v>
      </c>
    </row>
    <row r="324" ht="12.75" customHeight="1">
      <c r="A324" s="88" t="s">
        <v>132</v>
      </c>
      <c r="B324" s="88" t="s">
        <v>105</v>
      </c>
      <c r="C324" s="7"/>
      <c r="D324" s="7" t="str">
        <f t="shared" si="8"/>
        <v>Y</v>
      </c>
      <c r="E324" s="89"/>
      <c r="F324" s="90" t="str">
        <f>iferror(VLOOKUP(A324, Terminations!C:D, 2, 0), "")</f>
        <v/>
      </c>
      <c r="G324" s="88" t="s">
        <v>136</v>
      </c>
      <c r="H324" s="8" t="str">
        <f t="shared" si="9"/>
        <v>E5-T04-46904</v>
      </c>
      <c r="I324" s="91">
        <v>45540.0</v>
      </c>
      <c r="J324" s="92">
        <v>33000.0</v>
      </c>
      <c r="K324" s="91">
        <v>46904.0</v>
      </c>
      <c r="L324" s="10">
        <f t="shared" si="10"/>
        <v>0</v>
      </c>
      <c r="M324" s="93" t="str">
        <f t="shared" si="11"/>
        <v/>
      </c>
      <c r="N324" s="8">
        <f t="shared" si="12"/>
        <v>0</v>
      </c>
      <c r="O324" s="94" t="str">
        <f t="shared" si="13"/>
        <v/>
      </c>
      <c r="P324" s="8">
        <f t="shared" si="14"/>
        <v>0</v>
      </c>
      <c r="Q324" s="95"/>
      <c r="R324" s="91"/>
      <c r="S324" s="97"/>
      <c r="T324" s="94">
        <f t="shared" si="16"/>
        <v>46904</v>
      </c>
      <c r="U324" s="10">
        <f t="shared" si="17"/>
        <v>0</v>
      </c>
      <c r="V324" s="10">
        <f t="shared" si="18"/>
        <v>33000</v>
      </c>
      <c r="W324" s="10">
        <f t="shared" si="19"/>
        <v>0</v>
      </c>
      <c r="X324" s="10">
        <f t="shared" si="20"/>
        <v>0</v>
      </c>
      <c r="Y324" s="10">
        <f t="shared" si="21"/>
        <v>0</v>
      </c>
      <c r="Z324" s="10">
        <f t="shared" si="22"/>
        <v>0</v>
      </c>
      <c r="AA324" s="10">
        <f t="shared" si="23"/>
        <v>0</v>
      </c>
      <c r="AB324" s="10">
        <f t="shared" si="24"/>
        <v>0</v>
      </c>
      <c r="AC324" s="10">
        <f t="shared" si="64"/>
        <v>33000</v>
      </c>
      <c r="AD324" s="9">
        <f t="shared" si="26"/>
        <v>45540</v>
      </c>
      <c r="AE324" s="9">
        <f t="array" ref="AE324">IFS(O324&lt;&gt;"", O324, M324&lt;&gt;"", M324, R324&lt;&gt;"", MIN(R324, K324), R324=0, K324)</f>
        <v>46904</v>
      </c>
      <c r="AF324" s="94">
        <f t="shared" si="27"/>
        <v>46904</v>
      </c>
      <c r="AG324" s="94" t="str">
        <f t="shared" si="28"/>
        <v>Start Before/End After (current period)</v>
      </c>
      <c r="AH324" s="98">
        <f t="shared" si="29"/>
        <v>45657</v>
      </c>
      <c r="AI324" s="98">
        <f t="shared" si="30"/>
        <v>45747</v>
      </c>
      <c r="AJ324" s="99">
        <f t="shared" si="31"/>
        <v>1365</v>
      </c>
      <c r="AK324" s="99">
        <f t="shared" si="32"/>
        <v>118</v>
      </c>
      <c r="AL324" s="99">
        <f t="shared" si="33"/>
        <v>90</v>
      </c>
      <c r="AM324" s="99">
        <f t="shared" si="34"/>
        <v>208</v>
      </c>
      <c r="AN324" s="8">
        <f t="shared" si="35"/>
        <v>24.17582418</v>
      </c>
      <c r="AO324" s="8">
        <f t="shared" si="36"/>
        <v>2852.747253</v>
      </c>
      <c r="AP324" s="8">
        <f t="shared" si="37"/>
        <v>2175.824176</v>
      </c>
      <c r="AQ324" s="8">
        <f t="shared" si="38"/>
        <v>0</v>
      </c>
      <c r="AR324" s="8">
        <f t="shared" si="39"/>
        <v>0</v>
      </c>
      <c r="AS324" s="8">
        <f t="shared" si="40"/>
        <v>0</v>
      </c>
      <c r="AT324" s="8">
        <f t="shared" si="41"/>
        <v>5028.571429</v>
      </c>
      <c r="AU324" s="100">
        <f t="shared" si="42"/>
        <v>0</v>
      </c>
      <c r="AV324" s="8">
        <f>if(AO324&gt;0, iferror(averageifs(Prices!$B:$B, Prices!$A:$A, "&gt;="&amp;AD324, Prices!$A:$A, "&lt;"&amp;MIN($B$2, AE324)), 0), 0)</f>
        <v>4.28613279</v>
      </c>
      <c r="AW324" s="8">
        <f>if(AP324&gt;0, IFERROR(averageifs(Prices!$B:$B, Prices!$A:$A, "&gt;="&amp;MAX(AD324, $B$2), Prices!$A:$A, "&lt;"&amp;MIN($B$3, AE324)), 0), 0)</f>
        <v>4.181418936</v>
      </c>
      <c r="AX324" s="8">
        <f>if(AT324&gt;0, iferror(averageifs(Prices!$B:$B, Prices!$A:$A, "&gt;="&amp;AD324, Prices!$A:$A, "&lt;"&amp;min($B$3, $AE324)), 0), 0)</f>
        <v>4.241110892</v>
      </c>
      <c r="AY324" s="8">
        <f>VLOOKUP(maxifs(Prices!A:A, Prices!A:A, "&lt;="&amp;$B$2-1), Prices!A:B, 2, 0)*AO324</f>
        <v>11924.0867</v>
      </c>
      <c r="AZ324" s="8">
        <f t="shared" si="43"/>
        <v>12227.25354</v>
      </c>
      <c r="BA324" s="8">
        <f t="shared" si="44"/>
        <v>0</v>
      </c>
      <c r="BB324" s="8">
        <f t="shared" si="45"/>
        <v>12227.25354</v>
      </c>
      <c r="BC324" s="8">
        <f t="shared" si="46"/>
        <v>-303.1668399</v>
      </c>
      <c r="BD324" s="8">
        <f t="shared" si="47"/>
        <v>9099.475513</v>
      </c>
      <c r="BE324" s="8">
        <f t="shared" si="48"/>
        <v>0</v>
      </c>
      <c r="BF324" s="8">
        <f>-(if(R324&gt;0, VLOOKUP(maxifs(Prices!A:A, Prices!A:A, "&lt;="&amp;R324), Prices!A:B, 2, 0)*AA324, 0)+if(M324&lt;&gt;"", VLOOKUP(maxifs(Prices!A:A, Prices!A:A, "&lt;="&amp;M324), Prices!A:B, 2, 0)*Y324, 0)+if(O324&lt;&gt;"", VLOOKUP(maxifs(Prices!A:A, Prices!A:A, "&lt;="&amp;O324), Prices!A:B, 2, 0)*Z324, 0))</f>
        <v>0</v>
      </c>
      <c r="BG324" s="8">
        <f t="shared" si="49"/>
        <v>0</v>
      </c>
      <c r="BH324" s="8">
        <f t="shared" si="50"/>
        <v>-452.4871383</v>
      </c>
      <c r="BI324" s="8">
        <f>VLOOKUP(maxifs(Prices!A:A, Prices!A:A, "&lt;="&amp;$B$3), Prices!A:B, 2, 0)*AT324</f>
        <v>20571.07508</v>
      </c>
      <c r="BJ324" s="8">
        <f t="shared" si="51"/>
        <v>21326.72906</v>
      </c>
      <c r="BK324" s="8">
        <f t="shared" si="52"/>
        <v>0</v>
      </c>
      <c r="BL324" s="8">
        <f t="shared" si="53"/>
        <v>21326.72906</v>
      </c>
      <c r="BM324" s="8">
        <f t="shared" si="54"/>
        <v>-755.6539782</v>
      </c>
    </row>
    <row r="325" ht="12.75" customHeight="1">
      <c r="A325" s="88" t="s">
        <v>132</v>
      </c>
      <c r="B325" s="88" t="s">
        <v>105</v>
      </c>
      <c r="C325" s="7"/>
      <c r="D325" s="7" t="str">
        <f t="shared" si="8"/>
        <v>Y</v>
      </c>
      <c r="E325" s="89"/>
      <c r="F325" s="90" t="str">
        <f>iferror(VLOOKUP(A325, Terminations!C:D, 2, 0), "")</f>
        <v/>
      </c>
      <c r="G325" s="88" t="s">
        <v>136</v>
      </c>
      <c r="H325" s="8" t="str">
        <f t="shared" si="9"/>
        <v>E5-T04-46934</v>
      </c>
      <c r="I325" s="91">
        <v>45540.0</v>
      </c>
      <c r="J325" s="92">
        <v>33000.0</v>
      </c>
      <c r="K325" s="91">
        <v>46934.0</v>
      </c>
      <c r="L325" s="10">
        <f t="shared" si="10"/>
        <v>0</v>
      </c>
      <c r="M325" s="93" t="str">
        <f t="shared" si="11"/>
        <v/>
      </c>
      <c r="N325" s="8">
        <f t="shared" si="12"/>
        <v>0</v>
      </c>
      <c r="O325" s="94" t="str">
        <f t="shared" si="13"/>
        <v/>
      </c>
      <c r="P325" s="8">
        <f t="shared" si="14"/>
        <v>0</v>
      </c>
      <c r="Q325" s="95"/>
      <c r="R325" s="91"/>
      <c r="S325" s="97"/>
      <c r="T325" s="94">
        <f t="shared" si="16"/>
        <v>46934</v>
      </c>
      <c r="U325" s="10">
        <f t="shared" si="17"/>
        <v>0</v>
      </c>
      <c r="V325" s="10">
        <f t="shared" si="18"/>
        <v>33000</v>
      </c>
      <c r="W325" s="10">
        <f t="shared" si="19"/>
        <v>0</v>
      </c>
      <c r="X325" s="10">
        <f t="shared" si="20"/>
        <v>0</v>
      </c>
      <c r="Y325" s="10">
        <f t="shared" si="21"/>
        <v>0</v>
      </c>
      <c r="Z325" s="10">
        <f t="shared" si="22"/>
        <v>0</v>
      </c>
      <c r="AA325" s="10">
        <f t="shared" si="23"/>
        <v>0</v>
      </c>
      <c r="AB325" s="10">
        <f t="shared" si="24"/>
        <v>0</v>
      </c>
      <c r="AC325" s="10">
        <f t="shared" si="64"/>
        <v>33000</v>
      </c>
      <c r="AD325" s="9">
        <f t="shared" si="26"/>
        <v>45540</v>
      </c>
      <c r="AE325" s="9">
        <f t="array" ref="AE325">IFS(O325&lt;&gt;"", O325, M325&lt;&gt;"", M325, R325&lt;&gt;"", MIN(R325, K325), R325=0, K325)</f>
        <v>46934</v>
      </c>
      <c r="AF325" s="94">
        <f t="shared" si="27"/>
        <v>46934</v>
      </c>
      <c r="AG325" s="94" t="str">
        <f t="shared" si="28"/>
        <v>Start Before/End After (current period)</v>
      </c>
      <c r="AH325" s="98">
        <f t="shared" si="29"/>
        <v>45657</v>
      </c>
      <c r="AI325" s="98">
        <f t="shared" si="30"/>
        <v>45747</v>
      </c>
      <c r="AJ325" s="99">
        <f t="shared" si="31"/>
        <v>1395</v>
      </c>
      <c r="AK325" s="99">
        <f t="shared" si="32"/>
        <v>118</v>
      </c>
      <c r="AL325" s="99">
        <f t="shared" si="33"/>
        <v>90</v>
      </c>
      <c r="AM325" s="99">
        <f t="shared" si="34"/>
        <v>208</v>
      </c>
      <c r="AN325" s="8">
        <f t="shared" si="35"/>
        <v>23.65591398</v>
      </c>
      <c r="AO325" s="8">
        <f t="shared" si="36"/>
        <v>2791.397849</v>
      </c>
      <c r="AP325" s="8">
        <f t="shared" si="37"/>
        <v>2129.032258</v>
      </c>
      <c r="AQ325" s="8">
        <f t="shared" si="38"/>
        <v>0</v>
      </c>
      <c r="AR325" s="8">
        <f t="shared" si="39"/>
        <v>0</v>
      </c>
      <c r="AS325" s="8">
        <f t="shared" si="40"/>
        <v>0</v>
      </c>
      <c r="AT325" s="8">
        <f t="shared" si="41"/>
        <v>4920.430108</v>
      </c>
      <c r="AU325" s="100">
        <f t="shared" si="42"/>
        <v>0</v>
      </c>
      <c r="AV325" s="8">
        <f>if(AO325&gt;0, iferror(averageifs(Prices!$B:$B, Prices!$A:$A, "&gt;="&amp;AD325, Prices!$A:$A, "&lt;"&amp;MIN($B$2, AE325)), 0), 0)</f>
        <v>4.28613279</v>
      </c>
      <c r="AW325" s="8">
        <f>if(AP325&gt;0, IFERROR(averageifs(Prices!$B:$B, Prices!$A:$A, "&gt;="&amp;MAX(AD325, $B$2), Prices!$A:$A, "&lt;"&amp;MIN($B$3, AE325)), 0), 0)</f>
        <v>4.181418936</v>
      </c>
      <c r="AX325" s="8">
        <f>if(AT325&gt;0, iferror(averageifs(Prices!$B:$B, Prices!$A:$A, "&gt;="&amp;AD325, Prices!$A:$A, "&lt;"&amp;min($B$3, $AE325)), 0), 0)</f>
        <v>4.241110892</v>
      </c>
      <c r="AY325" s="8">
        <f>VLOOKUP(maxifs(Prices!A:A, Prices!A:A, "&lt;="&amp;$B$2-1), Prices!A:B, 2, 0)*AO325</f>
        <v>11667.65473</v>
      </c>
      <c r="AZ325" s="8">
        <f t="shared" si="43"/>
        <v>11964.30185</v>
      </c>
      <c r="BA325" s="8">
        <f t="shared" si="44"/>
        <v>0</v>
      </c>
      <c r="BB325" s="8">
        <f t="shared" si="45"/>
        <v>11964.30185</v>
      </c>
      <c r="BC325" s="8">
        <f t="shared" si="46"/>
        <v>-296.647123</v>
      </c>
      <c r="BD325" s="8">
        <f t="shared" si="47"/>
        <v>8903.787867</v>
      </c>
      <c r="BE325" s="8">
        <f t="shared" si="48"/>
        <v>0</v>
      </c>
      <c r="BF325" s="8">
        <f>-(if(R325&gt;0, VLOOKUP(maxifs(Prices!A:A, Prices!A:A, "&lt;="&amp;R325), Prices!A:B, 2, 0)*AA325, 0)+if(M325&lt;&gt;"", VLOOKUP(maxifs(Prices!A:A, Prices!A:A, "&lt;="&amp;M325), Prices!A:B, 2, 0)*Y325, 0)+if(O325&lt;&gt;"", VLOOKUP(maxifs(Prices!A:A, Prices!A:A, "&lt;="&amp;O325), Prices!A:B, 2, 0)*Z325, 0))</f>
        <v>0</v>
      </c>
      <c r="BG325" s="8">
        <f t="shared" si="49"/>
        <v>0</v>
      </c>
      <c r="BH325" s="8">
        <f t="shared" si="50"/>
        <v>-442.7562321</v>
      </c>
      <c r="BI325" s="8">
        <f>VLOOKUP(maxifs(Prices!A:A, Prices!A:A, "&lt;="&amp;$B$3), Prices!A:B, 2, 0)*AT325</f>
        <v>20128.68637</v>
      </c>
      <c r="BJ325" s="8">
        <f t="shared" si="51"/>
        <v>20868.08972</v>
      </c>
      <c r="BK325" s="8">
        <f t="shared" si="52"/>
        <v>0</v>
      </c>
      <c r="BL325" s="8">
        <f t="shared" si="53"/>
        <v>20868.08972</v>
      </c>
      <c r="BM325" s="8">
        <f t="shared" si="54"/>
        <v>-739.403355</v>
      </c>
    </row>
    <row r="326" ht="12.75" customHeight="1">
      <c r="A326" s="88" t="s">
        <v>132</v>
      </c>
      <c r="B326" s="88" t="s">
        <v>105</v>
      </c>
      <c r="C326" s="7"/>
      <c r="D326" s="7" t="str">
        <f t="shared" si="8"/>
        <v>Y</v>
      </c>
      <c r="E326" s="89"/>
      <c r="F326" s="90" t="str">
        <f>iferror(VLOOKUP(A326, Terminations!C:D, 2, 0), "")</f>
        <v/>
      </c>
      <c r="G326" s="88" t="s">
        <v>136</v>
      </c>
      <c r="H326" s="8" t="str">
        <f t="shared" si="9"/>
        <v>E5-T04-46965</v>
      </c>
      <c r="I326" s="91">
        <v>45540.0</v>
      </c>
      <c r="J326" s="92">
        <v>33000.0</v>
      </c>
      <c r="K326" s="91">
        <v>46965.0</v>
      </c>
      <c r="L326" s="10">
        <f t="shared" si="10"/>
        <v>0</v>
      </c>
      <c r="M326" s="93" t="str">
        <f t="shared" si="11"/>
        <v/>
      </c>
      <c r="N326" s="8">
        <f t="shared" si="12"/>
        <v>0</v>
      </c>
      <c r="O326" s="94" t="str">
        <f t="shared" si="13"/>
        <v/>
      </c>
      <c r="P326" s="8">
        <f t="shared" si="14"/>
        <v>0</v>
      </c>
      <c r="Q326" s="95"/>
      <c r="R326" s="91"/>
      <c r="S326" s="97"/>
      <c r="T326" s="94">
        <f t="shared" si="16"/>
        <v>46965</v>
      </c>
      <c r="U326" s="10">
        <f t="shared" si="17"/>
        <v>0</v>
      </c>
      <c r="V326" s="10">
        <f t="shared" si="18"/>
        <v>33000</v>
      </c>
      <c r="W326" s="10">
        <f t="shared" si="19"/>
        <v>0</v>
      </c>
      <c r="X326" s="10">
        <f t="shared" si="20"/>
        <v>0</v>
      </c>
      <c r="Y326" s="10">
        <f t="shared" si="21"/>
        <v>0</v>
      </c>
      <c r="Z326" s="10">
        <f t="shared" si="22"/>
        <v>0</v>
      </c>
      <c r="AA326" s="10">
        <f t="shared" si="23"/>
        <v>0</v>
      </c>
      <c r="AB326" s="10">
        <f t="shared" si="24"/>
        <v>0</v>
      </c>
      <c r="AC326" s="10">
        <f t="shared" si="64"/>
        <v>33000</v>
      </c>
      <c r="AD326" s="9">
        <f t="shared" si="26"/>
        <v>45540</v>
      </c>
      <c r="AE326" s="9">
        <f t="array" ref="AE326">IFS(O326&lt;&gt;"", O326, M326&lt;&gt;"", M326, R326&lt;&gt;"", MIN(R326, K326), R326=0, K326)</f>
        <v>46965</v>
      </c>
      <c r="AF326" s="94">
        <f t="shared" si="27"/>
        <v>46965</v>
      </c>
      <c r="AG326" s="94" t="str">
        <f t="shared" si="28"/>
        <v>Start Before/End After (current period)</v>
      </c>
      <c r="AH326" s="98">
        <f t="shared" si="29"/>
        <v>45657</v>
      </c>
      <c r="AI326" s="98">
        <f t="shared" si="30"/>
        <v>45747</v>
      </c>
      <c r="AJ326" s="99">
        <f t="shared" si="31"/>
        <v>1426</v>
      </c>
      <c r="AK326" s="99">
        <f t="shared" si="32"/>
        <v>118</v>
      </c>
      <c r="AL326" s="99">
        <f t="shared" si="33"/>
        <v>90</v>
      </c>
      <c r="AM326" s="99">
        <f t="shared" si="34"/>
        <v>208</v>
      </c>
      <c r="AN326" s="8">
        <f t="shared" si="35"/>
        <v>23.14165498</v>
      </c>
      <c r="AO326" s="8">
        <f t="shared" si="36"/>
        <v>2730.715288</v>
      </c>
      <c r="AP326" s="8">
        <f t="shared" si="37"/>
        <v>2082.748948</v>
      </c>
      <c r="AQ326" s="8">
        <f t="shared" si="38"/>
        <v>0</v>
      </c>
      <c r="AR326" s="8">
        <f t="shared" si="39"/>
        <v>0</v>
      </c>
      <c r="AS326" s="8">
        <f t="shared" si="40"/>
        <v>0</v>
      </c>
      <c r="AT326" s="8">
        <f t="shared" si="41"/>
        <v>4813.464236</v>
      </c>
      <c r="AU326" s="100">
        <f t="shared" si="42"/>
        <v>0</v>
      </c>
      <c r="AV326" s="8">
        <f>if(AO326&gt;0, iferror(averageifs(Prices!$B:$B, Prices!$A:$A, "&gt;="&amp;AD326, Prices!$A:$A, "&lt;"&amp;MIN($B$2, AE326)), 0), 0)</f>
        <v>4.28613279</v>
      </c>
      <c r="AW326" s="8">
        <f>if(AP326&gt;0, IFERROR(averageifs(Prices!$B:$B, Prices!$A:$A, "&gt;="&amp;MAX(AD326, $B$2), Prices!$A:$A, "&lt;"&amp;MIN($B$3, AE326)), 0), 0)</f>
        <v>4.181418936</v>
      </c>
      <c r="AX326" s="8">
        <f>if(AT326&gt;0, iferror(averageifs(Prices!$B:$B, Prices!$A:$A, "&gt;="&amp;AD326, Prices!$A:$A, "&lt;"&amp;min($B$3, $AE326)), 0), 0)</f>
        <v>4.241110892</v>
      </c>
      <c r="AY326" s="8">
        <f>VLOOKUP(maxifs(Prices!A:A, Prices!A:A, "&lt;="&amp;$B$2-1), Prices!A:B, 2, 0)*AO326</f>
        <v>11414.01006</v>
      </c>
      <c r="AZ326" s="8">
        <f t="shared" si="43"/>
        <v>11704.20833</v>
      </c>
      <c r="BA326" s="8">
        <f t="shared" si="44"/>
        <v>0</v>
      </c>
      <c r="BB326" s="8">
        <f t="shared" si="45"/>
        <v>11704.20833</v>
      </c>
      <c r="BC326" s="8">
        <f t="shared" si="46"/>
        <v>-290.1982725</v>
      </c>
      <c r="BD326" s="8">
        <f t="shared" si="47"/>
        <v>8710.227261</v>
      </c>
      <c r="BE326" s="8">
        <f t="shared" si="48"/>
        <v>0</v>
      </c>
      <c r="BF326" s="8">
        <f>-(if(R326&gt;0, VLOOKUP(maxifs(Prices!A:A, Prices!A:A, "&lt;="&amp;R326), Prices!A:B, 2, 0)*AA326, 0)+if(M326&lt;&gt;"", VLOOKUP(maxifs(Prices!A:A, Prices!A:A, "&lt;="&amp;M326), Prices!A:B, 2, 0)*Y326, 0)+if(O326&lt;&gt;"", VLOOKUP(maxifs(Prices!A:A, Prices!A:A, "&lt;="&amp;O326), Prices!A:B, 2, 0)*Z326, 0))</f>
        <v>0</v>
      </c>
      <c r="BG326" s="8">
        <f t="shared" si="49"/>
        <v>0</v>
      </c>
      <c r="BH326" s="8">
        <f t="shared" si="50"/>
        <v>-433.1310966</v>
      </c>
      <c r="BI326" s="8">
        <f>VLOOKUP(maxifs(Prices!A:A, Prices!A:A, "&lt;="&amp;$B$3), Prices!A:B, 2, 0)*AT326</f>
        <v>19691.10623</v>
      </c>
      <c r="BJ326" s="8">
        <f t="shared" si="51"/>
        <v>20414.4356</v>
      </c>
      <c r="BK326" s="8">
        <f t="shared" si="52"/>
        <v>0</v>
      </c>
      <c r="BL326" s="8">
        <f t="shared" si="53"/>
        <v>20414.4356</v>
      </c>
      <c r="BM326" s="8">
        <f t="shared" si="54"/>
        <v>-723.3293691</v>
      </c>
    </row>
    <row r="327" ht="12.75" customHeight="1">
      <c r="A327" s="88" t="s">
        <v>132</v>
      </c>
      <c r="B327" s="88" t="s">
        <v>105</v>
      </c>
      <c r="C327" s="7"/>
      <c r="D327" s="7" t="str">
        <f t="shared" si="8"/>
        <v>Y</v>
      </c>
      <c r="E327" s="89"/>
      <c r="F327" s="90" t="str">
        <f>iferror(VLOOKUP(A327, Terminations!C:D, 2, 0), "")</f>
        <v/>
      </c>
      <c r="G327" s="88" t="s">
        <v>136</v>
      </c>
      <c r="H327" s="8" t="str">
        <f t="shared" si="9"/>
        <v>E5-T04-46996</v>
      </c>
      <c r="I327" s="91">
        <v>45540.0</v>
      </c>
      <c r="J327" s="92">
        <v>33000.0</v>
      </c>
      <c r="K327" s="91">
        <v>46996.0</v>
      </c>
      <c r="L327" s="10">
        <f t="shared" si="10"/>
        <v>0</v>
      </c>
      <c r="M327" s="93" t="str">
        <f t="shared" si="11"/>
        <v/>
      </c>
      <c r="N327" s="8">
        <f t="shared" si="12"/>
        <v>0</v>
      </c>
      <c r="O327" s="94" t="str">
        <f t="shared" si="13"/>
        <v/>
      </c>
      <c r="P327" s="8">
        <f t="shared" si="14"/>
        <v>0</v>
      </c>
      <c r="Q327" s="95"/>
      <c r="R327" s="91"/>
      <c r="S327" s="97"/>
      <c r="T327" s="94">
        <f t="shared" si="16"/>
        <v>46996</v>
      </c>
      <c r="U327" s="10">
        <f t="shared" si="17"/>
        <v>0</v>
      </c>
      <c r="V327" s="10">
        <f t="shared" si="18"/>
        <v>33000</v>
      </c>
      <c r="W327" s="10">
        <f t="shared" si="19"/>
        <v>0</v>
      </c>
      <c r="X327" s="10">
        <f t="shared" si="20"/>
        <v>0</v>
      </c>
      <c r="Y327" s="10">
        <f t="shared" si="21"/>
        <v>0</v>
      </c>
      <c r="Z327" s="10">
        <f t="shared" si="22"/>
        <v>0</v>
      </c>
      <c r="AA327" s="10">
        <f t="shared" si="23"/>
        <v>0</v>
      </c>
      <c r="AB327" s="10">
        <f t="shared" si="24"/>
        <v>0</v>
      </c>
      <c r="AC327" s="10">
        <f t="shared" si="64"/>
        <v>33000</v>
      </c>
      <c r="AD327" s="9">
        <f t="shared" si="26"/>
        <v>45540</v>
      </c>
      <c r="AE327" s="9">
        <f t="array" ref="AE327">IFS(O327&lt;&gt;"", O327, M327&lt;&gt;"", M327, R327&lt;&gt;"", MIN(R327, K327), R327=0, K327)</f>
        <v>46996</v>
      </c>
      <c r="AF327" s="94">
        <f t="shared" si="27"/>
        <v>46996</v>
      </c>
      <c r="AG327" s="94" t="str">
        <f t="shared" si="28"/>
        <v>Start Before/End After (current period)</v>
      </c>
      <c r="AH327" s="98">
        <f t="shared" si="29"/>
        <v>45657</v>
      </c>
      <c r="AI327" s="98">
        <f t="shared" si="30"/>
        <v>45747</v>
      </c>
      <c r="AJ327" s="99">
        <f t="shared" si="31"/>
        <v>1457</v>
      </c>
      <c r="AK327" s="99">
        <f t="shared" si="32"/>
        <v>118</v>
      </c>
      <c r="AL327" s="99">
        <f t="shared" si="33"/>
        <v>90</v>
      </c>
      <c r="AM327" s="99">
        <f t="shared" si="34"/>
        <v>208</v>
      </c>
      <c r="AN327" s="8">
        <f t="shared" si="35"/>
        <v>22.64927934</v>
      </c>
      <c r="AO327" s="8">
        <f t="shared" si="36"/>
        <v>2672.614962</v>
      </c>
      <c r="AP327" s="8">
        <f t="shared" si="37"/>
        <v>2038.435141</v>
      </c>
      <c r="AQ327" s="8">
        <f t="shared" si="38"/>
        <v>0</v>
      </c>
      <c r="AR327" s="8">
        <f t="shared" si="39"/>
        <v>0</v>
      </c>
      <c r="AS327" s="8">
        <f t="shared" si="40"/>
        <v>0</v>
      </c>
      <c r="AT327" s="8">
        <f t="shared" si="41"/>
        <v>4711.050103</v>
      </c>
      <c r="AU327" s="100">
        <f t="shared" si="42"/>
        <v>0</v>
      </c>
      <c r="AV327" s="8">
        <f>if(AO327&gt;0, iferror(averageifs(Prices!$B:$B, Prices!$A:$A, "&gt;="&amp;AD327, Prices!$A:$A, "&lt;"&amp;MIN($B$2, AE327)), 0), 0)</f>
        <v>4.28613279</v>
      </c>
      <c r="AW327" s="8">
        <f>if(AP327&gt;0, IFERROR(averageifs(Prices!$B:$B, Prices!$A:$A, "&gt;="&amp;MAX(AD327, $B$2), Prices!$A:$A, "&lt;"&amp;MIN($B$3, AE327)), 0), 0)</f>
        <v>4.181418936</v>
      </c>
      <c r="AX327" s="8">
        <f>if(AT327&gt;0, iferror(averageifs(Prices!$B:$B, Prices!$A:$A, "&gt;="&amp;AD327, Prices!$A:$A, "&lt;"&amp;min($B$3, $AE327)), 0), 0)</f>
        <v>4.241110892</v>
      </c>
      <c r="AY327" s="8">
        <f>VLOOKUP(maxifs(Prices!A:A, Prices!A:A, "&lt;="&amp;$B$2-1), Prices!A:B, 2, 0)*AO327</f>
        <v>11171.15878</v>
      </c>
      <c r="AZ327" s="8">
        <f t="shared" si="43"/>
        <v>11455.18263</v>
      </c>
      <c r="BA327" s="8">
        <f t="shared" si="44"/>
        <v>0</v>
      </c>
      <c r="BB327" s="8">
        <f t="shared" si="45"/>
        <v>11455.18263</v>
      </c>
      <c r="BC327" s="8">
        <f t="shared" si="46"/>
        <v>-284.0238411</v>
      </c>
      <c r="BD327" s="8">
        <f t="shared" si="47"/>
        <v>8524.903277</v>
      </c>
      <c r="BE327" s="8">
        <f t="shared" si="48"/>
        <v>0</v>
      </c>
      <c r="BF327" s="8">
        <f>-(if(R327&gt;0, VLOOKUP(maxifs(Prices!A:A, Prices!A:A, "&lt;="&amp;R327), Prices!A:B, 2, 0)*AA327, 0)+if(M327&lt;&gt;"", VLOOKUP(maxifs(Prices!A:A, Prices!A:A, "&lt;="&amp;M327), Prices!A:B, 2, 0)*Y327, 0)+if(O327&lt;&gt;"", VLOOKUP(maxifs(Prices!A:A, Prices!A:A, "&lt;="&amp;O327), Prices!A:B, 2, 0)*Z327, 0))</f>
        <v>0</v>
      </c>
      <c r="BG327" s="8">
        <f t="shared" si="49"/>
        <v>0</v>
      </c>
      <c r="BH327" s="8">
        <f t="shared" si="50"/>
        <v>-423.9155414</v>
      </c>
      <c r="BI327" s="8">
        <f>VLOOKUP(maxifs(Prices!A:A, Prices!A:A, "&lt;="&amp;$B$3), Prices!A:B, 2, 0)*AT327</f>
        <v>19272.14652</v>
      </c>
      <c r="BJ327" s="8">
        <f t="shared" si="51"/>
        <v>19980.0859</v>
      </c>
      <c r="BK327" s="8">
        <f t="shared" si="52"/>
        <v>0</v>
      </c>
      <c r="BL327" s="8">
        <f t="shared" si="53"/>
        <v>19980.0859</v>
      </c>
      <c r="BM327" s="8">
        <f t="shared" si="54"/>
        <v>-707.9393825</v>
      </c>
    </row>
    <row r="328" ht="12.75" customHeight="1">
      <c r="A328" s="88" t="s">
        <v>132</v>
      </c>
      <c r="B328" s="88" t="s">
        <v>105</v>
      </c>
      <c r="C328" s="7"/>
      <c r="D328" s="7" t="str">
        <f t="shared" si="8"/>
        <v>Y</v>
      </c>
      <c r="E328" s="89"/>
      <c r="F328" s="90" t="str">
        <f>iferror(VLOOKUP(A328, Terminations!C:D, 2, 0), "")</f>
        <v/>
      </c>
      <c r="G328" s="88" t="s">
        <v>137</v>
      </c>
      <c r="H328" s="8" t="str">
        <f t="shared" si="9"/>
        <v>E5-T05-47026</v>
      </c>
      <c r="I328" s="91">
        <v>45540.0</v>
      </c>
      <c r="J328" s="92">
        <v>33000.0</v>
      </c>
      <c r="K328" s="91">
        <v>47026.0</v>
      </c>
      <c r="L328" s="10">
        <f t="shared" si="10"/>
        <v>0</v>
      </c>
      <c r="M328" s="93" t="str">
        <f t="shared" si="11"/>
        <v/>
      </c>
      <c r="N328" s="8">
        <f t="shared" si="12"/>
        <v>0</v>
      </c>
      <c r="O328" s="94" t="str">
        <f t="shared" si="13"/>
        <v/>
      </c>
      <c r="P328" s="8">
        <f t="shared" si="14"/>
        <v>0</v>
      </c>
      <c r="Q328" s="95"/>
      <c r="R328" s="91"/>
      <c r="S328" s="97"/>
      <c r="T328" s="94">
        <f t="shared" si="16"/>
        <v>47026</v>
      </c>
      <c r="U328" s="10">
        <f t="shared" si="17"/>
        <v>0</v>
      </c>
      <c r="V328" s="10">
        <f t="shared" si="18"/>
        <v>33000</v>
      </c>
      <c r="W328" s="10">
        <f t="shared" si="19"/>
        <v>0</v>
      </c>
      <c r="X328" s="10">
        <f t="shared" si="20"/>
        <v>0</v>
      </c>
      <c r="Y328" s="10">
        <f t="shared" si="21"/>
        <v>0</v>
      </c>
      <c r="Z328" s="10">
        <f t="shared" si="22"/>
        <v>0</v>
      </c>
      <c r="AA328" s="10">
        <f t="shared" si="23"/>
        <v>0</v>
      </c>
      <c r="AB328" s="10">
        <f t="shared" si="24"/>
        <v>0</v>
      </c>
      <c r="AC328" s="10">
        <f t="shared" si="64"/>
        <v>33000</v>
      </c>
      <c r="AD328" s="9">
        <f t="shared" si="26"/>
        <v>45540</v>
      </c>
      <c r="AE328" s="9">
        <f t="array" ref="AE328">IFS(O328&lt;&gt;"", O328, M328&lt;&gt;"", M328, R328&lt;&gt;"", MIN(R328, K328), R328=0, K328)</f>
        <v>47026</v>
      </c>
      <c r="AF328" s="94">
        <f t="shared" si="27"/>
        <v>47026</v>
      </c>
      <c r="AG328" s="94" t="str">
        <f t="shared" si="28"/>
        <v>Start Before/End After (current period)</v>
      </c>
      <c r="AH328" s="98">
        <f t="shared" si="29"/>
        <v>45657</v>
      </c>
      <c r="AI328" s="98">
        <f t="shared" si="30"/>
        <v>45747</v>
      </c>
      <c r="AJ328" s="99">
        <f t="shared" si="31"/>
        <v>1487</v>
      </c>
      <c r="AK328" s="99">
        <f t="shared" si="32"/>
        <v>118</v>
      </c>
      <c r="AL328" s="99">
        <f t="shared" si="33"/>
        <v>90</v>
      </c>
      <c r="AM328" s="99">
        <f t="shared" si="34"/>
        <v>208</v>
      </c>
      <c r="AN328" s="8">
        <f t="shared" si="35"/>
        <v>22.19233356</v>
      </c>
      <c r="AO328" s="8">
        <f t="shared" si="36"/>
        <v>2618.69536</v>
      </c>
      <c r="AP328" s="8">
        <f t="shared" si="37"/>
        <v>1997.31002</v>
      </c>
      <c r="AQ328" s="8">
        <f t="shared" si="38"/>
        <v>0</v>
      </c>
      <c r="AR328" s="8">
        <f t="shared" si="39"/>
        <v>0</v>
      </c>
      <c r="AS328" s="8">
        <f t="shared" si="40"/>
        <v>0</v>
      </c>
      <c r="AT328" s="8">
        <f t="shared" si="41"/>
        <v>4616.00538</v>
      </c>
      <c r="AU328" s="100">
        <f t="shared" si="42"/>
        <v>0</v>
      </c>
      <c r="AV328" s="8">
        <f>if(AO328&gt;0, iferror(averageifs(Prices!$B:$B, Prices!$A:$A, "&gt;="&amp;AD328, Prices!$A:$A, "&lt;"&amp;MIN($B$2, AE328)), 0), 0)</f>
        <v>4.28613279</v>
      </c>
      <c r="AW328" s="8">
        <f>if(AP328&gt;0, IFERROR(averageifs(Prices!$B:$B, Prices!$A:$A, "&gt;="&amp;MAX(AD328, $B$2), Prices!$A:$A, "&lt;"&amp;MIN($B$3, AE328)), 0), 0)</f>
        <v>4.181418936</v>
      </c>
      <c r="AX328" s="8">
        <f>if(AT328&gt;0, iferror(averageifs(Prices!$B:$B, Prices!$A:$A, "&gt;="&amp;AD328, Prices!$A:$A, "&lt;"&amp;min($B$3, $AE328)), 0), 0)</f>
        <v>4.241110892</v>
      </c>
      <c r="AY328" s="8">
        <f>VLOOKUP(maxifs(Prices!A:A, Prices!A:A, "&lt;="&amp;$B$2-1), Prices!A:B, 2, 0)*AO328</f>
        <v>10945.78235</v>
      </c>
      <c r="AZ328" s="8">
        <f t="shared" si="43"/>
        <v>11224.07605</v>
      </c>
      <c r="BA328" s="8">
        <f t="shared" si="44"/>
        <v>0</v>
      </c>
      <c r="BB328" s="8">
        <f t="shared" si="45"/>
        <v>11224.07605</v>
      </c>
      <c r="BC328" s="8">
        <f t="shared" si="46"/>
        <v>-278.2937031</v>
      </c>
      <c r="BD328" s="8">
        <f t="shared" si="47"/>
        <v>8352.914643</v>
      </c>
      <c r="BE328" s="8">
        <f t="shared" si="48"/>
        <v>0</v>
      </c>
      <c r="BF328" s="8">
        <f>-(if(R328&gt;0, VLOOKUP(maxifs(Prices!A:A, Prices!A:A, "&lt;="&amp;R328), Prices!A:B, 2, 0)*AA328, 0)+if(M328&lt;&gt;"", VLOOKUP(maxifs(Prices!A:A, Prices!A:A, "&lt;="&amp;M328), Prices!A:B, 2, 0)*Y328, 0)+if(O328&lt;&gt;"", VLOOKUP(maxifs(Prices!A:A, Prices!A:A, "&lt;="&amp;O328), Prices!A:B, 2, 0)*Z328, 0))</f>
        <v>0</v>
      </c>
      <c r="BG328" s="8">
        <f t="shared" si="49"/>
        <v>0</v>
      </c>
      <c r="BH328" s="8">
        <f t="shared" si="50"/>
        <v>-415.3631095</v>
      </c>
      <c r="BI328" s="8">
        <f>VLOOKUP(maxifs(Prices!A:A, Prices!A:A, "&lt;="&amp;$B$3), Prices!A:B, 2, 0)*AT328</f>
        <v>18883.33388</v>
      </c>
      <c r="BJ328" s="8">
        <f t="shared" si="51"/>
        <v>19576.99069</v>
      </c>
      <c r="BK328" s="8">
        <f t="shared" si="52"/>
        <v>0</v>
      </c>
      <c r="BL328" s="8">
        <f t="shared" si="53"/>
        <v>19576.99069</v>
      </c>
      <c r="BM328" s="8">
        <f t="shared" si="54"/>
        <v>-693.6568126</v>
      </c>
    </row>
    <row r="329" ht="12.75" customHeight="1">
      <c r="A329" s="88" t="s">
        <v>138</v>
      </c>
      <c r="B329" s="88" t="s">
        <v>105</v>
      </c>
      <c r="C329" s="7"/>
      <c r="D329" s="7" t="str">
        <f t="shared" si="8"/>
        <v>Y</v>
      </c>
      <c r="E329" s="89"/>
      <c r="F329" s="90" t="str">
        <f>iferror(VLOOKUP(A329, Terminations!C:D, 2, 0), "")</f>
        <v/>
      </c>
      <c r="G329" s="88" t="s">
        <v>139</v>
      </c>
      <c r="H329" s="8" t="str">
        <f t="shared" si="9"/>
        <v>E6-SB-46038</v>
      </c>
      <c r="I329" s="91">
        <v>45673.0</v>
      </c>
      <c r="J329" s="92">
        <v>15000.0</v>
      </c>
      <c r="K329" s="91">
        <v>46038.0</v>
      </c>
      <c r="L329" s="10">
        <f t="shared" si="10"/>
        <v>0</v>
      </c>
      <c r="M329" s="93" t="str">
        <f t="shared" si="11"/>
        <v/>
      </c>
      <c r="N329" s="8">
        <f t="shared" si="12"/>
        <v>0</v>
      </c>
      <c r="O329" s="94" t="str">
        <f t="shared" si="13"/>
        <v/>
      </c>
      <c r="P329" s="8">
        <f t="shared" si="14"/>
        <v>0</v>
      </c>
      <c r="Q329" s="95"/>
      <c r="R329" s="91"/>
      <c r="S329" s="97"/>
      <c r="T329" s="94">
        <f t="shared" si="16"/>
        <v>46038</v>
      </c>
      <c r="U329" s="10">
        <f t="shared" si="17"/>
        <v>0</v>
      </c>
      <c r="V329" s="10">
        <f t="shared" si="18"/>
        <v>0</v>
      </c>
      <c r="W329" s="10">
        <f t="shared" si="19"/>
        <v>15000</v>
      </c>
      <c r="X329" s="10">
        <f t="shared" si="20"/>
        <v>0</v>
      </c>
      <c r="Y329" s="10">
        <f t="shared" si="21"/>
        <v>0</v>
      </c>
      <c r="Z329" s="10">
        <f t="shared" si="22"/>
        <v>0</v>
      </c>
      <c r="AA329" s="10">
        <f t="shared" si="23"/>
        <v>0</v>
      </c>
      <c r="AB329" s="10">
        <f t="shared" si="24"/>
        <v>0</v>
      </c>
      <c r="AC329" s="10">
        <f t="shared" si="64"/>
        <v>15000</v>
      </c>
      <c r="AD329" s="9">
        <f t="shared" si="26"/>
        <v>45673</v>
      </c>
      <c r="AE329" s="9">
        <f t="array" ref="AE329">IFS(O329&lt;&gt;"", O329, M329&lt;&gt;"", M329, R329&lt;&gt;"", MIN(R329, K329), R329=0, K329)</f>
        <v>46038</v>
      </c>
      <c r="AF329" s="94">
        <f t="shared" si="27"/>
        <v>46038</v>
      </c>
      <c r="AG329" s="94" t="str">
        <f t="shared" si="28"/>
        <v>Start During/End After (current period)</v>
      </c>
      <c r="AH329" s="98">
        <f t="shared" si="29"/>
        <v>45657</v>
      </c>
      <c r="AI329" s="98">
        <f t="shared" si="30"/>
        <v>45747</v>
      </c>
      <c r="AJ329" s="99">
        <f t="shared" si="31"/>
        <v>366</v>
      </c>
      <c r="AK329" s="99">
        <f t="shared" si="32"/>
        <v>0</v>
      </c>
      <c r="AL329" s="99">
        <f t="shared" si="33"/>
        <v>75</v>
      </c>
      <c r="AM329" s="99">
        <f t="shared" si="34"/>
        <v>75</v>
      </c>
      <c r="AN329" s="8">
        <f t="shared" si="35"/>
        <v>40.98360656</v>
      </c>
      <c r="AO329" s="8">
        <f t="shared" si="36"/>
        <v>0</v>
      </c>
      <c r="AP329" s="8">
        <f t="shared" si="37"/>
        <v>3073.770492</v>
      </c>
      <c r="AQ329" s="8">
        <f t="shared" si="38"/>
        <v>0</v>
      </c>
      <c r="AR329" s="8">
        <f t="shared" si="39"/>
        <v>0</v>
      </c>
      <c r="AS329" s="8">
        <f t="shared" si="40"/>
        <v>0</v>
      </c>
      <c r="AT329" s="8">
        <f t="shared" si="41"/>
        <v>3073.770492</v>
      </c>
      <c r="AU329" s="100">
        <f t="shared" si="42"/>
        <v>0</v>
      </c>
      <c r="AV329" s="8">
        <f>if(AO329&gt;0, iferror(averageifs(Prices!$B:$B, Prices!$A:$A, "&gt;="&amp;AD329, Prices!$A:$A, "&lt;"&amp;MIN($B$2, AE329)), 0), 0)</f>
        <v>0</v>
      </c>
      <c r="AW329" s="8">
        <f>if(AP329&gt;0, IFERROR(averageifs(Prices!$B:$B, Prices!$A:$A, "&gt;="&amp;MAX(AD329, $B$2), Prices!$A:$A, "&lt;"&amp;MIN($B$3, AE329)), 0), 0)</f>
        <v>4.173369934</v>
      </c>
      <c r="AX329" s="8">
        <f>if(AT329&gt;0, iferror(averageifs(Prices!$B:$B, Prices!$A:$A, "&gt;="&amp;AD329, Prices!$A:$A, "&lt;"&amp;min($B$3, $AE329)), 0), 0)</f>
        <v>4.173369934</v>
      </c>
      <c r="AY329" s="8">
        <f>VLOOKUP(maxifs(Prices!A:A, Prices!A:A, "&lt;="&amp;$B$2-1), Prices!A:B, 2, 0)*AO329</f>
        <v>0</v>
      </c>
      <c r="AZ329" s="8">
        <f t="shared" si="43"/>
        <v>0</v>
      </c>
      <c r="BA329" s="8">
        <f t="shared" si="44"/>
        <v>0</v>
      </c>
      <c r="BB329" s="8">
        <f t="shared" si="45"/>
        <v>0</v>
      </c>
      <c r="BC329" s="8">
        <f t="shared" si="46"/>
        <v>0</v>
      </c>
      <c r="BD329" s="8">
        <f t="shared" si="47"/>
        <v>12827.98135</v>
      </c>
      <c r="BE329" s="8">
        <f t="shared" si="48"/>
        <v>0</v>
      </c>
      <c r="BF329" s="8">
        <f>-(if(R329&gt;0, VLOOKUP(maxifs(Prices!A:A, Prices!A:A, "&lt;="&amp;R329), Prices!A:B, 2, 0)*AA329, 0)+if(M329&lt;&gt;"", VLOOKUP(maxifs(Prices!A:A, Prices!A:A, "&lt;="&amp;M329), Prices!A:B, 2, 0)*Y329, 0)+if(O329&lt;&gt;"", VLOOKUP(maxifs(Prices!A:A, Prices!A:A, "&lt;="&amp;O329), Prices!A:B, 2, 0)*Z329, 0))</f>
        <v>0</v>
      </c>
      <c r="BG329" s="8">
        <f t="shared" si="49"/>
        <v>0</v>
      </c>
      <c r="BH329" s="8">
        <f t="shared" si="50"/>
        <v>-253.6817835</v>
      </c>
      <c r="BI329" s="8">
        <f>VLOOKUP(maxifs(Prices!A:A, Prices!A:A, "&lt;="&amp;$B$3), Prices!A:B, 2, 0)*AT329</f>
        <v>12574.29957</v>
      </c>
      <c r="BJ329" s="8">
        <f t="shared" si="51"/>
        <v>12827.98135</v>
      </c>
      <c r="BK329" s="8">
        <f t="shared" si="52"/>
        <v>0</v>
      </c>
      <c r="BL329" s="8">
        <f t="shared" si="53"/>
        <v>12827.98135</v>
      </c>
      <c r="BM329" s="8">
        <f t="shared" si="54"/>
        <v>-253.6817835</v>
      </c>
    </row>
    <row r="330" ht="12.75" customHeight="1">
      <c r="A330" s="88" t="s">
        <v>138</v>
      </c>
      <c r="B330" s="88" t="s">
        <v>105</v>
      </c>
      <c r="C330" s="7"/>
      <c r="D330" s="7" t="str">
        <f t="shared" si="8"/>
        <v>Y</v>
      </c>
      <c r="E330" s="89"/>
      <c r="F330" s="90" t="str">
        <f>iferror(VLOOKUP(A330, Terminations!C:D, 2, 0), "")</f>
        <v/>
      </c>
      <c r="G330" s="88" t="s">
        <v>140</v>
      </c>
      <c r="H330" s="8" t="str">
        <f t="shared" si="9"/>
        <v>E6-T01-46038</v>
      </c>
      <c r="I330" s="91">
        <v>45673.0</v>
      </c>
      <c r="J330" s="92">
        <v>20000.0</v>
      </c>
      <c r="K330" s="91">
        <v>46038.0</v>
      </c>
      <c r="L330" s="10">
        <f t="shared" si="10"/>
        <v>0</v>
      </c>
      <c r="M330" s="93" t="str">
        <f t="shared" si="11"/>
        <v/>
      </c>
      <c r="N330" s="8">
        <f t="shared" si="12"/>
        <v>0</v>
      </c>
      <c r="O330" s="94" t="str">
        <f t="shared" si="13"/>
        <v/>
      </c>
      <c r="P330" s="8">
        <f t="shared" si="14"/>
        <v>0</v>
      </c>
      <c r="Q330" s="95"/>
      <c r="R330" s="91"/>
      <c r="S330" s="97"/>
      <c r="T330" s="94">
        <f t="shared" si="16"/>
        <v>46038</v>
      </c>
      <c r="U330" s="10">
        <f t="shared" si="17"/>
        <v>0</v>
      </c>
      <c r="V330" s="10">
        <f t="shared" si="18"/>
        <v>0</v>
      </c>
      <c r="W330" s="10">
        <f t="shared" si="19"/>
        <v>20000</v>
      </c>
      <c r="X330" s="10">
        <f t="shared" si="20"/>
        <v>0</v>
      </c>
      <c r="Y330" s="10">
        <f t="shared" si="21"/>
        <v>0</v>
      </c>
      <c r="Z330" s="10">
        <f t="shared" si="22"/>
        <v>0</v>
      </c>
      <c r="AA330" s="10">
        <f t="shared" si="23"/>
        <v>0</v>
      </c>
      <c r="AB330" s="10">
        <f t="shared" si="24"/>
        <v>0</v>
      </c>
      <c r="AC330" s="10">
        <f t="shared" si="64"/>
        <v>20000</v>
      </c>
      <c r="AD330" s="9">
        <f t="shared" si="26"/>
        <v>45673</v>
      </c>
      <c r="AE330" s="9">
        <f t="array" ref="AE330">IFS(O330&lt;&gt;"", O330, M330&lt;&gt;"", M330, R330&lt;&gt;"", MIN(R330, K330), R330=0, K330)</f>
        <v>46038</v>
      </c>
      <c r="AF330" s="94">
        <f t="shared" si="27"/>
        <v>46038</v>
      </c>
      <c r="AG330" s="94" t="str">
        <f t="shared" si="28"/>
        <v>Start During/End After (current period)</v>
      </c>
      <c r="AH330" s="98">
        <f t="shared" si="29"/>
        <v>45657</v>
      </c>
      <c r="AI330" s="98">
        <f t="shared" si="30"/>
        <v>45747</v>
      </c>
      <c r="AJ330" s="99">
        <f t="shared" si="31"/>
        <v>366</v>
      </c>
      <c r="AK330" s="99">
        <f t="shared" si="32"/>
        <v>0</v>
      </c>
      <c r="AL330" s="99">
        <f t="shared" si="33"/>
        <v>75</v>
      </c>
      <c r="AM330" s="99">
        <f t="shared" si="34"/>
        <v>75</v>
      </c>
      <c r="AN330" s="8">
        <f t="shared" si="35"/>
        <v>54.64480874</v>
      </c>
      <c r="AO330" s="8">
        <f t="shared" si="36"/>
        <v>0</v>
      </c>
      <c r="AP330" s="8">
        <f t="shared" si="37"/>
        <v>4098.360656</v>
      </c>
      <c r="AQ330" s="8">
        <f t="shared" si="38"/>
        <v>0</v>
      </c>
      <c r="AR330" s="8">
        <f t="shared" si="39"/>
        <v>0</v>
      </c>
      <c r="AS330" s="8">
        <f t="shared" si="40"/>
        <v>0</v>
      </c>
      <c r="AT330" s="8">
        <f t="shared" si="41"/>
        <v>4098.360656</v>
      </c>
      <c r="AU330" s="100">
        <f t="shared" si="42"/>
        <v>0</v>
      </c>
      <c r="AV330" s="8">
        <f>if(AO330&gt;0, iferror(averageifs(Prices!$B:$B, Prices!$A:$A, "&gt;="&amp;AD330, Prices!$A:$A, "&lt;"&amp;MIN($B$2, AE330)), 0), 0)</f>
        <v>0</v>
      </c>
      <c r="AW330" s="8">
        <f>if(AP330&gt;0, IFERROR(averageifs(Prices!$B:$B, Prices!$A:$A, "&gt;="&amp;MAX(AD330, $B$2), Prices!$A:$A, "&lt;"&amp;MIN($B$3, AE330)), 0), 0)</f>
        <v>4.173369934</v>
      </c>
      <c r="AX330" s="8">
        <f>if(AT330&gt;0, iferror(averageifs(Prices!$B:$B, Prices!$A:$A, "&gt;="&amp;AD330, Prices!$A:$A, "&lt;"&amp;min($B$3, $AE330)), 0), 0)</f>
        <v>4.173369934</v>
      </c>
      <c r="AY330" s="8">
        <f>VLOOKUP(maxifs(Prices!A:A, Prices!A:A, "&lt;="&amp;$B$2-1), Prices!A:B, 2, 0)*AO330</f>
        <v>0</v>
      </c>
      <c r="AZ330" s="8">
        <f t="shared" si="43"/>
        <v>0</v>
      </c>
      <c r="BA330" s="8">
        <f t="shared" si="44"/>
        <v>0</v>
      </c>
      <c r="BB330" s="8">
        <f t="shared" si="45"/>
        <v>0</v>
      </c>
      <c r="BC330" s="8">
        <f t="shared" si="46"/>
        <v>0</v>
      </c>
      <c r="BD330" s="8">
        <f t="shared" si="47"/>
        <v>17103.97514</v>
      </c>
      <c r="BE330" s="8">
        <f t="shared" si="48"/>
        <v>0</v>
      </c>
      <c r="BF330" s="8">
        <f>-(if(R330&gt;0, VLOOKUP(maxifs(Prices!A:A, Prices!A:A, "&lt;="&amp;R330), Prices!A:B, 2, 0)*AA330, 0)+if(M330&lt;&gt;"", VLOOKUP(maxifs(Prices!A:A, Prices!A:A, "&lt;="&amp;M330), Prices!A:B, 2, 0)*Y330, 0)+if(O330&lt;&gt;"", VLOOKUP(maxifs(Prices!A:A, Prices!A:A, "&lt;="&amp;O330), Prices!A:B, 2, 0)*Z330, 0))</f>
        <v>0</v>
      </c>
      <c r="BG330" s="8">
        <f t="shared" si="49"/>
        <v>0</v>
      </c>
      <c r="BH330" s="8">
        <f t="shared" si="50"/>
        <v>-338.242378</v>
      </c>
      <c r="BI330" s="8">
        <f>VLOOKUP(maxifs(Prices!A:A, Prices!A:A, "&lt;="&amp;$B$3), Prices!A:B, 2, 0)*AT330</f>
        <v>16765.73276</v>
      </c>
      <c r="BJ330" s="8">
        <f t="shared" si="51"/>
        <v>17103.97514</v>
      </c>
      <c r="BK330" s="8">
        <f t="shared" si="52"/>
        <v>0</v>
      </c>
      <c r="BL330" s="8">
        <f t="shared" si="53"/>
        <v>17103.97514</v>
      </c>
      <c r="BM330" s="8">
        <f t="shared" si="54"/>
        <v>-338.242378</v>
      </c>
    </row>
    <row r="331" ht="12.75" customHeight="1">
      <c r="A331" s="88" t="s">
        <v>138</v>
      </c>
      <c r="B331" s="88" t="s">
        <v>105</v>
      </c>
      <c r="C331" s="7"/>
      <c r="D331" s="7" t="str">
        <f t="shared" si="8"/>
        <v>Y</v>
      </c>
      <c r="E331" s="89"/>
      <c r="F331" s="90" t="str">
        <f>iferror(VLOOKUP(A331, Terminations!C:D, 2, 0), "")</f>
        <v/>
      </c>
      <c r="G331" s="88" t="s">
        <v>141</v>
      </c>
      <c r="H331" s="8" t="str">
        <f t="shared" si="9"/>
        <v>E6-T02-46403</v>
      </c>
      <c r="I331" s="91">
        <v>45673.0</v>
      </c>
      <c r="J331" s="92">
        <v>20000.0</v>
      </c>
      <c r="K331" s="91">
        <v>46403.0</v>
      </c>
      <c r="L331" s="10">
        <f t="shared" si="10"/>
        <v>0</v>
      </c>
      <c r="M331" s="93" t="str">
        <f t="shared" si="11"/>
        <v/>
      </c>
      <c r="N331" s="8">
        <f t="shared" si="12"/>
        <v>0</v>
      </c>
      <c r="O331" s="94" t="str">
        <f t="shared" si="13"/>
        <v/>
      </c>
      <c r="P331" s="8">
        <f t="shared" si="14"/>
        <v>0</v>
      </c>
      <c r="Q331" s="95"/>
      <c r="R331" s="91"/>
      <c r="S331" s="97"/>
      <c r="T331" s="94">
        <f t="shared" si="16"/>
        <v>46403</v>
      </c>
      <c r="U331" s="10">
        <f t="shared" si="17"/>
        <v>0</v>
      </c>
      <c r="V331" s="10">
        <f t="shared" si="18"/>
        <v>0</v>
      </c>
      <c r="W331" s="10">
        <f t="shared" si="19"/>
        <v>20000</v>
      </c>
      <c r="X331" s="10">
        <f t="shared" si="20"/>
        <v>0</v>
      </c>
      <c r="Y331" s="10">
        <f t="shared" si="21"/>
        <v>0</v>
      </c>
      <c r="Z331" s="10">
        <f t="shared" si="22"/>
        <v>0</v>
      </c>
      <c r="AA331" s="10">
        <f t="shared" si="23"/>
        <v>0</v>
      </c>
      <c r="AB331" s="10">
        <f t="shared" si="24"/>
        <v>0</v>
      </c>
      <c r="AC331" s="10">
        <f t="shared" si="64"/>
        <v>20000</v>
      </c>
      <c r="AD331" s="9">
        <f t="shared" si="26"/>
        <v>45673</v>
      </c>
      <c r="AE331" s="9">
        <f t="array" ref="AE331">IFS(O331&lt;&gt;"", O331, M331&lt;&gt;"", M331, R331&lt;&gt;"", MIN(R331, K331), R331=0, K331)</f>
        <v>46403</v>
      </c>
      <c r="AF331" s="94">
        <f t="shared" si="27"/>
        <v>46403</v>
      </c>
      <c r="AG331" s="94" t="str">
        <f t="shared" si="28"/>
        <v>Start During/End After (current period)</v>
      </c>
      <c r="AH331" s="98">
        <f t="shared" si="29"/>
        <v>45657</v>
      </c>
      <c r="AI331" s="98">
        <f t="shared" si="30"/>
        <v>45747</v>
      </c>
      <c r="AJ331" s="99">
        <f t="shared" si="31"/>
        <v>731</v>
      </c>
      <c r="AK331" s="99">
        <f t="shared" si="32"/>
        <v>0</v>
      </c>
      <c r="AL331" s="99">
        <f t="shared" si="33"/>
        <v>75</v>
      </c>
      <c r="AM331" s="99">
        <f t="shared" si="34"/>
        <v>75</v>
      </c>
      <c r="AN331" s="8">
        <f t="shared" si="35"/>
        <v>27.35978112</v>
      </c>
      <c r="AO331" s="8">
        <f t="shared" si="36"/>
        <v>0</v>
      </c>
      <c r="AP331" s="8">
        <f t="shared" si="37"/>
        <v>2051.983584</v>
      </c>
      <c r="AQ331" s="8">
        <f t="shared" si="38"/>
        <v>0</v>
      </c>
      <c r="AR331" s="8">
        <f t="shared" si="39"/>
        <v>0</v>
      </c>
      <c r="AS331" s="8">
        <f t="shared" si="40"/>
        <v>0</v>
      </c>
      <c r="AT331" s="8">
        <f t="shared" si="41"/>
        <v>2051.983584</v>
      </c>
      <c r="AU331" s="100">
        <f t="shared" si="42"/>
        <v>0</v>
      </c>
      <c r="AV331" s="8">
        <f>if(AO331&gt;0, iferror(averageifs(Prices!$B:$B, Prices!$A:$A, "&gt;="&amp;AD331, Prices!$A:$A, "&lt;"&amp;MIN($B$2, AE331)), 0), 0)</f>
        <v>0</v>
      </c>
      <c r="AW331" s="8">
        <f>if(AP331&gt;0, IFERROR(averageifs(Prices!$B:$B, Prices!$A:$A, "&gt;="&amp;MAX(AD331, $B$2), Prices!$A:$A, "&lt;"&amp;MIN($B$3, AE331)), 0), 0)</f>
        <v>4.173369934</v>
      </c>
      <c r="AX331" s="8">
        <f>if(AT331&gt;0, iferror(averageifs(Prices!$B:$B, Prices!$A:$A, "&gt;="&amp;AD331, Prices!$A:$A, "&lt;"&amp;min($B$3, $AE331)), 0), 0)</f>
        <v>4.173369934</v>
      </c>
      <c r="AY331" s="8">
        <f>VLOOKUP(maxifs(Prices!A:A, Prices!A:A, "&lt;="&amp;$B$2-1), Prices!A:B, 2, 0)*AO331</f>
        <v>0</v>
      </c>
      <c r="AZ331" s="8">
        <f t="shared" si="43"/>
        <v>0</v>
      </c>
      <c r="BA331" s="8">
        <f t="shared" si="44"/>
        <v>0</v>
      </c>
      <c r="BB331" s="8">
        <f t="shared" si="45"/>
        <v>0</v>
      </c>
      <c r="BC331" s="8">
        <f t="shared" si="46"/>
        <v>0</v>
      </c>
      <c r="BD331" s="8">
        <f t="shared" si="47"/>
        <v>8563.686595</v>
      </c>
      <c r="BE331" s="8">
        <f t="shared" si="48"/>
        <v>0</v>
      </c>
      <c r="BF331" s="8">
        <f>-(if(R331&gt;0, VLOOKUP(maxifs(Prices!A:A, Prices!A:A, "&lt;="&amp;R331), Prices!A:B, 2, 0)*AA331, 0)+if(M331&lt;&gt;"", VLOOKUP(maxifs(Prices!A:A, Prices!A:A, "&lt;="&amp;M331), Prices!A:B, 2, 0)*Y331, 0)+if(O331&lt;&gt;"", VLOOKUP(maxifs(Prices!A:A, Prices!A:A, "&lt;="&amp;O331), Prices!A:B, 2, 0)*Z331, 0))</f>
        <v>0</v>
      </c>
      <c r="BG331" s="8">
        <f t="shared" si="49"/>
        <v>0</v>
      </c>
      <c r="BH331" s="8">
        <f t="shared" si="50"/>
        <v>-169.3525449</v>
      </c>
      <c r="BI331" s="8">
        <f>VLOOKUP(maxifs(Prices!A:A, Prices!A:A, "&lt;="&amp;$B$3), Prices!A:B, 2, 0)*AT331</f>
        <v>8394.33405</v>
      </c>
      <c r="BJ331" s="8">
        <f t="shared" si="51"/>
        <v>8563.686595</v>
      </c>
      <c r="BK331" s="8">
        <f t="shared" si="52"/>
        <v>0</v>
      </c>
      <c r="BL331" s="8">
        <f t="shared" si="53"/>
        <v>8563.686595</v>
      </c>
      <c r="BM331" s="8">
        <f t="shared" si="54"/>
        <v>-169.3525449</v>
      </c>
    </row>
    <row r="332" ht="12.75" customHeight="1">
      <c r="A332" s="88" t="s">
        <v>138</v>
      </c>
      <c r="B332" s="88" t="s">
        <v>105</v>
      </c>
      <c r="C332" s="7"/>
      <c r="D332" s="7" t="str">
        <f t="shared" si="8"/>
        <v>Y</v>
      </c>
      <c r="E332" s="89"/>
      <c r="F332" s="90" t="str">
        <f>iferror(VLOOKUP(A332, Terminations!C:D, 2, 0), "")</f>
        <v/>
      </c>
      <c r="G332" s="88" t="s">
        <v>142</v>
      </c>
      <c r="H332" s="8" t="str">
        <f t="shared" si="9"/>
        <v>E6-T03-46447</v>
      </c>
      <c r="I332" s="91">
        <v>45673.0</v>
      </c>
      <c r="J332" s="92">
        <v>20000.0</v>
      </c>
      <c r="K332" s="91">
        <v>46447.0</v>
      </c>
      <c r="L332" s="10">
        <f t="shared" si="10"/>
        <v>0</v>
      </c>
      <c r="M332" s="93" t="str">
        <f t="shared" si="11"/>
        <v/>
      </c>
      <c r="N332" s="8">
        <f t="shared" si="12"/>
        <v>0</v>
      </c>
      <c r="O332" s="94" t="str">
        <f t="shared" si="13"/>
        <v/>
      </c>
      <c r="P332" s="8">
        <f t="shared" si="14"/>
        <v>0</v>
      </c>
      <c r="Q332" s="95"/>
      <c r="R332" s="91"/>
      <c r="S332" s="97"/>
      <c r="T332" s="94">
        <f t="shared" si="16"/>
        <v>46447</v>
      </c>
      <c r="U332" s="10">
        <f t="shared" si="17"/>
        <v>0</v>
      </c>
      <c r="V332" s="10">
        <f t="shared" si="18"/>
        <v>0</v>
      </c>
      <c r="W332" s="10">
        <f t="shared" si="19"/>
        <v>20000</v>
      </c>
      <c r="X332" s="10">
        <f t="shared" si="20"/>
        <v>0</v>
      </c>
      <c r="Y332" s="10">
        <f t="shared" si="21"/>
        <v>0</v>
      </c>
      <c r="Z332" s="10">
        <f t="shared" si="22"/>
        <v>0</v>
      </c>
      <c r="AA332" s="10">
        <f t="shared" si="23"/>
        <v>0</v>
      </c>
      <c r="AB332" s="10">
        <f t="shared" si="24"/>
        <v>0</v>
      </c>
      <c r="AC332" s="10">
        <f t="shared" si="64"/>
        <v>20000</v>
      </c>
      <c r="AD332" s="9">
        <f t="shared" si="26"/>
        <v>45673</v>
      </c>
      <c r="AE332" s="9">
        <f t="array" ref="AE332">IFS(O332&lt;&gt;"", O332, M332&lt;&gt;"", M332, R332&lt;&gt;"", MIN(R332, K332), R332=0, K332)</f>
        <v>46447</v>
      </c>
      <c r="AF332" s="94">
        <f t="shared" si="27"/>
        <v>46447</v>
      </c>
      <c r="AG332" s="94" t="str">
        <f t="shared" si="28"/>
        <v>Start During/End After (current period)</v>
      </c>
      <c r="AH332" s="98">
        <f t="shared" si="29"/>
        <v>45657</v>
      </c>
      <c r="AI332" s="98">
        <f t="shared" si="30"/>
        <v>45747</v>
      </c>
      <c r="AJ332" s="99">
        <f t="shared" si="31"/>
        <v>775</v>
      </c>
      <c r="AK332" s="99">
        <f t="shared" si="32"/>
        <v>0</v>
      </c>
      <c r="AL332" s="99">
        <f t="shared" si="33"/>
        <v>75</v>
      </c>
      <c r="AM332" s="99">
        <f t="shared" si="34"/>
        <v>75</v>
      </c>
      <c r="AN332" s="8">
        <f t="shared" si="35"/>
        <v>25.80645161</v>
      </c>
      <c r="AO332" s="8">
        <f t="shared" si="36"/>
        <v>0</v>
      </c>
      <c r="AP332" s="8">
        <f t="shared" si="37"/>
        <v>1935.483871</v>
      </c>
      <c r="AQ332" s="8">
        <f t="shared" si="38"/>
        <v>0</v>
      </c>
      <c r="AR332" s="8">
        <f t="shared" si="39"/>
        <v>0</v>
      </c>
      <c r="AS332" s="8">
        <f t="shared" si="40"/>
        <v>0</v>
      </c>
      <c r="AT332" s="8">
        <f t="shared" si="41"/>
        <v>1935.483871</v>
      </c>
      <c r="AU332" s="100">
        <f t="shared" si="42"/>
        <v>0</v>
      </c>
      <c r="AV332" s="8">
        <f>if(AO332&gt;0, iferror(averageifs(Prices!$B:$B, Prices!$A:$A, "&gt;="&amp;AD332, Prices!$A:$A, "&lt;"&amp;MIN($B$2, AE332)), 0), 0)</f>
        <v>0</v>
      </c>
      <c r="AW332" s="8">
        <f>if(AP332&gt;0, IFERROR(averageifs(Prices!$B:$B, Prices!$A:$A, "&gt;="&amp;MAX(AD332, $B$2), Prices!$A:$A, "&lt;"&amp;MIN($B$3, AE332)), 0), 0)</f>
        <v>4.173369934</v>
      </c>
      <c r="AX332" s="8">
        <f>if(AT332&gt;0, iferror(averageifs(Prices!$B:$B, Prices!$A:$A, "&gt;="&amp;AD332, Prices!$A:$A, "&lt;"&amp;min($B$3, $AE332)), 0), 0)</f>
        <v>4.173369934</v>
      </c>
      <c r="AY332" s="8">
        <f>VLOOKUP(maxifs(Prices!A:A, Prices!A:A, "&lt;="&amp;$B$2-1), Prices!A:B, 2, 0)*AO332</f>
        <v>0</v>
      </c>
      <c r="AZ332" s="8">
        <f t="shared" si="43"/>
        <v>0</v>
      </c>
      <c r="BA332" s="8">
        <f t="shared" si="44"/>
        <v>0</v>
      </c>
      <c r="BB332" s="8">
        <f t="shared" si="45"/>
        <v>0</v>
      </c>
      <c r="BC332" s="8">
        <f t="shared" si="46"/>
        <v>0</v>
      </c>
      <c r="BD332" s="8">
        <f t="shared" si="47"/>
        <v>8077.490195</v>
      </c>
      <c r="BE332" s="8">
        <f t="shared" si="48"/>
        <v>0</v>
      </c>
      <c r="BF332" s="8">
        <f>-(if(R332&gt;0, VLOOKUP(maxifs(Prices!A:A, Prices!A:A, "&lt;="&amp;R332), Prices!A:B, 2, 0)*AA332, 0)+if(M332&lt;&gt;"", VLOOKUP(maxifs(Prices!A:A, Prices!A:A, "&lt;="&amp;M332), Prices!A:B, 2, 0)*Y332, 0)+if(O332&lt;&gt;"", VLOOKUP(maxifs(Prices!A:A, Prices!A:A, "&lt;="&amp;O332), Prices!A:B, 2, 0)*Z332, 0))</f>
        <v>0</v>
      </c>
      <c r="BG332" s="8">
        <f t="shared" si="49"/>
        <v>0</v>
      </c>
      <c r="BH332" s="8">
        <f t="shared" si="50"/>
        <v>-159.7376908</v>
      </c>
      <c r="BI332" s="8">
        <f>VLOOKUP(maxifs(Prices!A:A, Prices!A:A, "&lt;="&amp;$B$3), Prices!A:B, 2, 0)*AT332</f>
        <v>7917.752504</v>
      </c>
      <c r="BJ332" s="8">
        <f t="shared" si="51"/>
        <v>8077.490195</v>
      </c>
      <c r="BK332" s="8">
        <f t="shared" si="52"/>
        <v>0</v>
      </c>
      <c r="BL332" s="8">
        <f t="shared" si="53"/>
        <v>8077.490195</v>
      </c>
      <c r="BM332" s="8">
        <f t="shared" si="54"/>
        <v>-159.7376908</v>
      </c>
    </row>
    <row r="333" ht="12.75" customHeight="1">
      <c r="A333" s="88" t="s">
        <v>138</v>
      </c>
      <c r="B333" s="88" t="s">
        <v>105</v>
      </c>
      <c r="C333" s="7"/>
      <c r="D333" s="7" t="str">
        <f t="shared" si="8"/>
        <v>Y</v>
      </c>
      <c r="E333" s="89"/>
      <c r="F333" s="90" t="str">
        <f>iferror(VLOOKUP(A333, Terminations!C:D, 2, 0), "")</f>
        <v/>
      </c>
      <c r="G333" s="88" t="s">
        <v>142</v>
      </c>
      <c r="H333" s="8" t="str">
        <f t="shared" si="9"/>
        <v>E6-T03-46478</v>
      </c>
      <c r="I333" s="91">
        <v>45673.0</v>
      </c>
      <c r="J333" s="92">
        <v>20000.0</v>
      </c>
      <c r="K333" s="91">
        <v>46478.0</v>
      </c>
      <c r="L333" s="10">
        <f t="shared" si="10"/>
        <v>0</v>
      </c>
      <c r="M333" s="93" t="str">
        <f t="shared" si="11"/>
        <v/>
      </c>
      <c r="N333" s="8">
        <f t="shared" si="12"/>
        <v>0</v>
      </c>
      <c r="O333" s="94" t="str">
        <f t="shared" si="13"/>
        <v/>
      </c>
      <c r="P333" s="8">
        <f t="shared" si="14"/>
        <v>0</v>
      </c>
      <c r="Q333" s="95"/>
      <c r="R333" s="91"/>
      <c r="S333" s="97"/>
      <c r="T333" s="94">
        <f t="shared" si="16"/>
        <v>46478</v>
      </c>
      <c r="U333" s="10">
        <f t="shared" si="17"/>
        <v>0</v>
      </c>
      <c r="V333" s="10">
        <f t="shared" si="18"/>
        <v>0</v>
      </c>
      <c r="W333" s="10">
        <f t="shared" si="19"/>
        <v>20000</v>
      </c>
      <c r="X333" s="10">
        <f t="shared" si="20"/>
        <v>0</v>
      </c>
      <c r="Y333" s="10">
        <f t="shared" si="21"/>
        <v>0</v>
      </c>
      <c r="Z333" s="10">
        <f t="shared" si="22"/>
        <v>0</v>
      </c>
      <c r="AA333" s="10">
        <f t="shared" si="23"/>
        <v>0</v>
      </c>
      <c r="AB333" s="10">
        <f t="shared" si="24"/>
        <v>0</v>
      </c>
      <c r="AC333" s="10">
        <f t="shared" si="64"/>
        <v>20000</v>
      </c>
      <c r="AD333" s="9">
        <f t="shared" si="26"/>
        <v>45673</v>
      </c>
      <c r="AE333" s="9">
        <f t="array" ref="AE333">IFS(O333&lt;&gt;"", O333, M333&lt;&gt;"", M333, R333&lt;&gt;"", MIN(R333, K333), R333=0, K333)</f>
        <v>46478</v>
      </c>
      <c r="AF333" s="94">
        <f t="shared" si="27"/>
        <v>46478</v>
      </c>
      <c r="AG333" s="94" t="str">
        <f t="shared" si="28"/>
        <v>Start During/End After (current period)</v>
      </c>
      <c r="AH333" s="98">
        <f t="shared" si="29"/>
        <v>45657</v>
      </c>
      <c r="AI333" s="98">
        <f t="shared" si="30"/>
        <v>45747</v>
      </c>
      <c r="AJ333" s="99">
        <f t="shared" si="31"/>
        <v>806</v>
      </c>
      <c r="AK333" s="99">
        <f t="shared" si="32"/>
        <v>0</v>
      </c>
      <c r="AL333" s="99">
        <f t="shared" si="33"/>
        <v>75</v>
      </c>
      <c r="AM333" s="99">
        <f t="shared" si="34"/>
        <v>75</v>
      </c>
      <c r="AN333" s="8">
        <f t="shared" si="35"/>
        <v>24.81389578</v>
      </c>
      <c r="AO333" s="8">
        <f t="shared" si="36"/>
        <v>0</v>
      </c>
      <c r="AP333" s="8">
        <f t="shared" si="37"/>
        <v>1861.042184</v>
      </c>
      <c r="AQ333" s="8">
        <f t="shared" si="38"/>
        <v>0</v>
      </c>
      <c r="AR333" s="8">
        <f t="shared" si="39"/>
        <v>0</v>
      </c>
      <c r="AS333" s="8">
        <f t="shared" si="40"/>
        <v>0</v>
      </c>
      <c r="AT333" s="8">
        <f t="shared" si="41"/>
        <v>1861.042184</v>
      </c>
      <c r="AU333" s="100">
        <f t="shared" si="42"/>
        <v>0</v>
      </c>
      <c r="AV333" s="8">
        <f>if(AO333&gt;0, iferror(averageifs(Prices!$B:$B, Prices!$A:$A, "&gt;="&amp;AD333, Prices!$A:$A, "&lt;"&amp;MIN($B$2, AE333)), 0), 0)</f>
        <v>0</v>
      </c>
      <c r="AW333" s="8">
        <f>if(AP333&gt;0, IFERROR(averageifs(Prices!$B:$B, Prices!$A:$A, "&gt;="&amp;MAX(AD333, $B$2), Prices!$A:$A, "&lt;"&amp;MIN($B$3, AE333)), 0), 0)</f>
        <v>4.173369934</v>
      </c>
      <c r="AX333" s="8">
        <f>if(AT333&gt;0, iferror(averageifs(Prices!$B:$B, Prices!$A:$A, "&gt;="&amp;AD333, Prices!$A:$A, "&lt;"&amp;min($B$3, $AE333)), 0), 0)</f>
        <v>4.173369934</v>
      </c>
      <c r="AY333" s="8">
        <f>VLOOKUP(maxifs(Prices!A:A, Prices!A:A, "&lt;="&amp;$B$2-1), Prices!A:B, 2, 0)*AO333</f>
        <v>0</v>
      </c>
      <c r="AZ333" s="8">
        <f t="shared" si="43"/>
        <v>0</v>
      </c>
      <c r="BA333" s="8">
        <f t="shared" si="44"/>
        <v>0</v>
      </c>
      <c r="BB333" s="8">
        <f t="shared" si="45"/>
        <v>0</v>
      </c>
      <c r="BC333" s="8">
        <f t="shared" si="46"/>
        <v>0</v>
      </c>
      <c r="BD333" s="8">
        <f t="shared" si="47"/>
        <v>7766.817495</v>
      </c>
      <c r="BE333" s="8">
        <f t="shared" si="48"/>
        <v>0</v>
      </c>
      <c r="BF333" s="8">
        <f>-(if(R333&gt;0, VLOOKUP(maxifs(Prices!A:A, Prices!A:A, "&lt;="&amp;R333), Prices!A:B, 2, 0)*AA333, 0)+if(M333&lt;&gt;"", VLOOKUP(maxifs(Prices!A:A, Prices!A:A, "&lt;="&amp;M333), Prices!A:B, 2, 0)*Y333, 0)+if(O333&lt;&gt;"", VLOOKUP(maxifs(Prices!A:A, Prices!A:A, "&lt;="&amp;O333), Prices!A:B, 2, 0)*Z333, 0))</f>
        <v>0</v>
      </c>
      <c r="BG333" s="8">
        <f t="shared" si="49"/>
        <v>0</v>
      </c>
      <c r="BH333" s="8">
        <f t="shared" si="50"/>
        <v>-153.5939334</v>
      </c>
      <c r="BI333" s="8">
        <f>VLOOKUP(maxifs(Prices!A:A, Prices!A:A, "&lt;="&amp;$B$3), Prices!A:B, 2, 0)*AT333</f>
        <v>7613.223561</v>
      </c>
      <c r="BJ333" s="8">
        <f t="shared" si="51"/>
        <v>7766.817495</v>
      </c>
      <c r="BK333" s="8">
        <f t="shared" si="52"/>
        <v>0</v>
      </c>
      <c r="BL333" s="8">
        <f t="shared" si="53"/>
        <v>7766.817495</v>
      </c>
      <c r="BM333" s="8">
        <f t="shared" si="54"/>
        <v>-153.5939334</v>
      </c>
    </row>
    <row r="334" ht="12.75" customHeight="1">
      <c r="A334" s="88" t="s">
        <v>138</v>
      </c>
      <c r="B334" s="88" t="s">
        <v>105</v>
      </c>
      <c r="C334" s="7"/>
      <c r="D334" s="7" t="str">
        <f t="shared" si="8"/>
        <v>Y</v>
      </c>
      <c r="E334" s="89"/>
      <c r="F334" s="90" t="str">
        <f>iferror(VLOOKUP(A334, Terminations!C:D, 2, 0), "")</f>
        <v/>
      </c>
      <c r="G334" s="88" t="s">
        <v>142</v>
      </c>
      <c r="H334" s="8" t="str">
        <f t="shared" si="9"/>
        <v>E6-T03-46508</v>
      </c>
      <c r="I334" s="91">
        <v>45673.0</v>
      </c>
      <c r="J334" s="92">
        <v>20000.0</v>
      </c>
      <c r="K334" s="91">
        <v>46508.0</v>
      </c>
      <c r="L334" s="10">
        <f t="shared" si="10"/>
        <v>0</v>
      </c>
      <c r="M334" s="93" t="str">
        <f t="shared" si="11"/>
        <v/>
      </c>
      <c r="N334" s="8">
        <f t="shared" si="12"/>
        <v>0</v>
      </c>
      <c r="O334" s="94" t="str">
        <f t="shared" si="13"/>
        <v/>
      </c>
      <c r="P334" s="8">
        <f t="shared" si="14"/>
        <v>0</v>
      </c>
      <c r="Q334" s="95"/>
      <c r="R334" s="91"/>
      <c r="S334" s="97"/>
      <c r="T334" s="94">
        <f t="shared" si="16"/>
        <v>46508</v>
      </c>
      <c r="U334" s="10">
        <f t="shared" si="17"/>
        <v>0</v>
      </c>
      <c r="V334" s="10">
        <f t="shared" si="18"/>
        <v>0</v>
      </c>
      <c r="W334" s="10">
        <f t="shared" si="19"/>
        <v>20000</v>
      </c>
      <c r="X334" s="10">
        <f t="shared" si="20"/>
        <v>0</v>
      </c>
      <c r="Y334" s="10">
        <f t="shared" si="21"/>
        <v>0</v>
      </c>
      <c r="Z334" s="10">
        <f t="shared" si="22"/>
        <v>0</v>
      </c>
      <c r="AA334" s="10">
        <f t="shared" si="23"/>
        <v>0</v>
      </c>
      <c r="AB334" s="10">
        <f t="shared" si="24"/>
        <v>0</v>
      </c>
      <c r="AC334" s="10">
        <f t="shared" si="64"/>
        <v>20000</v>
      </c>
      <c r="AD334" s="9">
        <f t="shared" si="26"/>
        <v>45673</v>
      </c>
      <c r="AE334" s="9">
        <f t="array" ref="AE334">IFS(O334&lt;&gt;"", O334, M334&lt;&gt;"", M334, R334&lt;&gt;"", MIN(R334, K334), R334=0, K334)</f>
        <v>46508</v>
      </c>
      <c r="AF334" s="94">
        <f t="shared" si="27"/>
        <v>46508</v>
      </c>
      <c r="AG334" s="94" t="str">
        <f t="shared" si="28"/>
        <v>Start During/End After (current period)</v>
      </c>
      <c r="AH334" s="98">
        <f t="shared" si="29"/>
        <v>45657</v>
      </c>
      <c r="AI334" s="98">
        <f t="shared" si="30"/>
        <v>45747</v>
      </c>
      <c r="AJ334" s="99">
        <f t="shared" si="31"/>
        <v>836</v>
      </c>
      <c r="AK334" s="99">
        <f t="shared" si="32"/>
        <v>0</v>
      </c>
      <c r="AL334" s="99">
        <f t="shared" si="33"/>
        <v>75</v>
      </c>
      <c r="AM334" s="99">
        <f t="shared" si="34"/>
        <v>75</v>
      </c>
      <c r="AN334" s="8">
        <f t="shared" si="35"/>
        <v>23.92344498</v>
      </c>
      <c r="AO334" s="8">
        <f t="shared" si="36"/>
        <v>0</v>
      </c>
      <c r="AP334" s="8">
        <f t="shared" si="37"/>
        <v>1794.258373</v>
      </c>
      <c r="AQ334" s="8">
        <f t="shared" si="38"/>
        <v>0</v>
      </c>
      <c r="AR334" s="8">
        <f t="shared" si="39"/>
        <v>0</v>
      </c>
      <c r="AS334" s="8">
        <f t="shared" si="40"/>
        <v>0</v>
      </c>
      <c r="AT334" s="8">
        <f t="shared" si="41"/>
        <v>1794.258373</v>
      </c>
      <c r="AU334" s="100">
        <f t="shared" si="42"/>
        <v>0</v>
      </c>
      <c r="AV334" s="8">
        <f>if(AO334&gt;0, iferror(averageifs(Prices!$B:$B, Prices!$A:$A, "&gt;="&amp;AD334, Prices!$A:$A, "&lt;"&amp;MIN($B$2, AE334)), 0), 0)</f>
        <v>0</v>
      </c>
      <c r="AW334" s="8">
        <f>if(AP334&gt;0, IFERROR(averageifs(Prices!$B:$B, Prices!$A:$A, "&gt;="&amp;MAX(AD334, $B$2), Prices!$A:$A, "&lt;"&amp;MIN($B$3, AE334)), 0), 0)</f>
        <v>4.173369934</v>
      </c>
      <c r="AX334" s="8">
        <f>if(AT334&gt;0, iferror(averageifs(Prices!$B:$B, Prices!$A:$A, "&gt;="&amp;AD334, Prices!$A:$A, "&lt;"&amp;min($B$3, $AE334)), 0), 0)</f>
        <v>4.173369934</v>
      </c>
      <c r="AY334" s="8">
        <f>VLOOKUP(maxifs(Prices!A:A, Prices!A:A, "&lt;="&amp;$B$2-1), Prices!A:B, 2, 0)*AO334</f>
        <v>0</v>
      </c>
      <c r="AZ334" s="8">
        <f t="shared" si="43"/>
        <v>0</v>
      </c>
      <c r="BA334" s="8">
        <f t="shared" si="44"/>
        <v>0</v>
      </c>
      <c r="BB334" s="8">
        <f t="shared" si="45"/>
        <v>0</v>
      </c>
      <c r="BC334" s="8">
        <f t="shared" si="46"/>
        <v>0</v>
      </c>
      <c r="BD334" s="8">
        <f t="shared" si="47"/>
        <v>7488.103948</v>
      </c>
      <c r="BE334" s="8">
        <f t="shared" si="48"/>
        <v>0</v>
      </c>
      <c r="BF334" s="8">
        <f>-(if(R334&gt;0, VLOOKUP(maxifs(Prices!A:A, Prices!A:A, "&lt;="&amp;R334), Prices!A:B, 2, 0)*AA334, 0)+if(M334&lt;&gt;"", VLOOKUP(maxifs(Prices!A:A, Prices!A:A, "&lt;="&amp;M334), Prices!A:B, 2, 0)*Y334, 0)+if(O334&lt;&gt;"", VLOOKUP(maxifs(Prices!A:A, Prices!A:A, "&lt;="&amp;O334), Prices!A:B, 2, 0)*Z334, 0))</f>
        <v>0</v>
      </c>
      <c r="BG334" s="8">
        <f t="shared" si="49"/>
        <v>0</v>
      </c>
      <c r="BH334" s="8">
        <f t="shared" si="50"/>
        <v>-148.0821894</v>
      </c>
      <c r="BI334" s="8">
        <f>VLOOKUP(maxifs(Prices!A:A, Prices!A:A, "&lt;="&amp;$B$3), Prices!A:B, 2, 0)*AT334</f>
        <v>7340.021759</v>
      </c>
      <c r="BJ334" s="8">
        <f t="shared" si="51"/>
        <v>7488.103948</v>
      </c>
      <c r="BK334" s="8">
        <f t="shared" si="52"/>
        <v>0</v>
      </c>
      <c r="BL334" s="8">
        <f t="shared" si="53"/>
        <v>7488.103948</v>
      </c>
      <c r="BM334" s="8">
        <f t="shared" si="54"/>
        <v>-148.0821894</v>
      </c>
    </row>
    <row r="335" ht="12.75" customHeight="1">
      <c r="A335" s="88" t="s">
        <v>138</v>
      </c>
      <c r="B335" s="88" t="s">
        <v>105</v>
      </c>
      <c r="C335" s="7"/>
      <c r="D335" s="7" t="str">
        <f t="shared" si="8"/>
        <v>Y</v>
      </c>
      <c r="E335" s="89"/>
      <c r="F335" s="90" t="str">
        <f>iferror(VLOOKUP(A335, Terminations!C:D, 2, 0), "")</f>
        <v/>
      </c>
      <c r="G335" s="88" t="s">
        <v>142</v>
      </c>
      <c r="H335" s="8" t="str">
        <f t="shared" si="9"/>
        <v>E6-T03-46539</v>
      </c>
      <c r="I335" s="91">
        <v>45673.0</v>
      </c>
      <c r="J335" s="92">
        <v>20000.0</v>
      </c>
      <c r="K335" s="91">
        <v>46539.0</v>
      </c>
      <c r="L335" s="10">
        <f t="shared" si="10"/>
        <v>0</v>
      </c>
      <c r="M335" s="93" t="str">
        <f t="shared" si="11"/>
        <v/>
      </c>
      <c r="N335" s="8">
        <f t="shared" si="12"/>
        <v>0</v>
      </c>
      <c r="O335" s="94" t="str">
        <f t="shared" si="13"/>
        <v/>
      </c>
      <c r="P335" s="8">
        <f t="shared" si="14"/>
        <v>0</v>
      </c>
      <c r="Q335" s="95"/>
      <c r="R335" s="91"/>
      <c r="S335" s="97"/>
      <c r="T335" s="94">
        <f t="shared" si="16"/>
        <v>46539</v>
      </c>
      <c r="U335" s="10">
        <f t="shared" si="17"/>
        <v>0</v>
      </c>
      <c r="V335" s="10">
        <f t="shared" si="18"/>
        <v>0</v>
      </c>
      <c r="W335" s="10">
        <f t="shared" si="19"/>
        <v>20000</v>
      </c>
      <c r="X335" s="10">
        <f t="shared" si="20"/>
        <v>0</v>
      </c>
      <c r="Y335" s="10">
        <f t="shared" si="21"/>
        <v>0</v>
      </c>
      <c r="Z335" s="10">
        <f t="shared" si="22"/>
        <v>0</v>
      </c>
      <c r="AA335" s="10">
        <f t="shared" si="23"/>
        <v>0</v>
      </c>
      <c r="AB335" s="10">
        <f t="shared" si="24"/>
        <v>0</v>
      </c>
      <c r="AC335" s="10">
        <f t="shared" si="64"/>
        <v>20000</v>
      </c>
      <c r="AD335" s="9">
        <f t="shared" si="26"/>
        <v>45673</v>
      </c>
      <c r="AE335" s="9">
        <f t="array" ref="AE335">IFS(O335&lt;&gt;"", O335, M335&lt;&gt;"", M335, R335&lt;&gt;"", MIN(R335, K335), R335=0, K335)</f>
        <v>46539</v>
      </c>
      <c r="AF335" s="94">
        <f t="shared" si="27"/>
        <v>46539</v>
      </c>
      <c r="AG335" s="94" t="str">
        <f t="shared" si="28"/>
        <v>Start During/End After (current period)</v>
      </c>
      <c r="AH335" s="98">
        <f t="shared" si="29"/>
        <v>45657</v>
      </c>
      <c r="AI335" s="98">
        <f t="shared" si="30"/>
        <v>45747</v>
      </c>
      <c r="AJ335" s="99">
        <f t="shared" si="31"/>
        <v>867</v>
      </c>
      <c r="AK335" s="99">
        <f t="shared" si="32"/>
        <v>0</v>
      </c>
      <c r="AL335" s="99">
        <f t="shared" si="33"/>
        <v>75</v>
      </c>
      <c r="AM335" s="99">
        <f t="shared" si="34"/>
        <v>75</v>
      </c>
      <c r="AN335" s="8">
        <f t="shared" si="35"/>
        <v>23.06805075</v>
      </c>
      <c r="AO335" s="8">
        <f t="shared" si="36"/>
        <v>0</v>
      </c>
      <c r="AP335" s="8">
        <f t="shared" si="37"/>
        <v>1730.103806</v>
      </c>
      <c r="AQ335" s="8">
        <f t="shared" si="38"/>
        <v>0</v>
      </c>
      <c r="AR335" s="8">
        <f t="shared" si="39"/>
        <v>0</v>
      </c>
      <c r="AS335" s="8">
        <f t="shared" si="40"/>
        <v>0</v>
      </c>
      <c r="AT335" s="8">
        <f t="shared" si="41"/>
        <v>1730.103806</v>
      </c>
      <c r="AU335" s="100">
        <f t="shared" si="42"/>
        <v>0</v>
      </c>
      <c r="AV335" s="8">
        <f>if(AO335&gt;0, iferror(averageifs(Prices!$B:$B, Prices!$A:$A, "&gt;="&amp;AD335, Prices!$A:$A, "&lt;"&amp;MIN($B$2, AE335)), 0), 0)</f>
        <v>0</v>
      </c>
      <c r="AW335" s="8">
        <f>if(AP335&gt;0, IFERROR(averageifs(Prices!$B:$B, Prices!$A:$A, "&gt;="&amp;MAX(AD335, $B$2), Prices!$A:$A, "&lt;"&amp;MIN($B$3, AE335)), 0), 0)</f>
        <v>4.173369934</v>
      </c>
      <c r="AX335" s="8">
        <f>if(AT335&gt;0, iferror(averageifs(Prices!$B:$B, Prices!$A:$A, "&gt;="&amp;AD335, Prices!$A:$A, "&lt;"&amp;min($B$3, $AE335)), 0), 0)</f>
        <v>4.173369934</v>
      </c>
      <c r="AY335" s="8">
        <f>VLOOKUP(maxifs(Prices!A:A, Prices!A:A, "&lt;="&amp;$B$2-1), Prices!A:B, 2, 0)*AO335</f>
        <v>0</v>
      </c>
      <c r="AZ335" s="8">
        <f t="shared" si="43"/>
        <v>0</v>
      </c>
      <c r="BA335" s="8">
        <f t="shared" si="44"/>
        <v>0</v>
      </c>
      <c r="BB335" s="8">
        <f t="shared" si="45"/>
        <v>0</v>
      </c>
      <c r="BC335" s="8">
        <f t="shared" si="46"/>
        <v>0</v>
      </c>
      <c r="BD335" s="8">
        <f t="shared" si="47"/>
        <v>7220.363207</v>
      </c>
      <c r="BE335" s="8">
        <f t="shared" si="48"/>
        <v>0</v>
      </c>
      <c r="BF335" s="8">
        <f>-(if(R335&gt;0, VLOOKUP(maxifs(Prices!A:A, Prices!A:A, "&lt;="&amp;R335), Prices!A:B, 2, 0)*AA335, 0)+if(M335&lt;&gt;"", VLOOKUP(maxifs(Prices!A:A, Prices!A:A, "&lt;="&amp;M335), Prices!A:B, 2, 0)*Y335, 0)+if(O335&lt;&gt;"", VLOOKUP(maxifs(Prices!A:A, Prices!A:A, "&lt;="&amp;O335), Prices!A:B, 2, 0)*Z335, 0))</f>
        <v>0</v>
      </c>
      <c r="BG335" s="8">
        <f t="shared" si="49"/>
        <v>0</v>
      </c>
      <c r="BH335" s="8">
        <f t="shared" si="50"/>
        <v>-142.7874398</v>
      </c>
      <c r="BI335" s="8">
        <f>VLOOKUP(maxifs(Prices!A:A, Prices!A:A, "&lt;="&amp;$B$3), Prices!A:B, 2, 0)*AT335</f>
        <v>7077.575768</v>
      </c>
      <c r="BJ335" s="8">
        <f t="shared" si="51"/>
        <v>7220.363207</v>
      </c>
      <c r="BK335" s="8">
        <f t="shared" si="52"/>
        <v>0</v>
      </c>
      <c r="BL335" s="8">
        <f t="shared" si="53"/>
        <v>7220.363207</v>
      </c>
      <c r="BM335" s="8">
        <f t="shared" si="54"/>
        <v>-142.7874398</v>
      </c>
    </row>
    <row r="336" ht="12.75" customHeight="1">
      <c r="A336" s="88" t="s">
        <v>138</v>
      </c>
      <c r="B336" s="88" t="s">
        <v>105</v>
      </c>
      <c r="C336" s="7"/>
      <c r="D336" s="7" t="str">
        <f t="shared" si="8"/>
        <v>Y</v>
      </c>
      <c r="E336" s="89"/>
      <c r="F336" s="90" t="str">
        <f>iferror(VLOOKUP(A336, Terminations!C:D, 2, 0), "")</f>
        <v/>
      </c>
      <c r="G336" s="88" t="s">
        <v>142</v>
      </c>
      <c r="H336" s="8" t="str">
        <f t="shared" si="9"/>
        <v>E6-T03-46569</v>
      </c>
      <c r="I336" s="91">
        <v>45673.0</v>
      </c>
      <c r="J336" s="92">
        <v>20000.0</v>
      </c>
      <c r="K336" s="91">
        <v>46569.0</v>
      </c>
      <c r="L336" s="10">
        <f t="shared" si="10"/>
        <v>0</v>
      </c>
      <c r="M336" s="93" t="str">
        <f t="shared" si="11"/>
        <v/>
      </c>
      <c r="N336" s="8">
        <f t="shared" si="12"/>
        <v>0</v>
      </c>
      <c r="O336" s="94" t="str">
        <f t="shared" si="13"/>
        <v/>
      </c>
      <c r="P336" s="8">
        <f t="shared" si="14"/>
        <v>0</v>
      </c>
      <c r="Q336" s="95"/>
      <c r="R336" s="91"/>
      <c r="S336" s="97"/>
      <c r="T336" s="94">
        <f t="shared" si="16"/>
        <v>46569</v>
      </c>
      <c r="U336" s="10">
        <f t="shared" si="17"/>
        <v>0</v>
      </c>
      <c r="V336" s="10">
        <f t="shared" si="18"/>
        <v>0</v>
      </c>
      <c r="W336" s="10">
        <f t="shared" si="19"/>
        <v>20000</v>
      </c>
      <c r="X336" s="10">
        <f t="shared" si="20"/>
        <v>0</v>
      </c>
      <c r="Y336" s="10">
        <f t="shared" si="21"/>
        <v>0</v>
      </c>
      <c r="Z336" s="10">
        <f t="shared" si="22"/>
        <v>0</v>
      </c>
      <c r="AA336" s="10">
        <f t="shared" si="23"/>
        <v>0</v>
      </c>
      <c r="AB336" s="10">
        <f t="shared" si="24"/>
        <v>0</v>
      </c>
      <c r="AC336" s="10">
        <f t="shared" si="64"/>
        <v>20000</v>
      </c>
      <c r="AD336" s="9">
        <f t="shared" si="26"/>
        <v>45673</v>
      </c>
      <c r="AE336" s="9">
        <f t="array" ref="AE336">IFS(O336&lt;&gt;"", O336, M336&lt;&gt;"", M336, R336&lt;&gt;"", MIN(R336, K336), R336=0, K336)</f>
        <v>46569</v>
      </c>
      <c r="AF336" s="94">
        <f t="shared" si="27"/>
        <v>46569</v>
      </c>
      <c r="AG336" s="94" t="str">
        <f t="shared" si="28"/>
        <v>Start During/End After (current period)</v>
      </c>
      <c r="AH336" s="98">
        <f t="shared" si="29"/>
        <v>45657</v>
      </c>
      <c r="AI336" s="98">
        <f t="shared" si="30"/>
        <v>45747</v>
      </c>
      <c r="AJ336" s="99">
        <f t="shared" si="31"/>
        <v>897</v>
      </c>
      <c r="AK336" s="99">
        <f t="shared" si="32"/>
        <v>0</v>
      </c>
      <c r="AL336" s="99">
        <f t="shared" si="33"/>
        <v>75</v>
      </c>
      <c r="AM336" s="99">
        <f t="shared" si="34"/>
        <v>75</v>
      </c>
      <c r="AN336" s="8">
        <f t="shared" si="35"/>
        <v>22.29654404</v>
      </c>
      <c r="AO336" s="8">
        <f t="shared" si="36"/>
        <v>0</v>
      </c>
      <c r="AP336" s="8">
        <f t="shared" si="37"/>
        <v>1672.240803</v>
      </c>
      <c r="AQ336" s="8">
        <f t="shared" si="38"/>
        <v>0</v>
      </c>
      <c r="AR336" s="8">
        <f t="shared" si="39"/>
        <v>0</v>
      </c>
      <c r="AS336" s="8">
        <f t="shared" si="40"/>
        <v>0</v>
      </c>
      <c r="AT336" s="8">
        <f t="shared" si="41"/>
        <v>1672.240803</v>
      </c>
      <c r="AU336" s="100">
        <f t="shared" si="42"/>
        <v>0</v>
      </c>
      <c r="AV336" s="8">
        <f>if(AO336&gt;0, iferror(averageifs(Prices!$B:$B, Prices!$A:$A, "&gt;="&amp;AD336, Prices!$A:$A, "&lt;"&amp;MIN($B$2, AE336)), 0), 0)</f>
        <v>0</v>
      </c>
      <c r="AW336" s="8">
        <f>if(AP336&gt;0, IFERROR(averageifs(Prices!$B:$B, Prices!$A:$A, "&gt;="&amp;MAX(AD336, $B$2), Prices!$A:$A, "&lt;"&amp;MIN($B$3, AE336)), 0), 0)</f>
        <v>4.173369934</v>
      </c>
      <c r="AX336" s="8">
        <f>if(AT336&gt;0, iferror(averageifs(Prices!$B:$B, Prices!$A:$A, "&gt;="&amp;AD336, Prices!$A:$A, "&lt;"&amp;min($B$3, $AE336)), 0), 0)</f>
        <v>4.173369934</v>
      </c>
      <c r="AY336" s="8">
        <f>VLOOKUP(maxifs(Prices!A:A, Prices!A:A, "&lt;="&amp;$B$2-1), Prices!A:B, 2, 0)*AO336</f>
        <v>0</v>
      </c>
      <c r="AZ336" s="8">
        <f t="shared" si="43"/>
        <v>0</v>
      </c>
      <c r="BA336" s="8">
        <f t="shared" si="44"/>
        <v>0</v>
      </c>
      <c r="BB336" s="8">
        <f t="shared" si="45"/>
        <v>0</v>
      </c>
      <c r="BC336" s="8">
        <f t="shared" si="46"/>
        <v>0</v>
      </c>
      <c r="BD336" s="8">
        <f t="shared" si="47"/>
        <v>6978.879488</v>
      </c>
      <c r="BE336" s="8">
        <f t="shared" si="48"/>
        <v>0</v>
      </c>
      <c r="BF336" s="8">
        <f>-(if(R336&gt;0, VLOOKUP(maxifs(Prices!A:A, Prices!A:A, "&lt;="&amp;R336), Prices!A:B, 2, 0)*AA336, 0)+if(M336&lt;&gt;"", VLOOKUP(maxifs(Prices!A:A, Prices!A:A, "&lt;="&amp;M336), Prices!A:B, 2, 0)*Y336, 0)+if(O336&lt;&gt;"", VLOOKUP(maxifs(Prices!A:A, Prices!A:A, "&lt;="&amp;O336), Prices!A:B, 2, 0)*Z336, 0))</f>
        <v>0</v>
      </c>
      <c r="BG336" s="8">
        <f t="shared" si="49"/>
        <v>0</v>
      </c>
      <c r="BH336" s="8">
        <f t="shared" si="50"/>
        <v>-138.0119402</v>
      </c>
      <c r="BI336" s="8">
        <f>VLOOKUP(maxifs(Prices!A:A, Prices!A:A, "&lt;="&amp;$B$3), Prices!A:B, 2, 0)*AT336</f>
        <v>6840.867548</v>
      </c>
      <c r="BJ336" s="8">
        <f t="shared" si="51"/>
        <v>6978.879488</v>
      </c>
      <c r="BK336" s="8">
        <f t="shared" si="52"/>
        <v>0</v>
      </c>
      <c r="BL336" s="8">
        <f t="shared" si="53"/>
        <v>6978.879488</v>
      </c>
      <c r="BM336" s="8">
        <f t="shared" si="54"/>
        <v>-138.0119402</v>
      </c>
    </row>
    <row r="337" ht="12.75" customHeight="1">
      <c r="A337" s="88" t="s">
        <v>138</v>
      </c>
      <c r="B337" s="88" t="s">
        <v>105</v>
      </c>
      <c r="C337" s="7"/>
      <c r="D337" s="7" t="str">
        <f t="shared" si="8"/>
        <v>Y</v>
      </c>
      <c r="E337" s="89"/>
      <c r="F337" s="90" t="str">
        <f>iferror(VLOOKUP(A337, Terminations!C:D, 2, 0), "")</f>
        <v/>
      </c>
      <c r="G337" s="88" t="s">
        <v>142</v>
      </c>
      <c r="H337" s="8" t="str">
        <f t="shared" si="9"/>
        <v>E6-T03-46600</v>
      </c>
      <c r="I337" s="91">
        <v>45673.0</v>
      </c>
      <c r="J337" s="92">
        <v>20000.0</v>
      </c>
      <c r="K337" s="91">
        <v>46600.0</v>
      </c>
      <c r="L337" s="10">
        <f t="shared" si="10"/>
        <v>0</v>
      </c>
      <c r="M337" s="93" t="str">
        <f t="shared" si="11"/>
        <v/>
      </c>
      <c r="N337" s="8">
        <f t="shared" si="12"/>
        <v>0</v>
      </c>
      <c r="O337" s="94" t="str">
        <f t="shared" si="13"/>
        <v/>
      </c>
      <c r="P337" s="8">
        <f t="shared" si="14"/>
        <v>0</v>
      </c>
      <c r="Q337" s="95"/>
      <c r="R337" s="91"/>
      <c r="S337" s="97"/>
      <c r="T337" s="94">
        <f t="shared" si="16"/>
        <v>46600</v>
      </c>
      <c r="U337" s="10">
        <f t="shared" si="17"/>
        <v>0</v>
      </c>
      <c r="V337" s="10">
        <f t="shared" si="18"/>
        <v>0</v>
      </c>
      <c r="W337" s="10">
        <f t="shared" si="19"/>
        <v>20000</v>
      </c>
      <c r="X337" s="10">
        <f t="shared" si="20"/>
        <v>0</v>
      </c>
      <c r="Y337" s="10">
        <f t="shared" si="21"/>
        <v>0</v>
      </c>
      <c r="Z337" s="10">
        <f t="shared" si="22"/>
        <v>0</v>
      </c>
      <c r="AA337" s="10">
        <f t="shared" si="23"/>
        <v>0</v>
      </c>
      <c r="AB337" s="10">
        <f t="shared" si="24"/>
        <v>0</v>
      </c>
      <c r="AC337" s="10">
        <f t="shared" si="64"/>
        <v>20000</v>
      </c>
      <c r="AD337" s="9">
        <f t="shared" si="26"/>
        <v>45673</v>
      </c>
      <c r="AE337" s="9">
        <f t="array" ref="AE337">IFS(O337&lt;&gt;"", O337, M337&lt;&gt;"", M337, R337&lt;&gt;"", MIN(R337, K337), R337=0, K337)</f>
        <v>46600</v>
      </c>
      <c r="AF337" s="94">
        <f t="shared" si="27"/>
        <v>46600</v>
      </c>
      <c r="AG337" s="94" t="str">
        <f t="shared" si="28"/>
        <v>Start During/End After (current period)</v>
      </c>
      <c r="AH337" s="98">
        <f t="shared" si="29"/>
        <v>45657</v>
      </c>
      <c r="AI337" s="98">
        <f t="shared" si="30"/>
        <v>45747</v>
      </c>
      <c r="AJ337" s="99">
        <f t="shared" si="31"/>
        <v>928</v>
      </c>
      <c r="AK337" s="99">
        <f t="shared" si="32"/>
        <v>0</v>
      </c>
      <c r="AL337" s="99">
        <f t="shared" si="33"/>
        <v>75</v>
      </c>
      <c r="AM337" s="99">
        <f t="shared" si="34"/>
        <v>75</v>
      </c>
      <c r="AN337" s="8">
        <f t="shared" si="35"/>
        <v>21.55172414</v>
      </c>
      <c r="AO337" s="8">
        <f t="shared" si="36"/>
        <v>0</v>
      </c>
      <c r="AP337" s="8">
        <f t="shared" si="37"/>
        <v>1616.37931</v>
      </c>
      <c r="AQ337" s="8">
        <f t="shared" si="38"/>
        <v>0</v>
      </c>
      <c r="AR337" s="8">
        <f t="shared" si="39"/>
        <v>0</v>
      </c>
      <c r="AS337" s="8">
        <f t="shared" si="40"/>
        <v>0</v>
      </c>
      <c r="AT337" s="8">
        <f t="shared" si="41"/>
        <v>1616.37931</v>
      </c>
      <c r="AU337" s="100">
        <f t="shared" si="42"/>
        <v>0</v>
      </c>
      <c r="AV337" s="8">
        <f>if(AO337&gt;0, iferror(averageifs(Prices!$B:$B, Prices!$A:$A, "&gt;="&amp;AD337, Prices!$A:$A, "&lt;"&amp;MIN($B$2, AE337)), 0), 0)</f>
        <v>0</v>
      </c>
      <c r="AW337" s="8">
        <f>if(AP337&gt;0, IFERROR(averageifs(Prices!$B:$B, Prices!$A:$A, "&gt;="&amp;MAX(AD337, $B$2), Prices!$A:$A, "&lt;"&amp;MIN($B$3, AE337)), 0), 0)</f>
        <v>4.173369934</v>
      </c>
      <c r="AX337" s="8">
        <f>if(AT337&gt;0, iferror(averageifs(Prices!$B:$B, Prices!$A:$A, "&gt;="&amp;AD337, Prices!$A:$A, "&lt;"&amp;min($B$3, $AE337)), 0), 0)</f>
        <v>4.173369934</v>
      </c>
      <c r="AY337" s="8">
        <f>VLOOKUP(maxifs(Prices!A:A, Prices!A:A, "&lt;="&amp;$B$2-1), Prices!A:B, 2, 0)*AO337</f>
        <v>0</v>
      </c>
      <c r="AZ337" s="8">
        <f t="shared" si="43"/>
        <v>0</v>
      </c>
      <c r="BA337" s="8">
        <f t="shared" si="44"/>
        <v>0</v>
      </c>
      <c r="BB337" s="8">
        <f t="shared" si="45"/>
        <v>0</v>
      </c>
      <c r="BC337" s="8">
        <f t="shared" si="46"/>
        <v>0</v>
      </c>
      <c r="BD337" s="8">
        <f t="shared" si="47"/>
        <v>6745.748816</v>
      </c>
      <c r="BE337" s="8">
        <f t="shared" si="48"/>
        <v>0</v>
      </c>
      <c r="BF337" s="8">
        <f>-(if(R337&gt;0, VLOOKUP(maxifs(Prices!A:A, Prices!A:A, "&lt;="&amp;R337), Prices!A:B, 2, 0)*AA337, 0)+if(M337&lt;&gt;"", VLOOKUP(maxifs(Prices!A:A, Prices!A:A, "&lt;="&amp;M337), Prices!A:B, 2, 0)*Y337, 0)+if(O337&lt;&gt;"", VLOOKUP(maxifs(Prices!A:A, Prices!A:A, "&lt;="&amp;O337), Prices!A:B, 2, 0)*Z337, 0))</f>
        <v>0</v>
      </c>
      <c r="BG337" s="8">
        <f t="shared" si="49"/>
        <v>0</v>
      </c>
      <c r="BH337" s="8">
        <f t="shared" si="50"/>
        <v>-133.4016275</v>
      </c>
      <c r="BI337" s="8">
        <f>VLOOKUP(maxifs(Prices!A:A, Prices!A:A, "&lt;="&amp;$B$3), Prices!A:B, 2, 0)*AT337</f>
        <v>6612.347188</v>
      </c>
      <c r="BJ337" s="8">
        <f t="shared" si="51"/>
        <v>6745.748816</v>
      </c>
      <c r="BK337" s="8">
        <f t="shared" si="52"/>
        <v>0</v>
      </c>
      <c r="BL337" s="8">
        <f t="shared" si="53"/>
        <v>6745.748816</v>
      </c>
      <c r="BM337" s="8">
        <f t="shared" si="54"/>
        <v>-133.4016275</v>
      </c>
    </row>
    <row r="338" ht="12.75" customHeight="1">
      <c r="A338" s="88" t="s">
        <v>138</v>
      </c>
      <c r="B338" s="88" t="s">
        <v>105</v>
      </c>
      <c r="C338" s="7"/>
      <c r="D338" s="7" t="str">
        <f t="shared" si="8"/>
        <v>Y</v>
      </c>
      <c r="E338" s="89"/>
      <c r="F338" s="90" t="str">
        <f>iferror(VLOOKUP(A338, Terminations!C:D, 2, 0), "")</f>
        <v/>
      </c>
      <c r="G338" s="88" t="s">
        <v>142</v>
      </c>
      <c r="H338" s="8" t="str">
        <f t="shared" si="9"/>
        <v>E6-T03-46631</v>
      </c>
      <c r="I338" s="91">
        <v>45673.0</v>
      </c>
      <c r="J338" s="92">
        <v>20000.0</v>
      </c>
      <c r="K338" s="91">
        <v>46631.0</v>
      </c>
      <c r="L338" s="10">
        <f t="shared" si="10"/>
        <v>0</v>
      </c>
      <c r="M338" s="93" t="str">
        <f t="shared" si="11"/>
        <v/>
      </c>
      <c r="N338" s="8">
        <f t="shared" si="12"/>
        <v>0</v>
      </c>
      <c r="O338" s="94" t="str">
        <f t="shared" si="13"/>
        <v/>
      </c>
      <c r="P338" s="8">
        <f t="shared" si="14"/>
        <v>0</v>
      </c>
      <c r="Q338" s="95"/>
      <c r="R338" s="91"/>
      <c r="S338" s="97"/>
      <c r="T338" s="94">
        <f t="shared" si="16"/>
        <v>46631</v>
      </c>
      <c r="U338" s="10">
        <f t="shared" si="17"/>
        <v>0</v>
      </c>
      <c r="V338" s="10">
        <f t="shared" si="18"/>
        <v>0</v>
      </c>
      <c r="W338" s="10">
        <f t="shared" si="19"/>
        <v>20000</v>
      </c>
      <c r="X338" s="10">
        <f t="shared" si="20"/>
        <v>0</v>
      </c>
      <c r="Y338" s="10">
        <f t="shared" si="21"/>
        <v>0</v>
      </c>
      <c r="Z338" s="10">
        <f t="shared" si="22"/>
        <v>0</v>
      </c>
      <c r="AA338" s="10">
        <f t="shared" si="23"/>
        <v>0</v>
      </c>
      <c r="AB338" s="10">
        <f t="shared" si="24"/>
        <v>0</v>
      </c>
      <c r="AC338" s="10">
        <f t="shared" si="64"/>
        <v>20000</v>
      </c>
      <c r="AD338" s="9">
        <f t="shared" si="26"/>
        <v>45673</v>
      </c>
      <c r="AE338" s="9">
        <f t="array" ref="AE338">IFS(O338&lt;&gt;"", O338, M338&lt;&gt;"", M338, R338&lt;&gt;"", MIN(R338, K338), R338=0, K338)</f>
        <v>46631</v>
      </c>
      <c r="AF338" s="94">
        <f t="shared" si="27"/>
        <v>46631</v>
      </c>
      <c r="AG338" s="94" t="str">
        <f t="shared" si="28"/>
        <v>Start During/End After (current period)</v>
      </c>
      <c r="AH338" s="98">
        <f t="shared" si="29"/>
        <v>45657</v>
      </c>
      <c r="AI338" s="98">
        <f t="shared" si="30"/>
        <v>45747</v>
      </c>
      <c r="AJ338" s="99">
        <f t="shared" si="31"/>
        <v>959</v>
      </c>
      <c r="AK338" s="99">
        <f t="shared" si="32"/>
        <v>0</v>
      </c>
      <c r="AL338" s="99">
        <f t="shared" si="33"/>
        <v>75</v>
      </c>
      <c r="AM338" s="99">
        <f t="shared" si="34"/>
        <v>75</v>
      </c>
      <c r="AN338" s="8">
        <f t="shared" si="35"/>
        <v>20.85505735</v>
      </c>
      <c r="AO338" s="8">
        <f t="shared" si="36"/>
        <v>0</v>
      </c>
      <c r="AP338" s="8">
        <f t="shared" si="37"/>
        <v>1564.129301</v>
      </c>
      <c r="AQ338" s="8">
        <f t="shared" si="38"/>
        <v>0</v>
      </c>
      <c r="AR338" s="8">
        <f t="shared" si="39"/>
        <v>0</v>
      </c>
      <c r="AS338" s="8">
        <f t="shared" si="40"/>
        <v>0</v>
      </c>
      <c r="AT338" s="8">
        <f t="shared" si="41"/>
        <v>1564.129301</v>
      </c>
      <c r="AU338" s="100">
        <f t="shared" si="42"/>
        <v>0</v>
      </c>
      <c r="AV338" s="8">
        <f>if(AO338&gt;0, iferror(averageifs(Prices!$B:$B, Prices!$A:$A, "&gt;="&amp;AD338, Prices!$A:$A, "&lt;"&amp;MIN($B$2, AE338)), 0), 0)</f>
        <v>0</v>
      </c>
      <c r="AW338" s="8">
        <f>if(AP338&gt;0, IFERROR(averageifs(Prices!$B:$B, Prices!$A:$A, "&gt;="&amp;MAX(AD338, $B$2), Prices!$A:$A, "&lt;"&amp;MIN($B$3, AE338)), 0), 0)</f>
        <v>4.173369934</v>
      </c>
      <c r="AX338" s="8">
        <f>if(AT338&gt;0, iferror(averageifs(Prices!$B:$B, Prices!$A:$A, "&gt;="&amp;AD338, Prices!$A:$A, "&lt;"&amp;min($B$3, $AE338)), 0), 0)</f>
        <v>4.173369934</v>
      </c>
      <c r="AY338" s="8">
        <f>VLOOKUP(maxifs(Prices!A:A, Prices!A:A, "&lt;="&amp;$B$2-1), Prices!A:B, 2, 0)*AO338</f>
        <v>0</v>
      </c>
      <c r="AZ338" s="8">
        <f t="shared" si="43"/>
        <v>0</v>
      </c>
      <c r="BA338" s="8">
        <f t="shared" si="44"/>
        <v>0</v>
      </c>
      <c r="BB338" s="8">
        <f t="shared" si="45"/>
        <v>0</v>
      </c>
      <c r="BC338" s="8">
        <f t="shared" si="46"/>
        <v>0</v>
      </c>
      <c r="BD338" s="8">
        <f t="shared" si="47"/>
        <v>6527.690199</v>
      </c>
      <c r="BE338" s="8">
        <f t="shared" si="48"/>
        <v>0</v>
      </c>
      <c r="BF338" s="8">
        <f>-(if(R338&gt;0, VLOOKUP(maxifs(Prices!A:A, Prices!A:A, "&lt;="&amp;R338), Prices!A:B, 2, 0)*AA338, 0)+if(M338&lt;&gt;"", VLOOKUP(maxifs(Prices!A:A, Prices!A:A, "&lt;="&amp;M338), Prices!A:B, 2, 0)*Y338, 0)+if(O338&lt;&gt;"", VLOOKUP(maxifs(Prices!A:A, Prices!A:A, "&lt;="&amp;O338), Prices!A:B, 2, 0)*Z338, 0))</f>
        <v>0</v>
      </c>
      <c r="BG338" s="8">
        <f t="shared" si="49"/>
        <v>0</v>
      </c>
      <c r="BH338" s="8">
        <f t="shared" si="50"/>
        <v>-129.0893747</v>
      </c>
      <c r="BI338" s="8">
        <f>VLOOKUP(maxifs(Prices!A:A, Prices!A:A, "&lt;="&amp;$B$3), Prices!A:B, 2, 0)*AT338</f>
        <v>6398.600824</v>
      </c>
      <c r="BJ338" s="8">
        <f t="shared" si="51"/>
        <v>6527.690199</v>
      </c>
      <c r="BK338" s="8">
        <f t="shared" si="52"/>
        <v>0</v>
      </c>
      <c r="BL338" s="8">
        <f t="shared" si="53"/>
        <v>6527.690199</v>
      </c>
      <c r="BM338" s="8">
        <f t="shared" si="54"/>
        <v>-129.0893747</v>
      </c>
    </row>
    <row r="339" ht="12.75" customHeight="1">
      <c r="A339" s="88" t="s">
        <v>138</v>
      </c>
      <c r="B339" s="88" t="s">
        <v>105</v>
      </c>
      <c r="C339" s="7"/>
      <c r="D339" s="7" t="str">
        <f t="shared" si="8"/>
        <v>Y</v>
      </c>
      <c r="E339" s="89"/>
      <c r="F339" s="90" t="str">
        <f>iferror(VLOOKUP(A339, Terminations!C:D, 2, 0), "")</f>
        <v/>
      </c>
      <c r="G339" s="88" t="s">
        <v>142</v>
      </c>
      <c r="H339" s="8" t="str">
        <f t="shared" si="9"/>
        <v>E6-T03-46661</v>
      </c>
      <c r="I339" s="91">
        <v>45673.0</v>
      </c>
      <c r="J339" s="92">
        <v>20000.0</v>
      </c>
      <c r="K339" s="91">
        <v>46661.0</v>
      </c>
      <c r="L339" s="10">
        <f t="shared" si="10"/>
        <v>0</v>
      </c>
      <c r="M339" s="93" t="str">
        <f t="shared" si="11"/>
        <v/>
      </c>
      <c r="N339" s="8">
        <f t="shared" si="12"/>
        <v>0</v>
      </c>
      <c r="O339" s="94" t="str">
        <f t="shared" si="13"/>
        <v/>
      </c>
      <c r="P339" s="8">
        <f t="shared" si="14"/>
        <v>0</v>
      </c>
      <c r="Q339" s="95"/>
      <c r="R339" s="91"/>
      <c r="S339" s="97"/>
      <c r="T339" s="94">
        <f t="shared" si="16"/>
        <v>46661</v>
      </c>
      <c r="U339" s="10">
        <f t="shared" si="17"/>
        <v>0</v>
      </c>
      <c r="V339" s="10">
        <f t="shared" si="18"/>
        <v>0</v>
      </c>
      <c r="W339" s="10">
        <f t="shared" si="19"/>
        <v>20000</v>
      </c>
      <c r="X339" s="10">
        <f t="shared" si="20"/>
        <v>0</v>
      </c>
      <c r="Y339" s="10">
        <f t="shared" si="21"/>
        <v>0</v>
      </c>
      <c r="Z339" s="10">
        <f t="shared" si="22"/>
        <v>0</v>
      </c>
      <c r="AA339" s="10">
        <f t="shared" si="23"/>
        <v>0</v>
      </c>
      <c r="AB339" s="10">
        <f t="shared" si="24"/>
        <v>0</v>
      </c>
      <c r="AC339" s="10">
        <f t="shared" si="64"/>
        <v>20000</v>
      </c>
      <c r="AD339" s="9">
        <f t="shared" si="26"/>
        <v>45673</v>
      </c>
      <c r="AE339" s="9">
        <f t="array" ref="AE339">IFS(O339&lt;&gt;"", O339, M339&lt;&gt;"", M339, R339&lt;&gt;"", MIN(R339, K339), R339=0, K339)</f>
        <v>46661</v>
      </c>
      <c r="AF339" s="94">
        <f t="shared" si="27"/>
        <v>46661</v>
      </c>
      <c r="AG339" s="94" t="str">
        <f t="shared" si="28"/>
        <v>Start During/End After (current period)</v>
      </c>
      <c r="AH339" s="98">
        <f t="shared" si="29"/>
        <v>45657</v>
      </c>
      <c r="AI339" s="98">
        <f t="shared" si="30"/>
        <v>45747</v>
      </c>
      <c r="AJ339" s="99">
        <f t="shared" si="31"/>
        <v>989</v>
      </c>
      <c r="AK339" s="99">
        <f t="shared" si="32"/>
        <v>0</v>
      </c>
      <c r="AL339" s="99">
        <f t="shared" si="33"/>
        <v>75</v>
      </c>
      <c r="AM339" s="99">
        <f t="shared" si="34"/>
        <v>75</v>
      </c>
      <c r="AN339" s="8">
        <f t="shared" si="35"/>
        <v>20.22244692</v>
      </c>
      <c r="AO339" s="8">
        <f t="shared" si="36"/>
        <v>0</v>
      </c>
      <c r="AP339" s="8">
        <f t="shared" si="37"/>
        <v>1516.683519</v>
      </c>
      <c r="AQ339" s="8">
        <f t="shared" si="38"/>
        <v>0</v>
      </c>
      <c r="AR339" s="8">
        <f t="shared" si="39"/>
        <v>0</v>
      </c>
      <c r="AS339" s="8">
        <f t="shared" si="40"/>
        <v>0</v>
      </c>
      <c r="AT339" s="8">
        <f t="shared" si="41"/>
        <v>1516.683519</v>
      </c>
      <c r="AU339" s="100">
        <f t="shared" si="42"/>
        <v>0</v>
      </c>
      <c r="AV339" s="8">
        <f>if(AO339&gt;0, iferror(averageifs(Prices!$B:$B, Prices!$A:$A, "&gt;="&amp;AD339, Prices!$A:$A, "&lt;"&amp;MIN($B$2, AE339)), 0), 0)</f>
        <v>0</v>
      </c>
      <c r="AW339" s="8">
        <f>if(AP339&gt;0, IFERROR(averageifs(Prices!$B:$B, Prices!$A:$A, "&gt;="&amp;MAX(AD339, $B$2), Prices!$A:$A, "&lt;"&amp;MIN($B$3, AE339)), 0), 0)</f>
        <v>4.173369934</v>
      </c>
      <c r="AX339" s="8">
        <f>if(AT339&gt;0, iferror(averageifs(Prices!$B:$B, Prices!$A:$A, "&gt;="&amp;AD339, Prices!$A:$A, "&lt;"&amp;min($B$3, $AE339)), 0), 0)</f>
        <v>4.173369934</v>
      </c>
      <c r="AY339" s="8">
        <f>VLOOKUP(maxifs(Prices!A:A, Prices!A:A, "&lt;="&amp;$B$2-1), Prices!A:B, 2, 0)*AO339</f>
        <v>0</v>
      </c>
      <c r="AZ339" s="8">
        <f t="shared" si="43"/>
        <v>0</v>
      </c>
      <c r="BA339" s="8">
        <f t="shared" si="44"/>
        <v>0</v>
      </c>
      <c r="BB339" s="8">
        <f t="shared" si="45"/>
        <v>0</v>
      </c>
      <c r="BC339" s="8">
        <f t="shared" si="46"/>
        <v>0</v>
      </c>
      <c r="BD339" s="8">
        <f t="shared" si="47"/>
        <v>6329.681396</v>
      </c>
      <c r="BE339" s="8">
        <f t="shared" si="48"/>
        <v>0</v>
      </c>
      <c r="BF339" s="8">
        <f>-(if(R339&gt;0, VLOOKUP(maxifs(Prices!A:A, Prices!A:A, "&lt;="&amp;R339), Prices!A:B, 2, 0)*AA339, 0)+if(M339&lt;&gt;"", VLOOKUP(maxifs(Prices!A:A, Prices!A:A, "&lt;="&amp;M339), Prices!A:B, 2, 0)*Y339, 0)+if(O339&lt;&gt;"", VLOOKUP(maxifs(Prices!A:A, Prices!A:A, "&lt;="&amp;O339), Prices!A:B, 2, 0)*Z339, 0))</f>
        <v>0</v>
      </c>
      <c r="BG339" s="8">
        <f t="shared" si="49"/>
        <v>0</v>
      </c>
      <c r="BH339" s="8">
        <f t="shared" si="50"/>
        <v>-125.1736202</v>
      </c>
      <c r="BI339" s="8">
        <f>VLOOKUP(maxifs(Prices!A:A, Prices!A:A, "&lt;="&amp;$B$3), Prices!A:B, 2, 0)*AT339</f>
        <v>6204.507776</v>
      </c>
      <c r="BJ339" s="8">
        <f t="shared" si="51"/>
        <v>6329.681396</v>
      </c>
      <c r="BK339" s="8">
        <f t="shared" si="52"/>
        <v>0</v>
      </c>
      <c r="BL339" s="8">
        <f t="shared" si="53"/>
        <v>6329.681396</v>
      </c>
      <c r="BM339" s="8">
        <f t="shared" si="54"/>
        <v>-125.1736202</v>
      </c>
    </row>
    <row r="340" ht="12.75" customHeight="1">
      <c r="A340" s="88" t="s">
        <v>138</v>
      </c>
      <c r="B340" s="88" t="s">
        <v>105</v>
      </c>
      <c r="C340" s="7"/>
      <c r="D340" s="7" t="str">
        <f t="shared" si="8"/>
        <v>Y</v>
      </c>
      <c r="E340" s="89"/>
      <c r="F340" s="90" t="str">
        <f>iferror(VLOOKUP(A340, Terminations!C:D, 2, 0), "")</f>
        <v/>
      </c>
      <c r="G340" s="88" t="s">
        <v>142</v>
      </c>
      <c r="H340" s="8" t="str">
        <f t="shared" si="9"/>
        <v>E6-T03-46692</v>
      </c>
      <c r="I340" s="91">
        <v>45673.0</v>
      </c>
      <c r="J340" s="92">
        <v>20000.0</v>
      </c>
      <c r="K340" s="91">
        <v>46692.0</v>
      </c>
      <c r="L340" s="10">
        <f t="shared" si="10"/>
        <v>0</v>
      </c>
      <c r="M340" s="93" t="str">
        <f t="shared" si="11"/>
        <v/>
      </c>
      <c r="N340" s="8">
        <f t="shared" si="12"/>
        <v>0</v>
      </c>
      <c r="O340" s="94" t="str">
        <f t="shared" si="13"/>
        <v/>
      </c>
      <c r="P340" s="8">
        <f t="shared" si="14"/>
        <v>0</v>
      </c>
      <c r="Q340" s="95"/>
      <c r="R340" s="91"/>
      <c r="S340" s="97"/>
      <c r="T340" s="94">
        <f t="shared" si="16"/>
        <v>46692</v>
      </c>
      <c r="U340" s="10">
        <f t="shared" si="17"/>
        <v>0</v>
      </c>
      <c r="V340" s="10">
        <f t="shared" si="18"/>
        <v>0</v>
      </c>
      <c r="W340" s="10">
        <f t="shared" si="19"/>
        <v>20000</v>
      </c>
      <c r="X340" s="10">
        <f t="shared" si="20"/>
        <v>0</v>
      </c>
      <c r="Y340" s="10">
        <f t="shared" si="21"/>
        <v>0</v>
      </c>
      <c r="Z340" s="10">
        <f t="shared" si="22"/>
        <v>0</v>
      </c>
      <c r="AA340" s="10">
        <f t="shared" si="23"/>
        <v>0</v>
      </c>
      <c r="AB340" s="10">
        <f t="shared" si="24"/>
        <v>0</v>
      </c>
      <c r="AC340" s="10">
        <f t="shared" si="64"/>
        <v>20000</v>
      </c>
      <c r="AD340" s="9">
        <f t="shared" si="26"/>
        <v>45673</v>
      </c>
      <c r="AE340" s="9">
        <f t="array" ref="AE340">IFS(O340&lt;&gt;"", O340, M340&lt;&gt;"", M340, R340&lt;&gt;"", MIN(R340, K340), R340=0, K340)</f>
        <v>46692</v>
      </c>
      <c r="AF340" s="94">
        <f t="shared" si="27"/>
        <v>46692</v>
      </c>
      <c r="AG340" s="94" t="str">
        <f t="shared" si="28"/>
        <v>Start During/End After (current period)</v>
      </c>
      <c r="AH340" s="98">
        <f t="shared" si="29"/>
        <v>45657</v>
      </c>
      <c r="AI340" s="98">
        <f t="shared" si="30"/>
        <v>45747</v>
      </c>
      <c r="AJ340" s="99">
        <f t="shared" si="31"/>
        <v>1020</v>
      </c>
      <c r="AK340" s="99">
        <f t="shared" si="32"/>
        <v>0</v>
      </c>
      <c r="AL340" s="99">
        <f t="shared" si="33"/>
        <v>75</v>
      </c>
      <c r="AM340" s="99">
        <f t="shared" si="34"/>
        <v>75</v>
      </c>
      <c r="AN340" s="8">
        <f t="shared" si="35"/>
        <v>19.60784314</v>
      </c>
      <c r="AO340" s="8">
        <f t="shared" si="36"/>
        <v>0</v>
      </c>
      <c r="AP340" s="8">
        <f t="shared" si="37"/>
        <v>1470.588235</v>
      </c>
      <c r="AQ340" s="8">
        <f t="shared" si="38"/>
        <v>0</v>
      </c>
      <c r="AR340" s="8">
        <f t="shared" si="39"/>
        <v>0</v>
      </c>
      <c r="AS340" s="8">
        <f t="shared" si="40"/>
        <v>0</v>
      </c>
      <c r="AT340" s="8">
        <f t="shared" si="41"/>
        <v>1470.588235</v>
      </c>
      <c r="AU340" s="100">
        <f t="shared" si="42"/>
        <v>0</v>
      </c>
      <c r="AV340" s="8">
        <f>if(AO340&gt;0, iferror(averageifs(Prices!$B:$B, Prices!$A:$A, "&gt;="&amp;AD340, Prices!$A:$A, "&lt;"&amp;MIN($B$2, AE340)), 0), 0)</f>
        <v>0</v>
      </c>
      <c r="AW340" s="8">
        <f>if(AP340&gt;0, IFERROR(averageifs(Prices!$B:$B, Prices!$A:$A, "&gt;="&amp;MAX(AD340, $B$2), Prices!$A:$A, "&lt;"&amp;MIN($B$3, AE340)), 0), 0)</f>
        <v>4.173369934</v>
      </c>
      <c r="AX340" s="8">
        <f>if(AT340&gt;0, iferror(averageifs(Prices!$B:$B, Prices!$A:$A, "&gt;="&amp;AD340, Prices!$A:$A, "&lt;"&amp;min($B$3, $AE340)), 0), 0)</f>
        <v>4.173369934</v>
      </c>
      <c r="AY340" s="8">
        <f>VLOOKUP(maxifs(Prices!A:A, Prices!A:A, "&lt;="&amp;$B$2-1), Prices!A:B, 2, 0)*AO340</f>
        <v>0</v>
      </c>
      <c r="AZ340" s="8">
        <f t="shared" si="43"/>
        <v>0</v>
      </c>
      <c r="BA340" s="8">
        <f t="shared" si="44"/>
        <v>0</v>
      </c>
      <c r="BB340" s="8">
        <f t="shared" si="45"/>
        <v>0</v>
      </c>
      <c r="BC340" s="8">
        <f t="shared" si="46"/>
        <v>0</v>
      </c>
      <c r="BD340" s="8">
        <f t="shared" si="47"/>
        <v>6137.308726</v>
      </c>
      <c r="BE340" s="8">
        <f t="shared" si="48"/>
        <v>0</v>
      </c>
      <c r="BF340" s="8">
        <f>-(if(R340&gt;0, VLOOKUP(maxifs(Prices!A:A, Prices!A:A, "&lt;="&amp;R340), Prices!A:B, 2, 0)*AA340, 0)+if(M340&lt;&gt;"", VLOOKUP(maxifs(Prices!A:A, Prices!A:A, "&lt;="&amp;M340), Prices!A:B, 2, 0)*Y340, 0)+if(O340&lt;&gt;"", VLOOKUP(maxifs(Prices!A:A, Prices!A:A, "&lt;="&amp;O340), Prices!A:B, 2, 0)*Z340, 0))</f>
        <v>0</v>
      </c>
      <c r="BG340" s="8">
        <f t="shared" si="49"/>
        <v>0</v>
      </c>
      <c r="BH340" s="8">
        <f t="shared" si="50"/>
        <v>-121.3693239</v>
      </c>
      <c r="BI340" s="8">
        <f>VLOOKUP(maxifs(Prices!A:A, Prices!A:A, "&lt;="&amp;$B$3), Prices!A:B, 2, 0)*AT340</f>
        <v>6015.939402</v>
      </c>
      <c r="BJ340" s="8">
        <f t="shared" si="51"/>
        <v>6137.308726</v>
      </c>
      <c r="BK340" s="8">
        <f t="shared" si="52"/>
        <v>0</v>
      </c>
      <c r="BL340" s="8">
        <f t="shared" si="53"/>
        <v>6137.308726</v>
      </c>
      <c r="BM340" s="8">
        <f t="shared" si="54"/>
        <v>-121.3693239</v>
      </c>
    </row>
    <row r="341" ht="12.75" customHeight="1">
      <c r="A341" s="88" t="s">
        <v>138</v>
      </c>
      <c r="B341" s="88" t="s">
        <v>105</v>
      </c>
      <c r="C341" s="7"/>
      <c r="D341" s="7" t="str">
        <f t="shared" si="8"/>
        <v>Y</v>
      </c>
      <c r="E341" s="89"/>
      <c r="F341" s="90" t="str">
        <f>iferror(VLOOKUP(A341, Terminations!C:D, 2, 0), "")</f>
        <v/>
      </c>
      <c r="G341" s="88" t="s">
        <v>142</v>
      </c>
      <c r="H341" s="8" t="str">
        <f t="shared" si="9"/>
        <v>E6-T03-46722</v>
      </c>
      <c r="I341" s="91">
        <v>45673.0</v>
      </c>
      <c r="J341" s="92">
        <v>20000.0</v>
      </c>
      <c r="K341" s="91">
        <v>46722.0</v>
      </c>
      <c r="L341" s="10">
        <f t="shared" si="10"/>
        <v>0</v>
      </c>
      <c r="M341" s="93" t="str">
        <f t="shared" si="11"/>
        <v/>
      </c>
      <c r="N341" s="8">
        <f t="shared" si="12"/>
        <v>0</v>
      </c>
      <c r="O341" s="94" t="str">
        <f t="shared" si="13"/>
        <v/>
      </c>
      <c r="P341" s="8">
        <f t="shared" si="14"/>
        <v>0</v>
      </c>
      <c r="Q341" s="95"/>
      <c r="R341" s="91"/>
      <c r="S341" s="97"/>
      <c r="T341" s="94">
        <f t="shared" si="16"/>
        <v>46722</v>
      </c>
      <c r="U341" s="10">
        <f t="shared" si="17"/>
        <v>0</v>
      </c>
      <c r="V341" s="10">
        <f t="shared" si="18"/>
        <v>0</v>
      </c>
      <c r="W341" s="10">
        <f t="shared" si="19"/>
        <v>20000</v>
      </c>
      <c r="X341" s="10">
        <f t="shared" si="20"/>
        <v>0</v>
      </c>
      <c r="Y341" s="10">
        <f t="shared" si="21"/>
        <v>0</v>
      </c>
      <c r="Z341" s="10">
        <f t="shared" si="22"/>
        <v>0</v>
      </c>
      <c r="AA341" s="10">
        <f t="shared" si="23"/>
        <v>0</v>
      </c>
      <c r="AB341" s="10">
        <f t="shared" si="24"/>
        <v>0</v>
      </c>
      <c r="AC341" s="10">
        <f t="shared" si="64"/>
        <v>20000</v>
      </c>
      <c r="AD341" s="9">
        <f t="shared" si="26"/>
        <v>45673</v>
      </c>
      <c r="AE341" s="9">
        <f t="array" ref="AE341">IFS(O341&lt;&gt;"", O341, M341&lt;&gt;"", M341, R341&lt;&gt;"", MIN(R341, K341), R341=0, K341)</f>
        <v>46722</v>
      </c>
      <c r="AF341" s="94">
        <f t="shared" si="27"/>
        <v>46722</v>
      </c>
      <c r="AG341" s="94" t="str">
        <f t="shared" si="28"/>
        <v>Start During/End After (current period)</v>
      </c>
      <c r="AH341" s="98">
        <f t="shared" si="29"/>
        <v>45657</v>
      </c>
      <c r="AI341" s="98">
        <f t="shared" si="30"/>
        <v>45747</v>
      </c>
      <c r="AJ341" s="99">
        <f t="shared" si="31"/>
        <v>1050</v>
      </c>
      <c r="AK341" s="99">
        <f t="shared" si="32"/>
        <v>0</v>
      </c>
      <c r="AL341" s="99">
        <f t="shared" si="33"/>
        <v>75</v>
      </c>
      <c r="AM341" s="99">
        <f t="shared" si="34"/>
        <v>75</v>
      </c>
      <c r="AN341" s="8">
        <f t="shared" si="35"/>
        <v>19.04761905</v>
      </c>
      <c r="AO341" s="8">
        <f t="shared" si="36"/>
        <v>0</v>
      </c>
      <c r="AP341" s="8">
        <f t="shared" si="37"/>
        <v>1428.571429</v>
      </c>
      <c r="AQ341" s="8">
        <f t="shared" si="38"/>
        <v>0</v>
      </c>
      <c r="AR341" s="8">
        <f t="shared" si="39"/>
        <v>0</v>
      </c>
      <c r="AS341" s="8">
        <f t="shared" si="40"/>
        <v>0</v>
      </c>
      <c r="AT341" s="8">
        <f t="shared" si="41"/>
        <v>1428.571429</v>
      </c>
      <c r="AU341" s="100">
        <f t="shared" si="42"/>
        <v>0</v>
      </c>
      <c r="AV341" s="8">
        <f>if(AO341&gt;0, iferror(averageifs(Prices!$B:$B, Prices!$A:$A, "&gt;="&amp;AD341, Prices!$A:$A, "&lt;"&amp;MIN($B$2, AE341)), 0), 0)</f>
        <v>0</v>
      </c>
      <c r="AW341" s="8">
        <f>if(AP341&gt;0, IFERROR(averageifs(Prices!$B:$B, Prices!$A:$A, "&gt;="&amp;MAX(AD341, $B$2), Prices!$A:$A, "&lt;"&amp;MIN($B$3, AE341)), 0), 0)</f>
        <v>4.173369934</v>
      </c>
      <c r="AX341" s="8">
        <f>if(AT341&gt;0, iferror(averageifs(Prices!$B:$B, Prices!$A:$A, "&gt;="&amp;AD341, Prices!$A:$A, "&lt;"&amp;min($B$3, $AE341)), 0), 0)</f>
        <v>4.173369934</v>
      </c>
      <c r="AY341" s="8">
        <f>VLOOKUP(maxifs(Prices!A:A, Prices!A:A, "&lt;="&amp;$B$2-1), Prices!A:B, 2, 0)*AO341</f>
        <v>0</v>
      </c>
      <c r="AZ341" s="8">
        <f t="shared" si="43"/>
        <v>0</v>
      </c>
      <c r="BA341" s="8">
        <f t="shared" si="44"/>
        <v>0</v>
      </c>
      <c r="BB341" s="8">
        <f t="shared" si="45"/>
        <v>0</v>
      </c>
      <c r="BC341" s="8">
        <f t="shared" si="46"/>
        <v>0</v>
      </c>
      <c r="BD341" s="8">
        <f t="shared" si="47"/>
        <v>5961.957048</v>
      </c>
      <c r="BE341" s="8">
        <f t="shared" si="48"/>
        <v>0</v>
      </c>
      <c r="BF341" s="8">
        <f>-(if(R341&gt;0, VLOOKUP(maxifs(Prices!A:A, Prices!A:A, "&lt;="&amp;R341), Prices!A:B, 2, 0)*AA341, 0)+if(M341&lt;&gt;"", VLOOKUP(maxifs(Prices!A:A, Prices!A:A, "&lt;="&amp;M341), Prices!A:B, 2, 0)*Y341, 0)+if(O341&lt;&gt;"", VLOOKUP(maxifs(Prices!A:A, Prices!A:A, "&lt;="&amp;O341), Prices!A:B, 2, 0)*Z341, 0))</f>
        <v>0</v>
      </c>
      <c r="BG341" s="8">
        <f t="shared" si="49"/>
        <v>0</v>
      </c>
      <c r="BH341" s="8">
        <f t="shared" si="50"/>
        <v>-117.9016289</v>
      </c>
      <c r="BI341" s="8">
        <f>VLOOKUP(maxifs(Prices!A:A, Prices!A:A, "&lt;="&amp;$B$3), Prices!A:B, 2, 0)*AT341</f>
        <v>5844.05542</v>
      </c>
      <c r="BJ341" s="8">
        <f t="shared" si="51"/>
        <v>5961.957048</v>
      </c>
      <c r="BK341" s="8">
        <f t="shared" si="52"/>
        <v>0</v>
      </c>
      <c r="BL341" s="8">
        <f t="shared" si="53"/>
        <v>5961.957048</v>
      </c>
      <c r="BM341" s="8">
        <f t="shared" si="54"/>
        <v>-117.9016289</v>
      </c>
    </row>
    <row r="342" ht="12.75" customHeight="1">
      <c r="A342" s="88" t="s">
        <v>138</v>
      </c>
      <c r="B342" s="88" t="s">
        <v>105</v>
      </c>
      <c r="C342" s="7"/>
      <c r="D342" s="7" t="str">
        <f t="shared" si="8"/>
        <v>Y</v>
      </c>
      <c r="E342" s="89"/>
      <c r="F342" s="90" t="str">
        <f>iferror(VLOOKUP(A342, Terminations!C:D, 2, 0), "")</f>
        <v/>
      </c>
      <c r="G342" s="88" t="s">
        <v>142</v>
      </c>
      <c r="H342" s="8" t="str">
        <f t="shared" si="9"/>
        <v>E6-T03-46753</v>
      </c>
      <c r="I342" s="91">
        <v>45673.0</v>
      </c>
      <c r="J342" s="92">
        <v>20000.0</v>
      </c>
      <c r="K342" s="91">
        <v>46753.0</v>
      </c>
      <c r="L342" s="10">
        <f t="shared" si="10"/>
        <v>0</v>
      </c>
      <c r="M342" s="93" t="str">
        <f t="shared" si="11"/>
        <v/>
      </c>
      <c r="N342" s="8">
        <f t="shared" si="12"/>
        <v>0</v>
      </c>
      <c r="O342" s="94" t="str">
        <f t="shared" si="13"/>
        <v/>
      </c>
      <c r="P342" s="8">
        <f t="shared" si="14"/>
        <v>0</v>
      </c>
      <c r="Q342" s="95"/>
      <c r="R342" s="91"/>
      <c r="S342" s="97"/>
      <c r="T342" s="94">
        <f t="shared" si="16"/>
        <v>46753</v>
      </c>
      <c r="U342" s="10">
        <f t="shared" si="17"/>
        <v>0</v>
      </c>
      <c r="V342" s="10">
        <f t="shared" si="18"/>
        <v>0</v>
      </c>
      <c r="W342" s="10">
        <f t="shared" si="19"/>
        <v>20000</v>
      </c>
      <c r="X342" s="10">
        <f t="shared" si="20"/>
        <v>0</v>
      </c>
      <c r="Y342" s="10">
        <f t="shared" si="21"/>
        <v>0</v>
      </c>
      <c r="Z342" s="10">
        <f t="shared" si="22"/>
        <v>0</v>
      </c>
      <c r="AA342" s="10">
        <f t="shared" si="23"/>
        <v>0</v>
      </c>
      <c r="AB342" s="10">
        <f t="shared" si="24"/>
        <v>0</v>
      </c>
      <c r="AC342" s="10">
        <f t="shared" si="64"/>
        <v>20000</v>
      </c>
      <c r="AD342" s="9">
        <f t="shared" si="26"/>
        <v>45673</v>
      </c>
      <c r="AE342" s="9">
        <f t="array" ref="AE342">IFS(O342&lt;&gt;"", O342, M342&lt;&gt;"", M342, R342&lt;&gt;"", MIN(R342, K342), R342=0, K342)</f>
        <v>46753</v>
      </c>
      <c r="AF342" s="94">
        <f t="shared" si="27"/>
        <v>46753</v>
      </c>
      <c r="AG342" s="94" t="str">
        <f t="shared" si="28"/>
        <v>Start During/End After (current period)</v>
      </c>
      <c r="AH342" s="98">
        <f t="shared" si="29"/>
        <v>45657</v>
      </c>
      <c r="AI342" s="98">
        <f t="shared" si="30"/>
        <v>45747</v>
      </c>
      <c r="AJ342" s="99">
        <f t="shared" si="31"/>
        <v>1081</v>
      </c>
      <c r="AK342" s="99">
        <f t="shared" si="32"/>
        <v>0</v>
      </c>
      <c r="AL342" s="99">
        <f t="shared" si="33"/>
        <v>75</v>
      </c>
      <c r="AM342" s="99">
        <f t="shared" si="34"/>
        <v>75</v>
      </c>
      <c r="AN342" s="8">
        <f t="shared" si="35"/>
        <v>18.5013876</v>
      </c>
      <c r="AO342" s="8">
        <f t="shared" si="36"/>
        <v>0</v>
      </c>
      <c r="AP342" s="8">
        <f t="shared" si="37"/>
        <v>1387.60407</v>
      </c>
      <c r="AQ342" s="8">
        <f t="shared" si="38"/>
        <v>0</v>
      </c>
      <c r="AR342" s="8">
        <f t="shared" si="39"/>
        <v>0</v>
      </c>
      <c r="AS342" s="8">
        <f t="shared" si="40"/>
        <v>0</v>
      </c>
      <c r="AT342" s="8">
        <f t="shared" si="41"/>
        <v>1387.60407</v>
      </c>
      <c r="AU342" s="100">
        <f t="shared" si="42"/>
        <v>0</v>
      </c>
      <c r="AV342" s="8">
        <f>if(AO342&gt;0, iferror(averageifs(Prices!$B:$B, Prices!$A:$A, "&gt;="&amp;AD342, Prices!$A:$A, "&lt;"&amp;MIN($B$2, AE342)), 0), 0)</f>
        <v>0</v>
      </c>
      <c r="AW342" s="8">
        <f>if(AP342&gt;0, IFERROR(averageifs(Prices!$B:$B, Prices!$A:$A, "&gt;="&amp;MAX(AD342, $B$2), Prices!$A:$A, "&lt;"&amp;MIN($B$3, AE342)), 0), 0)</f>
        <v>4.173369934</v>
      </c>
      <c r="AX342" s="8">
        <f>if(AT342&gt;0, iferror(averageifs(Prices!$B:$B, Prices!$A:$A, "&gt;="&amp;AD342, Prices!$A:$A, "&lt;"&amp;min($B$3, $AE342)), 0), 0)</f>
        <v>4.173369934</v>
      </c>
      <c r="AY342" s="8">
        <f>VLOOKUP(maxifs(Prices!A:A, Prices!A:A, "&lt;="&amp;$B$2-1), Prices!A:B, 2, 0)*AO342</f>
        <v>0</v>
      </c>
      <c r="AZ342" s="8">
        <f t="shared" si="43"/>
        <v>0</v>
      </c>
      <c r="BA342" s="8">
        <f t="shared" si="44"/>
        <v>0</v>
      </c>
      <c r="BB342" s="8">
        <f t="shared" si="45"/>
        <v>0</v>
      </c>
      <c r="BC342" s="8">
        <f t="shared" si="46"/>
        <v>0</v>
      </c>
      <c r="BD342" s="8">
        <f t="shared" si="47"/>
        <v>5790.985107</v>
      </c>
      <c r="BE342" s="8">
        <f t="shared" si="48"/>
        <v>0</v>
      </c>
      <c r="BF342" s="8">
        <f>-(if(R342&gt;0, VLOOKUP(maxifs(Prices!A:A, Prices!A:A, "&lt;="&amp;R342), Prices!A:B, 2, 0)*AA342, 0)+if(M342&lt;&gt;"", VLOOKUP(maxifs(Prices!A:A, Prices!A:A, "&lt;="&amp;M342), Prices!A:B, 2, 0)*Y342, 0)+if(O342&lt;&gt;"", VLOOKUP(maxifs(Prices!A:A, Prices!A:A, "&lt;="&amp;O342), Prices!A:B, 2, 0)*Z342, 0))</f>
        <v>0</v>
      </c>
      <c r="BG342" s="8">
        <f t="shared" si="49"/>
        <v>0</v>
      </c>
      <c r="BH342" s="8">
        <f t="shared" si="50"/>
        <v>-114.5205461</v>
      </c>
      <c r="BI342" s="8">
        <f>VLOOKUP(maxifs(Prices!A:A, Prices!A:A, "&lt;="&amp;$B$3), Prices!A:B, 2, 0)*AT342</f>
        <v>5676.464561</v>
      </c>
      <c r="BJ342" s="8">
        <f t="shared" si="51"/>
        <v>5790.985107</v>
      </c>
      <c r="BK342" s="8">
        <f t="shared" si="52"/>
        <v>0</v>
      </c>
      <c r="BL342" s="8">
        <f t="shared" si="53"/>
        <v>5790.985107</v>
      </c>
      <c r="BM342" s="8">
        <f t="shared" si="54"/>
        <v>-114.5205461</v>
      </c>
    </row>
    <row r="343" ht="12.75" customHeight="1">
      <c r="A343" s="88" t="s">
        <v>138</v>
      </c>
      <c r="B343" s="88" t="s">
        <v>105</v>
      </c>
      <c r="C343" s="7"/>
      <c r="D343" s="7" t="str">
        <f t="shared" si="8"/>
        <v>Y</v>
      </c>
      <c r="E343" s="89"/>
      <c r="F343" s="90" t="str">
        <f>iferror(VLOOKUP(A343, Terminations!C:D, 2, 0), "")</f>
        <v/>
      </c>
      <c r="G343" s="88" t="s">
        <v>143</v>
      </c>
      <c r="H343" s="8" t="str">
        <f t="shared" si="9"/>
        <v>E6-T04-46784</v>
      </c>
      <c r="I343" s="91">
        <v>45673.0</v>
      </c>
      <c r="J343" s="92">
        <v>20000.0</v>
      </c>
      <c r="K343" s="91">
        <v>46784.0</v>
      </c>
      <c r="L343" s="10">
        <f t="shared" si="10"/>
        <v>0</v>
      </c>
      <c r="M343" s="93" t="str">
        <f t="shared" si="11"/>
        <v/>
      </c>
      <c r="N343" s="8">
        <f t="shared" si="12"/>
        <v>0</v>
      </c>
      <c r="O343" s="94" t="str">
        <f t="shared" si="13"/>
        <v/>
      </c>
      <c r="P343" s="8">
        <f t="shared" si="14"/>
        <v>0</v>
      </c>
      <c r="Q343" s="95"/>
      <c r="R343" s="91"/>
      <c r="S343" s="97"/>
      <c r="T343" s="94">
        <f t="shared" si="16"/>
        <v>46784</v>
      </c>
      <c r="U343" s="10">
        <f t="shared" si="17"/>
        <v>0</v>
      </c>
      <c r="V343" s="10">
        <f t="shared" si="18"/>
        <v>0</v>
      </c>
      <c r="W343" s="10">
        <f t="shared" si="19"/>
        <v>20000</v>
      </c>
      <c r="X343" s="10">
        <f t="shared" si="20"/>
        <v>0</v>
      </c>
      <c r="Y343" s="10">
        <f t="shared" si="21"/>
        <v>0</v>
      </c>
      <c r="Z343" s="10">
        <f t="shared" si="22"/>
        <v>0</v>
      </c>
      <c r="AA343" s="10">
        <f t="shared" si="23"/>
        <v>0</v>
      </c>
      <c r="AB343" s="10">
        <f t="shared" si="24"/>
        <v>0</v>
      </c>
      <c r="AC343" s="10">
        <f t="shared" si="64"/>
        <v>20000</v>
      </c>
      <c r="AD343" s="9">
        <f t="shared" si="26"/>
        <v>45673</v>
      </c>
      <c r="AE343" s="9">
        <f t="array" ref="AE343">IFS(O343&lt;&gt;"", O343, M343&lt;&gt;"", M343, R343&lt;&gt;"", MIN(R343, K343), R343=0, K343)</f>
        <v>46784</v>
      </c>
      <c r="AF343" s="94">
        <f t="shared" si="27"/>
        <v>46784</v>
      </c>
      <c r="AG343" s="94" t="str">
        <f t="shared" si="28"/>
        <v>Start During/End After (current period)</v>
      </c>
      <c r="AH343" s="98">
        <f t="shared" si="29"/>
        <v>45657</v>
      </c>
      <c r="AI343" s="98">
        <f t="shared" si="30"/>
        <v>45747</v>
      </c>
      <c r="AJ343" s="99">
        <f t="shared" si="31"/>
        <v>1112</v>
      </c>
      <c r="AK343" s="99">
        <f t="shared" si="32"/>
        <v>0</v>
      </c>
      <c r="AL343" s="99">
        <f t="shared" si="33"/>
        <v>75</v>
      </c>
      <c r="AM343" s="99">
        <f t="shared" si="34"/>
        <v>75</v>
      </c>
      <c r="AN343" s="8">
        <f t="shared" si="35"/>
        <v>17.98561151</v>
      </c>
      <c r="AO343" s="8">
        <f t="shared" si="36"/>
        <v>0</v>
      </c>
      <c r="AP343" s="8">
        <f t="shared" si="37"/>
        <v>1348.920863</v>
      </c>
      <c r="AQ343" s="8">
        <f t="shared" si="38"/>
        <v>0</v>
      </c>
      <c r="AR343" s="8">
        <f t="shared" si="39"/>
        <v>0</v>
      </c>
      <c r="AS343" s="8">
        <f t="shared" si="40"/>
        <v>0</v>
      </c>
      <c r="AT343" s="8">
        <f t="shared" si="41"/>
        <v>1348.920863</v>
      </c>
      <c r="AU343" s="100">
        <f t="shared" si="42"/>
        <v>0</v>
      </c>
      <c r="AV343" s="8">
        <f>if(AO343&gt;0, iferror(averageifs(Prices!$B:$B, Prices!$A:$A, "&gt;="&amp;AD343, Prices!$A:$A, "&lt;"&amp;MIN($B$2, AE343)), 0), 0)</f>
        <v>0</v>
      </c>
      <c r="AW343" s="8">
        <f>if(AP343&gt;0, IFERROR(averageifs(Prices!$B:$B, Prices!$A:$A, "&gt;="&amp;MAX(AD343, $B$2), Prices!$A:$A, "&lt;"&amp;MIN($B$3, AE343)), 0), 0)</f>
        <v>4.173369934</v>
      </c>
      <c r="AX343" s="8">
        <f>if(AT343&gt;0, iferror(averageifs(Prices!$B:$B, Prices!$A:$A, "&gt;="&amp;AD343, Prices!$A:$A, "&lt;"&amp;min($B$3, $AE343)), 0), 0)</f>
        <v>4.173369934</v>
      </c>
      <c r="AY343" s="8">
        <f>VLOOKUP(maxifs(Prices!A:A, Prices!A:A, "&lt;="&amp;$B$2-1), Prices!A:B, 2, 0)*AO343</f>
        <v>0</v>
      </c>
      <c r="AZ343" s="8">
        <f t="shared" si="43"/>
        <v>0</v>
      </c>
      <c r="BA343" s="8">
        <f t="shared" si="44"/>
        <v>0</v>
      </c>
      <c r="BB343" s="8">
        <f t="shared" si="45"/>
        <v>0</v>
      </c>
      <c r="BC343" s="8">
        <f t="shared" si="46"/>
        <v>0</v>
      </c>
      <c r="BD343" s="8">
        <f t="shared" si="47"/>
        <v>5629.545774</v>
      </c>
      <c r="BE343" s="8">
        <f t="shared" si="48"/>
        <v>0</v>
      </c>
      <c r="BF343" s="8">
        <f>-(if(R343&gt;0, VLOOKUP(maxifs(Prices!A:A, Prices!A:A, "&lt;="&amp;R343), Prices!A:B, 2, 0)*AA343, 0)+if(M343&lt;&gt;"", VLOOKUP(maxifs(Prices!A:A, Prices!A:A, "&lt;="&amp;M343), Prices!A:B, 2, 0)*Y343, 0)+if(O343&lt;&gt;"", VLOOKUP(maxifs(Prices!A:A, Prices!A:A, "&lt;="&amp;O343), Prices!A:B, 2, 0)*Z343, 0))</f>
        <v>0</v>
      </c>
      <c r="BG343" s="8">
        <f t="shared" si="49"/>
        <v>0</v>
      </c>
      <c r="BH343" s="8">
        <f t="shared" si="50"/>
        <v>-111.3279769</v>
      </c>
      <c r="BI343" s="8">
        <f>VLOOKUP(maxifs(Prices!A:A, Prices!A:A, "&lt;="&amp;$B$3), Prices!A:B, 2, 0)*AT343</f>
        <v>5518.217797</v>
      </c>
      <c r="BJ343" s="8">
        <f t="shared" si="51"/>
        <v>5629.545774</v>
      </c>
      <c r="BK343" s="8">
        <f t="shared" si="52"/>
        <v>0</v>
      </c>
      <c r="BL343" s="8">
        <f t="shared" si="53"/>
        <v>5629.545774</v>
      </c>
      <c r="BM343" s="8">
        <f t="shared" si="54"/>
        <v>-111.3279769</v>
      </c>
    </row>
    <row r="344" ht="12.75" customHeight="1">
      <c r="A344" s="88" t="s">
        <v>138</v>
      </c>
      <c r="B344" s="88" t="s">
        <v>105</v>
      </c>
      <c r="C344" s="7"/>
      <c r="D344" s="7" t="str">
        <f t="shared" si="8"/>
        <v>Y</v>
      </c>
      <c r="E344" s="89"/>
      <c r="F344" s="90" t="str">
        <f>iferror(VLOOKUP(A344, Terminations!C:D, 2, 0), "")</f>
        <v/>
      </c>
      <c r="G344" s="88" t="s">
        <v>143</v>
      </c>
      <c r="H344" s="8" t="str">
        <f t="shared" si="9"/>
        <v>E6-T04-46812</v>
      </c>
      <c r="I344" s="91">
        <v>45673.0</v>
      </c>
      <c r="J344" s="92">
        <v>20000.0</v>
      </c>
      <c r="K344" s="91">
        <v>46812.0</v>
      </c>
      <c r="L344" s="10">
        <f t="shared" si="10"/>
        <v>0</v>
      </c>
      <c r="M344" s="93" t="str">
        <f t="shared" si="11"/>
        <v/>
      </c>
      <c r="N344" s="8">
        <f t="shared" si="12"/>
        <v>0</v>
      </c>
      <c r="O344" s="94" t="str">
        <f t="shared" si="13"/>
        <v/>
      </c>
      <c r="P344" s="8">
        <f t="shared" si="14"/>
        <v>0</v>
      </c>
      <c r="Q344" s="95"/>
      <c r="R344" s="91"/>
      <c r="S344" s="97"/>
      <c r="T344" s="94">
        <f t="shared" si="16"/>
        <v>46812</v>
      </c>
      <c r="U344" s="10">
        <f t="shared" si="17"/>
        <v>0</v>
      </c>
      <c r="V344" s="10">
        <f t="shared" si="18"/>
        <v>0</v>
      </c>
      <c r="W344" s="10">
        <f t="shared" si="19"/>
        <v>20000</v>
      </c>
      <c r="X344" s="10">
        <f t="shared" si="20"/>
        <v>0</v>
      </c>
      <c r="Y344" s="10">
        <f t="shared" si="21"/>
        <v>0</v>
      </c>
      <c r="Z344" s="10">
        <f t="shared" si="22"/>
        <v>0</v>
      </c>
      <c r="AA344" s="10">
        <f t="shared" si="23"/>
        <v>0</v>
      </c>
      <c r="AB344" s="10">
        <f t="shared" si="24"/>
        <v>0</v>
      </c>
      <c r="AC344" s="10">
        <f t="shared" si="64"/>
        <v>20000</v>
      </c>
      <c r="AD344" s="9">
        <f t="shared" si="26"/>
        <v>45673</v>
      </c>
      <c r="AE344" s="9">
        <f t="array" ref="AE344">IFS(O344&lt;&gt;"", O344, M344&lt;&gt;"", M344, R344&lt;&gt;"", MIN(R344, K344), R344=0, K344)</f>
        <v>46812</v>
      </c>
      <c r="AF344" s="94">
        <f t="shared" si="27"/>
        <v>46812</v>
      </c>
      <c r="AG344" s="94" t="str">
        <f t="shared" si="28"/>
        <v>Start During/End After (current period)</v>
      </c>
      <c r="AH344" s="98">
        <f t="shared" si="29"/>
        <v>45657</v>
      </c>
      <c r="AI344" s="98">
        <f t="shared" si="30"/>
        <v>45747</v>
      </c>
      <c r="AJ344" s="99">
        <f t="shared" si="31"/>
        <v>1140</v>
      </c>
      <c r="AK344" s="99">
        <f t="shared" si="32"/>
        <v>0</v>
      </c>
      <c r="AL344" s="99">
        <f t="shared" si="33"/>
        <v>75</v>
      </c>
      <c r="AM344" s="99">
        <f t="shared" si="34"/>
        <v>75</v>
      </c>
      <c r="AN344" s="8">
        <f t="shared" si="35"/>
        <v>17.54385965</v>
      </c>
      <c r="AO344" s="8">
        <f t="shared" si="36"/>
        <v>0</v>
      </c>
      <c r="AP344" s="8">
        <f t="shared" si="37"/>
        <v>1315.789474</v>
      </c>
      <c r="AQ344" s="8">
        <f t="shared" si="38"/>
        <v>0</v>
      </c>
      <c r="AR344" s="8">
        <f t="shared" si="39"/>
        <v>0</v>
      </c>
      <c r="AS344" s="8">
        <f t="shared" si="40"/>
        <v>0</v>
      </c>
      <c r="AT344" s="8">
        <f t="shared" si="41"/>
        <v>1315.789474</v>
      </c>
      <c r="AU344" s="100">
        <f t="shared" si="42"/>
        <v>0</v>
      </c>
      <c r="AV344" s="8">
        <f>if(AO344&gt;0, iferror(averageifs(Prices!$B:$B, Prices!$A:$A, "&gt;="&amp;AD344, Prices!$A:$A, "&lt;"&amp;MIN($B$2, AE344)), 0), 0)</f>
        <v>0</v>
      </c>
      <c r="AW344" s="8">
        <f>if(AP344&gt;0, IFERROR(averageifs(Prices!$B:$B, Prices!$A:$A, "&gt;="&amp;MAX(AD344, $B$2), Prices!$A:$A, "&lt;"&amp;MIN($B$3, AE344)), 0), 0)</f>
        <v>4.173369934</v>
      </c>
      <c r="AX344" s="8">
        <f>if(AT344&gt;0, iferror(averageifs(Prices!$B:$B, Prices!$A:$A, "&gt;="&amp;AD344, Prices!$A:$A, "&lt;"&amp;min($B$3, $AE344)), 0), 0)</f>
        <v>4.173369934</v>
      </c>
      <c r="AY344" s="8">
        <f>VLOOKUP(maxifs(Prices!A:A, Prices!A:A, "&lt;="&amp;$B$2-1), Prices!A:B, 2, 0)*AO344</f>
        <v>0</v>
      </c>
      <c r="AZ344" s="8">
        <f t="shared" si="43"/>
        <v>0</v>
      </c>
      <c r="BA344" s="8">
        <f t="shared" si="44"/>
        <v>0</v>
      </c>
      <c r="BB344" s="8">
        <f t="shared" si="45"/>
        <v>0</v>
      </c>
      <c r="BC344" s="8">
        <f t="shared" si="46"/>
        <v>0</v>
      </c>
      <c r="BD344" s="8">
        <f t="shared" si="47"/>
        <v>5491.276229</v>
      </c>
      <c r="BE344" s="8">
        <f t="shared" si="48"/>
        <v>0</v>
      </c>
      <c r="BF344" s="8">
        <f>-(if(R344&gt;0, VLOOKUP(maxifs(Prices!A:A, Prices!A:A, "&lt;="&amp;R344), Prices!A:B, 2, 0)*AA344, 0)+if(M344&lt;&gt;"", VLOOKUP(maxifs(Prices!A:A, Prices!A:A, "&lt;="&amp;M344), Prices!A:B, 2, 0)*Y344, 0)+if(O344&lt;&gt;"", VLOOKUP(maxifs(Prices!A:A, Prices!A:A, "&lt;="&amp;O344), Prices!A:B, 2, 0)*Z344, 0))</f>
        <v>0</v>
      </c>
      <c r="BG344" s="8">
        <f t="shared" si="49"/>
        <v>0</v>
      </c>
      <c r="BH344" s="8">
        <f t="shared" si="50"/>
        <v>-108.5936056</v>
      </c>
      <c r="BI344" s="8">
        <f>VLOOKUP(maxifs(Prices!A:A, Prices!A:A, "&lt;="&amp;$B$3), Prices!A:B, 2, 0)*AT344</f>
        <v>5382.682623</v>
      </c>
      <c r="BJ344" s="8">
        <f t="shared" si="51"/>
        <v>5491.276229</v>
      </c>
      <c r="BK344" s="8">
        <f t="shared" si="52"/>
        <v>0</v>
      </c>
      <c r="BL344" s="8">
        <f t="shared" si="53"/>
        <v>5491.276229</v>
      </c>
      <c r="BM344" s="8">
        <f t="shared" si="54"/>
        <v>-108.5936056</v>
      </c>
    </row>
    <row r="345" ht="12.75" customHeight="1">
      <c r="A345" s="88" t="s">
        <v>138</v>
      </c>
      <c r="B345" s="88" t="s">
        <v>105</v>
      </c>
      <c r="C345" s="7"/>
      <c r="D345" s="7" t="str">
        <f t="shared" si="8"/>
        <v>Y</v>
      </c>
      <c r="E345" s="89"/>
      <c r="F345" s="90" t="str">
        <f>iferror(VLOOKUP(A345, Terminations!C:D, 2, 0), "")</f>
        <v/>
      </c>
      <c r="G345" s="88" t="s">
        <v>143</v>
      </c>
      <c r="H345" s="8" t="str">
        <f t="shared" si="9"/>
        <v>E6-T04-46843</v>
      </c>
      <c r="I345" s="91">
        <v>45673.0</v>
      </c>
      <c r="J345" s="92">
        <v>20000.0</v>
      </c>
      <c r="K345" s="91">
        <v>46843.0</v>
      </c>
      <c r="L345" s="10">
        <f t="shared" si="10"/>
        <v>0</v>
      </c>
      <c r="M345" s="93" t="str">
        <f t="shared" si="11"/>
        <v/>
      </c>
      <c r="N345" s="8">
        <f t="shared" si="12"/>
        <v>0</v>
      </c>
      <c r="O345" s="94" t="str">
        <f t="shared" si="13"/>
        <v/>
      </c>
      <c r="P345" s="8">
        <f t="shared" si="14"/>
        <v>0</v>
      </c>
      <c r="Q345" s="95"/>
      <c r="R345" s="91"/>
      <c r="S345" s="97"/>
      <c r="T345" s="94">
        <f t="shared" si="16"/>
        <v>46843</v>
      </c>
      <c r="U345" s="10">
        <f t="shared" si="17"/>
        <v>0</v>
      </c>
      <c r="V345" s="10">
        <f t="shared" si="18"/>
        <v>0</v>
      </c>
      <c r="W345" s="10">
        <f t="shared" si="19"/>
        <v>20000</v>
      </c>
      <c r="X345" s="10">
        <f t="shared" si="20"/>
        <v>0</v>
      </c>
      <c r="Y345" s="10">
        <f t="shared" si="21"/>
        <v>0</v>
      </c>
      <c r="Z345" s="10">
        <f t="shared" si="22"/>
        <v>0</v>
      </c>
      <c r="AA345" s="10">
        <f t="shared" si="23"/>
        <v>0</v>
      </c>
      <c r="AB345" s="10">
        <f t="shared" si="24"/>
        <v>0</v>
      </c>
      <c r="AC345" s="10">
        <f t="shared" si="64"/>
        <v>20000</v>
      </c>
      <c r="AD345" s="9">
        <f t="shared" si="26"/>
        <v>45673</v>
      </c>
      <c r="AE345" s="9">
        <f t="array" ref="AE345">IFS(O345&lt;&gt;"", O345, M345&lt;&gt;"", M345, R345&lt;&gt;"", MIN(R345, K345), R345=0, K345)</f>
        <v>46843</v>
      </c>
      <c r="AF345" s="94">
        <f t="shared" si="27"/>
        <v>46843</v>
      </c>
      <c r="AG345" s="94" t="str">
        <f t="shared" si="28"/>
        <v>Start During/End After (current period)</v>
      </c>
      <c r="AH345" s="98">
        <f t="shared" si="29"/>
        <v>45657</v>
      </c>
      <c r="AI345" s="98">
        <f t="shared" si="30"/>
        <v>45747</v>
      </c>
      <c r="AJ345" s="99">
        <f t="shared" si="31"/>
        <v>1171</v>
      </c>
      <c r="AK345" s="99">
        <f t="shared" si="32"/>
        <v>0</v>
      </c>
      <c r="AL345" s="99">
        <f t="shared" si="33"/>
        <v>75</v>
      </c>
      <c r="AM345" s="99">
        <f t="shared" si="34"/>
        <v>75</v>
      </c>
      <c r="AN345" s="8">
        <f t="shared" si="35"/>
        <v>17.0794193</v>
      </c>
      <c r="AO345" s="8">
        <f t="shared" si="36"/>
        <v>0</v>
      </c>
      <c r="AP345" s="8">
        <f t="shared" si="37"/>
        <v>1280.956447</v>
      </c>
      <c r="AQ345" s="8">
        <f t="shared" si="38"/>
        <v>0</v>
      </c>
      <c r="AR345" s="8">
        <f t="shared" si="39"/>
        <v>0</v>
      </c>
      <c r="AS345" s="8">
        <f t="shared" si="40"/>
        <v>0</v>
      </c>
      <c r="AT345" s="8">
        <f t="shared" si="41"/>
        <v>1280.956447</v>
      </c>
      <c r="AU345" s="100">
        <f t="shared" si="42"/>
        <v>0</v>
      </c>
      <c r="AV345" s="8">
        <f>if(AO345&gt;0, iferror(averageifs(Prices!$B:$B, Prices!$A:$A, "&gt;="&amp;AD345, Prices!$A:$A, "&lt;"&amp;MIN($B$2, AE345)), 0), 0)</f>
        <v>0</v>
      </c>
      <c r="AW345" s="8">
        <f>if(AP345&gt;0, IFERROR(averageifs(Prices!$B:$B, Prices!$A:$A, "&gt;="&amp;MAX(AD345, $B$2), Prices!$A:$A, "&lt;"&amp;MIN($B$3, AE345)), 0), 0)</f>
        <v>4.173369934</v>
      </c>
      <c r="AX345" s="8">
        <f>if(AT345&gt;0, iferror(averageifs(Prices!$B:$B, Prices!$A:$A, "&gt;="&amp;AD345, Prices!$A:$A, "&lt;"&amp;min($B$3, $AE345)), 0), 0)</f>
        <v>4.173369934</v>
      </c>
      <c r="AY345" s="8">
        <f>VLOOKUP(maxifs(Prices!A:A, Prices!A:A, "&lt;="&amp;$B$2-1), Prices!A:B, 2, 0)*AO345</f>
        <v>0</v>
      </c>
      <c r="AZ345" s="8">
        <f t="shared" si="43"/>
        <v>0</v>
      </c>
      <c r="BA345" s="8">
        <f t="shared" si="44"/>
        <v>0</v>
      </c>
      <c r="BB345" s="8">
        <f t="shared" si="45"/>
        <v>0</v>
      </c>
      <c r="BC345" s="8">
        <f t="shared" si="46"/>
        <v>0</v>
      </c>
      <c r="BD345" s="8">
        <f t="shared" si="47"/>
        <v>5345.905125</v>
      </c>
      <c r="BE345" s="8">
        <f t="shared" si="48"/>
        <v>0</v>
      </c>
      <c r="BF345" s="8">
        <f>-(if(R345&gt;0, VLOOKUP(maxifs(Prices!A:A, Prices!A:A, "&lt;="&amp;R345), Prices!A:B, 2, 0)*AA345, 0)+if(M345&lt;&gt;"", VLOOKUP(maxifs(Prices!A:A, Prices!A:A, "&lt;="&amp;M345), Prices!A:B, 2, 0)*Y345, 0)+if(O345&lt;&gt;"", VLOOKUP(maxifs(Prices!A:A, Prices!A:A, "&lt;="&amp;O345), Prices!A:B, 2, 0)*Z345, 0))</f>
        <v>0</v>
      </c>
      <c r="BG345" s="8">
        <f t="shared" si="49"/>
        <v>0</v>
      </c>
      <c r="BH345" s="8">
        <f t="shared" si="50"/>
        <v>-105.7187962</v>
      </c>
      <c r="BI345" s="8">
        <f>VLOOKUP(maxifs(Prices!A:A, Prices!A:A, "&lt;="&amp;$B$3), Prices!A:B, 2, 0)*AT345</f>
        <v>5240.186328</v>
      </c>
      <c r="BJ345" s="8">
        <f t="shared" si="51"/>
        <v>5345.905125</v>
      </c>
      <c r="BK345" s="8">
        <f t="shared" si="52"/>
        <v>0</v>
      </c>
      <c r="BL345" s="8">
        <f t="shared" si="53"/>
        <v>5345.905125</v>
      </c>
      <c r="BM345" s="8">
        <f t="shared" si="54"/>
        <v>-105.7187962</v>
      </c>
    </row>
    <row r="346" ht="12.75" customHeight="1">
      <c r="A346" s="88" t="s">
        <v>138</v>
      </c>
      <c r="B346" s="88" t="s">
        <v>105</v>
      </c>
      <c r="C346" s="7"/>
      <c r="D346" s="7" t="str">
        <f t="shared" si="8"/>
        <v>Y</v>
      </c>
      <c r="E346" s="89"/>
      <c r="F346" s="90" t="str">
        <f>iferror(VLOOKUP(A346, Terminations!C:D, 2, 0), "")</f>
        <v/>
      </c>
      <c r="G346" s="88" t="s">
        <v>143</v>
      </c>
      <c r="H346" s="8" t="str">
        <f t="shared" si="9"/>
        <v>E6-T04-46873</v>
      </c>
      <c r="I346" s="91">
        <v>45673.0</v>
      </c>
      <c r="J346" s="92">
        <v>20000.0</v>
      </c>
      <c r="K346" s="91">
        <v>46873.0</v>
      </c>
      <c r="L346" s="10">
        <f t="shared" si="10"/>
        <v>0</v>
      </c>
      <c r="M346" s="93" t="str">
        <f t="shared" si="11"/>
        <v/>
      </c>
      <c r="N346" s="8">
        <f t="shared" si="12"/>
        <v>0</v>
      </c>
      <c r="O346" s="94" t="str">
        <f t="shared" si="13"/>
        <v/>
      </c>
      <c r="P346" s="8">
        <f t="shared" si="14"/>
        <v>0</v>
      </c>
      <c r="Q346" s="95"/>
      <c r="R346" s="91"/>
      <c r="S346" s="97"/>
      <c r="T346" s="94">
        <f t="shared" si="16"/>
        <v>46873</v>
      </c>
      <c r="U346" s="10">
        <f t="shared" si="17"/>
        <v>0</v>
      </c>
      <c r="V346" s="10">
        <f t="shared" si="18"/>
        <v>0</v>
      </c>
      <c r="W346" s="10">
        <f t="shared" si="19"/>
        <v>20000</v>
      </c>
      <c r="X346" s="10">
        <f t="shared" si="20"/>
        <v>0</v>
      </c>
      <c r="Y346" s="10">
        <f t="shared" si="21"/>
        <v>0</v>
      </c>
      <c r="Z346" s="10">
        <f t="shared" si="22"/>
        <v>0</v>
      </c>
      <c r="AA346" s="10">
        <f t="shared" si="23"/>
        <v>0</v>
      </c>
      <c r="AB346" s="10">
        <f t="shared" si="24"/>
        <v>0</v>
      </c>
      <c r="AC346" s="10">
        <f t="shared" si="64"/>
        <v>20000</v>
      </c>
      <c r="AD346" s="9">
        <f t="shared" si="26"/>
        <v>45673</v>
      </c>
      <c r="AE346" s="9">
        <f t="array" ref="AE346">IFS(O346&lt;&gt;"", O346, M346&lt;&gt;"", M346, R346&lt;&gt;"", MIN(R346, K346), R346=0, K346)</f>
        <v>46873</v>
      </c>
      <c r="AF346" s="94">
        <f t="shared" si="27"/>
        <v>46873</v>
      </c>
      <c r="AG346" s="94" t="str">
        <f t="shared" si="28"/>
        <v>Start During/End After (current period)</v>
      </c>
      <c r="AH346" s="98">
        <f t="shared" si="29"/>
        <v>45657</v>
      </c>
      <c r="AI346" s="98">
        <f t="shared" si="30"/>
        <v>45747</v>
      </c>
      <c r="AJ346" s="99">
        <f t="shared" si="31"/>
        <v>1201</v>
      </c>
      <c r="AK346" s="99">
        <f t="shared" si="32"/>
        <v>0</v>
      </c>
      <c r="AL346" s="99">
        <f t="shared" si="33"/>
        <v>75</v>
      </c>
      <c r="AM346" s="99">
        <f t="shared" si="34"/>
        <v>75</v>
      </c>
      <c r="AN346" s="8">
        <f t="shared" si="35"/>
        <v>16.65278934</v>
      </c>
      <c r="AO346" s="8">
        <f t="shared" si="36"/>
        <v>0</v>
      </c>
      <c r="AP346" s="8">
        <f t="shared" si="37"/>
        <v>1248.959201</v>
      </c>
      <c r="AQ346" s="8">
        <f t="shared" si="38"/>
        <v>0</v>
      </c>
      <c r="AR346" s="8">
        <f t="shared" si="39"/>
        <v>0</v>
      </c>
      <c r="AS346" s="8">
        <f t="shared" si="40"/>
        <v>0</v>
      </c>
      <c r="AT346" s="8">
        <f t="shared" si="41"/>
        <v>1248.959201</v>
      </c>
      <c r="AU346" s="100">
        <f t="shared" si="42"/>
        <v>0</v>
      </c>
      <c r="AV346" s="8">
        <f>if(AO346&gt;0, iferror(averageifs(Prices!$B:$B, Prices!$A:$A, "&gt;="&amp;AD346, Prices!$A:$A, "&lt;"&amp;MIN($B$2, AE346)), 0), 0)</f>
        <v>0</v>
      </c>
      <c r="AW346" s="8">
        <f>if(AP346&gt;0, IFERROR(averageifs(Prices!$B:$B, Prices!$A:$A, "&gt;="&amp;MAX(AD346, $B$2), Prices!$A:$A, "&lt;"&amp;MIN($B$3, AE346)), 0), 0)</f>
        <v>4.173369934</v>
      </c>
      <c r="AX346" s="8">
        <f>if(AT346&gt;0, iferror(averageifs(Prices!$B:$B, Prices!$A:$A, "&gt;="&amp;AD346, Prices!$A:$A, "&lt;"&amp;min($B$3, $AE346)), 0), 0)</f>
        <v>4.173369934</v>
      </c>
      <c r="AY346" s="8">
        <f>VLOOKUP(maxifs(Prices!A:A, Prices!A:A, "&lt;="&amp;$B$2-1), Prices!A:B, 2, 0)*AO346</f>
        <v>0</v>
      </c>
      <c r="AZ346" s="8">
        <f t="shared" si="43"/>
        <v>0</v>
      </c>
      <c r="BA346" s="8">
        <f t="shared" si="44"/>
        <v>0</v>
      </c>
      <c r="BB346" s="8">
        <f t="shared" si="45"/>
        <v>0</v>
      </c>
      <c r="BC346" s="8">
        <f t="shared" si="46"/>
        <v>0</v>
      </c>
      <c r="BD346" s="8">
        <f t="shared" si="47"/>
        <v>5212.368777</v>
      </c>
      <c r="BE346" s="8">
        <f t="shared" si="48"/>
        <v>0</v>
      </c>
      <c r="BF346" s="8">
        <f>-(if(R346&gt;0, VLOOKUP(maxifs(Prices!A:A, Prices!A:A, "&lt;="&amp;R346), Prices!A:B, 2, 0)*AA346, 0)+if(M346&lt;&gt;"", VLOOKUP(maxifs(Prices!A:A, Prices!A:A, "&lt;="&amp;M346), Prices!A:B, 2, 0)*Y346, 0)+if(O346&lt;&gt;"", VLOOKUP(maxifs(Prices!A:A, Prices!A:A, "&lt;="&amp;O346), Prices!A:B, 2, 0)*Z346, 0))</f>
        <v>0</v>
      </c>
      <c r="BG346" s="8">
        <f t="shared" si="49"/>
        <v>0</v>
      </c>
      <c r="BH346" s="8">
        <f t="shared" si="50"/>
        <v>-103.0780269</v>
      </c>
      <c r="BI346" s="8">
        <f>VLOOKUP(maxifs(Prices!A:A, Prices!A:A, "&lt;="&amp;$B$3), Prices!A:B, 2, 0)*AT346</f>
        <v>5109.29075</v>
      </c>
      <c r="BJ346" s="8">
        <f t="shared" si="51"/>
        <v>5212.368777</v>
      </c>
      <c r="BK346" s="8">
        <f t="shared" si="52"/>
        <v>0</v>
      </c>
      <c r="BL346" s="8">
        <f t="shared" si="53"/>
        <v>5212.368777</v>
      </c>
      <c r="BM346" s="8">
        <f t="shared" si="54"/>
        <v>-103.0780269</v>
      </c>
    </row>
    <row r="347" ht="12.75" customHeight="1">
      <c r="A347" s="88" t="s">
        <v>138</v>
      </c>
      <c r="B347" s="88" t="s">
        <v>105</v>
      </c>
      <c r="C347" s="7"/>
      <c r="D347" s="7" t="str">
        <f t="shared" si="8"/>
        <v>Y</v>
      </c>
      <c r="E347" s="89"/>
      <c r="F347" s="90" t="str">
        <f>iferror(VLOOKUP(A347, Terminations!C:D, 2, 0), "")</f>
        <v/>
      </c>
      <c r="G347" s="88" t="s">
        <v>143</v>
      </c>
      <c r="H347" s="8" t="str">
        <f t="shared" si="9"/>
        <v>E6-T04-46904</v>
      </c>
      <c r="I347" s="91">
        <v>45673.0</v>
      </c>
      <c r="J347" s="92">
        <v>20000.0</v>
      </c>
      <c r="K347" s="91">
        <v>46904.0</v>
      </c>
      <c r="L347" s="10">
        <f t="shared" si="10"/>
        <v>0</v>
      </c>
      <c r="M347" s="93" t="str">
        <f t="shared" si="11"/>
        <v/>
      </c>
      <c r="N347" s="8">
        <f t="shared" si="12"/>
        <v>0</v>
      </c>
      <c r="O347" s="94" t="str">
        <f t="shared" si="13"/>
        <v/>
      </c>
      <c r="P347" s="8">
        <f t="shared" si="14"/>
        <v>0</v>
      </c>
      <c r="Q347" s="95"/>
      <c r="R347" s="91"/>
      <c r="S347" s="97"/>
      <c r="T347" s="94">
        <f t="shared" si="16"/>
        <v>46904</v>
      </c>
      <c r="U347" s="10">
        <f t="shared" si="17"/>
        <v>0</v>
      </c>
      <c r="V347" s="10">
        <f t="shared" si="18"/>
        <v>0</v>
      </c>
      <c r="W347" s="10">
        <f t="shared" si="19"/>
        <v>20000</v>
      </c>
      <c r="X347" s="10">
        <f t="shared" si="20"/>
        <v>0</v>
      </c>
      <c r="Y347" s="10">
        <f t="shared" si="21"/>
        <v>0</v>
      </c>
      <c r="Z347" s="10">
        <f t="shared" si="22"/>
        <v>0</v>
      </c>
      <c r="AA347" s="10">
        <f t="shared" si="23"/>
        <v>0</v>
      </c>
      <c r="AB347" s="10">
        <f t="shared" si="24"/>
        <v>0</v>
      </c>
      <c r="AC347" s="10">
        <f t="shared" si="64"/>
        <v>20000</v>
      </c>
      <c r="AD347" s="9">
        <f t="shared" si="26"/>
        <v>45673</v>
      </c>
      <c r="AE347" s="9">
        <f t="array" ref="AE347">IFS(O347&lt;&gt;"", O347, M347&lt;&gt;"", M347, R347&lt;&gt;"", MIN(R347, K347), R347=0, K347)</f>
        <v>46904</v>
      </c>
      <c r="AF347" s="94">
        <f t="shared" si="27"/>
        <v>46904</v>
      </c>
      <c r="AG347" s="94" t="str">
        <f t="shared" si="28"/>
        <v>Start During/End After (current period)</v>
      </c>
      <c r="AH347" s="98">
        <f t="shared" si="29"/>
        <v>45657</v>
      </c>
      <c r="AI347" s="98">
        <f t="shared" si="30"/>
        <v>45747</v>
      </c>
      <c r="AJ347" s="99">
        <f t="shared" si="31"/>
        <v>1232</v>
      </c>
      <c r="AK347" s="99">
        <f t="shared" si="32"/>
        <v>0</v>
      </c>
      <c r="AL347" s="99">
        <f t="shared" si="33"/>
        <v>75</v>
      </c>
      <c r="AM347" s="99">
        <f t="shared" si="34"/>
        <v>75</v>
      </c>
      <c r="AN347" s="8">
        <f t="shared" si="35"/>
        <v>16.23376623</v>
      </c>
      <c r="AO347" s="8">
        <f t="shared" si="36"/>
        <v>0</v>
      </c>
      <c r="AP347" s="8">
        <f t="shared" si="37"/>
        <v>1217.532468</v>
      </c>
      <c r="AQ347" s="8">
        <f t="shared" si="38"/>
        <v>0</v>
      </c>
      <c r="AR347" s="8">
        <f t="shared" si="39"/>
        <v>0</v>
      </c>
      <c r="AS347" s="8">
        <f t="shared" si="40"/>
        <v>0</v>
      </c>
      <c r="AT347" s="8">
        <f t="shared" si="41"/>
        <v>1217.532468</v>
      </c>
      <c r="AU347" s="100">
        <f t="shared" si="42"/>
        <v>0</v>
      </c>
      <c r="AV347" s="8">
        <f>if(AO347&gt;0, iferror(averageifs(Prices!$B:$B, Prices!$A:$A, "&gt;="&amp;AD347, Prices!$A:$A, "&lt;"&amp;MIN($B$2, AE347)), 0), 0)</f>
        <v>0</v>
      </c>
      <c r="AW347" s="8">
        <f>if(AP347&gt;0, IFERROR(averageifs(Prices!$B:$B, Prices!$A:$A, "&gt;="&amp;MAX(AD347, $B$2), Prices!$A:$A, "&lt;"&amp;MIN($B$3, AE347)), 0), 0)</f>
        <v>4.173369934</v>
      </c>
      <c r="AX347" s="8">
        <f>if(AT347&gt;0, iferror(averageifs(Prices!$B:$B, Prices!$A:$A, "&gt;="&amp;AD347, Prices!$A:$A, "&lt;"&amp;min($B$3, $AE347)), 0), 0)</f>
        <v>4.173369934</v>
      </c>
      <c r="AY347" s="8">
        <f>VLOOKUP(maxifs(Prices!A:A, Prices!A:A, "&lt;="&amp;$B$2-1), Prices!A:B, 2, 0)*AO347</f>
        <v>0</v>
      </c>
      <c r="AZ347" s="8">
        <f t="shared" si="43"/>
        <v>0</v>
      </c>
      <c r="BA347" s="8">
        <f t="shared" si="44"/>
        <v>0</v>
      </c>
      <c r="BB347" s="8">
        <f t="shared" si="45"/>
        <v>0</v>
      </c>
      <c r="BC347" s="8">
        <f t="shared" si="46"/>
        <v>0</v>
      </c>
      <c r="BD347" s="8">
        <f t="shared" si="47"/>
        <v>5081.213394</v>
      </c>
      <c r="BE347" s="8">
        <f t="shared" si="48"/>
        <v>0</v>
      </c>
      <c r="BF347" s="8">
        <f>-(if(R347&gt;0, VLOOKUP(maxifs(Prices!A:A, Prices!A:A, "&lt;="&amp;R347), Prices!A:B, 2, 0)*AA347, 0)+if(M347&lt;&gt;"", VLOOKUP(maxifs(Prices!A:A, Prices!A:A, "&lt;="&amp;M347), Prices!A:B, 2, 0)*Y347, 0)+if(O347&lt;&gt;"", VLOOKUP(maxifs(Prices!A:A, Prices!A:A, "&lt;="&amp;O347), Prices!A:B, 2, 0)*Z347, 0))</f>
        <v>0</v>
      </c>
      <c r="BG347" s="8">
        <f t="shared" si="49"/>
        <v>0</v>
      </c>
      <c r="BH347" s="8">
        <f t="shared" si="50"/>
        <v>-100.4843428</v>
      </c>
      <c r="BI347" s="8">
        <f>VLOOKUP(maxifs(Prices!A:A, Prices!A:A, "&lt;="&amp;$B$3), Prices!A:B, 2, 0)*AT347</f>
        <v>4980.729051</v>
      </c>
      <c r="BJ347" s="8">
        <f t="shared" si="51"/>
        <v>5081.213394</v>
      </c>
      <c r="BK347" s="8">
        <f t="shared" si="52"/>
        <v>0</v>
      </c>
      <c r="BL347" s="8">
        <f t="shared" si="53"/>
        <v>5081.213394</v>
      </c>
      <c r="BM347" s="8">
        <f t="shared" si="54"/>
        <v>-100.4843428</v>
      </c>
    </row>
    <row r="348" ht="12.75" customHeight="1">
      <c r="A348" s="88" t="s">
        <v>138</v>
      </c>
      <c r="B348" s="88" t="s">
        <v>105</v>
      </c>
      <c r="C348" s="7"/>
      <c r="D348" s="7" t="str">
        <f t="shared" si="8"/>
        <v>Y</v>
      </c>
      <c r="E348" s="89"/>
      <c r="F348" s="90" t="str">
        <f>iferror(VLOOKUP(A348, Terminations!C:D, 2, 0), "")</f>
        <v/>
      </c>
      <c r="G348" s="88" t="s">
        <v>143</v>
      </c>
      <c r="H348" s="8" t="str">
        <f t="shared" si="9"/>
        <v>E6-T04-46934</v>
      </c>
      <c r="I348" s="91">
        <v>45673.0</v>
      </c>
      <c r="J348" s="92">
        <v>20000.0</v>
      </c>
      <c r="K348" s="91">
        <v>46934.0</v>
      </c>
      <c r="L348" s="10">
        <f t="shared" si="10"/>
        <v>0</v>
      </c>
      <c r="M348" s="93" t="str">
        <f t="shared" si="11"/>
        <v/>
      </c>
      <c r="N348" s="8">
        <f t="shared" si="12"/>
        <v>0</v>
      </c>
      <c r="O348" s="94" t="str">
        <f t="shared" si="13"/>
        <v/>
      </c>
      <c r="P348" s="8">
        <f t="shared" si="14"/>
        <v>0</v>
      </c>
      <c r="Q348" s="95"/>
      <c r="R348" s="91"/>
      <c r="S348" s="97"/>
      <c r="T348" s="94">
        <f t="shared" si="16"/>
        <v>46934</v>
      </c>
      <c r="U348" s="10">
        <f t="shared" si="17"/>
        <v>0</v>
      </c>
      <c r="V348" s="10">
        <f t="shared" si="18"/>
        <v>0</v>
      </c>
      <c r="W348" s="10">
        <f t="shared" si="19"/>
        <v>20000</v>
      </c>
      <c r="X348" s="10">
        <f t="shared" si="20"/>
        <v>0</v>
      </c>
      <c r="Y348" s="10">
        <f t="shared" si="21"/>
        <v>0</v>
      </c>
      <c r="Z348" s="10">
        <f t="shared" si="22"/>
        <v>0</v>
      </c>
      <c r="AA348" s="10">
        <f t="shared" si="23"/>
        <v>0</v>
      </c>
      <c r="AB348" s="10">
        <f t="shared" si="24"/>
        <v>0</v>
      </c>
      <c r="AC348" s="10">
        <f t="shared" si="64"/>
        <v>20000</v>
      </c>
      <c r="AD348" s="9">
        <f t="shared" si="26"/>
        <v>45673</v>
      </c>
      <c r="AE348" s="9">
        <f t="array" ref="AE348">IFS(O348&lt;&gt;"", O348, M348&lt;&gt;"", M348, R348&lt;&gt;"", MIN(R348, K348), R348=0, K348)</f>
        <v>46934</v>
      </c>
      <c r="AF348" s="94">
        <f t="shared" si="27"/>
        <v>46934</v>
      </c>
      <c r="AG348" s="94" t="str">
        <f t="shared" si="28"/>
        <v>Start During/End After (current period)</v>
      </c>
      <c r="AH348" s="98">
        <f t="shared" si="29"/>
        <v>45657</v>
      </c>
      <c r="AI348" s="98">
        <f t="shared" si="30"/>
        <v>45747</v>
      </c>
      <c r="AJ348" s="99">
        <f t="shared" si="31"/>
        <v>1262</v>
      </c>
      <c r="AK348" s="99">
        <f t="shared" si="32"/>
        <v>0</v>
      </c>
      <c r="AL348" s="99">
        <f t="shared" si="33"/>
        <v>75</v>
      </c>
      <c r="AM348" s="99">
        <f t="shared" si="34"/>
        <v>75</v>
      </c>
      <c r="AN348" s="8">
        <f t="shared" si="35"/>
        <v>15.84786054</v>
      </c>
      <c r="AO348" s="8">
        <f t="shared" si="36"/>
        <v>0</v>
      </c>
      <c r="AP348" s="8">
        <f t="shared" si="37"/>
        <v>1188.58954</v>
      </c>
      <c r="AQ348" s="8">
        <f t="shared" si="38"/>
        <v>0</v>
      </c>
      <c r="AR348" s="8">
        <f t="shared" si="39"/>
        <v>0</v>
      </c>
      <c r="AS348" s="8">
        <f t="shared" si="40"/>
        <v>0</v>
      </c>
      <c r="AT348" s="8">
        <f t="shared" si="41"/>
        <v>1188.58954</v>
      </c>
      <c r="AU348" s="100">
        <f t="shared" si="42"/>
        <v>0</v>
      </c>
      <c r="AV348" s="8">
        <f>if(AO348&gt;0, iferror(averageifs(Prices!$B:$B, Prices!$A:$A, "&gt;="&amp;AD348, Prices!$A:$A, "&lt;"&amp;MIN($B$2, AE348)), 0), 0)</f>
        <v>0</v>
      </c>
      <c r="AW348" s="8">
        <f>if(AP348&gt;0, IFERROR(averageifs(Prices!$B:$B, Prices!$A:$A, "&gt;="&amp;MAX(AD348, $B$2), Prices!$A:$A, "&lt;"&amp;MIN($B$3, AE348)), 0), 0)</f>
        <v>4.173369934</v>
      </c>
      <c r="AX348" s="8">
        <f>if(AT348&gt;0, iferror(averageifs(Prices!$B:$B, Prices!$A:$A, "&gt;="&amp;AD348, Prices!$A:$A, "&lt;"&amp;min($B$3, $AE348)), 0), 0)</f>
        <v>4.173369934</v>
      </c>
      <c r="AY348" s="8">
        <f>VLOOKUP(maxifs(Prices!A:A, Prices!A:A, "&lt;="&amp;$B$2-1), Prices!A:B, 2, 0)*AO348</f>
        <v>0</v>
      </c>
      <c r="AZ348" s="8">
        <f t="shared" si="43"/>
        <v>0</v>
      </c>
      <c r="BA348" s="8">
        <f t="shared" si="44"/>
        <v>0</v>
      </c>
      <c r="BB348" s="8">
        <f t="shared" si="45"/>
        <v>0</v>
      </c>
      <c r="BC348" s="8">
        <f t="shared" si="46"/>
        <v>0</v>
      </c>
      <c r="BD348" s="8">
        <f t="shared" si="47"/>
        <v>4960.423852</v>
      </c>
      <c r="BE348" s="8">
        <f t="shared" si="48"/>
        <v>0</v>
      </c>
      <c r="BF348" s="8">
        <f>-(if(R348&gt;0, VLOOKUP(maxifs(Prices!A:A, Prices!A:A, "&lt;="&amp;R348), Prices!A:B, 2, 0)*AA348, 0)+if(M348&lt;&gt;"", VLOOKUP(maxifs(Prices!A:A, Prices!A:A, "&lt;="&amp;M348), Prices!A:B, 2, 0)*Y348, 0)+if(O348&lt;&gt;"", VLOOKUP(maxifs(Prices!A:A, Prices!A:A, "&lt;="&amp;O348), Prices!A:B, 2, 0)*Z348, 0))</f>
        <v>0</v>
      </c>
      <c r="BG348" s="8">
        <f t="shared" si="49"/>
        <v>0</v>
      </c>
      <c r="BH348" s="8">
        <f t="shared" si="50"/>
        <v>-98.09565002</v>
      </c>
      <c r="BI348" s="8">
        <f>VLOOKUP(maxifs(Prices!A:A, Prices!A:A, "&lt;="&amp;$B$3), Prices!A:B, 2, 0)*AT348</f>
        <v>4862.328202</v>
      </c>
      <c r="BJ348" s="8">
        <f t="shared" si="51"/>
        <v>4960.423852</v>
      </c>
      <c r="BK348" s="8">
        <f t="shared" si="52"/>
        <v>0</v>
      </c>
      <c r="BL348" s="8">
        <f t="shared" si="53"/>
        <v>4960.423852</v>
      </c>
      <c r="BM348" s="8">
        <f t="shared" si="54"/>
        <v>-98.09565002</v>
      </c>
    </row>
    <row r="349" ht="12.75" customHeight="1">
      <c r="A349" s="88" t="s">
        <v>138</v>
      </c>
      <c r="B349" s="88" t="s">
        <v>105</v>
      </c>
      <c r="C349" s="7"/>
      <c r="D349" s="7" t="str">
        <f t="shared" si="8"/>
        <v>Y</v>
      </c>
      <c r="E349" s="89"/>
      <c r="F349" s="90" t="str">
        <f>iferror(VLOOKUP(A349, Terminations!C:D, 2, 0), "")</f>
        <v/>
      </c>
      <c r="G349" s="88" t="s">
        <v>143</v>
      </c>
      <c r="H349" s="8" t="str">
        <f t="shared" si="9"/>
        <v>E6-T04-46965</v>
      </c>
      <c r="I349" s="91">
        <v>45673.0</v>
      </c>
      <c r="J349" s="92">
        <v>20000.0</v>
      </c>
      <c r="K349" s="91">
        <v>46965.0</v>
      </c>
      <c r="L349" s="10">
        <f t="shared" si="10"/>
        <v>0</v>
      </c>
      <c r="M349" s="93" t="str">
        <f t="shared" si="11"/>
        <v/>
      </c>
      <c r="N349" s="8">
        <f t="shared" si="12"/>
        <v>0</v>
      </c>
      <c r="O349" s="94" t="str">
        <f t="shared" si="13"/>
        <v/>
      </c>
      <c r="P349" s="8">
        <f t="shared" si="14"/>
        <v>0</v>
      </c>
      <c r="Q349" s="95"/>
      <c r="R349" s="91"/>
      <c r="S349" s="97"/>
      <c r="T349" s="94">
        <f t="shared" si="16"/>
        <v>46965</v>
      </c>
      <c r="U349" s="10">
        <f t="shared" si="17"/>
        <v>0</v>
      </c>
      <c r="V349" s="10">
        <f t="shared" si="18"/>
        <v>0</v>
      </c>
      <c r="W349" s="10">
        <f t="shared" si="19"/>
        <v>20000</v>
      </c>
      <c r="X349" s="10">
        <f t="shared" si="20"/>
        <v>0</v>
      </c>
      <c r="Y349" s="10">
        <f t="shared" si="21"/>
        <v>0</v>
      </c>
      <c r="Z349" s="10">
        <f t="shared" si="22"/>
        <v>0</v>
      </c>
      <c r="AA349" s="10">
        <f t="shared" si="23"/>
        <v>0</v>
      </c>
      <c r="AB349" s="10">
        <f t="shared" si="24"/>
        <v>0</v>
      </c>
      <c r="AC349" s="10">
        <f t="shared" si="64"/>
        <v>20000</v>
      </c>
      <c r="AD349" s="9">
        <f t="shared" si="26"/>
        <v>45673</v>
      </c>
      <c r="AE349" s="9">
        <f t="array" ref="AE349">IFS(O349&lt;&gt;"", O349, M349&lt;&gt;"", M349, R349&lt;&gt;"", MIN(R349, K349), R349=0, K349)</f>
        <v>46965</v>
      </c>
      <c r="AF349" s="94">
        <f t="shared" si="27"/>
        <v>46965</v>
      </c>
      <c r="AG349" s="94" t="str">
        <f t="shared" si="28"/>
        <v>Start During/End After (current period)</v>
      </c>
      <c r="AH349" s="98">
        <f t="shared" si="29"/>
        <v>45657</v>
      </c>
      <c r="AI349" s="98">
        <f t="shared" si="30"/>
        <v>45747</v>
      </c>
      <c r="AJ349" s="99">
        <f t="shared" si="31"/>
        <v>1293</v>
      </c>
      <c r="AK349" s="99">
        <f t="shared" si="32"/>
        <v>0</v>
      </c>
      <c r="AL349" s="99">
        <f t="shared" si="33"/>
        <v>75</v>
      </c>
      <c r="AM349" s="99">
        <f t="shared" si="34"/>
        <v>75</v>
      </c>
      <c r="AN349" s="8">
        <f t="shared" si="35"/>
        <v>15.4679041</v>
      </c>
      <c r="AO349" s="8">
        <f t="shared" si="36"/>
        <v>0</v>
      </c>
      <c r="AP349" s="8">
        <f t="shared" si="37"/>
        <v>1160.092807</v>
      </c>
      <c r="AQ349" s="8">
        <f t="shared" si="38"/>
        <v>0</v>
      </c>
      <c r="AR349" s="8">
        <f t="shared" si="39"/>
        <v>0</v>
      </c>
      <c r="AS349" s="8">
        <f t="shared" si="40"/>
        <v>0</v>
      </c>
      <c r="AT349" s="8">
        <f t="shared" si="41"/>
        <v>1160.092807</v>
      </c>
      <c r="AU349" s="100">
        <f t="shared" si="42"/>
        <v>0</v>
      </c>
      <c r="AV349" s="8">
        <f>if(AO349&gt;0, iferror(averageifs(Prices!$B:$B, Prices!$A:$A, "&gt;="&amp;AD349, Prices!$A:$A, "&lt;"&amp;MIN($B$2, AE349)), 0), 0)</f>
        <v>0</v>
      </c>
      <c r="AW349" s="8">
        <f>if(AP349&gt;0, IFERROR(averageifs(Prices!$B:$B, Prices!$A:$A, "&gt;="&amp;MAX(AD349, $B$2), Prices!$A:$A, "&lt;"&amp;MIN($B$3, AE349)), 0), 0)</f>
        <v>4.173369934</v>
      </c>
      <c r="AX349" s="8">
        <f>if(AT349&gt;0, iferror(averageifs(Prices!$B:$B, Prices!$A:$A, "&gt;="&amp;AD349, Prices!$A:$A, "&lt;"&amp;min($B$3, $AE349)), 0), 0)</f>
        <v>4.173369934</v>
      </c>
      <c r="AY349" s="8">
        <f>VLOOKUP(maxifs(Prices!A:A, Prices!A:A, "&lt;="&amp;$B$2-1), Prices!A:B, 2, 0)*AO349</f>
        <v>0</v>
      </c>
      <c r="AZ349" s="8">
        <f t="shared" si="43"/>
        <v>0</v>
      </c>
      <c r="BA349" s="8">
        <f t="shared" si="44"/>
        <v>0</v>
      </c>
      <c r="BB349" s="8">
        <f t="shared" si="45"/>
        <v>0</v>
      </c>
      <c r="BC349" s="8">
        <f t="shared" si="46"/>
        <v>0</v>
      </c>
      <c r="BD349" s="8">
        <f t="shared" si="47"/>
        <v>4841.496443</v>
      </c>
      <c r="BE349" s="8">
        <f t="shared" si="48"/>
        <v>0</v>
      </c>
      <c r="BF349" s="8">
        <f>-(if(R349&gt;0, VLOOKUP(maxifs(Prices!A:A, Prices!A:A, "&lt;="&amp;R349), Prices!A:B, 2, 0)*AA349, 0)+if(M349&lt;&gt;"", VLOOKUP(maxifs(Prices!A:A, Prices!A:A, "&lt;="&amp;M349), Prices!A:B, 2, 0)*Y349, 0)+if(O349&lt;&gt;"", VLOOKUP(maxifs(Prices!A:A, Prices!A:A, "&lt;="&amp;O349), Prices!A:B, 2, 0)*Z349, 0))</f>
        <v>0</v>
      </c>
      <c r="BG349" s="8">
        <f t="shared" si="49"/>
        <v>0</v>
      </c>
      <c r="BH349" s="8">
        <f t="shared" si="50"/>
        <v>-95.74378216</v>
      </c>
      <c r="BI349" s="8">
        <f>VLOOKUP(maxifs(Prices!A:A, Prices!A:A, "&lt;="&amp;$B$3), Prices!A:B, 2, 0)*AT349</f>
        <v>4745.752661</v>
      </c>
      <c r="BJ349" s="8">
        <f t="shared" si="51"/>
        <v>4841.496443</v>
      </c>
      <c r="BK349" s="8">
        <f t="shared" si="52"/>
        <v>0</v>
      </c>
      <c r="BL349" s="8">
        <f t="shared" si="53"/>
        <v>4841.496443</v>
      </c>
      <c r="BM349" s="8">
        <f t="shared" si="54"/>
        <v>-95.74378216</v>
      </c>
    </row>
    <row r="350" ht="12.75" customHeight="1">
      <c r="A350" s="88" t="s">
        <v>138</v>
      </c>
      <c r="B350" s="88" t="s">
        <v>105</v>
      </c>
      <c r="C350" s="7"/>
      <c r="D350" s="7" t="str">
        <f t="shared" si="8"/>
        <v>Y</v>
      </c>
      <c r="E350" s="89"/>
      <c r="F350" s="90" t="str">
        <f>iferror(VLOOKUP(A350, Terminations!C:D, 2, 0), "")</f>
        <v/>
      </c>
      <c r="G350" s="88" t="s">
        <v>143</v>
      </c>
      <c r="H350" s="8" t="str">
        <f t="shared" si="9"/>
        <v>E6-T04-46996</v>
      </c>
      <c r="I350" s="91">
        <v>45673.0</v>
      </c>
      <c r="J350" s="92">
        <v>20000.0</v>
      </c>
      <c r="K350" s="91">
        <v>46996.0</v>
      </c>
      <c r="L350" s="10">
        <f t="shared" si="10"/>
        <v>0</v>
      </c>
      <c r="M350" s="93" t="str">
        <f t="shared" si="11"/>
        <v/>
      </c>
      <c r="N350" s="8">
        <f t="shared" si="12"/>
        <v>0</v>
      </c>
      <c r="O350" s="94" t="str">
        <f t="shared" si="13"/>
        <v/>
      </c>
      <c r="P350" s="8">
        <f t="shared" si="14"/>
        <v>0</v>
      </c>
      <c r="Q350" s="95"/>
      <c r="R350" s="91"/>
      <c r="S350" s="97"/>
      <c r="T350" s="94">
        <f t="shared" si="16"/>
        <v>46996</v>
      </c>
      <c r="U350" s="10">
        <f t="shared" si="17"/>
        <v>0</v>
      </c>
      <c r="V350" s="10">
        <f t="shared" si="18"/>
        <v>0</v>
      </c>
      <c r="W350" s="10">
        <f t="shared" si="19"/>
        <v>20000</v>
      </c>
      <c r="X350" s="10">
        <f t="shared" si="20"/>
        <v>0</v>
      </c>
      <c r="Y350" s="10">
        <f t="shared" si="21"/>
        <v>0</v>
      </c>
      <c r="Z350" s="10">
        <f t="shared" si="22"/>
        <v>0</v>
      </c>
      <c r="AA350" s="10">
        <f t="shared" si="23"/>
        <v>0</v>
      </c>
      <c r="AB350" s="10">
        <f t="shared" si="24"/>
        <v>0</v>
      </c>
      <c r="AC350" s="10">
        <f t="shared" si="64"/>
        <v>20000</v>
      </c>
      <c r="AD350" s="9">
        <f t="shared" si="26"/>
        <v>45673</v>
      </c>
      <c r="AE350" s="9">
        <f t="array" ref="AE350">IFS(O350&lt;&gt;"", O350, M350&lt;&gt;"", M350, R350&lt;&gt;"", MIN(R350, K350), R350=0, K350)</f>
        <v>46996</v>
      </c>
      <c r="AF350" s="94">
        <f t="shared" si="27"/>
        <v>46996</v>
      </c>
      <c r="AG350" s="94" t="str">
        <f t="shared" si="28"/>
        <v>Start During/End After (current period)</v>
      </c>
      <c r="AH350" s="98">
        <f t="shared" si="29"/>
        <v>45657</v>
      </c>
      <c r="AI350" s="98">
        <f t="shared" si="30"/>
        <v>45747</v>
      </c>
      <c r="AJ350" s="99">
        <f t="shared" si="31"/>
        <v>1324</v>
      </c>
      <c r="AK350" s="99">
        <f t="shared" si="32"/>
        <v>0</v>
      </c>
      <c r="AL350" s="99">
        <f t="shared" si="33"/>
        <v>75</v>
      </c>
      <c r="AM350" s="99">
        <f t="shared" si="34"/>
        <v>75</v>
      </c>
      <c r="AN350" s="8">
        <f t="shared" si="35"/>
        <v>15.10574018</v>
      </c>
      <c r="AO350" s="8">
        <f t="shared" si="36"/>
        <v>0</v>
      </c>
      <c r="AP350" s="8">
        <f t="shared" si="37"/>
        <v>1132.930514</v>
      </c>
      <c r="AQ350" s="8">
        <f t="shared" si="38"/>
        <v>0</v>
      </c>
      <c r="AR350" s="8">
        <f t="shared" si="39"/>
        <v>0</v>
      </c>
      <c r="AS350" s="8">
        <f t="shared" si="40"/>
        <v>0</v>
      </c>
      <c r="AT350" s="8">
        <f t="shared" si="41"/>
        <v>1132.930514</v>
      </c>
      <c r="AU350" s="100">
        <f t="shared" si="42"/>
        <v>0</v>
      </c>
      <c r="AV350" s="8">
        <f>if(AO350&gt;0, iferror(averageifs(Prices!$B:$B, Prices!$A:$A, "&gt;="&amp;AD350, Prices!$A:$A, "&lt;"&amp;MIN($B$2, AE350)), 0), 0)</f>
        <v>0</v>
      </c>
      <c r="AW350" s="8">
        <f>if(AP350&gt;0, IFERROR(averageifs(Prices!$B:$B, Prices!$A:$A, "&gt;="&amp;MAX(AD350, $B$2), Prices!$A:$A, "&lt;"&amp;MIN($B$3, AE350)), 0), 0)</f>
        <v>4.173369934</v>
      </c>
      <c r="AX350" s="8">
        <f>if(AT350&gt;0, iferror(averageifs(Prices!$B:$B, Prices!$A:$A, "&gt;="&amp;AD350, Prices!$A:$A, "&lt;"&amp;min($B$3, $AE350)), 0), 0)</f>
        <v>4.173369934</v>
      </c>
      <c r="AY350" s="8">
        <f>VLOOKUP(maxifs(Prices!A:A, Prices!A:A, "&lt;="&amp;$B$2-1), Prices!A:B, 2, 0)*AO350</f>
        <v>0</v>
      </c>
      <c r="AZ350" s="8">
        <f t="shared" si="43"/>
        <v>0</v>
      </c>
      <c r="BA350" s="8">
        <f t="shared" si="44"/>
        <v>0</v>
      </c>
      <c r="BB350" s="8">
        <f t="shared" si="45"/>
        <v>0</v>
      </c>
      <c r="BC350" s="8">
        <f t="shared" si="46"/>
        <v>0</v>
      </c>
      <c r="BD350" s="8">
        <f t="shared" si="47"/>
        <v>4728.138143</v>
      </c>
      <c r="BE350" s="8">
        <f t="shared" si="48"/>
        <v>0</v>
      </c>
      <c r="BF350" s="8">
        <f>-(if(R350&gt;0, VLOOKUP(maxifs(Prices!A:A, Prices!A:A, "&lt;="&amp;R350), Prices!A:B, 2, 0)*AA350, 0)+if(M350&lt;&gt;"", VLOOKUP(maxifs(Prices!A:A, Prices!A:A, "&lt;="&amp;M350), Prices!A:B, 2, 0)*Y350, 0)+if(O350&lt;&gt;"", VLOOKUP(maxifs(Prices!A:A, Prices!A:A, "&lt;="&amp;O350), Prices!A:B, 2, 0)*Z350, 0))</f>
        <v>0</v>
      </c>
      <c r="BG350" s="8">
        <f t="shared" si="49"/>
        <v>0</v>
      </c>
      <c r="BH350" s="8">
        <f t="shared" si="50"/>
        <v>-93.50204708</v>
      </c>
      <c r="BI350" s="8">
        <f>VLOOKUP(maxifs(Prices!A:A, Prices!A:A, "&lt;="&amp;$B$3), Prices!A:B, 2, 0)*AT350</f>
        <v>4634.636096</v>
      </c>
      <c r="BJ350" s="8">
        <f t="shared" si="51"/>
        <v>4728.138143</v>
      </c>
      <c r="BK350" s="8">
        <f t="shared" si="52"/>
        <v>0</v>
      </c>
      <c r="BL350" s="8">
        <f t="shared" si="53"/>
        <v>4728.138143</v>
      </c>
      <c r="BM350" s="8">
        <f t="shared" si="54"/>
        <v>-93.50204708</v>
      </c>
    </row>
    <row r="351" ht="12.75" customHeight="1">
      <c r="A351" s="88" t="s">
        <v>138</v>
      </c>
      <c r="B351" s="88" t="s">
        <v>105</v>
      </c>
      <c r="C351" s="7"/>
      <c r="D351" s="7" t="str">
        <f t="shared" si="8"/>
        <v>Y</v>
      </c>
      <c r="E351" s="89"/>
      <c r="F351" s="90" t="str">
        <f>iferror(VLOOKUP(A351, Terminations!C:D, 2, 0), "")</f>
        <v/>
      </c>
      <c r="G351" s="88" t="s">
        <v>143</v>
      </c>
      <c r="H351" s="8" t="str">
        <f t="shared" si="9"/>
        <v>E6-T04-47026</v>
      </c>
      <c r="I351" s="91">
        <v>45673.0</v>
      </c>
      <c r="J351" s="92">
        <v>20000.0</v>
      </c>
      <c r="K351" s="91">
        <v>47026.0</v>
      </c>
      <c r="L351" s="10">
        <f t="shared" si="10"/>
        <v>0</v>
      </c>
      <c r="M351" s="93" t="str">
        <f t="shared" si="11"/>
        <v/>
      </c>
      <c r="N351" s="8">
        <f t="shared" si="12"/>
        <v>0</v>
      </c>
      <c r="O351" s="94" t="str">
        <f t="shared" si="13"/>
        <v/>
      </c>
      <c r="P351" s="8">
        <f t="shared" si="14"/>
        <v>0</v>
      </c>
      <c r="Q351" s="95"/>
      <c r="R351" s="91"/>
      <c r="S351" s="97"/>
      <c r="T351" s="94">
        <f t="shared" si="16"/>
        <v>47026</v>
      </c>
      <c r="U351" s="10">
        <f t="shared" si="17"/>
        <v>0</v>
      </c>
      <c r="V351" s="10">
        <f t="shared" si="18"/>
        <v>0</v>
      </c>
      <c r="W351" s="10">
        <f t="shared" si="19"/>
        <v>20000</v>
      </c>
      <c r="X351" s="10">
        <f t="shared" si="20"/>
        <v>0</v>
      </c>
      <c r="Y351" s="10">
        <f t="shared" si="21"/>
        <v>0</v>
      </c>
      <c r="Z351" s="10">
        <f t="shared" si="22"/>
        <v>0</v>
      </c>
      <c r="AA351" s="10">
        <f t="shared" si="23"/>
        <v>0</v>
      </c>
      <c r="AB351" s="10">
        <f t="shared" si="24"/>
        <v>0</v>
      </c>
      <c r="AC351" s="10">
        <f t="shared" si="64"/>
        <v>20000</v>
      </c>
      <c r="AD351" s="9">
        <f t="shared" si="26"/>
        <v>45673</v>
      </c>
      <c r="AE351" s="9">
        <f t="array" ref="AE351">IFS(O351&lt;&gt;"", O351, M351&lt;&gt;"", M351, R351&lt;&gt;"", MIN(R351, K351), R351=0, K351)</f>
        <v>47026</v>
      </c>
      <c r="AF351" s="94">
        <f t="shared" si="27"/>
        <v>47026</v>
      </c>
      <c r="AG351" s="94" t="str">
        <f t="shared" si="28"/>
        <v>Start During/End After (current period)</v>
      </c>
      <c r="AH351" s="98">
        <f t="shared" si="29"/>
        <v>45657</v>
      </c>
      <c r="AI351" s="98">
        <f t="shared" si="30"/>
        <v>45747</v>
      </c>
      <c r="AJ351" s="99">
        <f t="shared" si="31"/>
        <v>1354</v>
      </c>
      <c r="AK351" s="99">
        <f t="shared" si="32"/>
        <v>0</v>
      </c>
      <c r="AL351" s="99">
        <f t="shared" si="33"/>
        <v>75</v>
      </c>
      <c r="AM351" s="99">
        <f t="shared" si="34"/>
        <v>75</v>
      </c>
      <c r="AN351" s="8">
        <f t="shared" si="35"/>
        <v>14.77104874</v>
      </c>
      <c r="AO351" s="8">
        <f t="shared" si="36"/>
        <v>0</v>
      </c>
      <c r="AP351" s="8">
        <f t="shared" si="37"/>
        <v>1107.828656</v>
      </c>
      <c r="AQ351" s="8">
        <f t="shared" si="38"/>
        <v>0</v>
      </c>
      <c r="AR351" s="8">
        <f t="shared" si="39"/>
        <v>0</v>
      </c>
      <c r="AS351" s="8">
        <f t="shared" si="40"/>
        <v>0</v>
      </c>
      <c r="AT351" s="8">
        <f t="shared" si="41"/>
        <v>1107.828656</v>
      </c>
      <c r="AU351" s="100">
        <f t="shared" si="42"/>
        <v>0</v>
      </c>
      <c r="AV351" s="8">
        <f>if(AO351&gt;0, iferror(averageifs(Prices!$B:$B, Prices!$A:$A, "&gt;="&amp;AD351, Prices!$A:$A, "&lt;"&amp;MIN($B$2, AE351)), 0), 0)</f>
        <v>0</v>
      </c>
      <c r="AW351" s="8">
        <f>if(AP351&gt;0, IFERROR(averageifs(Prices!$B:$B, Prices!$A:$A, "&gt;="&amp;MAX(AD351, $B$2), Prices!$A:$A, "&lt;"&amp;MIN($B$3, AE351)), 0), 0)</f>
        <v>4.173369934</v>
      </c>
      <c r="AX351" s="8">
        <f>if(AT351&gt;0, iferror(averageifs(Prices!$B:$B, Prices!$A:$A, "&gt;="&amp;AD351, Prices!$A:$A, "&lt;"&amp;min($B$3, $AE351)), 0), 0)</f>
        <v>4.173369934</v>
      </c>
      <c r="AY351" s="8">
        <f>VLOOKUP(maxifs(Prices!A:A, Prices!A:A, "&lt;="&amp;$B$2-1), Prices!A:B, 2, 0)*AO351</f>
        <v>0</v>
      </c>
      <c r="AZ351" s="8">
        <f t="shared" si="43"/>
        <v>0</v>
      </c>
      <c r="BA351" s="8">
        <f t="shared" si="44"/>
        <v>0</v>
      </c>
      <c r="BB351" s="8">
        <f t="shared" si="45"/>
        <v>0</v>
      </c>
      <c r="BC351" s="8">
        <f t="shared" si="46"/>
        <v>0</v>
      </c>
      <c r="BD351" s="8">
        <f t="shared" si="47"/>
        <v>4623.378804</v>
      </c>
      <c r="BE351" s="8">
        <f t="shared" si="48"/>
        <v>0</v>
      </c>
      <c r="BF351" s="8">
        <f>-(if(R351&gt;0, VLOOKUP(maxifs(Prices!A:A, Prices!A:A, "&lt;="&amp;R351), Prices!A:B, 2, 0)*AA351, 0)+if(M351&lt;&gt;"", VLOOKUP(maxifs(Prices!A:A, Prices!A:A, "&lt;="&amp;M351), Prices!A:B, 2, 0)*Y351, 0)+if(O351&lt;&gt;"", VLOOKUP(maxifs(Prices!A:A, Prices!A:A, "&lt;="&amp;O351), Prices!A:B, 2, 0)*Z351, 0))</f>
        <v>0</v>
      </c>
      <c r="BG351" s="8">
        <f t="shared" si="49"/>
        <v>0</v>
      </c>
      <c r="BH351" s="8">
        <f t="shared" si="50"/>
        <v>-91.43036214</v>
      </c>
      <c r="BI351" s="8">
        <f>VLOOKUP(maxifs(Prices!A:A, Prices!A:A, "&lt;="&amp;$B$3), Prices!A:B, 2, 0)*AT351</f>
        <v>4531.948442</v>
      </c>
      <c r="BJ351" s="8">
        <f t="shared" si="51"/>
        <v>4623.378804</v>
      </c>
      <c r="BK351" s="8">
        <f t="shared" si="52"/>
        <v>0</v>
      </c>
      <c r="BL351" s="8">
        <f t="shared" si="53"/>
        <v>4623.378804</v>
      </c>
      <c r="BM351" s="8">
        <f t="shared" si="54"/>
        <v>-91.43036214</v>
      </c>
    </row>
    <row r="352" ht="12.75" customHeight="1">
      <c r="A352" s="88" t="s">
        <v>138</v>
      </c>
      <c r="B352" s="88" t="s">
        <v>105</v>
      </c>
      <c r="C352" s="7"/>
      <c r="D352" s="7" t="str">
        <f t="shared" si="8"/>
        <v>Y</v>
      </c>
      <c r="E352" s="89"/>
      <c r="F352" s="90" t="str">
        <f>iferror(VLOOKUP(A352, Terminations!C:D, 2, 0), "")</f>
        <v/>
      </c>
      <c r="G352" s="88" t="s">
        <v>143</v>
      </c>
      <c r="H352" s="8" t="str">
        <f t="shared" si="9"/>
        <v>E6-T04-47057</v>
      </c>
      <c r="I352" s="91">
        <v>45673.0</v>
      </c>
      <c r="J352" s="92">
        <v>20000.0</v>
      </c>
      <c r="K352" s="91">
        <v>47057.0</v>
      </c>
      <c r="L352" s="10">
        <f t="shared" si="10"/>
        <v>0</v>
      </c>
      <c r="M352" s="93" t="str">
        <f t="shared" si="11"/>
        <v/>
      </c>
      <c r="N352" s="8">
        <f t="shared" si="12"/>
        <v>0</v>
      </c>
      <c r="O352" s="94" t="str">
        <f t="shared" si="13"/>
        <v/>
      </c>
      <c r="P352" s="8">
        <f t="shared" si="14"/>
        <v>0</v>
      </c>
      <c r="Q352" s="95"/>
      <c r="R352" s="91"/>
      <c r="S352" s="97"/>
      <c r="T352" s="94">
        <f t="shared" si="16"/>
        <v>47057</v>
      </c>
      <c r="U352" s="10">
        <f t="shared" si="17"/>
        <v>0</v>
      </c>
      <c r="V352" s="10">
        <f t="shared" si="18"/>
        <v>0</v>
      </c>
      <c r="W352" s="10">
        <f t="shared" si="19"/>
        <v>20000</v>
      </c>
      <c r="X352" s="10">
        <f t="shared" si="20"/>
        <v>0</v>
      </c>
      <c r="Y352" s="10">
        <f t="shared" si="21"/>
        <v>0</v>
      </c>
      <c r="Z352" s="10">
        <f t="shared" si="22"/>
        <v>0</v>
      </c>
      <c r="AA352" s="10">
        <f t="shared" si="23"/>
        <v>0</v>
      </c>
      <c r="AB352" s="10">
        <f t="shared" si="24"/>
        <v>0</v>
      </c>
      <c r="AC352" s="10">
        <f t="shared" si="64"/>
        <v>20000</v>
      </c>
      <c r="AD352" s="9">
        <f t="shared" si="26"/>
        <v>45673</v>
      </c>
      <c r="AE352" s="9">
        <f t="array" ref="AE352">IFS(O352&lt;&gt;"", O352, M352&lt;&gt;"", M352, R352&lt;&gt;"", MIN(R352, K352), R352=0, K352)</f>
        <v>47057</v>
      </c>
      <c r="AF352" s="94">
        <f t="shared" si="27"/>
        <v>47057</v>
      </c>
      <c r="AG352" s="94" t="str">
        <f t="shared" si="28"/>
        <v>Start During/End After (current period)</v>
      </c>
      <c r="AH352" s="98">
        <f t="shared" si="29"/>
        <v>45657</v>
      </c>
      <c r="AI352" s="98">
        <f t="shared" si="30"/>
        <v>45747</v>
      </c>
      <c r="AJ352" s="99">
        <f t="shared" si="31"/>
        <v>1385</v>
      </c>
      <c r="AK352" s="99">
        <f t="shared" si="32"/>
        <v>0</v>
      </c>
      <c r="AL352" s="99">
        <f t="shared" si="33"/>
        <v>75</v>
      </c>
      <c r="AM352" s="99">
        <f t="shared" si="34"/>
        <v>75</v>
      </c>
      <c r="AN352" s="8">
        <f t="shared" si="35"/>
        <v>14.44043321</v>
      </c>
      <c r="AO352" s="8">
        <f t="shared" si="36"/>
        <v>0</v>
      </c>
      <c r="AP352" s="8">
        <f t="shared" si="37"/>
        <v>1083.032491</v>
      </c>
      <c r="AQ352" s="8">
        <f t="shared" si="38"/>
        <v>0</v>
      </c>
      <c r="AR352" s="8">
        <f t="shared" si="39"/>
        <v>0</v>
      </c>
      <c r="AS352" s="8">
        <f t="shared" si="40"/>
        <v>0</v>
      </c>
      <c r="AT352" s="8">
        <f t="shared" si="41"/>
        <v>1083.032491</v>
      </c>
      <c r="AU352" s="100">
        <f t="shared" si="42"/>
        <v>0</v>
      </c>
      <c r="AV352" s="8">
        <f>if(AO352&gt;0, iferror(averageifs(Prices!$B:$B, Prices!$A:$A, "&gt;="&amp;AD352, Prices!$A:$A, "&lt;"&amp;MIN($B$2, AE352)), 0), 0)</f>
        <v>0</v>
      </c>
      <c r="AW352" s="8">
        <f>if(AP352&gt;0, IFERROR(averageifs(Prices!$B:$B, Prices!$A:$A, "&gt;="&amp;MAX(AD352, $B$2), Prices!$A:$A, "&lt;"&amp;MIN($B$3, AE352)), 0), 0)</f>
        <v>4.173369934</v>
      </c>
      <c r="AX352" s="8">
        <f>if(AT352&gt;0, iferror(averageifs(Prices!$B:$B, Prices!$A:$A, "&gt;="&amp;AD352, Prices!$A:$A, "&lt;"&amp;min($B$3, $AE352)), 0), 0)</f>
        <v>4.173369934</v>
      </c>
      <c r="AY352" s="8">
        <f>VLOOKUP(maxifs(Prices!A:A, Prices!A:A, "&lt;="&amp;$B$2-1), Prices!A:B, 2, 0)*AO352</f>
        <v>0</v>
      </c>
      <c r="AZ352" s="8">
        <f t="shared" si="43"/>
        <v>0</v>
      </c>
      <c r="BA352" s="8">
        <f t="shared" si="44"/>
        <v>0</v>
      </c>
      <c r="BB352" s="8">
        <f t="shared" si="45"/>
        <v>0</v>
      </c>
      <c r="BC352" s="8">
        <f t="shared" si="46"/>
        <v>0</v>
      </c>
      <c r="BD352" s="8">
        <f t="shared" si="47"/>
        <v>4519.895235</v>
      </c>
      <c r="BE352" s="8">
        <f t="shared" si="48"/>
        <v>0</v>
      </c>
      <c r="BF352" s="8">
        <f>-(if(R352&gt;0, VLOOKUP(maxifs(Prices!A:A, Prices!A:A, "&lt;="&amp;R352), Prices!A:B, 2, 0)*AA352, 0)+if(M352&lt;&gt;"", VLOOKUP(maxifs(Prices!A:A, Prices!A:A, "&lt;="&amp;M352), Prices!A:B, 2, 0)*Y352, 0)+if(O352&lt;&gt;"", VLOOKUP(maxifs(Prices!A:A, Prices!A:A, "&lt;="&amp;O352), Prices!A:B, 2, 0)*Z352, 0))</f>
        <v>0</v>
      </c>
      <c r="BG352" s="8">
        <f t="shared" si="49"/>
        <v>0</v>
      </c>
      <c r="BH352" s="8">
        <f t="shared" si="50"/>
        <v>-89.38390638</v>
      </c>
      <c r="BI352" s="8">
        <f>VLOOKUP(maxifs(Prices!A:A, Prices!A:A, "&lt;="&amp;$B$3), Prices!A:B, 2, 0)*AT352</f>
        <v>4430.511329</v>
      </c>
      <c r="BJ352" s="8">
        <f t="shared" si="51"/>
        <v>4519.895235</v>
      </c>
      <c r="BK352" s="8">
        <f t="shared" si="52"/>
        <v>0</v>
      </c>
      <c r="BL352" s="8">
        <f t="shared" si="53"/>
        <v>4519.895235</v>
      </c>
      <c r="BM352" s="8">
        <f t="shared" si="54"/>
        <v>-89.38390638</v>
      </c>
    </row>
    <row r="353" ht="12.75" customHeight="1">
      <c r="A353" s="88" t="s">
        <v>138</v>
      </c>
      <c r="B353" s="88" t="s">
        <v>105</v>
      </c>
      <c r="C353" s="7"/>
      <c r="D353" s="7" t="str">
        <f t="shared" si="8"/>
        <v>Y</v>
      </c>
      <c r="E353" s="89"/>
      <c r="F353" s="90" t="str">
        <f>iferror(VLOOKUP(A353, Terminations!C:D, 2, 0), "")</f>
        <v/>
      </c>
      <c r="G353" s="88" t="s">
        <v>143</v>
      </c>
      <c r="H353" s="8" t="str">
        <f t="shared" si="9"/>
        <v>E6-T04-47087</v>
      </c>
      <c r="I353" s="91">
        <v>45673.0</v>
      </c>
      <c r="J353" s="92">
        <v>20000.0</v>
      </c>
      <c r="K353" s="91">
        <v>47087.0</v>
      </c>
      <c r="L353" s="10">
        <f t="shared" si="10"/>
        <v>0</v>
      </c>
      <c r="M353" s="101" t="str">
        <f t="shared" si="11"/>
        <v/>
      </c>
      <c r="N353" s="102">
        <f t="shared" si="12"/>
        <v>0</v>
      </c>
      <c r="O353" s="103" t="str">
        <f t="shared" si="13"/>
        <v/>
      </c>
      <c r="P353" s="102">
        <f t="shared" si="14"/>
        <v>0</v>
      </c>
      <c r="Q353" s="104"/>
      <c r="R353" s="105"/>
      <c r="S353" s="106"/>
      <c r="T353" s="94">
        <f t="shared" si="16"/>
        <v>47087</v>
      </c>
      <c r="U353" s="10">
        <f t="shared" si="17"/>
        <v>0</v>
      </c>
      <c r="V353" s="10">
        <f t="shared" si="18"/>
        <v>0</v>
      </c>
      <c r="W353" s="10">
        <f t="shared" si="19"/>
        <v>20000</v>
      </c>
      <c r="X353" s="10">
        <f t="shared" si="20"/>
        <v>0</v>
      </c>
      <c r="Y353" s="10">
        <f t="shared" si="21"/>
        <v>0</v>
      </c>
      <c r="Z353" s="10">
        <f t="shared" si="22"/>
        <v>0</v>
      </c>
      <c r="AA353" s="10">
        <f t="shared" si="23"/>
        <v>0</v>
      </c>
      <c r="AB353" s="10">
        <f t="shared" si="24"/>
        <v>0</v>
      </c>
      <c r="AC353" s="10">
        <f t="shared" si="64"/>
        <v>20000</v>
      </c>
      <c r="AD353" s="9">
        <f t="shared" si="26"/>
        <v>45673</v>
      </c>
      <c r="AE353" s="9">
        <f t="array" ref="AE353">IFS(O353&lt;&gt;"", O353, M353&lt;&gt;"", M353, R353&lt;&gt;"", MIN(R353, K353), R353=0, K353)</f>
        <v>47087</v>
      </c>
      <c r="AF353" s="94">
        <f t="shared" si="27"/>
        <v>47087</v>
      </c>
      <c r="AG353" s="94" t="str">
        <f t="shared" si="28"/>
        <v>Start During/End After (current period)</v>
      </c>
      <c r="AH353" s="98">
        <f t="shared" si="29"/>
        <v>45657</v>
      </c>
      <c r="AI353" s="98">
        <f t="shared" si="30"/>
        <v>45747</v>
      </c>
      <c r="AJ353" s="99">
        <f t="shared" si="31"/>
        <v>1415</v>
      </c>
      <c r="AK353" s="99">
        <f t="shared" si="32"/>
        <v>0</v>
      </c>
      <c r="AL353" s="99">
        <f t="shared" si="33"/>
        <v>75</v>
      </c>
      <c r="AM353" s="99">
        <f t="shared" si="34"/>
        <v>75</v>
      </c>
      <c r="AN353" s="8">
        <f t="shared" si="35"/>
        <v>14.13427562</v>
      </c>
      <c r="AO353" s="8">
        <f t="shared" si="36"/>
        <v>0</v>
      </c>
      <c r="AP353" s="8">
        <f t="shared" si="37"/>
        <v>1060.070671</v>
      </c>
      <c r="AQ353" s="8">
        <f t="shared" si="38"/>
        <v>0</v>
      </c>
      <c r="AR353" s="8">
        <f t="shared" si="39"/>
        <v>0</v>
      </c>
      <c r="AS353" s="8">
        <f t="shared" si="40"/>
        <v>0</v>
      </c>
      <c r="AT353" s="8">
        <f t="shared" si="41"/>
        <v>1060.070671</v>
      </c>
      <c r="AU353" s="100">
        <f t="shared" si="42"/>
        <v>0</v>
      </c>
      <c r="AV353" s="8">
        <f>if(AO353&gt;0, iferror(averageifs(Prices!$B:$B, Prices!$A:$A, "&gt;="&amp;AD353, Prices!$A:$A, "&lt;"&amp;MIN($B$2, AE353)), 0), 0)</f>
        <v>0</v>
      </c>
      <c r="AW353" s="8">
        <f>if(AP353&gt;0, IFERROR(averageifs(Prices!$B:$B, Prices!$A:$A, "&gt;="&amp;MAX(AD353, $B$2), Prices!$A:$A, "&lt;"&amp;MIN($B$3, AE353)), 0), 0)</f>
        <v>4.173369934</v>
      </c>
      <c r="AX353" s="8">
        <f>if(AT353&gt;0, iferror(averageifs(Prices!$B:$B, Prices!$A:$A, "&gt;="&amp;AD353, Prices!$A:$A, "&lt;"&amp;min($B$3, $AE353)), 0), 0)</f>
        <v>4.173369934</v>
      </c>
      <c r="AY353" s="8">
        <f>VLOOKUP(maxifs(Prices!A:A, Prices!A:A, "&lt;="&amp;$B$2-1), Prices!A:B, 2, 0)*AO353</f>
        <v>0</v>
      </c>
      <c r="AZ353" s="8">
        <f t="shared" si="43"/>
        <v>0</v>
      </c>
      <c r="BA353" s="8">
        <f t="shared" si="44"/>
        <v>0</v>
      </c>
      <c r="BB353" s="8">
        <f t="shared" si="45"/>
        <v>0</v>
      </c>
      <c r="BC353" s="8">
        <f t="shared" si="46"/>
        <v>0</v>
      </c>
      <c r="BD353" s="8">
        <f t="shared" si="47"/>
        <v>4424.067068</v>
      </c>
      <c r="BE353" s="8">
        <f t="shared" si="48"/>
        <v>0</v>
      </c>
      <c r="BF353" s="8">
        <f>-(if(R353&gt;0, VLOOKUP(maxifs(Prices!A:A, Prices!A:A, "&lt;="&amp;R353), Prices!A:B, 2, 0)*AA353, 0)+if(M353&lt;&gt;"", VLOOKUP(maxifs(Prices!A:A, Prices!A:A, "&lt;="&amp;M353), Prices!A:B, 2, 0)*Y353, 0)+if(O353&lt;&gt;"", VLOOKUP(maxifs(Prices!A:A, Prices!A:A, "&lt;="&amp;O353), Prices!A:B, 2, 0)*Z353, 0))</f>
        <v>0</v>
      </c>
      <c r="BG353" s="8">
        <f t="shared" si="49"/>
        <v>0</v>
      </c>
      <c r="BH353" s="8">
        <f t="shared" si="50"/>
        <v>-87.48884122</v>
      </c>
      <c r="BI353" s="8">
        <f>VLOOKUP(maxifs(Prices!A:A, Prices!A:A, "&lt;="&amp;$B$3), Prices!A:B, 2, 0)*AT353</f>
        <v>4336.578227</v>
      </c>
      <c r="BJ353" s="8">
        <f t="shared" si="51"/>
        <v>4424.067068</v>
      </c>
      <c r="BK353" s="8">
        <f t="shared" si="52"/>
        <v>0</v>
      </c>
      <c r="BL353" s="8">
        <f t="shared" si="53"/>
        <v>4424.067068</v>
      </c>
      <c r="BM353" s="8">
        <f t="shared" si="54"/>
        <v>-87.48884122</v>
      </c>
    </row>
  </sheetData>
  <autoFilter ref="$A$28:$BM$353"/>
  <mergeCells count="9">
    <mergeCell ref="AV25:AX25"/>
    <mergeCell ref="AY25:BM25"/>
    <mergeCell ref="B7:D7"/>
    <mergeCell ref="B20:L22"/>
    <mergeCell ref="B23:L24"/>
    <mergeCell ref="B25:L25"/>
    <mergeCell ref="U25:AC25"/>
    <mergeCell ref="AD25:AN25"/>
    <mergeCell ref="AO25:AU2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38"/>
    <col customWidth="1" min="2" max="2" width="24.0"/>
    <col customWidth="1" min="3" max="3" width="36.13"/>
    <col customWidth="1" min="7" max="7" width="15.75"/>
    <col customWidth="1" min="8" max="8" width="1.88"/>
    <col customWidth="1" min="9" max="9" width="17.13"/>
  </cols>
  <sheetData>
    <row r="1">
      <c r="A1" s="5" t="s">
        <v>4</v>
      </c>
      <c r="B1" s="6" t="str">
        <f>Schedule!B1</f>
        <v>Company Name, Inc.</v>
      </c>
      <c r="C1" s="7"/>
      <c r="D1" s="7"/>
      <c r="E1" s="7"/>
      <c r="F1" s="7"/>
      <c r="G1" s="7"/>
      <c r="H1" s="7"/>
      <c r="I1" s="7"/>
      <c r="J1" s="7"/>
      <c r="K1" s="7"/>
      <c r="L1" s="7"/>
      <c r="M1" s="7"/>
      <c r="N1" s="7"/>
      <c r="O1" s="7"/>
      <c r="P1" s="7"/>
      <c r="Q1" s="7"/>
      <c r="R1" s="7"/>
      <c r="S1" s="7"/>
      <c r="T1" s="7"/>
      <c r="U1" s="7"/>
      <c r="V1" s="7"/>
      <c r="W1" s="7"/>
      <c r="X1" s="7"/>
      <c r="Y1" s="7"/>
      <c r="Z1" s="7"/>
      <c r="AA1" s="7"/>
      <c r="AB1" s="7"/>
      <c r="AC1" s="7"/>
      <c r="AD1" s="7"/>
    </row>
    <row r="2">
      <c r="A2" s="5" t="s">
        <v>7</v>
      </c>
      <c r="B2" s="107">
        <f>Schedule!B3</f>
        <v>45747</v>
      </c>
      <c r="C2" s="7"/>
      <c r="D2" s="7"/>
      <c r="E2" s="7"/>
      <c r="F2" s="7"/>
      <c r="G2" s="7"/>
      <c r="H2" s="7"/>
      <c r="I2" s="7"/>
      <c r="J2" s="7"/>
      <c r="K2" s="7"/>
      <c r="L2" s="7"/>
      <c r="M2" s="7"/>
      <c r="N2" s="7"/>
      <c r="O2" s="7"/>
      <c r="P2" s="7"/>
      <c r="Q2" s="7"/>
      <c r="R2" s="7"/>
      <c r="S2" s="7"/>
      <c r="T2" s="7"/>
      <c r="U2" s="7"/>
      <c r="V2" s="7"/>
      <c r="W2" s="7"/>
      <c r="X2" s="7"/>
      <c r="Y2" s="7"/>
      <c r="Z2" s="7"/>
      <c r="AA2" s="7"/>
      <c r="AB2" s="7"/>
      <c r="AC2" s="7"/>
      <c r="AD2" s="7"/>
    </row>
    <row r="3">
      <c r="A3" s="5" t="s">
        <v>8</v>
      </c>
      <c r="B3" s="15" t="str">
        <f>Schedule!B4</f>
        <v>TechAccountingPro</v>
      </c>
      <c r="C3" s="7"/>
      <c r="D3" s="7"/>
      <c r="E3" s="7"/>
      <c r="F3" s="7"/>
      <c r="G3" s="7"/>
      <c r="H3" s="7"/>
      <c r="I3" s="7"/>
      <c r="J3" s="7"/>
      <c r="K3" s="7"/>
      <c r="L3" s="7"/>
      <c r="M3" s="7"/>
      <c r="N3" s="7"/>
      <c r="O3" s="7"/>
      <c r="P3" s="7"/>
      <c r="Q3" s="7"/>
      <c r="R3" s="7"/>
      <c r="S3" s="7"/>
      <c r="T3" s="7"/>
      <c r="U3" s="7"/>
      <c r="V3" s="7"/>
      <c r="W3" s="7"/>
      <c r="X3" s="7"/>
      <c r="Y3" s="7"/>
      <c r="Z3" s="7"/>
      <c r="AA3" s="7"/>
      <c r="AB3" s="7"/>
      <c r="AC3" s="7"/>
      <c r="AD3" s="7"/>
    </row>
    <row r="4">
      <c r="A4" s="16" t="s">
        <v>10</v>
      </c>
      <c r="B4" s="108" t="s">
        <v>144</v>
      </c>
      <c r="C4" s="7"/>
      <c r="D4" s="7"/>
      <c r="E4" s="7"/>
      <c r="F4" s="7"/>
      <c r="G4" s="7"/>
      <c r="H4" s="7"/>
      <c r="I4" s="7"/>
      <c r="J4" s="7"/>
      <c r="K4" s="7"/>
      <c r="L4" s="7"/>
      <c r="M4" s="7"/>
      <c r="N4" s="7"/>
      <c r="O4" s="7"/>
      <c r="P4" s="7"/>
      <c r="Q4" s="7"/>
      <c r="R4" s="7"/>
      <c r="S4" s="7"/>
      <c r="T4" s="7"/>
      <c r="U4" s="7"/>
      <c r="V4" s="7"/>
      <c r="W4" s="7"/>
      <c r="X4" s="7"/>
      <c r="Y4" s="7"/>
      <c r="Z4" s="7"/>
      <c r="AA4" s="7"/>
      <c r="AB4" s="7"/>
      <c r="AC4" s="7"/>
      <c r="AD4" s="7"/>
    </row>
    <row r="5">
      <c r="A5" s="16" t="s">
        <v>12</v>
      </c>
      <c r="B5" s="18" t="s">
        <v>145</v>
      </c>
      <c r="C5" s="18"/>
      <c r="D5" s="7"/>
      <c r="E5" s="7"/>
      <c r="F5" s="7"/>
      <c r="G5" s="7"/>
      <c r="H5" s="7"/>
      <c r="I5" s="7"/>
      <c r="J5" s="7"/>
      <c r="K5" s="7"/>
      <c r="L5" s="7"/>
      <c r="M5" s="7"/>
      <c r="N5" s="7"/>
      <c r="O5" s="7"/>
      <c r="P5" s="7"/>
      <c r="Q5" s="7"/>
      <c r="R5" s="7"/>
      <c r="S5" s="7"/>
      <c r="T5" s="7"/>
      <c r="U5" s="7"/>
      <c r="V5" s="7"/>
      <c r="W5" s="7"/>
      <c r="X5" s="7"/>
      <c r="Y5" s="7"/>
      <c r="Z5" s="7"/>
      <c r="AA5" s="7"/>
      <c r="AB5" s="7"/>
      <c r="AC5" s="7"/>
      <c r="AD5" s="7"/>
    </row>
    <row r="6">
      <c r="A6" s="7"/>
      <c r="B6" s="6" t="s">
        <v>146</v>
      </c>
      <c r="H6" s="7"/>
      <c r="I6" s="7"/>
      <c r="J6" s="7"/>
      <c r="K6" s="7"/>
      <c r="L6" s="7"/>
      <c r="M6" s="7"/>
      <c r="N6" s="7"/>
      <c r="O6" s="7"/>
      <c r="P6" s="7"/>
      <c r="Q6" s="7"/>
      <c r="R6" s="7"/>
      <c r="S6" s="7"/>
      <c r="T6" s="7"/>
      <c r="U6" s="7"/>
      <c r="V6" s="7"/>
      <c r="W6" s="7"/>
      <c r="X6" s="7"/>
      <c r="Y6" s="7"/>
      <c r="Z6" s="7"/>
      <c r="AA6" s="7"/>
      <c r="AB6" s="7"/>
      <c r="AC6" s="7"/>
      <c r="AD6" s="7"/>
    </row>
    <row r="7">
      <c r="A7" s="7"/>
      <c r="B7" s="15"/>
      <c r="C7" s="7"/>
      <c r="D7" s="7"/>
      <c r="E7" s="7"/>
      <c r="F7" s="7"/>
      <c r="G7" s="7"/>
      <c r="H7" s="7"/>
      <c r="I7" s="15"/>
      <c r="J7" s="7"/>
      <c r="K7" s="7"/>
      <c r="L7" s="7"/>
      <c r="M7" s="7"/>
      <c r="N7" s="7"/>
      <c r="O7" s="7"/>
      <c r="P7" s="7"/>
      <c r="Q7" s="7"/>
      <c r="R7" s="7"/>
      <c r="S7" s="7"/>
      <c r="T7" s="7"/>
      <c r="U7" s="7"/>
      <c r="V7" s="7"/>
      <c r="W7" s="7"/>
      <c r="X7" s="7"/>
      <c r="Y7" s="7"/>
      <c r="Z7" s="7"/>
      <c r="AA7" s="7"/>
      <c r="AB7" s="7"/>
      <c r="AC7" s="7"/>
      <c r="AD7" s="7"/>
    </row>
    <row r="8">
      <c r="A8" s="7"/>
      <c r="B8" s="15" t="s">
        <v>144</v>
      </c>
      <c r="C8" s="7"/>
      <c r="D8" s="7"/>
      <c r="E8" s="7"/>
      <c r="F8" s="7"/>
      <c r="G8" s="7"/>
      <c r="H8" s="7"/>
      <c r="I8" s="15" t="s">
        <v>147</v>
      </c>
      <c r="J8" s="7"/>
      <c r="K8" s="7"/>
      <c r="L8" s="7"/>
      <c r="M8" s="7"/>
      <c r="N8" s="7"/>
      <c r="O8" s="7"/>
      <c r="P8" s="7"/>
      <c r="Q8" s="7"/>
      <c r="R8" s="7"/>
      <c r="S8" s="7"/>
      <c r="T8" s="7"/>
      <c r="U8" s="7"/>
      <c r="V8" s="7"/>
      <c r="W8" s="7"/>
      <c r="X8" s="7"/>
      <c r="Y8" s="7"/>
      <c r="Z8" s="7"/>
      <c r="AA8" s="7"/>
      <c r="AB8" s="7"/>
      <c r="AC8" s="7"/>
      <c r="AD8" s="7"/>
    </row>
    <row r="9">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c r="A10" s="109"/>
      <c r="B10" s="110" t="s">
        <v>148</v>
      </c>
      <c r="C10" s="110" t="s">
        <v>149</v>
      </c>
      <c r="D10" s="110" t="s">
        <v>150</v>
      </c>
      <c r="E10" s="110" t="s">
        <v>151</v>
      </c>
      <c r="F10" s="110" t="s">
        <v>152</v>
      </c>
      <c r="G10" s="109"/>
      <c r="H10" s="109"/>
      <c r="I10" s="110" t="s">
        <v>148</v>
      </c>
      <c r="J10" s="111" t="s">
        <v>153</v>
      </c>
      <c r="K10" s="111" t="s">
        <v>154</v>
      </c>
      <c r="L10" s="110" t="s">
        <v>155</v>
      </c>
      <c r="M10" s="109"/>
      <c r="N10" s="109"/>
      <c r="O10" s="109"/>
      <c r="P10" s="109"/>
      <c r="Q10" s="109"/>
      <c r="R10" s="109"/>
      <c r="S10" s="109"/>
      <c r="T10" s="109"/>
      <c r="U10" s="109"/>
      <c r="V10" s="109"/>
      <c r="W10" s="109"/>
      <c r="X10" s="109"/>
      <c r="Y10" s="109"/>
      <c r="Z10" s="109"/>
      <c r="AA10" s="109"/>
      <c r="AB10" s="109"/>
      <c r="AC10" s="109"/>
      <c r="AD10" s="109"/>
    </row>
    <row r="11">
      <c r="A11" s="7"/>
      <c r="B11" s="7"/>
      <c r="C11" s="7"/>
      <c r="D11" s="7"/>
      <c r="E11" s="7"/>
      <c r="F11" s="7"/>
      <c r="G11" s="7"/>
      <c r="H11" s="6">
        <v>0.0</v>
      </c>
      <c r="I11" s="112" t="s">
        <v>156</v>
      </c>
      <c r="J11" s="113">
        <f>-Schedule!E12</f>
        <v>-10630754.65</v>
      </c>
      <c r="K11" s="113">
        <f>-Schedule!F12</f>
        <v>793683.863</v>
      </c>
      <c r="L11" s="114">
        <f>-Schedule!G12</f>
        <v>-9837070.789</v>
      </c>
      <c r="M11" s="7"/>
      <c r="N11" s="7"/>
      <c r="O11" s="7"/>
      <c r="P11" s="7"/>
      <c r="Q11" s="7"/>
      <c r="R11" s="7"/>
      <c r="S11" s="7"/>
      <c r="T11" s="7"/>
      <c r="U11" s="7"/>
      <c r="V11" s="7"/>
      <c r="W11" s="7"/>
      <c r="X11" s="7"/>
      <c r="Y11" s="7"/>
      <c r="Z11" s="7"/>
      <c r="AA11" s="7"/>
      <c r="AB11" s="7"/>
      <c r="AC11" s="7"/>
      <c r="AD11" s="7"/>
    </row>
    <row r="12">
      <c r="A12" s="6"/>
      <c r="B12" s="6" t="s">
        <v>157</v>
      </c>
      <c r="C12" s="35" t="s">
        <v>158</v>
      </c>
      <c r="D12" s="32">
        <f>Schedule!E13</f>
        <v>2344497.433</v>
      </c>
      <c r="E12" s="7"/>
      <c r="F12" s="115">
        <f t="shared" ref="F12:F13" si="1">D12-E12</f>
        <v>2344497.433</v>
      </c>
      <c r="G12" s="7"/>
      <c r="H12" s="7"/>
      <c r="I12" s="7"/>
      <c r="J12" s="116"/>
      <c r="K12" s="116"/>
      <c r="L12" s="117"/>
      <c r="M12" s="7"/>
      <c r="N12" s="7"/>
      <c r="O12" s="7"/>
      <c r="P12" s="7"/>
      <c r="Q12" s="7"/>
      <c r="R12" s="7"/>
      <c r="S12" s="7"/>
      <c r="T12" s="7"/>
      <c r="U12" s="7"/>
      <c r="V12" s="7"/>
      <c r="W12" s="7"/>
      <c r="X12" s="7"/>
      <c r="Y12" s="7"/>
      <c r="Z12" s="7"/>
      <c r="AA12" s="7"/>
      <c r="AB12" s="7"/>
      <c r="AC12" s="7"/>
      <c r="AD12" s="7"/>
    </row>
    <row r="13">
      <c r="A13" s="6"/>
      <c r="B13" s="6" t="s">
        <v>157</v>
      </c>
      <c r="C13" s="35" t="s">
        <v>159</v>
      </c>
      <c r="D13" s="20"/>
      <c r="E13" s="32">
        <f>D12</f>
        <v>2344497.433</v>
      </c>
      <c r="F13" s="115">
        <f t="shared" si="1"/>
        <v>-2344497.433</v>
      </c>
      <c r="G13" s="7"/>
      <c r="H13" s="6">
        <v>1.0</v>
      </c>
      <c r="I13" s="6" t="s">
        <v>157</v>
      </c>
      <c r="J13" s="116">
        <f>F13</f>
        <v>-2344497.433</v>
      </c>
      <c r="K13" s="116"/>
      <c r="L13" s="117">
        <f>sum(J13:K13)</f>
        <v>-2344497.433</v>
      </c>
      <c r="M13" s="7"/>
      <c r="N13" s="7"/>
      <c r="O13" s="7"/>
      <c r="P13" s="7"/>
      <c r="Q13" s="7"/>
      <c r="R13" s="7"/>
      <c r="S13" s="7"/>
      <c r="T13" s="7"/>
      <c r="U13" s="7"/>
      <c r="V13" s="7"/>
      <c r="W13" s="7"/>
      <c r="X13" s="7"/>
      <c r="Y13" s="7"/>
      <c r="Z13" s="7"/>
      <c r="AA13" s="7"/>
      <c r="AB13" s="7"/>
      <c r="AC13" s="7"/>
      <c r="AD13" s="7"/>
    </row>
    <row r="14">
      <c r="A14" s="7"/>
      <c r="B14" s="7"/>
      <c r="C14" s="7"/>
      <c r="D14" s="7"/>
      <c r="E14" s="7"/>
      <c r="F14" s="115"/>
      <c r="G14" s="7"/>
      <c r="H14" s="7"/>
      <c r="I14" s="7"/>
      <c r="J14" s="116"/>
      <c r="K14" s="116"/>
      <c r="L14" s="117"/>
      <c r="M14" s="7"/>
      <c r="N14" s="7"/>
      <c r="O14" s="7"/>
      <c r="P14" s="7"/>
      <c r="Q14" s="7"/>
      <c r="R14" s="7"/>
      <c r="S14" s="7"/>
      <c r="T14" s="7"/>
      <c r="U14" s="7"/>
      <c r="V14" s="7"/>
      <c r="W14" s="7"/>
      <c r="X14" s="7"/>
      <c r="Y14" s="7"/>
      <c r="Z14" s="7"/>
      <c r="AA14" s="7"/>
      <c r="AB14" s="7"/>
      <c r="AC14" s="7"/>
      <c r="AD14" s="7"/>
    </row>
    <row r="15">
      <c r="A15" s="6"/>
      <c r="B15" s="6" t="s">
        <v>157</v>
      </c>
      <c r="C15" s="35" t="s">
        <v>160</v>
      </c>
      <c r="D15" s="7"/>
      <c r="E15" s="32">
        <f>Schedule!G15+max(0, Schedule!F16-Schedule!F12)</f>
        <v>1803092.159</v>
      </c>
      <c r="F15" s="115">
        <f t="shared" ref="F15:F16" si="2">D15-E15</f>
        <v>-1803092.159</v>
      </c>
      <c r="G15" s="7"/>
      <c r="H15" s="7"/>
      <c r="I15" s="7"/>
      <c r="J15" s="116"/>
      <c r="K15" s="116"/>
      <c r="L15" s="117"/>
      <c r="M15" s="7"/>
      <c r="N15" s="7"/>
      <c r="O15" s="7"/>
      <c r="P15" s="7"/>
      <c r="Q15" s="7"/>
      <c r="R15" s="7"/>
      <c r="S15" s="7"/>
      <c r="T15" s="7"/>
      <c r="U15" s="7"/>
      <c r="V15" s="7"/>
      <c r="W15" s="7"/>
      <c r="X15" s="7"/>
      <c r="Y15" s="7"/>
      <c r="Z15" s="7"/>
      <c r="AA15" s="7"/>
      <c r="AB15" s="7"/>
      <c r="AC15" s="7"/>
      <c r="AD15" s="7"/>
    </row>
    <row r="16">
      <c r="A16" s="6"/>
      <c r="B16" s="6" t="s">
        <v>157</v>
      </c>
      <c r="C16" s="35" t="s">
        <v>158</v>
      </c>
      <c r="D16" s="32">
        <f>E15</f>
        <v>1803092.159</v>
      </c>
      <c r="E16" s="7" t="str">
        <f>D15</f>
        <v/>
      </c>
      <c r="F16" s="115">
        <f t="shared" si="2"/>
        <v>1803092.159</v>
      </c>
      <c r="G16" s="7"/>
      <c r="H16" s="7"/>
      <c r="I16" s="7"/>
      <c r="J16" s="116"/>
      <c r="K16" s="116"/>
      <c r="L16" s="117"/>
      <c r="M16" s="7"/>
      <c r="N16" s="7"/>
      <c r="O16" s="7"/>
      <c r="P16" s="7"/>
      <c r="Q16" s="7"/>
      <c r="R16" s="7"/>
      <c r="S16" s="7"/>
      <c r="T16" s="7"/>
      <c r="U16" s="7"/>
      <c r="V16" s="7"/>
      <c r="W16" s="7"/>
      <c r="X16" s="7"/>
      <c r="Y16" s="7"/>
      <c r="Z16" s="7"/>
      <c r="AA16" s="7"/>
      <c r="AB16" s="7"/>
      <c r="AC16" s="7"/>
      <c r="AD16" s="7"/>
    </row>
    <row r="17">
      <c r="A17" s="7"/>
      <c r="B17" s="7"/>
      <c r="C17" s="7"/>
      <c r="D17" s="7"/>
      <c r="E17" s="7"/>
      <c r="F17" s="115"/>
      <c r="G17" s="7"/>
      <c r="H17" s="7"/>
      <c r="I17" s="7"/>
      <c r="J17" s="116"/>
      <c r="K17" s="116"/>
      <c r="L17" s="117"/>
      <c r="M17" s="7"/>
      <c r="N17" s="7"/>
      <c r="O17" s="7"/>
      <c r="P17" s="7"/>
      <c r="Q17" s="7"/>
      <c r="R17" s="7"/>
      <c r="S17" s="7"/>
      <c r="T17" s="7"/>
      <c r="U17" s="7"/>
      <c r="V17" s="7"/>
      <c r="W17" s="7"/>
      <c r="X17" s="7"/>
      <c r="Y17" s="7"/>
      <c r="Z17" s="7"/>
      <c r="AA17" s="7"/>
      <c r="AB17" s="7"/>
      <c r="AC17" s="7"/>
      <c r="AD17" s="7"/>
    </row>
    <row r="18">
      <c r="A18" s="6"/>
      <c r="B18" s="6" t="s">
        <v>161</v>
      </c>
      <c r="C18" s="35" t="s">
        <v>162</v>
      </c>
      <c r="D18" s="32"/>
      <c r="E18" s="118"/>
      <c r="F18" s="115">
        <f t="shared" ref="F18:F19" si="3">D18-E18</f>
        <v>0</v>
      </c>
      <c r="G18" s="7"/>
      <c r="H18" s="7"/>
      <c r="I18" s="7"/>
      <c r="J18" s="116"/>
      <c r="K18" s="116"/>
      <c r="L18" s="117"/>
      <c r="M18" s="7"/>
      <c r="N18" s="7"/>
      <c r="O18" s="7"/>
      <c r="P18" s="7"/>
      <c r="Q18" s="7"/>
      <c r="R18" s="7"/>
      <c r="S18" s="7"/>
      <c r="T18" s="7"/>
      <c r="U18" s="7"/>
      <c r="V18" s="7"/>
      <c r="W18" s="7"/>
      <c r="X18" s="7"/>
      <c r="Y18" s="7"/>
      <c r="Z18" s="7"/>
      <c r="AA18" s="7"/>
      <c r="AB18" s="7"/>
      <c r="AC18" s="7"/>
      <c r="AD18" s="7"/>
    </row>
    <row r="19">
      <c r="A19" s="6"/>
      <c r="B19" s="6" t="s">
        <v>161</v>
      </c>
      <c r="C19" s="35" t="s">
        <v>26</v>
      </c>
      <c r="D19" s="32" t="str">
        <f>E18</f>
        <v/>
      </c>
      <c r="E19" s="32"/>
      <c r="F19" s="115">
        <f t="shared" si="3"/>
        <v>0</v>
      </c>
      <c r="G19" s="7"/>
      <c r="H19" s="7"/>
      <c r="I19" s="7"/>
      <c r="J19" s="116"/>
      <c r="K19" s="116"/>
      <c r="L19" s="117"/>
      <c r="M19" s="7"/>
      <c r="N19" s="7"/>
      <c r="O19" s="7"/>
      <c r="P19" s="7"/>
      <c r="Q19" s="7"/>
      <c r="R19" s="7"/>
      <c r="S19" s="7"/>
      <c r="T19" s="7"/>
      <c r="U19" s="7"/>
      <c r="V19" s="7"/>
      <c r="W19" s="7"/>
      <c r="X19" s="7"/>
      <c r="Y19" s="7"/>
      <c r="Z19" s="7"/>
      <c r="AA19" s="7"/>
      <c r="AB19" s="7"/>
      <c r="AC19" s="7"/>
      <c r="AD19" s="7"/>
    </row>
    <row r="20">
      <c r="A20" s="7"/>
      <c r="B20" s="7"/>
      <c r="C20" s="7"/>
      <c r="D20" s="7"/>
      <c r="E20" s="7"/>
      <c r="F20" s="115"/>
      <c r="G20" s="7"/>
      <c r="H20" s="7"/>
      <c r="I20" s="7"/>
      <c r="J20" s="116"/>
      <c r="K20" s="116"/>
      <c r="L20" s="117"/>
      <c r="M20" s="7"/>
      <c r="N20" s="7"/>
      <c r="O20" s="7"/>
      <c r="P20" s="7"/>
      <c r="Q20" s="7"/>
      <c r="R20" s="7"/>
      <c r="S20" s="7"/>
      <c r="T20" s="7"/>
      <c r="U20" s="7"/>
      <c r="V20" s="7"/>
      <c r="W20" s="7"/>
      <c r="X20" s="7"/>
      <c r="Y20" s="7"/>
      <c r="Z20" s="7"/>
      <c r="AA20" s="7"/>
      <c r="AB20" s="7"/>
      <c r="AC20" s="7"/>
      <c r="AD20" s="7"/>
    </row>
    <row r="21">
      <c r="A21" s="6"/>
      <c r="B21" s="6" t="s">
        <v>163</v>
      </c>
      <c r="C21" s="35" t="s">
        <v>164</v>
      </c>
      <c r="D21" s="32">
        <f>-Schedule!F14</f>
        <v>1780049.114</v>
      </c>
      <c r="E21" s="7"/>
      <c r="F21" s="115">
        <f t="shared" ref="F21:F22" si="4">D21-E21</f>
        <v>1780049.114</v>
      </c>
      <c r="G21" s="7"/>
      <c r="H21" s="6">
        <v>2.0</v>
      </c>
      <c r="I21" s="6" t="s">
        <v>163</v>
      </c>
      <c r="J21" s="116"/>
      <c r="K21" s="116">
        <f>F21</f>
        <v>1780049.114</v>
      </c>
      <c r="L21" s="117">
        <f>sum(J21:K21)</f>
        <v>1780049.114</v>
      </c>
      <c r="M21" s="7"/>
      <c r="N21" s="7"/>
      <c r="O21" s="7"/>
      <c r="P21" s="7"/>
      <c r="Q21" s="7"/>
      <c r="R21" s="7"/>
      <c r="S21" s="7"/>
      <c r="T21" s="7"/>
      <c r="U21" s="7"/>
      <c r="V21" s="7"/>
      <c r="W21" s="7"/>
      <c r="X21" s="7"/>
      <c r="Y21" s="7"/>
      <c r="Z21" s="7"/>
      <c r="AA21" s="7"/>
      <c r="AB21" s="7"/>
      <c r="AC21" s="7"/>
      <c r="AD21" s="7"/>
    </row>
    <row r="22">
      <c r="A22" s="6"/>
      <c r="B22" s="6" t="s">
        <v>163</v>
      </c>
      <c r="C22" s="35" t="s">
        <v>160</v>
      </c>
      <c r="D22" s="32" t="str">
        <f>E21</f>
        <v/>
      </c>
      <c r="E22" s="32">
        <f>D21</f>
        <v>1780049.114</v>
      </c>
      <c r="F22" s="115">
        <f t="shared" si="4"/>
        <v>-1780049.114</v>
      </c>
      <c r="G22" s="7"/>
      <c r="H22" s="7"/>
      <c r="I22" s="7"/>
      <c r="J22" s="116"/>
      <c r="K22" s="116"/>
      <c r="L22" s="117"/>
      <c r="M22" s="7"/>
      <c r="N22" s="7"/>
      <c r="O22" s="7"/>
      <c r="P22" s="7"/>
      <c r="Q22" s="7"/>
      <c r="R22" s="7"/>
      <c r="S22" s="7"/>
      <c r="T22" s="7"/>
      <c r="U22" s="7"/>
      <c r="V22" s="7"/>
      <c r="W22" s="7"/>
      <c r="X22" s="7"/>
      <c r="Y22" s="7"/>
      <c r="Z22" s="7"/>
      <c r="AA22" s="7"/>
      <c r="AB22" s="7"/>
      <c r="AC22" s="7"/>
      <c r="AD22" s="7"/>
    </row>
    <row r="23">
      <c r="A23" s="6"/>
      <c r="B23" s="6"/>
      <c r="C23" s="35"/>
      <c r="D23" s="32"/>
      <c r="E23" s="7"/>
      <c r="F23" s="115"/>
      <c r="G23" s="7"/>
      <c r="H23" s="7"/>
      <c r="I23" s="7"/>
      <c r="J23" s="116"/>
      <c r="K23" s="116"/>
      <c r="L23" s="117"/>
      <c r="M23" s="7"/>
      <c r="N23" s="7"/>
      <c r="O23" s="7"/>
      <c r="P23" s="7"/>
      <c r="Q23" s="7"/>
      <c r="R23" s="7"/>
      <c r="S23" s="7"/>
      <c r="T23" s="7"/>
      <c r="U23" s="7"/>
      <c r="V23" s="7"/>
      <c r="W23" s="7"/>
      <c r="X23" s="7"/>
      <c r="Y23" s="7"/>
      <c r="Z23" s="7"/>
      <c r="AA23" s="7"/>
      <c r="AB23" s="7"/>
      <c r="AC23" s="7"/>
      <c r="AD23" s="7"/>
    </row>
    <row r="24">
      <c r="A24" s="6"/>
      <c r="B24" s="6" t="s">
        <v>161</v>
      </c>
      <c r="C24" s="35" t="s">
        <v>159</v>
      </c>
      <c r="D24" s="32">
        <f>-Schedule!E14</f>
        <v>2925209.342</v>
      </c>
      <c r="E24" s="7"/>
      <c r="F24" s="115">
        <f t="shared" ref="F24:F25" si="5">D24-E24</f>
        <v>2925209.342</v>
      </c>
      <c r="G24" s="7"/>
      <c r="H24" s="6">
        <v>3.0</v>
      </c>
      <c r="I24" s="6" t="s">
        <v>161</v>
      </c>
      <c r="J24" s="116">
        <f>F24</f>
        <v>2925209.342</v>
      </c>
      <c r="K24" s="116"/>
      <c r="L24" s="117">
        <f>sum(J24:K24)</f>
        <v>2925209.342</v>
      </c>
      <c r="M24" s="7"/>
      <c r="N24" s="7"/>
      <c r="O24" s="7"/>
      <c r="P24" s="7"/>
      <c r="Q24" s="7"/>
      <c r="R24" s="7"/>
      <c r="S24" s="7"/>
      <c r="T24" s="7"/>
      <c r="U24" s="7"/>
      <c r="V24" s="7"/>
      <c r="W24" s="7"/>
      <c r="X24" s="7"/>
      <c r="Y24" s="7"/>
      <c r="Z24" s="7"/>
      <c r="AA24" s="7"/>
      <c r="AB24" s="7"/>
      <c r="AC24" s="7"/>
      <c r="AD24" s="7"/>
    </row>
    <row r="25">
      <c r="A25" s="6"/>
      <c r="B25" s="6" t="s">
        <v>161</v>
      </c>
      <c r="C25" s="35" t="s">
        <v>26</v>
      </c>
      <c r="D25" s="7"/>
      <c r="E25" s="32">
        <f>D24</f>
        <v>2925209.342</v>
      </c>
      <c r="F25" s="115">
        <f t="shared" si="5"/>
        <v>-2925209.342</v>
      </c>
      <c r="G25" s="7"/>
      <c r="H25" s="7"/>
      <c r="I25" s="7"/>
      <c r="J25" s="116"/>
      <c r="K25" s="116"/>
      <c r="L25" s="117"/>
      <c r="M25" s="7"/>
      <c r="N25" s="7"/>
      <c r="O25" s="7"/>
      <c r="P25" s="7"/>
      <c r="Q25" s="7"/>
      <c r="R25" s="7"/>
      <c r="S25" s="7"/>
      <c r="T25" s="7"/>
      <c r="U25" s="7"/>
      <c r="V25" s="7"/>
      <c r="W25" s="7"/>
      <c r="X25" s="7"/>
      <c r="Y25" s="7"/>
      <c r="Z25" s="7"/>
      <c r="AA25" s="7"/>
      <c r="AB25" s="7"/>
      <c r="AC25" s="7"/>
      <c r="AD25" s="7"/>
    </row>
    <row r="26">
      <c r="A26" s="7"/>
      <c r="B26" s="7"/>
      <c r="C26" s="7"/>
      <c r="D26" s="7"/>
      <c r="E26" s="7"/>
      <c r="F26" s="115"/>
      <c r="G26" s="7"/>
      <c r="H26" s="7"/>
      <c r="I26" s="7"/>
      <c r="J26" s="116"/>
      <c r="K26" s="116"/>
      <c r="L26" s="117"/>
      <c r="M26" s="7"/>
      <c r="N26" s="7"/>
      <c r="O26" s="7"/>
      <c r="P26" s="7"/>
      <c r="Q26" s="7"/>
      <c r="R26" s="7"/>
      <c r="S26" s="7"/>
      <c r="T26" s="7"/>
      <c r="U26" s="7"/>
      <c r="V26" s="7"/>
      <c r="W26" s="7"/>
      <c r="X26" s="7"/>
      <c r="Y26" s="7"/>
      <c r="Z26" s="7"/>
      <c r="AA26" s="7"/>
      <c r="AB26" s="7"/>
      <c r="AC26" s="7"/>
      <c r="AD26" s="7"/>
    </row>
    <row r="27">
      <c r="A27" s="6"/>
      <c r="B27" s="6" t="s">
        <v>161</v>
      </c>
      <c r="C27" s="35" t="s">
        <v>164</v>
      </c>
      <c r="D27" s="32" t="str">
        <f>E21</f>
        <v/>
      </c>
      <c r="E27" s="32">
        <f>D21</f>
        <v>1780049.114</v>
      </c>
      <c r="F27" s="115">
        <f t="shared" ref="F27:F28" si="6">D27-E27</f>
        <v>-1780049.114</v>
      </c>
      <c r="G27" s="7"/>
      <c r="H27" s="6">
        <v>4.0</v>
      </c>
      <c r="I27" s="6" t="s">
        <v>161</v>
      </c>
      <c r="J27" s="7"/>
      <c r="K27" s="119">
        <f>F27</f>
        <v>-1780049.114</v>
      </c>
      <c r="L27" s="117">
        <f>sum(J27:K27)</f>
        <v>-1780049.114</v>
      </c>
      <c r="M27" s="7"/>
      <c r="N27" s="7"/>
      <c r="O27" s="7"/>
      <c r="P27" s="7"/>
      <c r="Q27" s="7"/>
      <c r="R27" s="7"/>
      <c r="S27" s="7"/>
      <c r="T27" s="7"/>
      <c r="U27" s="7"/>
      <c r="V27" s="7"/>
      <c r="W27" s="7"/>
      <c r="X27" s="7"/>
      <c r="Y27" s="7"/>
      <c r="Z27" s="7"/>
      <c r="AA27" s="7"/>
      <c r="AB27" s="7"/>
      <c r="AC27" s="7"/>
      <c r="AD27" s="7"/>
    </row>
    <row r="28">
      <c r="A28" s="6"/>
      <c r="B28" s="6" t="s">
        <v>161</v>
      </c>
      <c r="C28" s="35" t="s">
        <v>26</v>
      </c>
      <c r="D28" s="119">
        <f>E27</f>
        <v>1780049.114</v>
      </c>
      <c r="E28" s="119" t="str">
        <f>D27</f>
        <v/>
      </c>
      <c r="F28" s="115">
        <f t="shared" si="6"/>
        <v>1780049.114</v>
      </c>
      <c r="G28" s="7"/>
      <c r="H28" s="7"/>
      <c r="I28" s="7"/>
      <c r="J28" s="116"/>
      <c r="K28" s="116"/>
      <c r="L28" s="117"/>
      <c r="M28" s="7"/>
      <c r="N28" s="7"/>
      <c r="O28" s="7"/>
      <c r="P28" s="7"/>
      <c r="Q28" s="7"/>
      <c r="R28" s="7"/>
      <c r="S28" s="7"/>
      <c r="T28" s="7"/>
      <c r="U28" s="7"/>
      <c r="V28" s="7"/>
      <c r="W28" s="7"/>
      <c r="X28" s="7"/>
      <c r="Y28" s="7"/>
      <c r="Z28" s="7"/>
      <c r="AA28" s="7"/>
      <c r="AB28" s="7"/>
      <c r="AC28" s="7"/>
      <c r="AD28" s="7"/>
    </row>
    <row r="29">
      <c r="A29" s="6"/>
      <c r="B29" s="6"/>
      <c r="C29" s="35"/>
      <c r="D29" s="32"/>
      <c r="E29" s="32"/>
      <c r="F29" s="115"/>
      <c r="G29" s="7"/>
      <c r="H29" s="7"/>
      <c r="I29" s="7"/>
      <c r="J29" s="116"/>
      <c r="K29" s="116"/>
      <c r="L29" s="117"/>
      <c r="M29" s="7"/>
      <c r="N29" s="7"/>
      <c r="O29" s="7"/>
      <c r="P29" s="7"/>
      <c r="Q29" s="7"/>
      <c r="R29" s="7"/>
      <c r="S29" s="7"/>
      <c r="T29" s="7"/>
      <c r="U29" s="7"/>
      <c r="V29" s="7"/>
      <c r="W29" s="7"/>
      <c r="X29" s="7"/>
      <c r="Y29" s="7"/>
      <c r="Z29" s="7"/>
      <c r="AA29" s="7"/>
      <c r="AB29" s="7"/>
      <c r="AC29" s="7"/>
      <c r="AD29" s="7"/>
    </row>
    <row r="30">
      <c r="A30" s="6"/>
      <c r="B30" s="6" t="s">
        <v>163</v>
      </c>
      <c r="C30" s="35" t="s">
        <v>164</v>
      </c>
      <c r="D30" s="32"/>
      <c r="E30" s="32">
        <f>Schedule!F13</f>
        <v>23043.04457</v>
      </c>
      <c r="F30" s="115">
        <f t="shared" ref="F30:F31" si="7">D30-E30</f>
        <v>-23043.04457</v>
      </c>
      <c r="G30" s="7"/>
      <c r="H30" s="6">
        <v>5.0</v>
      </c>
      <c r="I30" s="6" t="s">
        <v>163</v>
      </c>
      <c r="J30" s="116"/>
      <c r="K30" s="116">
        <f>F30</f>
        <v>-23043.04457</v>
      </c>
      <c r="L30" s="117">
        <f>sum(J30:K30)</f>
        <v>-23043.04457</v>
      </c>
      <c r="M30" s="7"/>
      <c r="N30" s="7"/>
      <c r="O30" s="7"/>
      <c r="P30" s="7"/>
      <c r="Q30" s="7"/>
      <c r="R30" s="7"/>
      <c r="S30" s="7"/>
      <c r="T30" s="7"/>
      <c r="U30" s="7"/>
      <c r="V30" s="7"/>
      <c r="W30" s="7"/>
      <c r="X30" s="7"/>
      <c r="Y30" s="7"/>
      <c r="Z30" s="7"/>
      <c r="AA30" s="7"/>
      <c r="AB30" s="7"/>
      <c r="AC30" s="7"/>
      <c r="AD30" s="7"/>
    </row>
    <row r="31">
      <c r="A31" s="6"/>
      <c r="B31" s="6" t="s">
        <v>163</v>
      </c>
      <c r="C31" s="35" t="s">
        <v>160</v>
      </c>
      <c r="D31" s="32">
        <f>E30</f>
        <v>23043.04457</v>
      </c>
      <c r="E31" s="32" t="str">
        <f>D30</f>
        <v/>
      </c>
      <c r="F31" s="115">
        <f t="shared" si="7"/>
        <v>23043.04457</v>
      </c>
      <c r="G31" s="7"/>
      <c r="H31" s="7"/>
      <c r="I31" s="7"/>
      <c r="J31" s="116"/>
      <c r="K31" s="116"/>
      <c r="L31" s="117"/>
      <c r="M31" s="7"/>
      <c r="N31" s="7"/>
      <c r="O31" s="7"/>
      <c r="P31" s="7"/>
      <c r="Q31" s="7"/>
      <c r="R31" s="7"/>
      <c r="S31" s="7"/>
      <c r="T31" s="7"/>
      <c r="U31" s="7"/>
      <c r="V31" s="7"/>
      <c r="W31" s="7"/>
      <c r="X31" s="7"/>
      <c r="Y31" s="7"/>
      <c r="Z31" s="7"/>
      <c r="AA31" s="7"/>
      <c r="AB31" s="7"/>
      <c r="AC31" s="7"/>
      <c r="AD31" s="7"/>
    </row>
    <row r="32">
      <c r="A32" s="6"/>
      <c r="B32" s="6"/>
      <c r="C32" s="35"/>
      <c r="D32" s="32"/>
      <c r="E32" s="32"/>
      <c r="F32" s="115"/>
      <c r="G32" s="7"/>
      <c r="H32" s="7"/>
      <c r="I32" s="7"/>
      <c r="J32" s="116"/>
      <c r="K32" s="116"/>
      <c r="L32" s="117"/>
      <c r="M32" s="7"/>
      <c r="N32" s="7"/>
      <c r="O32" s="7"/>
      <c r="P32" s="7"/>
      <c r="Q32" s="7"/>
      <c r="R32" s="7"/>
      <c r="S32" s="7"/>
      <c r="T32" s="7"/>
      <c r="U32" s="7"/>
      <c r="V32" s="7"/>
      <c r="W32" s="7"/>
      <c r="X32" s="7"/>
      <c r="Y32" s="7"/>
      <c r="Z32" s="7"/>
      <c r="AA32" s="7"/>
      <c r="AB32" s="7"/>
      <c r="AC32" s="7"/>
      <c r="AD32" s="7"/>
    </row>
    <row r="33">
      <c r="A33" s="6"/>
      <c r="B33" s="6" t="s">
        <v>165</v>
      </c>
      <c r="C33" s="35" t="s">
        <v>159</v>
      </c>
      <c r="D33" s="32">
        <f>E34</f>
        <v>79307.03477</v>
      </c>
      <c r="E33" s="32">
        <f>D34</f>
        <v>0</v>
      </c>
      <c r="F33" s="115">
        <f t="shared" ref="F33:F34" si="8">D33-E33</f>
        <v>79307.03477</v>
      </c>
      <c r="G33" s="7"/>
      <c r="H33" s="6">
        <v>6.0</v>
      </c>
      <c r="I33" s="6" t="s">
        <v>165</v>
      </c>
      <c r="J33" s="116">
        <f t="shared" ref="J33:J34" si="9">F33</f>
        <v>79307.03477</v>
      </c>
      <c r="K33" s="116"/>
      <c r="L33" s="117">
        <f t="shared" ref="L33:L34" si="10">sum(J33:K33)</f>
        <v>79307.03477</v>
      </c>
      <c r="M33" s="7"/>
      <c r="N33" s="7"/>
      <c r="O33" s="7"/>
      <c r="P33" s="7"/>
      <c r="Q33" s="7"/>
      <c r="R33" s="7"/>
      <c r="S33" s="7"/>
      <c r="T33" s="7"/>
      <c r="U33" s="7"/>
      <c r="V33" s="7"/>
      <c r="W33" s="7"/>
      <c r="X33" s="7"/>
      <c r="Y33" s="7"/>
      <c r="Z33" s="7"/>
      <c r="AA33" s="7"/>
      <c r="AB33" s="7"/>
      <c r="AC33" s="7"/>
      <c r="AD33" s="7"/>
    </row>
    <row r="34">
      <c r="A34" s="6"/>
      <c r="B34" s="6" t="s">
        <v>165</v>
      </c>
      <c r="C34" s="35" t="s">
        <v>166</v>
      </c>
      <c r="D34" s="32">
        <f>-min(0, Schedule!D16-Schedule!D12)</f>
        <v>0</v>
      </c>
      <c r="E34" s="32">
        <f>MAX(0, Schedule!D16-Schedule!D12)</f>
        <v>79307.03477</v>
      </c>
      <c r="F34" s="115">
        <f t="shared" si="8"/>
        <v>-79307.03477</v>
      </c>
      <c r="G34" s="7"/>
      <c r="H34" s="6">
        <v>6.0</v>
      </c>
      <c r="I34" s="6" t="s">
        <v>165</v>
      </c>
      <c r="J34" s="116">
        <f t="shared" si="9"/>
        <v>-79307.03477</v>
      </c>
      <c r="K34" s="116"/>
      <c r="L34" s="117">
        <f t="shared" si="10"/>
        <v>-79307.03477</v>
      </c>
      <c r="M34" s="7"/>
      <c r="N34" s="7"/>
      <c r="O34" s="7"/>
      <c r="P34" s="7"/>
      <c r="Q34" s="7"/>
      <c r="R34" s="7"/>
      <c r="S34" s="7"/>
      <c r="T34" s="7"/>
      <c r="U34" s="7"/>
      <c r="V34" s="7"/>
      <c r="W34" s="7"/>
      <c r="X34" s="7"/>
      <c r="Y34" s="7"/>
      <c r="Z34" s="7"/>
      <c r="AA34" s="7"/>
      <c r="AB34" s="7"/>
      <c r="AC34" s="7"/>
      <c r="AD34" s="7"/>
    </row>
    <row r="35">
      <c r="A35" s="7"/>
      <c r="B35" s="7"/>
      <c r="C35" s="35"/>
      <c r="D35" s="7"/>
      <c r="E35" s="7"/>
      <c r="F35" s="7"/>
      <c r="G35" s="7"/>
      <c r="H35" s="7"/>
      <c r="I35" s="7"/>
      <c r="J35" s="116"/>
      <c r="K35" s="116"/>
      <c r="L35" s="117"/>
      <c r="M35" s="7"/>
      <c r="N35" s="7"/>
      <c r="O35" s="7"/>
      <c r="P35" s="7"/>
      <c r="Q35" s="7"/>
      <c r="R35" s="7"/>
      <c r="S35" s="7"/>
      <c r="T35" s="7"/>
      <c r="U35" s="7"/>
      <c r="V35" s="7"/>
      <c r="W35" s="7"/>
      <c r="X35" s="7"/>
      <c r="Y35" s="7"/>
      <c r="Z35" s="7"/>
      <c r="AA35" s="7"/>
      <c r="AB35" s="7"/>
      <c r="AC35" s="7"/>
      <c r="AD35" s="7"/>
    </row>
    <row r="36">
      <c r="A36" s="7"/>
      <c r="B36" s="120" t="s">
        <v>167</v>
      </c>
      <c r="C36" s="120"/>
      <c r="D36" s="121">
        <f t="shared" ref="D36:F36" si="11">sum(D12:D34)</f>
        <v>10735247.24</v>
      </c>
      <c r="E36" s="121">
        <f t="shared" si="11"/>
        <v>10735247.24</v>
      </c>
      <c r="F36" s="121">
        <f t="shared" si="11"/>
        <v>0</v>
      </c>
      <c r="G36" s="7"/>
      <c r="H36" s="6">
        <v>7.0</v>
      </c>
      <c r="I36" s="112" t="s">
        <v>168</v>
      </c>
      <c r="J36" s="113">
        <f t="shared" ref="J36:L36" si="12">sum(J11:J35)</f>
        <v>-10050042.74</v>
      </c>
      <c r="K36" s="113">
        <f t="shared" si="12"/>
        <v>770640.8184</v>
      </c>
      <c r="L36" s="114">
        <f t="shared" si="12"/>
        <v>-9279401.924</v>
      </c>
      <c r="M36" s="7"/>
      <c r="N36" s="7"/>
      <c r="O36" s="7"/>
      <c r="P36" s="7"/>
      <c r="Q36" s="7"/>
      <c r="R36" s="7"/>
      <c r="S36" s="7"/>
      <c r="T36" s="7"/>
      <c r="U36" s="7"/>
      <c r="V36" s="7"/>
      <c r="W36" s="7"/>
      <c r="X36" s="7"/>
      <c r="Y36" s="7"/>
      <c r="Z36" s="7"/>
      <c r="AA36" s="7"/>
      <c r="AB36" s="7"/>
      <c r="AC36" s="7"/>
      <c r="AD36" s="7"/>
    </row>
    <row r="37">
      <c r="A37" s="7"/>
      <c r="B37" s="7"/>
      <c r="C37" s="7"/>
      <c r="D37" s="7"/>
      <c r="E37" s="7"/>
      <c r="F37" s="7"/>
      <c r="G37" s="7"/>
      <c r="H37" s="6">
        <v>8.0</v>
      </c>
      <c r="I37" s="6" t="s">
        <v>85</v>
      </c>
      <c r="J37" s="116">
        <f t="shared" ref="J37:L37" si="13">J38-J36</f>
        <v>0</v>
      </c>
      <c r="K37" s="116">
        <f t="shared" si="13"/>
        <v>-0.0000000002328306437</v>
      </c>
      <c r="L37" s="117">
        <f t="shared" si="13"/>
        <v>0</v>
      </c>
      <c r="M37" s="7"/>
      <c r="N37" s="7"/>
      <c r="O37" s="7"/>
      <c r="P37" s="7"/>
      <c r="Q37" s="7"/>
      <c r="R37" s="7"/>
      <c r="S37" s="7"/>
      <c r="T37" s="7"/>
      <c r="U37" s="7"/>
      <c r="V37" s="7"/>
      <c r="W37" s="7"/>
      <c r="X37" s="7"/>
      <c r="Y37" s="7"/>
      <c r="Z37" s="7"/>
      <c r="AA37" s="7"/>
      <c r="AB37" s="7"/>
      <c r="AC37" s="7"/>
      <c r="AD37" s="7"/>
    </row>
    <row r="38">
      <c r="A38" s="7"/>
      <c r="B38" s="7"/>
      <c r="C38" s="7"/>
      <c r="D38" s="7"/>
      <c r="E38" s="7"/>
      <c r="F38" s="7"/>
      <c r="G38" s="7"/>
      <c r="H38" s="6">
        <v>9.0</v>
      </c>
      <c r="I38" s="112" t="s">
        <v>169</v>
      </c>
      <c r="J38" s="113">
        <f>-Schedule!E16</f>
        <v>-10050042.74</v>
      </c>
      <c r="K38" s="113">
        <f>-Schedule!F16</f>
        <v>770640.8184</v>
      </c>
      <c r="L38" s="114">
        <f>-Schedule!G16</f>
        <v>-9279401.924</v>
      </c>
      <c r="M38" s="7"/>
      <c r="N38" s="7"/>
      <c r="O38" s="7"/>
      <c r="P38" s="7"/>
      <c r="Q38" s="7"/>
      <c r="R38" s="7"/>
      <c r="S38" s="7"/>
      <c r="T38" s="7"/>
      <c r="U38" s="7"/>
      <c r="V38" s="7"/>
      <c r="W38" s="7"/>
      <c r="X38" s="7"/>
      <c r="Y38" s="7"/>
      <c r="Z38" s="7"/>
      <c r="AA38" s="7"/>
      <c r="AB38" s="7"/>
      <c r="AC38" s="7"/>
      <c r="AD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sheetData>
  <mergeCells count="1">
    <mergeCell ref="B6:G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6.13"/>
    <col customWidth="1" min="2" max="2" width="1.88"/>
    <col customWidth="1" min="3" max="3" width="20.75"/>
    <col customWidth="1" min="4" max="4" width="15.38"/>
    <col customWidth="1" min="5" max="5" width="41.25"/>
  </cols>
  <sheetData>
    <row r="1">
      <c r="A1" s="5" t="s">
        <v>4</v>
      </c>
      <c r="B1" s="6" t="str">
        <f>Schedule!B1</f>
        <v>Company Name, Inc.</v>
      </c>
      <c r="D1" s="2"/>
      <c r="E1" s="2"/>
      <c r="F1" s="2"/>
      <c r="G1" s="2"/>
      <c r="H1" s="2"/>
      <c r="I1" s="2"/>
      <c r="J1" s="2"/>
      <c r="K1" s="2"/>
      <c r="L1" s="2"/>
      <c r="M1" s="2"/>
      <c r="N1" s="2"/>
      <c r="O1" s="2"/>
      <c r="P1" s="2"/>
      <c r="Q1" s="2"/>
      <c r="R1" s="2"/>
      <c r="S1" s="2"/>
      <c r="T1" s="2"/>
      <c r="U1" s="2"/>
      <c r="V1" s="2"/>
      <c r="W1" s="2"/>
      <c r="X1" s="2"/>
      <c r="Y1" s="2"/>
      <c r="Z1" s="2"/>
      <c r="AA1" s="2"/>
    </row>
    <row r="2">
      <c r="A2" s="5" t="s">
        <v>7</v>
      </c>
      <c r="B2" s="107">
        <f>Schedule!B3</f>
        <v>45747</v>
      </c>
      <c r="D2" s="2"/>
      <c r="E2" s="2"/>
      <c r="F2" s="2"/>
      <c r="G2" s="2"/>
      <c r="H2" s="2"/>
      <c r="I2" s="2"/>
      <c r="J2" s="2"/>
      <c r="K2" s="2"/>
      <c r="L2" s="2"/>
      <c r="M2" s="2"/>
      <c r="N2" s="2"/>
      <c r="O2" s="2"/>
      <c r="P2" s="2"/>
      <c r="Q2" s="2"/>
      <c r="R2" s="2"/>
      <c r="S2" s="2"/>
      <c r="T2" s="2"/>
      <c r="U2" s="2"/>
      <c r="V2" s="2"/>
      <c r="W2" s="2"/>
      <c r="X2" s="2"/>
      <c r="Y2" s="2"/>
      <c r="Z2" s="2"/>
      <c r="AA2" s="2"/>
    </row>
    <row r="3">
      <c r="A3" s="5" t="s">
        <v>8</v>
      </c>
      <c r="B3" s="15" t="str">
        <f>Schedule!B4</f>
        <v>TechAccountingPro</v>
      </c>
      <c r="D3" s="2"/>
      <c r="E3" s="2"/>
      <c r="F3" s="2"/>
      <c r="G3" s="2"/>
      <c r="H3" s="2"/>
      <c r="I3" s="2"/>
      <c r="J3" s="2"/>
      <c r="K3" s="2"/>
      <c r="L3" s="2"/>
      <c r="M3" s="2"/>
      <c r="N3" s="2"/>
      <c r="O3" s="2"/>
      <c r="P3" s="2"/>
      <c r="Q3" s="2"/>
      <c r="R3" s="2"/>
      <c r="S3" s="2"/>
      <c r="T3" s="2"/>
      <c r="U3" s="2"/>
      <c r="V3" s="2"/>
      <c r="W3" s="2"/>
      <c r="X3" s="2"/>
      <c r="Y3" s="2"/>
      <c r="Z3" s="2"/>
      <c r="AA3" s="2"/>
    </row>
    <row r="4">
      <c r="A4" s="122" t="s">
        <v>10</v>
      </c>
      <c r="B4" s="123" t="s">
        <v>170</v>
      </c>
      <c r="E4" s="2"/>
      <c r="F4" s="2"/>
      <c r="G4" s="2"/>
      <c r="H4" s="2"/>
      <c r="I4" s="2"/>
      <c r="J4" s="2"/>
      <c r="K4" s="2"/>
      <c r="L4" s="2"/>
      <c r="M4" s="2"/>
      <c r="N4" s="2"/>
      <c r="O4" s="2"/>
      <c r="P4" s="2"/>
      <c r="Q4" s="2"/>
      <c r="R4" s="2"/>
      <c r="S4" s="2"/>
      <c r="T4" s="2"/>
      <c r="U4" s="2"/>
      <c r="V4" s="2"/>
      <c r="W4" s="2"/>
      <c r="X4" s="2"/>
      <c r="Y4" s="2"/>
      <c r="Z4" s="2"/>
      <c r="AA4" s="2"/>
    </row>
    <row r="5">
      <c r="A5" s="122" t="s">
        <v>12</v>
      </c>
      <c r="B5" s="124" t="s">
        <v>171</v>
      </c>
      <c r="G5" s="2"/>
      <c r="H5" s="2"/>
      <c r="I5" s="2"/>
      <c r="J5" s="2"/>
      <c r="K5" s="2"/>
      <c r="L5" s="2"/>
      <c r="M5" s="2"/>
      <c r="N5" s="2"/>
      <c r="O5" s="2"/>
      <c r="P5" s="2"/>
      <c r="Q5" s="2"/>
      <c r="R5" s="2"/>
      <c r="S5" s="2"/>
      <c r="T5" s="2"/>
      <c r="U5" s="2"/>
      <c r="V5" s="2"/>
      <c r="W5" s="2"/>
      <c r="X5" s="2"/>
      <c r="Y5" s="2"/>
      <c r="Z5" s="2"/>
      <c r="AA5" s="2"/>
    </row>
    <row r="6">
      <c r="A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62" t="s">
        <v>172</v>
      </c>
      <c r="C8" s="61" t="s">
        <v>39</v>
      </c>
      <c r="D8" s="62" t="s">
        <v>173</v>
      </c>
      <c r="E8" s="62" t="s">
        <v>174</v>
      </c>
      <c r="F8" s="2"/>
      <c r="G8" s="2"/>
      <c r="H8" s="2"/>
      <c r="I8" s="2"/>
      <c r="J8" s="2"/>
      <c r="K8" s="2"/>
      <c r="L8" s="2"/>
      <c r="M8" s="2"/>
      <c r="N8" s="2"/>
      <c r="O8" s="2"/>
      <c r="P8" s="2"/>
      <c r="Q8" s="2"/>
      <c r="R8" s="2"/>
      <c r="S8" s="2"/>
      <c r="T8" s="2"/>
      <c r="U8" s="2"/>
      <c r="V8" s="2"/>
      <c r="W8" s="2"/>
      <c r="X8" s="2"/>
      <c r="Y8" s="2"/>
      <c r="Z8" s="2"/>
      <c r="AA8" s="2"/>
    </row>
    <row r="9">
      <c r="A9" s="2"/>
      <c r="B9" s="125">
        <v>1.0</v>
      </c>
      <c r="C9" s="125" t="s">
        <v>104</v>
      </c>
      <c r="D9" s="126">
        <v>45443.0</v>
      </c>
      <c r="E9" s="88"/>
      <c r="F9" s="2"/>
      <c r="G9" s="2"/>
      <c r="H9" s="2"/>
      <c r="I9" s="2"/>
      <c r="J9" s="2"/>
      <c r="K9" s="2"/>
      <c r="L9" s="2"/>
      <c r="M9" s="2"/>
      <c r="N9" s="2"/>
      <c r="O9" s="2"/>
      <c r="P9" s="2"/>
      <c r="Q9" s="2"/>
      <c r="R9" s="2"/>
      <c r="S9" s="2"/>
      <c r="T9" s="2"/>
      <c r="U9" s="2"/>
      <c r="V9" s="2"/>
      <c r="W9" s="2"/>
      <c r="X9" s="2"/>
      <c r="Y9" s="2"/>
      <c r="Z9" s="2"/>
      <c r="AA9" s="2"/>
    </row>
    <row r="10">
      <c r="A10" s="2"/>
      <c r="B10" s="125">
        <v>2.0</v>
      </c>
      <c r="C10" s="88" t="s">
        <v>125</v>
      </c>
      <c r="D10" s="127">
        <v>45717.0</v>
      </c>
      <c r="E10" s="88"/>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sheetData>
  <mergeCells count="5">
    <mergeCell ref="B1:C1"/>
    <mergeCell ref="B2:C2"/>
    <mergeCell ref="B3:C3"/>
    <mergeCell ref="B4:D4"/>
    <mergeCell ref="B5:F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10.38"/>
    <col customWidth="1" min="2" max="2" width="10.63"/>
    <col customWidth="1" min="3" max="3" width="6.88"/>
    <col customWidth="1" min="4" max="4" width="9.0"/>
    <col customWidth="1" hidden="1" min="5" max="6" width="10.13"/>
    <col customWidth="1" hidden="1" min="7" max="7" width="17.0"/>
    <col customWidth="1" hidden="1" min="8" max="8" width="17.75"/>
    <col customWidth="1" hidden="1" min="9" max="9" width="16.5"/>
    <col customWidth="1" hidden="1" min="10" max="21" width="8.63"/>
  </cols>
  <sheetData>
    <row r="1" ht="12.75" customHeight="1">
      <c r="A1" s="128" t="s">
        <v>4</v>
      </c>
      <c r="B1" s="129" t="str">
        <f>Schedule!B1</f>
        <v>Company Name, Inc.</v>
      </c>
      <c r="D1" s="130"/>
      <c r="E1" s="130"/>
      <c r="F1" s="130"/>
      <c r="G1" s="131"/>
      <c r="H1" s="131"/>
      <c r="I1" s="130"/>
      <c r="J1" s="130"/>
      <c r="K1" s="130"/>
      <c r="L1" s="130"/>
      <c r="M1" s="130"/>
      <c r="N1" s="130"/>
      <c r="O1" s="130"/>
      <c r="P1" s="130"/>
      <c r="Q1" s="130"/>
      <c r="R1" s="130"/>
      <c r="S1" s="130"/>
      <c r="T1" s="130"/>
      <c r="U1" s="130"/>
    </row>
    <row r="2" ht="12.75" customHeight="1">
      <c r="A2" s="128" t="s">
        <v>7</v>
      </c>
      <c r="B2" s="132">
        <f>Schedule!B3</f>
        <v>45747</v>
      </c>
      <c r="D2" s="130"/>
      <c r="E2" s="130"/>
      <c r="F2" s="130"/>
      <c r="G2" s="131"/>
      <c r="H2" s="131"/>
      <c r="I2" s="130"/>
      <c r="J2" s="130"/>
      <c r="K2" s="130"/>
      <c r="L2" s="130"/>
      <c r="M2" s="130"/>
      <c r="N2" s="130"/>
      <c r="O2" s="130"/>
      <c r="P2" s="130"/>
      <c r="Q2" s="130"/>
      <c r="R2" s="130"/>
      <c r="S2" s="130"/>
      <c r="T2" s="130"/>
      <c r="U2" s="130"/>
    </row>
    <row r="3" ht="12.75" customHeight="1">
      <c r="A3" s="128" t="s">
        <v>8</v>
      </c>
      <c r="B3" s="133" t="str">
        <f>Schedule!B4</f>
        <v>TechAccountingPro</v>
      </c>
      <c r="D3" s="130"/>
      <c r="E3" s="130"/>
      <c r="F3" s="130"/>
      <c r="G3" s="131"/>
      <c r="H3" s="131"/>
      <c r="I3" s="130"/>
      <c r="J3" s="130"/>
      <c r="K3" s="130"/>
      <c r="L3" s="130"/>
      <c r="M3" s="130"/>
      <c r="N3" s="130"/>
      <c r="O3" s="130"/>
      <c r="P3" s="130"/>
      <c r="Q3" s="130"/>
      <c r="R3" s="130"/>
      <c r="S3" s="130"/>
      <c r="T3" s="130"/>
      <c r="U3" s="130"/>
    </row>
    <row r="4" ht="12.75" customHeight="1">
      <c r="A4" s="133" t="s">
        <v>10</v>
      </c>
      <c r="B4" s="129" t="s">
        <v>175</v>
      </c>
      <c r="C4" s="130"/>
      <c r="D4" s="130"/>
      <c r="E4" s="130"/>
      <c r="F4" s="130"/>
      <c r="G4" s="131"/>
      <c r="H4" s="131"/>
      <c r="I4" s="130"/>
      <c r="J4" s="130"/>
      <c r="K4" s="130"/>
      <c r="L4" s="130"/>
      <c r="M4" s="130"/>
      <c r="N4" s="130"/>
      <c r="O4" s="130"/>
      <c r="P4" s="130"/>
      <c r="Q4" s="130"/>
      <c r="R4" s="130"/>
      <c r="S4" s="130"/>
      <c r="T4" s="130"/>
      <c r="U4" s="130"/>
    </row>
    <row r="5" ht="12.75" customHeight="1">
      <c r="A5" s="133" t="s">
        <v>12</v>
      </c>
      <c r="B5" s="134" t="s">
        <v>176</v>
      </c>
      <c r="E5" s="130"/>
      <c r="F5" s="130"/>
      <c r="G5" s="131"/>
      <c r="H5" s="131"/>
      <c r="I5" s="130"/>
      <c r="J5" s="130"/>
      <c r="K5" s="130"/>
      <c r="L5" s="130"/>
      <c r="M5" s="130"/>
      <c r="N5" s="130"/>
      <c r="O5" s="130"/>
      <c r="P5" s="130"/>
      <c r="Q5" s="130"/>
      <c r="R5" s="130"/>
      <c r="S5" s="130"/>
      <c r="T5" s="130"/>
      <c r="U5" s="130"/>
    </row>
    <row r="6" ht="12.75" customHeight="1">
      <c r="A6" s="135"/>
      <c r="E6" s="130"/>
      <c r="F6" s="130"/>
      <c r="G6" s="131"/>
      <c r="H6" s="131"/>
      <c r="I6" s="130"/>
      <c r="J6" s="130"/>
      <c r="K6" s="130"/>
      <c r="L6" s="130"/>
      <c r="M6" s="130"/>
      <c r="N6" s="130"/>
      <c r="O6" s="130"/>
      <c r="P6" s="130"/>
      <c r="Q6" s="130"/>
      <c r="R6" s="130"/>
      <c r="S6" s="130"/>
      <c r="T6" s="130"/>
      <c r="U6" s="130"/>
    </row>
    <row r="7" ht="12.75" customHeight="1">
      <c r="A7" s="135"/>
      <c r="E7" s="130"/>
      <c r="F7" s="130"/>
      <c r="G7" s="131"/>
      <c r="H7" s="131"/>
      <c r="I7" s="130"/>
      <c r="J7" s="130"/>
      <c r="K7" s="130"/>
      <c r="L7" s="130"/>
      <c r="M7" s="130"/>
      <c r="N7" s="130"/>
      <c r="O7" s="130"/>
      <c r="P7" s="130"/>
      <c r="Q7" s="130"/>
      <c r="R7" s="130"/>
      <c r="S7" s="130"/>
      <c r="T7" s="130"/>
      <c r="U7" s="130"/>
    </row>
    <row r="8" ht="12.75" customHeight="1">
      <c r="A8" s="135" t="s">
        <v>177</v>
      </c>
      <c r="B8" s="130"/>
      <c r="C8" s="130"/>
      <c r="D8" s="130"/>
      <c r="E8" s="130"/>
      <c r="F8" s="130"/>
      <c r="G8" s="131"/>
      <c r="H8" s="131"/>
      <c r="I8" s="130"/>
      <c r="J8" s="130"/>
      <c r="K8" s="130"/>
      <c r="L8" s="130"/>
      <c r="M8" s="130"/>
      <c r="N8" s="130"/>
      <c r="O8" s="130"/>
      <c r="P8" s="130"/>
      <c r="Q8" s="130"/>
      <c r="R8" s="130"/>
      <c r="S8" s="130"/>
      <c r="T8" s="130"/>
      <c r="U8" s="130"/>
    </row>
    <row r="9" ht="12.75" customHeight="1">
      <c r="A9" s="136" t="s">
        <v>178</v>
      </c>
      <c r="B9" s="137" t="s">
        <v>179</v>
      </c>
      <c r="C9" s="138" t="s">
        <v>180</v>
      </c>
      <c r="D9" s="138" t="s">
        <v>181</v>
      </c>
      <c r="E9" s="139" t="s">
        <v>182</v>
      </c>
      <c r="F9" s="139" t="s">
        <v>183</v>
      </c>
      <c r="G9" s="140" t="s">
        <v>184</v>
      </c>
      <c r="H9" s="140" t="s">
        <v>185</v>
      </c>
      <c r="I9" s="141" t="s">
        <v>186</v>
      </c>
      <c r="J9" s="141"/>
      <c r="K9" s="141"/>
      <c r="L9" s="141"/>
      <c r="M9" s="141"/>
      <c r="N9" s="141"/>
      <c r="O9" s="141"/>
      <c r="P9" s="141"/>
      <c r="Q9" s="141"/>
      <c r="R9" s="141"/>
      <c r="S9" s="141"/>
      <c r="T9" s="141"/>
      <c r="U9" s="141"/>
    </row>
    <row r="10" ht="12.75" customHeight="1">
      <c r="A10" s="142">
        <v>44197.0</v>
      </c>
      <c r="B10" s="143">
        <v>6.0</v>
      </c>
      <c r="C10" s="144">
        <f t="shared" ref="C10:C1560" si="1">YEAR(A10)</f>
        <v>2021</v>
      </c>
      <c r="D10" s="144">
        <f t="shared" ref="D10:D1560" si="2">ROUNDDOWN((MONTH(A10)-1)/3+1, 0)</f>
        <v>1</v>
      </c>
      <c r="E10" s="131">
        <f t="shared" ref="E10:E1560" si="3">MAXIFS(A:A, C:C, C10, D:D, D10)</f>
        <v>44286</v>
      </c>
      <c r="F10" s="131">
        <f t="shared" ref="F10:F1560" si="4">eomonth(E10, 3)</f>
        <v>44377</v>
      </c>
      <c r="G10" s="130" t="str">
        <f t="shared" ref="G10:G1560" si="5">IF(A10=E10, EOMONTH(A10, 0), )</f>
        <v/>
      </c>
      <c r="H10" s="130" t="str">
        <f t="shared" ref="H10:H1560" si="6">IF(A10=E10, EOMONTH(F10, 0), )</f>
        <v/>
      </c>
      <c r="I10" s="145">
        <f t="shared" ref="I10:I1560" si="7">ifna(AVERAGEIFS(B:B, C:C, C10, D:D, D10), 0)</f>
        <v>6.000127741</v>
      </c>
      <c r="J10" s="130"/>
      <c r="K10" s="130"/>
      <c r="L10" s="130"/>
      <c r="M10" s="130"/>
      <c r="N10" s="130"/>
      <c r="O10" s="130"/>
      <c r="P10" s="130"/>
      <c r="Q10" s="130"/>
      <c r="R10" s="130"/>
      <c r="S10" s="130"/>
      <c r="T10" s="130"/>
      <c r="U10" s="130"/>
    </row>
    <row r="11" ht="12.75" customHeight="1">
      <c r="A11" s="142">
        <v>44198.0</v>
      </c>
      <c r="B11" s="146">
        <f t="shared" ref="B11:B1560" si="8">B10+1000*B10/A11*((-1)^(counta(A$10:A11)))</f>
        <v>6.135752749</v>
      </c>
      <c r="C11" s="144">
        <f t="shared" si="1"/>
        <v>2021</v>
      </c>
      <c r="D11" s="144">
        <f t="shared" si="2"/>
        <v>1</v>
      </c>
      <c r="E11" s="131">
        <f t="shared" si="3"/>
        <v>44286</v>
      </c>
      <c r="F11" s="131">
        <f t="shared" si="4"/>
        <v>44377</v>
      </c>
      <c r="G11" s="130" t="str">
        <f t="shared" si="5"/>
        <v/>
      </c>
      <c r="H11" s="130" t="str">
        <f t="shared" si="6"/>
        <v/>
      </c>
      <c r="I11" s="147">
        <f t="shared" si="7"/>
        <v>6.000127741</v>
      </c>
      <c r="J11" s="130"/>
      <c r="K11" s="130"/>
      <c r="L11" s="130"/>
      <c r="M11" s="130"/>
      <c r="N11" s="130"/>
      <c r="O11" s="130"/>
      <c r="P11" s="130"/>
      <c r="Q11" s="130"/>
      <c r="R11" s="130"/>
      <c r="S11" s="130"/>
      <c r="T11" s="130"/>
      <c r="U11" s="130"/>
    </row>
    <row r="12" ht="12.75" customHeight="1">
      <c r="A12" s="142">
        <v>44199.0</v>
      </c>
      <c r="B12" s="146">
        <f t="shared" si="8"/>
        <v>5.996931673</v>
      </c>
      <c r="C12" s="144">
        <f t="shared" si="1"/>
        <v>2021</v>
      </c>
      <c r="D12" s="144">
        <f t="shared" si="2"/>
        <v>1</v>
      </c>
      <c r="E12" s="131">
        <f t="shared" si="3"/>
        <v>44286</v>
      </c>
      <c r="F12" s="131">
        <f t="shared" si="4"/>
        <v>44377</v>
      </c>
      <c r="G12" s="130" t="str">
        <f t="shared" si="5"/>
        <v/>
      </c>
      <c r="H12" s="130" t="str">
        <f t="shared" si="6"/>
        <v/>
      </c>
      <c r="I12" s="147">
        <f t="shared" si="7"/>
        <v>6.000127741</v>
      </c>
      <c r="J12" s="130"/>
      <c r="K12" s="130"/>
      <c r="L12" s="130"/>
      <c r="M12" s="130"/>
      <c r="N12" s="130"/>
      <c r="O12" s="130"/>
      <c r="P12" s="130"/>
      <c r="Q12" s="130"/>
      <c r="R12" s="130"/>
      <c r="S12" s="130"/>
      <c r="T12" s="130"/>
      <c r="U12" s="130"/>
    </row>
    <row r="13" ht="12.75" customHeight="1">
      <c r="A13" s="142">
        <v>44200.0</v>
      </c>
      <c r="B13" s="146">
        <f t="shared" si="8"/>
        <v>6.13260886</v>
      </c>
      <c r="C13" s="144">
        <f t="shared" si="1"/>
        <v>2021</v>
      </c>
      <c r="D13" s="144">
        <f t="shared" si="2"/>
        <v>1</v>
      </c>
      <c r="E13" s="131">
        <f t="shared" si="3"/>
        <v>44286</v>
      </c>
      <c r="F13" s="131">
        <f t="shared" si="4"/>
        <v>44377</v>
      </c>
      <c r="G13" s="130" t="str">
        <f t="shared" si="5"/>
        <v/>
      </c>
      <c r="H13" s="130" t="str">
        <f t="shared" si="6"/>
        <v/>
      </c>
      <c r="I13" s="147">
        <f t="shared" si="7"/>
        <v>6.000127741</v>
      </c>
      <c r="J13" s="130"/>
      <c r="K13" s="130"/>
      <c r="L13" s="130"/>
      <c r="M13" s="130"/>
      <c r="N13" s="130"/>
      <c r="O13" s="130"/>
      <c r="P13" s="130"/>
      <c r="Q13" s="130"/>
      <c r="R13" s="130"/>
      <c r="S13" s="130"/>
      <c r="T13" s="130"/>
      <c r="U13" s="130"/>
    </row>
    <row r="14" ht="12.75" customHeight="1">
      <c r="A14" s="142">
        <v>44201.0</v>
      </c>
      <c r="B14" s="146">
        <f t="shared" si="8"/>
        <v>5.993865192</v>
      </c>
      <c r="C14" s="144">
        <f t="shared" si="1"/>
        <v>2021</v>
      </c>
      <c r="D14" s="144">
        <f t="shared" si="2"/>
        <v>1</v>
      </c>
      <c r="E14" s="131">
        <f t="shared" si="3"/>
        <v>44286</v>
      </c>
      <c r="F14" s="131">
        <f t="shared" si="4"/>
        <v>44377</v>
      </c>
      <c r="G14" s="130" t="str">
        <f t="shared" si="5"/>
        <v/>
      </c>
      <c r="H14" s="130" t="str">
        <f t="shared" si="6"/>
        <v/>
      </c>
      <c r="I14" s="147">
        <f t="shared" si="7"/>
        <v>6.000127741</v>
      </c>
      <c r="J14" s="130"/>
      <c r="K14" s="130"/>
      <c r="L14" s="130"/>
      <c r="M14" s="130"/>
      <c r="N14" s="130"/>
      <c r="O14" s="130"/>
      <c r="P14" s="130"/>
      <c r="Q14" s="130"/>
      <c r="R14" s="130"/>
      <c r="S14" s="130"/>
      <c r="T14" s="130"/>
      <c r="U14" s="130"/>
    </row>
    <row r="15" ht="12.75" customHeight="1">
      <c r="A15" s="142">
        <v>44202.0</v>
      </c>
      <c r="B15" s="146">
        <f t="shared" si="8"/>
        <v>6.129466866</v>
      </c>
      <c r="C15" s="144">
        <f t="shared" si="1"/>
        <v>2021</v>
      </c>
      <c r="D15" s="144">
        <f t="shared" si="2"/>
        <v>1</v>
      </c>
      <c r="E15" s="131">
        <f t="shared" si="3"/>
        <v>44286</v>
      </c>
      <c r="F15" s="131">
        <f t="shared" si="4"/>
        <v>44377</v>
      </c>
      <c r="G15" s="130" t="str">
        <f t="shared" si="5"/>
        <v/>
      </c>
      <c r="H15" s="130" t="str">
        <f t="shared" si="6"/>
        <v/>
      </c>
      <c r="I15" s="147">
        <f t="shared" si="7"/>
        <v>6.000127741</v>
      </c>
      <c r="J15" s="130"/>
      <c r="K15" s="130"/>
      <c r="L15" s="130"/>
      <c r="M15" s="130"/>
      <c r="N15" s="130"/>
      <c r="O15" s="130"/>
      <c r="P15" s="130"/>
      <c r="Q15" s="130"/>
      <c r="R15" s="130"/>
      <c r="S15" s="130"/>
      <c r="T15" s="130"/>
      <c r="U15" s="130"/>
    </row>
    <row r="16" ht="12.75" customHeight="1">
      <c r="A16" s="142">
        <v>44203.0</v>
      </c>
      <c r="B16" s="146">
        <f t="shared" si="8"/>
        <v>5.990800557</v>
      </c>
      <c r="C16" s="144">
        <f t="shared" si="1"/>
        <v>2021</v>
      </c>
      <c r="D16" s="144">
        <f t="shared" si="2"/>
        <v>1</v>
      </c>
      <c r="E16" s="131">
        <f t="shared" si="3"/>
        <v>44286</v>
      </c>
      <c r="F16" s="131">
        <f t="shared" si="4"/>
        <v>44377</v>
      </c>
      <c r="G16" s="130" t="str">
        <f t="shared" si="5"/>
        <v/>
      </c>
      <c r="H16" s="130" t="str">
        <f t="shared" si="6"/>
        <v/>
      </c>
      <c r="I16" s="147">
        <f t="shared" si="7"/>
        <v>6.000127741</v>
      </c>
      <c r="J16" s="130"/>
      <c r="K16" s="130"/>
      <c r="L16" s="130"/>
      <c r="M16" s="130"/>
      <c r="N16" s="130"/>
      <c r="O16" s="130"/>
      <c r="P16" s="130"/>
      <c r="Q16" s="130"/>
      <c r="R16" s="130"/>
      <c r="S16" s="130"/>
      <c r="T16" s="130"/>
      <c r="U16" s="130"/>
    </row>
    <row r="17" ht="12.75" customHeight="1">
      <c r="A17" s="142">
        <v>44204.0</v>
      </c>
      <c r="B17" s="146">
        <f t="shared" si="8"/>
        <v>6.126326766</v>
      </c>
      <c r="C17" s="144">
        <f t="shared" si="1"/>
        <v>2021</v>
      </c>
      <c r="D17" s="144">
        <f t="shared" si="2"/>
        <v>1</v>
      </c>
      <c r="E17" s="131">
        <f t="shared" si="3"/>
        <v>44286</v>
      </c>
      <c r="F17" s="131">
        <f t="shared" si="4"/>
        <v>44377</v>
      </c>
      <c r="G17" s="130" t="str">
        <f t="shared" si="5"/>
        <v/>
      </c>
      <c r="H17" s="130" t="str">
        <f t="shared" si="6"/>
        <v/>
      </c>
      <c r="I17" s="147">
        <f t="shared" si="7"/>
        <v>6.000127741</v>
      </c>
      <c r="J17" s="130"/>
      <c r="K17" s="130"/>
      <c r="L17" s="130"/>
      <c r="M17" s="130"/>
      <c r="N17" s="130"/>
      <c r="O17" s="130"/>
      <c r="P17" s="130"/>
      <c r="Q17" s="130"/>
      <c r="R17" s="130"/>
      <c r="S17" s="130"/>
      <c r="T17" s="130"/>
      <c r="U17" s="130"/>
    </row>
    <row r="18" ht="12.75" customHeight="1">
      <c r="A18" s="142">
        <v>44205.0</v>
      </c>
      <c r="B18" s="146">
        <f t="shared" si="8"/>
        <v>5.987737766</v>
      </c>
      <c r="C18" s="144">
        <f t="shared" si="1"/>
        <v>2021</v>
      </c>
      <c r="D18" s="144">
        <f t="shared" si="2"/>
        <v>1</v>
      </c>
      <c r="E18" s="131">
        <f t="shared" si="3"/>
        <v>44286</v>
      </c>
      <c r="F18" s="131">
        <f t="shared" si="4"/>
        <v>44377</v>
      </c>
      <c r="G18" s="130" t="str">
        <f t="shared" si="5"/>
        <v/>
      </c>
      <c r="H18" s="130" t="str">
        <f t="shared" si="6"/>
        <v/>
      </c>
      <c r="I18" s="147">
        <f t="shared" si="7"/>
        <v>6.000127741</v>
      </c>
      <c r="J18" s="130"/>
      <c r="K18" s="130"/>
      <c r="L18" s="130"/>
      <c r="M18" s="130"/>
      <c r="N18" s="130"/>
      <c r="O18" s="130"/>
      <c r="P18" s="130"/>
      <c r="Q18" s="130"/>
      <c r="R18" s="130"/>
      <c r="S18" s="130"/>
      <c r="T18" s="130"/>
      <c r="U18" s="130"/>
    </row>
    <row r="19" ht="12.75" customHeight="1">
      <c r="A19" s="142">
        <v>44206.0</v>
      </c>
      <c r="B19" s="146">
        <f t="shared" si="8"/>
        <v>6.123188559</v>
      </c>
      <c r="C19" s="144">
        <f t="shared" si="1"/>
        <v>2021</v>
      </c>
      <c r="D19" s="144">
        <f t="shared" si="2"/>
        <v>1</v>
      </c>
      <c r="E19" s="131">
        <f t="shared" si="3"/>
        <v>44286</v>
      </c>
      <c r="F19" s="131">
        <f t="shared" si="4"/>
        <v>44377</v>
      </c>
      <c r="G19" s="130" t="str">
        <f t="shared" si="5"/>
        <v/>
      </c>
      <c r="H19" s="130" t="str">
        <f t="shared" si="6"/>
        <v/>
      </c>
      <c r="I19" s="147">
        <f t="shared" si="7"/>
        <v>6.000127741</v>
      </c>
      <c r="J19" s="130"/>
      <c r="K19" s="130"/>
      <c r="L19" s="130"/>
      <c r="M19" s="130"/>
      <c r="N19" s="130"/>
      <c r="O19" s="130"/>
      <c r="P19" s="130"/>
      <c r="Q19" s="130"/>
      <c r="R19" s="130"/>
      <c r="S19" s="130"/>
      <c r="T19" s="130"/>
      <c r="U19" s="130"/>
    </row>
    <row r="20" ht="12.75" customHeight="1">
      <c r="A20" s="142">
        <v>44207.0</v>
      </c>
      <c r="B20" s="146">
        <f t="shared" si="8"/>
        <v>5.984676817</v>
      </c>
      <c r="C20" s="144">
        <f t="shared" si="1"/>
        <v>2021</v>
      </c>
      <c r="D20" s="144">
        <f t="shared" si="2"/>
        <v>1</v>
      </c>
      <c r="E20" s="131">
        <f t="shared" si="3"/>
        <v>44286</v>
      </c>
      <c r="F20" s="131">
        <f t="shared" si="4"/>
        <v>44377</v>
      </c>
      <c r="G20" s="130" t="str">
        <f t="shared" si="5"/>
        <v/>
      </c>
      <c r="H20" s="130" t="str">
        <f t="shared" si="6"/>
        <v/>
      </c>
      <c r="I20" s="147">
        <f t="shared" si="7"/>
        <v>6.000127741</v>
      </c>
      <c r="J20" s="130"/>
      <c r="K20" s="130"/>
      <c r="L20" s="130"/>
      <c r="M20" s="130"/>
      <c r="N20" s="130"/>
      <c r="O20" s="130"/>
      <c r="P20" s="130"/>
      <c r="Q20" s="130"/>
      <c r="R20" s="130"/>
      <c r="S20" s="130"/>
      <c r="T20" s="130"/>
      <c r="U20" s="130"/>
    </row>
    <row r="21" ht="12.75" customHeight="1">
      <c r="A21" s="142">
        <v>44208.0</v>
      </c>
      <c r="B21" s="146">
        <f t="shared" si="8"/>
        <v>6.120052243</v>
      </c>
      <c r="C21" s="144">
        <f t="shared" si="1"/>
        <v>2021</v>
      </c>
      <c r="D21" s="144">
        <f t="shared" si="2"/>
        <v>1</v>
      </c>
      <c r="E21" s="131">
        <f t="shared" si="3"/>
        <v>44286</v>
      </c>
      <c r="F21" s="131">
        <f t="shared" si="4"/>
        <v>44377</v>
      </c>
      <c r="G21" s="130" t="str">
        <f t="shared" si="5"/>
        <v/>
      </c>
      <c r="H21" s="130" t="str">
        <f t="shared" si="6"/>
        <v/>
      </c>
      <c r="I21" s="147">
        <f t="shared" si="7"/>
        <v>6.000127741</v>
      </c>
      <c r="J21" s="130"/>
      <c r="K21" s="130"/>
      <c r="L21" s="130"/>
      <c r="M21" s="130"/>
      <c r="N21" s="130"/>
      <c r="O21" s="130"/>
      <c r="P21" s="130"/>
      <c r="Q21" s="130"/>
      <c r="R21" s="130"/>
      <c r="S21" s="130"/>
      <c r="T21" s="130"/>
      <c r="U21" s="130"/>
    </row>
    <row r="22" ht="12.75" customHeight="1">
      <c r="A22" s="142">
        <v>44209.0</v>
      </c>
      <c r="B22" s="146">
        <f t="shared" si="8"/>
        <v>5.981617711</v>
      </c>
      <c r="C22" s="144">
        <f t="shared" si="1"/>
        <v>2021</v>
      </c>
      <c r="D22" s="144">
        <f t="shared" si="2"/>
        <v>1</v>
      </c>
      <c r="E22" s="131">
        <f t="shared" si="3"/>
        <v>44286</v>
      </c>
      <c r="F22" s="131">
        <f t="shared" si="4"/>
        <v>44377</v>
      </c>
      <c r="G22" s="130" t="str">
        <f t="shared" si="5"/>
        <v/>
      </c>
      <c r="H22" s="130" t="str">
        <f t="shared" si="6"/>
        <v/>
      </c>
      <c r="I22" s="147">
        <f t="shared" si="7"/>
        <v>6.000127741</v>
      </c>
      <c r="J22" s="130"/>
      <c r="K22" s="130"/>
      <c r="L22" s="130"/>
      <c r="M22" s="130"/>
      <c r="N22" s="130"/>
      <c r="O22" s="130"/>
      <c r="P22" s="130"/>
      <c r="Q22" s="130"/>
      <c r="R22" s="130"/>
      <c r="S22" s="130"/>
      <c r="T22" s="130"/>
      <c r="U22" s="130"/>
    </row>
    <row r="23" ht="12.75" customHeight="1">
      <c r="A23" s="142">
        <v>44210.0</v>
      </c>
      <c r="B23" s="146">
        <f t="shared" si="8"/>
        <v>6.116917817</v>
      </c>
      <c r="C23" s="144">
        <f t="shared" si="1"/>
        <v>2021</v>
      </c>
      <c r="D23" s="144">
        <f t="shared" si="2"/>
        <v>1</v>
      </c>
      <c r="E23" s="131">
        <f t="shared" si="3"/>
        <v>44286</v>
      </c>
      <c r="F23" s="131">
        <f t="shared" si="4"/>
        <v>44377</v>
      </c>
      <c r="G23" s="130" t="str">
        <f t="shared" si="5"/>
        <v/>
      </c>
      <c r="H23" s="130" t="str">
        <f t="shared" si="6"/>
        <v/>
      </c>
      <c r="I23" s="147">
        <f t="shared" si="7"/>
        <v>6.000127741</v>
      </c>
      <c r="J23" s="130"/>
      <c r="K23" s="130"/>
      <c r="L23" s="130"/>
      <c r="M23" s="130"/>
      <c r="N23" s="130"/>
      <c r="O23" s="130"/>
      <c r="P23" s="130"/>
      <c r="Q23" s="130"/>
      <c r="R23" s="130"/>
      <c r="S23" s="130"/>
      <c r="T23" s="130"/>
      <c r="U23" s="130"/>
    </row>
    <row r="24" ht="12.75" customHeight="1">
      <c r="A24" s="142">
        <v>44211.0</v>
      </c>
      <c r="B24" s="146">
        <f t="shared" si="8"/>
        <v>5.978560444</v>
      </c>
      <c r="C24" s="144">
        <f t="shared" si="1"/>
        <v>2021</v>
      </c>
      <c r="D24" s="144">
        <f t="shared" si="2"/>
        <v>1</v>
      </c>
      <c r="E24" s="131">
        <f t="shared" si="3"/>
        <v>44286</v>
      </c>
      <c r="F24" s="131">
        <f t="shared" si="4"/>
        <v>44377</v>
      </c>
      <c r="G24" s="130" t="str">
        <f t="shared" si="5"/>
        <v/>
      </c>
      <c r="H24" s="130" t="str">
        <f t="shared" si="6"/>
        <v/>
      </c>
      <c r="I24" s="147">
        <f t="shared" si="7"/>
        <v>6.000127741</v>
      </c>
      <c r="J24" s="130"/>
      <c r="K24" s="130"/>
      <c r="L24" s="130"/>
      <c r="M24" s="130"/>
      <c r="N24" s="130"/>
      <c r="O24" s="130"/>
      <c r="P24" s="130"/>
      <c r="Q24" s="130"/>
      <c r="R24" s="130"/>
      <c r="S24" s="130"/>
      <c r="T24" s="130"/>
      <c r="U24" s="130"/>
    </row>
    <row r="25" ht="12.75" customHeight="1">
      <c r="A25" s="142">
        <v>44212.0</v>
      </c>
      <c r="B25" s="146">
        <f t="shared" si="8"/>
        <v>6.11378528</v>
      </c>
      <c r="C25" s="144">
        <f t="shared" si="1"/>
        <v>2021</v>
      </c>
      <c r="D25" s="144">
        <f t="shared" si="2"/>
        <v>1</v>
      </c>
      <c r="E25" s="131">
        <f t="shared" si="3"/>
        <v>44286</v>
      </c>
      <c r="F25" s="131">
        <f t="shared" si="4"/>
        <v>44377</v>
      </c>
      <c r="G25" s="130" t="str">
        <f t="shared" si="5"/>
        <v/>
      </c>
      <c r="H25" s="130" t="str">
        <f t="shared" si="6"/>
        <v/>
      </c>
      <c r="I25" s="147">
        <f t="shared" si="7"/>
        <v>6.000127741</v>
      </c>
      <c r="J25" s="130"/>
      <c r="K25" s="130"/>
      <c r="L25" s="130"/>
      <c r="M25" s="130"/>
      <c r="N25" s="130"/>
      <c r="O25" s="130"/>
      <c r="P25" s="130"/>
      <c r="Q25" s="130"/>
      <c r="R25" s="130"/>
      <c r="S25" s="130"/>
      <c r="T25" s="130"/>
      <c r="U25" s="130"/>
    </row>
    <row r="26" ht="12.75" customHeight="1">
      <c r="A26" s="142">
        <v>44213.0</v>
      </c>
      <c r="B26" s="146">
        <f t="shared" si="8"/>
        <v>5.975505017</v>
      </c>
      <c r="C26" s="144">
        <f t="shared" si="1"/>
        <v>2021</v>
      </c>
      <c r="D26" s="144">
        <f t="shared" si="2"/>
        <v>1</v>
      </c>
      <c r="E26" s="131">
        <f t="shared" si="3"/>
        <v>44286</v>
      </c>
      <c r="F26" s="131">
        <f t="shared" si="4"/>
        <v>44377</v>
      </c>
      <c r="G26" s="130" t="str">
        <f t="shared" si="5"/>
        <v/>
      </c>
      <c r="H26" s="130" t="str">
        <f t="shared" si="6"/>
        <v/>
      </c>
      <c r="I26" s="147">
        <f t="shared" si="7"/>
        <v>6.000127741</v>
      </c>
      <c r="J26" s="130"/>
      <c r="K26" s="130"/>
      <c r="L26" s="130"/>
      <c r="M26" s="130"/>
      <c r="N26" s="130"/>
      <c r="O26" s="130"/>
      <c r="P26" s="130"/>
      <c r="Q26" s="130"/>
      <c r="R26" s="130"/>
      <c r="S26" s="130"/>
      <c r="T26" s="130"/>
      <c r="U26" s="130"/>
    </row>
    <row r="27" ht="12.75" customHeight="1">
      <c r="A27" s="142">
        <v>44214.0</v>
      </c>
      <c r="B27" s="146">
        <f t="shared" si="8"/>
        <v>6.11065463</v>
      </c>
      <c r="C27" s="144">
        <f t="shared" si="1"/>
        <v>2021</v>
      </c>
      <c r="D27" s="144">
        <f t="shared" si="2"/>
        <v>1</v>
      </c>
      <c r="E27" s="131">
        <f t="shared" si="3"/>
        <v>44286</v>
      </c>
      <c r="F27" s="131">
        <f t="shared" si="4"/>
        <v>44377</v>
      </c>
      <c r="G27" s="130" t="str">
        <f t="shared" si="5"/>
        <v/>
      </c>
      <c r="H27" s="130" t="str">
        <f t="shared" si="6"/>
        <v/>
      </c>
      <c r="I27" s="147">
        <f t="shared" si="7"/>
        <v>6.000127741</v>
      </c>
      <c r="J27" s="130"/>
      <c r="K27" s="130"/>
      <c r="L27" s="130"/>
      <c r="M27" s="130"/>
      <c r="N27" s="130"/>
      <c r="O27" s="130"/>
      <c r="P27" s="130"/>
      <c r="Q27" s="130"/>
      <c r="R27" s="130"/>
      <c r="S27" s="130"/>
      <c r="T27" s="130"/>
      <c r="U27" s="130"/>
    </row>
    <row r="28" ht="12.75" customHeight="1">
      <c r="A28" s="142">
        <v>44215.0</v>
      </c>
      <c r="B28" s="146">
        <f t="shared" si="8"/>
        <v>5.972451427</v>
      </c>
      <c r="C28" s="144">
        <f t="shared" si="1"/>
        <v>2021</v>
      </c>
      <c r="D28" s="144">
        <f t="shared" si="2"/>
        <v>1</v>
      </c>
      <c r="E28" s="131">
        <f t="shared" si="3"/>
        <v>44286</v>
      </c>
      <c r="F28" s="131">
        <f t="shared" si="4"/>
        <v>44377</v>
      </c>
      <c r="G28" s="130" t="str">
        <f t="shared" si="5"/>
        <v/>
      </c>
      <c r="H28" s="130" t="str">
        <f t="shared" si="6"/>
        <v/>
      </c>
      <c r="I28" s="147">
        <f t="shared" si="7"/>
        <v>6.000127741</v>
      </c>
      <c r="J28" s="130"/>
      <c r="K28" s="130"/>
      <c r="L28" s="130"/>
      <c r="M28" s="130"/>
      <c r="N28" s="130"/>
      <c r="O28" s="130"/>
      <c r="P28" s="130"/>
      <c r="Q28" s="130"/>
      <c r="R28" s="130"/>
      <c r="S28" s="130"/>
      <c r="T28" s="130"/>
      <c r="U28" s="130"/>
    </row>
    <row r="29" ht="12.75" customHeight="1">
      <c r="A29" s="142">
        <v>44216.0</v>
      </c>
      <c r="B29" s="146">
        <f t="shared" si="8"/>
        <v>6.107525867</v>
      </c>
      <c r="C29" s="144">
        <f t="shared" si="1"/>
        <v>2021</v>
      </c>
      <c r="D29" s="144">
        <f t="shared" si="2"/>
        <v>1</v>
      </c>
      <c r="E29" s="131">
        <f t="shared" si="3"/>
        <v>44286</v>
      </c>
      <c r="F29" s="131">
        <f t="shared" si="4"/>
        <v>44377</v>
      </c>
      <c r="G29" s="130" t="str">
        <f t="shared" si="5"/>
        <v/>
      </c>
      <c r="H29" s="130" t="str">
        <f t="shared" si="6"/>
        <v/>
      </c>
      <c r="I29" s="147">
        <f t="shared" si="7"/>
        <v>6.000127741</v>
      </c>
      <c r="J29" s="130"/>
      <c r="K29" s="130"/>
      <c r="L29" s="130"/>
      <c r="M29" s="130"/>
      <c r="N29" s="130"/>
      <c r="O29" s="130"/>
      <c r="P29" s="130"/>
      <c r="Q29" s="130"/>
      <c r="R29" s="130"/>
      <c r="S29" s="130"/>
      <c r="T29" s="130"/>
      <c r="U29" s="130"/>
    </row>
    <row r="30" ht="12.75" customHeight="1">
      <c r="A30" s="142">
        <v>44217.0</v>
      </c>
      <c r="B30" s="146">
        <f t="shared" si="8"/>
        <v>5.969399674</v>
      </c>
      <c r="C30" s="144">
        <f t="shared" si="1"/>
        <v>2021</v>
      </c>
      <c r="D30" s="144">
        <f t="shared" si="2"/>
        <v>1</v>
      </c>
      <c r="E30" s="131">
        <f t="shared" si="3"/>
        <v>44286</v>
      </c>
      <c r="F30" s="131">
        <f t="shared" si="4"/>
        <v>44377</v>
      </c>
      <c r="G30" s="130" t="str">
        <f t="shared" si="5"/>
        <v/>
      </c>
      <c r="H30" s="130" t="str">
        <f t="shared" si="6"/>
        <v/>
      </c>
      <c r="I30" s="147">
        <f t="shared" si="7"/>
        <v>6.000127741</v>
      </c>
      <c r="J30" s="130"/>
      <c r="K30" s="130"/>
      <c r="L30" s="130"/>
      <c r="M30" s="130"/>
      <c r="N30" s="130"/>
      <c r="O30" s="130"/>
      <c r="P30" s="130"/>
      <c r="Q30" s="130"/>
      <c r="R30" s="130"/>
      <c r="S30" s="130"/>
      <c r="T30" s="130"/>
      <c r="U30" s="130"/>
    </row>
    <row r="31" ht="12.75" customHeight="1">
      <c r="A31" s="142">
        <v>44218.0</v>
      </c>
      <c r="B31" s="146">
        <f t="shared" si="8"/>
        <v>6.104398988</v>
      </c>
      <c r="C31" s="144">
        <f t="shared" si="1"/>
        <v>2021</v>
      </c>
      <c r="D31" s="144">
        <f t="shared" si="2"/>
        <v>1</v>
      </c>
      <c r="E31" s="131">
        <f t="shared" si="3"/>
        <v>44286</v>
      </c>
      <c r="F31" s="131">
        <f t="shared" si="4"/>
        <v>44377</v>
      </c>
      <c r="G31" s="130" t="str">
        <f t="shared" si="5"/>
        <v/>
      </c>
      <c r="H31" s="130" t="str">
        <f t="shared" si="6"/>
        <v/>
      </c>
      <c r="I31" s="147">
        <f t="shared" si="7"/>
        <v>6.000127741</v>
      </c>
      <c r="J31" s="130"/>
      <c r="K31" s="130"/>
      <c r="L31" s="130"/>
      <c r="M31" s="130"/>
      <c r="N31" s="130"/>
      <c r="O31" s="130"/>
      <c r="P31" s="130"/>
      <c r="Q31" s="130"/>
      <c r="R31" s="130"/>
      <c r="S31" s="130"/>
      <c r="T31" s="130"/>
      <c r="U31" s="130"/>
    </row>
    <row r="32" ht="12.75" customHeight="1">
      <c r="A32" s="142">
        <v>44219.0</v>
      </c>
      <c r="B32" s="146">
        <f t="shared" si="8"/>
        <v>5.966349756</v>
      </c>
      <c r="C32" s="144">
        <f t="shared" si="1"/>
        <v>2021</v>
      </c>
      <c r="D32" s="144">
        <f t="shared" si="2"/>
        <v>1</v>
      </c>
      <c r="E32" s="131">
        <f t="shared" si="3"/>
        <v>44286</v>
      </c>
      <c r="F32" s="131">
        <f t="shared" si="4"/>
        <v>44377</v>
      </c>
      <c r="G32" s="130" t="str">
        <f t="shared" si="5"/>
        <v/>
      </c>
      <c r="H32" s="130" t="str">
        <f t="shared" si="6"/>
        <v/>
      </c>
      <c r="I32" s="147">
        <f t="shared" si="7"/>
        <v>6.000127741</v>
      </c>
      <c r="J32" s="130"/>
      <c r="K32" s="130"/>
      <c r="L32" s="130"/>
      <c r="M32" s="130"/>
      <c r="N32" s="130"/>
      <c r="O32" s="130"/>
      <c r="P32" s="130"/>
      <c r="Q32" s="130"/>
      <c r="R32" s="130"/>
      <c r="S32" s="130"/>
      <c r="T32" s="130"/>
      <c r="U32" s="130"/>
    </row>
    <row r="33" ht="12.75" customHeight="1">
      <c r="A33" s="142">
        <v>44220.0</v>
      </c>
      <c r="B33" s="146">
        <f t="shared" si="8"/>
        <v>6.101273993</v>
      </c>
      <c r="C33" s="144">
        <f t="shared" si="1"/>
        <v>2021</v>
      </c>
      <c r="D33" s="144">
        <f t="shared" si="2"/>
        <v>1</v>
      </c>
      <c r="E33" s="131">
        <f t="shared" si="3"/>
        <v>44286</v>
      </c>
      <c r="F33" s="131">
        <f t="shared" si="4"/>
        <v>44377</v>
      </c>
      <c r="G33" s="130" t="str">
        <f t="shared" si="5"/>
        <v/>
      </c>
      <c r="H33" s="130" t="str">
        <f t="shared" si="6"/>
        <v/>
      </c>
      <c r="I33" s="147">
        <f t="shared" si="7"/>
        <v>6.000127741</v>
      </c>
      <c r="J33" s="130"/>
      <c r="K33" s="130"/>
      <c r="L33" s="130"/>
      <c r="M33" s="130"/>
      <c r="N33" s="130"/>
      <c r="O33" s="130"/>
      <c r="P33" s="130"/>
      <c r="Q33" s="130"/>
      <c r="R33" s="130"/>
      <c r="S33" s="130"/>
      <c r="T33" s="130"/>
      <c r="U33" s="130"/>
    </row>
    <row r="34" ht="12.75" customHeight="1">
      <c r="A34" s="142">
        <v>44221.0</v>
      </c>
      <c r="B34" s="146">
        <f t="shared" si="8"/>
        <v>5.963301673</v>
      </c>
      <c r="C34" s="144">
        <f t="shared" si="1"/>
        <v>2021</v>
      </c>
      <c r="D34" s="144">
        <f t="shared" si="2"/>
        <v>1</v>
      </c>
      <c r="E34" s="131">
        <f t="shared" si="3"/>
        <v>44286</v>
      </c>
      <c r="F34" s="131">
        <f t="shared" si="4"/>
        <v>44377</v>
      </c>
      <c r="G34" s="130" t="str">
        <f t="shared" si="5"/>
        <v/>
      </c>
      <c r="H34" s="130" t="str">
        <f t="shared" si="6"/>
        <v/>
      </c>
      <c r="I34" s="147">
        <f t="shared" si="7"/>
        <v>6.000127741</v>
      </c>
      <c r="J34" s="130"/>
      <c r="K34" s="130"/>
      <c r="L34" s="130"/>
      <c r="M34" s="130"/>
      <c r="N34" s="130"/>
      <c r="O34" s="130"/>
      <c r="P34" s="130"/>
      <c r="Q34" s="130"/>
      <c r="R34" s="130"/>
      <c r="S34" s="130"/>
      <c r="T34" s="130"/>
      <c r="U34" s="130"/>
    </row>
    <row r="35" ht="12.75" customHeight="1">
      <c r="A35" s="142">
        <v>44222.0</v>
      </c>
      <c r="B35" s="146">
        <f t="shared" si="8"/>
        <v>6.098150881</v>
      </c>
      <c r="C35" s="144">
        <f t="shared" si="1"/>
        <v>2021</v>
      </c>
      <c r="D35" s="144">
        <f t="shared" si="2"/>
        <v>1</v>
      </c>
      <c r="E35" s="131">
        <f t="shared" si="3"/>
        <v>44286</v>
      </c>
      <c r="F35" s="131">
        <f t="shared" si="4"/>
        <v>44377</v>
      </c>
      <c r="G35" s="130" t="str">
        <f t="shared" si="5"/>
        <v/>
      </c>
      <c r="H35" s="130" t="str">
        <f t="shared" si="6"/>
        <v/>
      </c>
      <c r="I35" s="147">
        <f t="shared" si="7"/>
        <v>6.000127741</v>
      </c>
      <c r="J35" s="130"/>
      <c r="K35" s="130"/>
      <c r="L35" s="130"/>
      <c r="M35" s="130"/>
      <c r="N35" s="130"/>
      <c r="O35" s="130"/>
      <c r="P35" s="130"/>
      <c r="Q35" s="130"/>
      <c r="R35" s="130"/>
      <c r="S35" s="130"/>
      <c r="T35" s="130"/>
      <c r="U35" s="130"/>
    </row>
    <row r="36" ht="12.75" customHeight="1">
      <c r="A36" s="142">
        <v>44223.0</v>
      </c>
      <c r="B36" s="146">
        <f t="shared" si="8"/>
        <v>5.960255422</v>
      </c>
      <c r="C36" s="144">
        <f t="shared" si="1"/>
        <v>2021</v>
      </c>
      <c r="D36" s="144">
        <f t="shared" si="2"/>
        <v>1</v>
      </c>
      <c r="E36" s="131">
        <f t="shared" si="3"/>
        <v>44286</v>
      </c>
      <c r="F36" s="131">
        <f t="shared" si="4"/>
        <v>44377</v>
      </c>
      <c r="G36" s="130" t="str">
        <f t="shared" si="5"/>
        <v/>
      </c>
      <c r="H36" s="130" t="str">
        <f t="shared" si="6"/>
        <v/>
      </c>
      <c r="I36" s="147">
        <f t="shared" si="7"/>
        <v>6.000127741</v>
      </c>
      <c r="J36" s="130"/>
      <c r="K36" s="130"/>
      <c r="L36" s="130"/>
      <c r="M36" s="130"/>
      <c r="N36" s="130"/>
      <c r="O36" s="130"/>
      <c r="P36" s="130"/>
      <c r="Q36" s="130"/>
      <c r="R36" s="130"/>
      <c r="S36" s="130"/>
      <c r="T36" s="130"/>
      <c r="U36" s="130"/>
    </row>
    <row r="37" ht="12.75" customHeight="1">
      <c r="A37" s="142">
        <v>44224.0</v>
      </c>
      <c r="B37" s="146">
        <f t="shared" si="8"/>
        <v>6.095029649</v>
      </c>
      <c r="C37" s="144">
        <f t="shared" si="1"/>
        <v>2021</v>
      </c>
      <c r="D37" s="144">
        <f t="shared" si="2"/>
        <v>1</v>
      </c>
      <c r="E37" s="131">
        <f t="shared" si="3"/>
        <v>44286</v>
      </c>
      <c r="F37" s="131">
        <f t="shared" si="4"/>
        <v>44377</v>
      </c>
      <c r="G37" s="130" t="str">
        <f t="shared" si="5"/>
        <v/>
      </c>
      <c r="H37" s="130" t="str">
        <f t="shared" si="6"/>
        <v/>
      </c>
      <c r="I37" s="147">
        <f t="shared" si="7"/>
        <v>6.000127741</v>
      </c>
      <c r="J37" s="130"/>
      <c r="K37" s="130"/>
      <c r="L37" s="130"/>
      <c r="M37" s="130"/>
      <c r="N37" s="130"/>
      <c r="O37" s="130"/>
      <c r="P37" s="130"/>
      <c r="Q37" s="130"/>
      <c r="R37" s="130"/>
      <c r="S37" s="130"/>
      <c r="T37" s="130"/>
      <c r="U37" s="130"/>
    </row>
    <row r="38" ht="12.75" customHeight="1">
      <c r="A38" s="142">
        <v>44225.0</v>
      </c>
      <c r="B38" s="146">
        <f t="shared" si="8"/>
        <v>5.957211002</v>
      </c>
      <c r="C38" s="144">
        <f t="shared" si="1"/>
        <v>2021</v>
      </c>
      <c r="D38" s="144">
        <f t="shared" si="2"/>
        <v>1</v>
      </c>
      <c r="E38" s="131">
        <f t="shared" si="3"/>
        <v>44286</v>
      </c>
      <c r="F38" s="131">
        <f t="shared" si="4"/>
        <v>44377</v>
      </c>
      <c r="G38" s="130" t="str">
        <f t="shared" si="5"/>
        <v/>
      </c>
      <c r="H38" s="130" t="str">
        <f t="shared" si="6"/>
        <v/>
      </c>
      <c r="I38" s="147">
        <f t="shared" si="7"/>
        <v>6.000127741</v>
      </c>
      <c r="J38" s="130"/>
      <c r="K38" s="130"/>
      <c r="L38" s="130"/>
      <c r="M38" s="130"/>
      <c r="N38" s="130"/>
      <c r="O38" s="130"/>
      <c r="P38" s="130"/>
      <c r="Q38" s="130"/>
      <c r="R38" s="130"/>
      <c r="S38" s="130"/>
      <c r="T38" s="130"/>
      <c r="U38" s="130"/>
    </row>
    <row r="39" ht="12.75" customHeight="1">
      <c r="A39" s="142">
        <v>44226.0</v>
      </c>
      <c r="B39" s="146">
        <f t="shared" si="8"/>
        <v>6.091910297</v>
      </c>
      <c r="C39" s="144">
        <f t="shared" si="1"/>
        <v>2021</v>
      </c>
      <c r="D39" s="144">
        <f t="shared" si="2"/>
        <v>1</v>
      </c>
      <c r="E39" s="131">
        <f t="shared" si="3"/>
        <v>44286</v>
      </c>
      <c r="F39" s="131">
        <f t="shared" si="4"/>
        <v>44377</v>
      </c>
      <c r="G39" s="130" t="str">
        <f t="shared" si="5"/>
        <v/>
      </c>
      <c r="H39" s="130" t="str">
        <f t="shared" si="6"/>
        <v/>
      </c>
      <c r="I39" s="147">
        <f t="shared" si="7"/>
        <v>6.000127741</v>
      </c>
      <c r="J39" s="130"/>
      <c r="K39" s="130"/>
      <c r="L39" s="130"/>
      <c r="M39" s="130"/>
      <c r="N39" s="130"/>
      <c r="O39" s="130"/>
      <c r="P39" s="130"/>
      <c r="Q39" s="130"/>
      <c r="R39" s="130"/>
      <c r="S39" s="130"/>
      <c r="T39" s="130"/>
      <c r="U39" s="130"/>
    </row>
    <row r="40" ht="12.75" customHeight="1">
      <c r="A40" s="142">
        <v>44227.0</v>
      </c>
      <c r="B40" s="146">
        <f t="shared" si="8"/>
        <v>5.954168413</v>
      </c>
      <c r="C40" s="144">
        <f t="shared" si="1"/>
        <v>2021</v>
      </c>
      <c r="D40" s="144">
        <f t="shared" si="2"/>
        <v>1</v>
      </c>
      <c r="E40" s="131">
        <f t="shared" si="3"/>
        <v>44286</v>
      </c>
      <c r="F40" s="131">
        <f t="shared" si="4"/>
        <v>44377</v>
      </c>
      <c r="G40" s="130" t="str">
        <f t="shared" si="5"/>
        <v/>
      </c>
      <c r="H40" s="130" t="str">
        <f t="shared" si="6"/>
        <v/>
      </c>
      <c r="I40" s="147">
        <f t="shared" si="7"/>
        <v>6.000127741</v>
      </c>
      <c r="J40" s="130"/>
      <c r="K40" s="130"/>
      <c r="L40" s="130"/>
      <c r="M40" s="130"/>
      <c r="N40" s="130"/>
      <c r="O40" s="130"/>
      <c r="P40" s="130"/>
      <c r="Q40" s="130"/>
      <c r="R40" s="130"/>
      <c r="S40" s="130"/>
      <c r="T40" s="130"/>
      <c r="U40" s="130"/>
    </row>
    <row r="41" ht="12.75" customHeight="1">
      <c r="A41" s="142">
        <v>44228.0</v>
      </c>
      <c r="B41" s="146">
        <f t="shared" si="8"/>
        <v>6.088792823</v>
      </c>
      <c r="C41" s="144">
        <f t="shared" si="1"/>
        <v>2021</v>
      </c>
      <c r="D41" s="144">
        <f t="shared" si="2"/>
        <v>1</v>
      </c>
      <c r="E41" s="131">
        <f t="shared" si="3"/>
        <v>44286</v>
      </c>
      <c r="F41" s="131">
        <f t="shared" si="4"/>
        <v>44377</v>
      </c>
      <c r="G41" s="130" t="str">
        <f t="shared" si="5"/>
        <v/>
      </c>
      <c r="H41" s="130" t="str">
        <f t="shared" si="6"/>
        <v/>
      </c>
      <c r="I41" s="147">
        <f t="shared" si="7"/>
        <v>6.000127741</v>
      </c>
      <c r="J41" s="130"/>
      <c r="K41" s="130"/>
      <c r="L41" s="130"/>
      <c r="M41" s="130"/>
      <c r="N41" s="130"/>
      <c r="O41" s="130"/>
      <c r="P41" s="130"/>
      <c r="Q41" s="130"/>
      <c r="R41" s="130"/>
      <c r="S41" s="130"/>
      <c r="T41" s="130"/>
      <c r="U41" s="130"/>
    </row>
    <row r="42" ht="12.75" customHeight="1">
      <c r="A42" s="142">
        <v>44229.0</v>
      </c>
      <c r="B42" s="146">
        <f t="shared" si="8"/>
        <v>5.951127653</v>
      </c>
      <c r="C42" s="144">
        <f t="shared" si="1"/>
        <v>2021</v>
      </c>
      <c r="D42" s="144">
        <f t="shared" si="2"/>
        <v>1</v>
      </c>
      <c r="E42" s="131">
        <f t="shared" si="3"/>
        <v>44286</v>
      </c>
      <c r="F42" s="131">
        <f t="shared" si="4"/>
        <v>44377</v>
      </c>
      <c r="G42" s="130" t="str">
        <f t="shared" si="5"/>
        <v/>
      </c>
      <c r="H42" s="130" t="str">
        <f t="shared" si="6"/>
        <v/>
      </c>
      <c r="I42" s="147">
        <f t="shared" si="7"/>
        <v>6.000127741</v>
      </c>
      <c r="J42" s="130"/>
      <c r="K42" s="130"/>
      <c r="L42" s="130"/>
      <c r="M42" s="130"/>
      <c r="N42" s="130"/>
      <c r="O42" s="130"/>
      <c r="P42" s="130"/>
      <c r="Q42" s="130"/>
      <c r="R42" s="130"/>
      <c r="S42" s="130"/>
      <c r="T42" s="130"/>
      <c r="U42" s="130"/>
    </row>
    <row r="43" ht="12.75" customHeight="1">
      <c r="A43" s="142">
        <v>44230.0</v>
      </c>
      <c r="B43" s="146">
        <f t="shared" si="8"/>
        <v>6.085677226</v>
      </c>
      <c r="C43" s="144">
        <f t="shared" si="1"/>
        <v>2021</v>
      </c>
      <c r="D43" s="144">
        <f t="shared" si="2"/>
        <v>1</v>
      </c>
      <c r="E43" s="131">
        <f t="shared" si="3"/>
        <v>44286</v>
      </c>
      <c r="F43" s="131">
        <f t="shared" si="4"/>
        <v>44377</v>
      </c>
      <c r="G43" s="130" t="str">
        <f t="shared" si="5"/>
        <v/>
      </c>
      <c r="H43" s="130" t="str">
        <f t="shared" si="6"/>
        <v/>
      </c>
      <c r="I43" s="147">
        <f t="shared" si="7"/>
        <v>6.000127741</v>
      </c>
      <c r="J43" s="130"/>
      <c r="K43" s="130"/>
      <c r="L43" s="130"/>
      <c r="M43" s="130"/>
      <c r="N43" s="130"/>
      <c r="O43" s="130"/>
      <c r="P43" s="130"/>
      <c r="Q43" s="130"/>
      <c r="R43" s="130"/>
      <c r="S43" s="130"/>
      <c r="T43" s="130"/>
      <c r="U43" s="130"/>
    </row>
    <row r="44" ht="12.75" customHeight="1">
      <c r="A44" s="142">
        <v>44231.0</v>
      </c>
      <c r="B44" s="146">
        <f t="shared" si="8"/>
        <v>5.94808872</v>
      </c>
      <c r="C44" s="144">
        <f t="shared" si="1"/>
        <v>2021</v>
      </c>
      <c r="D44" s="144">
        <f t="shared" si="2"/>
        <v>1</v>
      </c>
      <c r="E44" s="131">
        <f t="shared" si="3"/>
        <v>44286</v>
      </c>
      <c r="F44" s="131">
        <f t="shared" si="4"/>
        <v>44377</v>
      </c>
      <c r="G44" s="130" t="str">
        <f t="shared" si="5"/>
        <v/>
      </c>
      <c r="H44" s="130" t="str">
        <f t="shared" si="6"/>
        <v/>
      </c>
      <c r="I44" s="147">
        <f t="shared" si="7"/>
        <v>6.000127741</v>
      </c>
      <c r="J44" s="130"/>
      <c r="K44" s="130"/>
      <c r="L44" s="130"/>
      <c r="M44" s="130"/>
      <c r="N44" s="130"/>
      <c r="O44" s="130"/>
      <c r="P44" s="130"/>
      <c r="Q44" s="130"/>
      <c r="R44" s="130"/>
      <c r="S44" s="130"/>
      <c r="T44" s="130"/>
      <c r="U44" s="130"/>
    </row>
    <row r="45" ht="12.75" customHeight="1">
      <c r="A45" s="142">
        <v>44232.0</v>
      </c>
      <c r="B45" s="146">
        <f t="shared" si="8"/>
        <v>6.082563506</v>
      </c>
      <c r="C45" s="144">
        <f t="shared" si="1"/>
        <v>2021</v>
      </c>
      <c r="D45" s="144">
        <f t="shared" si="2"/>
        <v>1</v>
      </c>
      <c r="E45" s="131">
        <f t="shared" si="3"/>
        <v>44286</v>
      </c>
      <c r="F45" s="131">
        <f t="shared" si="4"/>
        <v>44377</v>
      </c>
      <c r="G45" s="130" t="str">
        <f t="shared" si="5"/>
        <v/>
      </c>
      <c r="H45" s="130" t="str">
        <f t="shared" si="6"/>
        <v/>
      </c>
      <c r="I45" s="147">
        <f t="shared" si="7"/>
        <v>6.000127741</v>
      </c>
      <c r="J45" s="130"/>
      <c r="K45" s="130"/>
      <c r="L45" s="130"/>
      <c r="M45" s="130"/>
      <c r="N45" s="130"/>
      <c r="O45" s="130"/>
      <c r="P45" s="130"/>
      <c r="Q45" s="130"/>
      <c r="R45" s="130"/>
      <c r="S45" s="130"/>
      <c r="T45" s="130"/>
      <c r="U45" s="130"/>
    </row>
    <row r="46" ht="12.75" customHeight="1">
      <c r="A46" s="142">
        <v>44233.0</v>
      </c>
      <c r="B46" s="146">
        <f t="shared" si="8"/>
        <v>5.945051614</v>
      </c>
      <c r="C46" s="144">
        <f t="shared" si="1"/>
        <v>2021</v>
      </c>
      <c r="D46" s="144">
        <f t="shared" si="2"/>
        <v>1</v>
      </c>
      <c r="E46" s="131">
        <f t="shared" si="3"/>
        <v>44286</v>
      </c>
      <c r="F46" s="131">
        <f t="shared" si="4"/>
        <v>44377</v>
      </c>
      <c r="G46" s="130" t="str">
        <f t="shared" si="5"/>
        <v/>
      </c>
      <c r="H46" s="130" t="str">
        <f t="shared" si="6"/>
        <v/>
      </c>
      <c r="I46" s="147">
        <f t="shared" si="7"/>
        <v>6.000127741</v>
      </c>
      <c r="J46" s="130"/>
      <c r="K46" s="130"/>
      <c r="L46" s="130"/>
      <c r="M46" s="130"/>
      <c r="N46" s="130"/>
      <c r="O46" s="130"/>
      <c r="P46" s="130"/>
      <c r="Q46" s="130"/>
      <c r="R46" s="130"/>
      <c r="S46" s="130"/>
      <c r="T46" s="130"/>
      <c r="U46" s="130"/>
    </row>
    <row r="47" ht="12.75" customHeight="1">
      <c r="A47" s="142">
        <v>44234.0</v>
      </c>
      <c r="B47" s="146">
        <f t="shared" si="8"/>
        <v>6.07945166</v>
      </c>
      <c r="C47" s="144">
        <f t="shared" si="1"/>
        <v>2021</v>
      </c>
      <c r="D47" s="144">
        <f t="shared" si="2"/>
        <v>1</v>
      </c>
      <c r="E47" s="131">
        <f t="shared" si="3"/>
        <v>44286</v>
      </c>
      <c r="F47" s="131">
        <f t="shared" si="4"/>
        <v>44377</v>
      </c>
      <c r="G47" s="130" t="str">
        <f t="shared" si="5"/>
        <v/>
      </c>
      <c r="H47" s="130" t="str">
        <f t="shared" si="6"/>
        <v/>
      </c>
      <c r="I47" s="147">
        <f t="shared" si="7"/>
        <v>6.000127741</v>
      </c>
      <c r="J47" s="130"/>
      <c r="K47" s="130"/>
      <c r="L47" s="130"/>
      <c r="M47" s="130"/>
      <c r="N47" s="130"/>
      <c r="O47" s="130"/>
      <c r="P47" s="130"/>
      <c r="Q47" s="130"/>
      <c r="R47" s="130"/>
      <c r="S47" s="130"/>
      <c r="T47" s="130"/>
      <c r="U47" s="130"/>
    </row>
    <row r="48" ht="12.75" customHeight="1">
      <c r="A48" s="142">
        <v>44235.0</v>
      </c>
      <c r="B48" s="146">
        <f t="shared" si="8"/>
        <v>5.942016333</v>
      </c>
      <c r="C48" s="144">
        <f t="shared" si="1"/>
        <v>2021</v>
      </c>
      <c r="D48" s="144">
        <f t="shared" si="2"/>
        <v>1</v>
      </c>
      <c r="E48" s="131">
        <f t="shared" si="3"/>
        <v>44286</v>
      </c>
      <c r="F48" s="131">
        <f t="shared" si="4"/>
        <v>44377</v>
      </c>
      <c r="G48" s="130" t="str">
        <f t="shared" si="5"/>
        <v/>
      </c>
      <c r="H48" s="130" t="str">
        <f t="shared" si="6"/>
        <v/>
      </c>
      <c r="I48" s="147">
        <f t="shared" si="7"/>
        <v>6.000127741</v>
      </c>
      <c r="J48" s="130"/>
      <c r="K48" s="130"/>
      <c r="L48" s="130"/>
      <c r="M48" s="130"/>
      <c r="N48" s="130"/>
      <c r="O48" s="130"/>
      <c r="P48" s="130"/>
      <c r="Q48" s="130"/>
      <c r="R48" s="130"/>
      <c r="S48" s="130"/>
      <c r="T48" s="130"/>
      <c r="U48" s="130"/>
    </row>
    <row r="49" ht="12.75" customHeight="1">
      <c r="A49" s="142">
        <v>44236.0</v>
      </c>
      <c r="B49" s="146">
        <f t="shared" si="8"/>
        <v>6.076341687</v>
      </c>
      <c r="C49" s="144">
        <f t="shared" si="1"/>
        <v>2021</v>
      </c>
      <c r="D49" s="144">
        <f t="shared" si="2"/>
        <v>1</v>
      </c>
      <c r="E49" s="131">
        <f t="shared" si="3"/>
        <v>44286</v>
      </c>
      <c r="F49" s="131">
        <f t="shared" si="4"/>
        <v>44377</v>
      </c>
      <c r="G49" s="130" t="str">
        <f t="shared" si="5"/>
        <v/>
      </c>
      <c r="H49" s="130" t="str">
        <f t="shared" si="6"/>
        <v/>
      </c>
      <c r="I49" s="147">
        <f t="shared" si="7"/>
        <v>6.000127741</v>
      </c>
      <c r="J49" s="130"/>
      <c r="K49" s="130"/>
      <c r="L49" s="130"/>
      <c r="M49" s="130"/>
      <c r="N49" s="130"/>
      <c r="O49" s="130"/>
      <c r="P49" s="130"/>
      <c r="Q49" s="130"/>
      <c r="R49" s="130"/>
      <c r="S49" s="130"/>
      <c r="T49" s="130"/>
      <c r="U49" s="130"/>
    </row>
    <row r="50" ht="12.75" customHeight="1">
      <c r="A50" s="142">
        <v>44237.0</v>
      </c>
      <c r="B50" s="146">
        <f t="shared" si="8"/>
        <v>5.938982876</v>
      </c>
      <c r="C50" s="144">
        <f t="shared" si="1"/>
        <v>2021</v>
      </c>
      <c r="D50" s="144">
        <f t="shared" si="2"/>
        <v>1</v>
      </c>
      <c r="E50" s="131">
        <f t="shared" si="3"/>
        <v>44286</v>
      </c>
      <c r="F50" s="131">
        <f t="shared" si="4"/>
        <v>44377</v>
      </c>
      <c r="G50" s="130" t="str">
        <f t="shared" si="5"/>
        <v/>
      </c>
      <c r="H50" s="130" t="str">
        <f t="shared" si="6"/>
        <v/>
      </c>
      <c r="I50" s="147">
        <f t="shared" si="7"/>
        <v>6.000127741</v>
      </c>
      <c r="J50" s="130"/>
      <c r="K50" s="130"/>
      <c r="L50" s="130"/>
      <c r="M50" s="130"/>
      <c r="N50" s="130"/>
      <c r="O50" s="130"/>
      <c r="P50" s="130"/>
      <c r="Q50" s="130"/>
      <c r="R50" s="130"/>
      <c r="S50" s="130"/>
      <c r="T50" s="130"/>
      <c r="U50" s="130"/>
    </row>
    <row r="51" ht="12.75" customHeight="1">
      <c r="A51" s="142">
        <v>44238.0</v>
      </c>
      <c r="B51" s="146">
        <f t="shared" si="8"/>
        <v>6.073233586</v>
      </c>
      <c r="C51" s="144">
        <f t="shared" si="1"/>
        <v>2021</v>
      </c>
      <c r="D51" s="144">
        <f t="shared" si="2"/>
        <v>1</v>
      </c>
      <c r="E51" s="131">
        <f t="shared" si="3"/>
        <v>44286</v>
      </c>
      <c r="F51" s="131">
        <f t="shared" si="4"/>
        <v>44377</v>
      </c>
      <c r="G51" s="130" t="str">
        <f t="shared" si="5"/>
        <v/>
      </c>
      <c r="H51" s="130" t="str">
        <f t="shared" si="6"/>
        <v/>
      </c>
      <c r="I51" s="147">
        <f t="shared" si="7"/>
        <v>6.000127741</v>
      </c>
      <c r="J51" s="130"/>
      <c r="K51" s="130"/>
      <c r="L51" s="130"/>
      <c r="M51" s="130"/>
      <c r="N51" s="130"/>
      <c r="O51" s="130"/>
      <c r="P51" s="130"/>
      <c r="Q51" s="130"/>
      <c r="R51" s="130"/>
      <c r="S51" s="130"/>
      <c r="T51" s="130"/>
      <c r="U51" s="130"/>
    </row>
    <row r="52" ht="12.75" customHeight="1">
      <c r="A52" s="142">
        <v>44239.0</v>
      </c>
      <c r="B52" s="146">
        <f t="shared" si="8"/>
        <v>5.935951242</v>
      </c>
      <c r="C52" s="144">
        <f t="shared" si="1"/>
        <v>2021</v>
      </c>
      <c r="D52" s="144">
        <f t="shared" si="2"/>
        <v>1</v>
      </c>
      <c r="E52" s="131">
        <f t="shared" si="3"/>
        <v>44286</v>
      </c>
      <c r="F52" s="131">
        <f t="shared" si="4"/>
        <v>44377</v>
      </c>
      <c r="G52" s="130" t="str">
        <f t="shared" si="5"/>
        <v/>
      </c>
      <c r="H52" s="130" t="str">
        <f t="shared" si="6"/>
        <v/>
      </c>
      <c r="I52" s="147">
        <f t="shared" si="7"/>
        <v>6.000127741</v>
      </c>
      <c r="J52" s="130"/>
      <c r="K52" s="130"/>
      <c r="L52" s="130"/>
      <c r="M52" s="130"/>
      <c r="N52" s="130"/>
      <c r="O52" s="130"/>
      <c r="P52" s="130"/>
      <c r="Q52" s="130"/>
      <c r="R52" s="130"/>
      <c r="S52" s="130"/>
      <c r="T52" s="130"/>
      <c r="U52" s="130"/>
    </row>
    <row r="53" ht="12.75" customHeight="1">
      <c r="A53" s="142">
        <v>44240.0</v>
      </c>
      <c r="B53" s="146">
        <f t="shared" si="8"/>
        <v>6.070127355</v>
      </c>
      <c r="C53" s="144">
        <f t="shared" si="1"/>
        <v>2021</v>
      </c>
      <c r="D53" s="144">
        <f t="shared" si="2"/>
        <v>1</v>
      </c>
      <c r="E53" s="131">
        <f t="shared" si="3"/>
        <v>44286</v>
      </c>
      <c r="F53" s="131">
        <f t="shared" si="4"/>
        <v>44377</v>
      </c>
      <c r="G53" s="130" t="str">
        <f t="shared" si="5"/>
        <v/>
      </c>
      <c r="H53" s="130" t="str">
        <f t="shared" si="6"/>
        <v/>
      </c>
      <c r="I53" s="147">
        <f t="shared" si="7"/>
        <v>6.000127741</v>
      </c>
      <c r="J53" s="130"/>
      <c r="K53" s="130"/>
      <c r="L53" s="130"/>
      <c r="M53" s="130"/>
      <c r="N53" s="130"/>
      <c r="O53" s="130"/>
      <c r="P53" s="130"/>
      <c r="Q53" s="130"/>
      <c r="R53" s="130"/>
      <c r="S53" s="130"/>
      <c r="T53" s="130"/>
      <c r="U53" s="130"/>
    </row>
    <row r="54" ht="12.75" customHeight="1">
      <c r="A54" s="142">
        <v>44241.0</v>
      </c>
      <c r="B54" s="146">
        <f t="shared" si="8"/>
        <v>5.93292143</v>
      </c>
      <c r="C54" s="144">
        <f t="shared" si="1"/>
        <v>2021</v>
      </c>
      <c r="D54" s="144">
        <f t="shared" si="2"/>
        <v>1</v>
      </c>
      <c r="E54" s="131">
        <f t="shared" si="3"/>
        <v>44286</v>
      </c>
      <c r="F54" s="131">
        <f t="shared" si="4"/>
        <v>44377</v>
      </c>
      <c r="G54" s="130" t="str">
        <f t="shared" si="5"/>
        <v/>
      </c>
      <c r="H54" s="130" t="str">
        <f t="shared" si="6"/>
        <v/>
      </c>
      <c r="I54" s="147">
        <f t="shared" si="7"/>
        <v>6.000127741</v>
      </c>
      <c r="J54" s="130"/>
      <c r="K54" s="130"/>
      <c r="L54" s="130"/>
      <c r="M54" s="130"/>
      <c r="N54" s="130"/>
      <c r="O54" s="130"/>
      <c r="P54" s="130"/>
      <c r="Q54" s="130"/>
      <c r="R54" s="130"/>
      <c r="S54" s="130"/>
      <c r="T54" s="130"/>
      <c r="U54" s="130"/>
    </row>
    <row r="55" ht="12.75" customHeight="1">
      <c r="A55" s="142">
        <v>44242.0</v>
      </c>
      <c r="B55" s="146">
        <f t="shared" si="8"/>
        <v>6.067022995</v>
      </c>
      <c r="C55" s="144">
        <f t="shared" si="1"/>
        <v>2021</v>
      </c>
      <c r="D55" s="144">
        <f t="shared" si="2"/>
        <v>1</v>
      </c>
      <c r="E55" s="131">
        <f t="shared" si="3"/>
        <v>44286</v>
      </c>
      <c r="F55" s="131">
        <f t="shared" si="4"/>
        <v>44377</v>
      </c>
      <c r="G55" s="130" t="str">
        <f t="shared" si="5"/>
        <v/>
      </c>
      <c r="H55" s="130" t="str">
        <f t="shared" si="6"/>
        <v/>
      </c>
      <c r="I55" s="147">
        <f t="shared" si="7"/>
        <v>6.000127741</v>
      </c>
      <c r="J55" s="130"/>
      <c r="K55" s="130"/>
      <c r="L55" s="130"/>
      <c r="M55" s="130"/>
      <c r="N55" s="130"/>
      <c r="O55" s="130"/>
      <c r="P55" s="130"/>
      <c r="Q55" s="130"/>
      <c r="R55" s="130"/>
      <c r="S55" s="130"/>
      <c r="T55" s="130"/>
      <c r="U55" s="130"/>
    </row>
    <row r="56" ht="12.75" customHeight="1">
      <c r="A56" s="142">
        <v>44243.0</v>
      </c>
      <c r="B56" s="146">
        <f t="shared" si="8"/>
        <v>5.929893438</v>
      </c>
      <c r="C56" s="144">
        <f t="shared" si="1"/>
        <v>2021</v>
      </c>
      <c r="D56" s="144">
        <f t="shared" si="2"/>
        <v>1</v>
      </c>
      <c r="E56" s="131">
        <f t="shared" si="3"/>
        <v>44286</v>
      </c>
      <c r="F56" s="131">
        <f t="shared" si="4"/>
        <v>44377</v>
      </c>
      <c r="G56" s="130" t="str">
        <f t="shared" si="5"/>
        <v/>
      </c>
      <c r="H56" s="130" t="str">
        <f t="shared" si="6"/>
        <v/>
      </c>
      <c r="I56" s="147">
        <f t="shared" si="7"/>
        <v>6.000127741</v>
      </c>
      <c r="J56" s="130"/>
      <c r="K56" s="130"/>
      <c r="L56" s="130"/>
      <c r="M56" s="130"/>
      <c r="N56" s="130"/>
      <c r="O56" s="130"/>
      <c r="P56" s="130"/>
      <c r="Q56" s="130"/>
      <c r="R56" s="130"/>
      <c r="S56" s="130"/>
      <c r="T56" s="130"/>
      <c r="U56" s="130"/>
    </row>
    <row r="57" ht="12.75" customHeight="1">
      <c r="A57" s="142">
        <v>44244.0</v>
      </c>
      <c r="B57" s="146">
        <f t="shared" si="8"/>
        <v>6.063920502</v>
      </c>
      <c r="C57" s="144">
        <f t="shared" si="1"/>
        <v>2021</v>
      </c>
      <c r="D57" s="144">
        <f t="shared" si="2"/>
        <v>1</v>
      </c>
      <c r="E57" s="131">
        <f t="shared" si="3"/>
        <v>44286</v>
      </c>
      <c r="F57" s="131">
        <f t="shared" si="4"/>
        <v>44377</v>
      </c>
      <c r="G57" s="130" t="str">
        <f t="shared" si="5"/>
        <v/>
      </c>
      <c r="H57" s="130" t="str">
        <f t="shared" si="6"/>
        <v/>
      </c>
      <c r="I57" s="147">
        <f t="shared" si="7"/>
        <v>6.000127741</v>
      </c>
      <c r="J57" s="130"/>
      <c r="K57" s="130"/>
      <c r="L57" s="130"/>
      <c r="M57" s="130"/>
      <c r="N57" s="130"/>
      <c r="O57" s="130"/>
      <c r="P57" s="130"/>
      <c r="Q57" s="130"/>
      <c r="R57" s="130"/>
      <c r="S57" s="130"/>
      <c r="T57" s="130"/>
      <c r="U57" s="130"/>
    </row>
    <row r="58" ht="12.75" customHeight="1">
      <c r="A58" s="142">
        <v>44245.0</v>
      </c>
      <c r="B58" s="146">
        <f t="shared" si="8"/>
        <v>5.926867264</v>
      </c>
      <c r="C58" s="144">
        <f t="shared" si="1"/>
        <v>2021</v>
      </c>
      <c r="D58" s="144">
        <f t="shared" si="2"/>
        <v>1</v>
      </c>
      <c r="E58" s="131">
        <f t="shared" si="3"/>
        <v>44286</v>
      </c>
      <c r="F58" s="131">
        <f t="shared" si="4"/>
        <v>44377</v>
      </c>
      <c r="G58" s="130" t="str">
        <f t="shared" si="5"/>
        <v/>
      </c>
      <c r="H58" s="130" t="str">
        <f t="shared" si="6"/>
        <v/>
      </c>
      <c r="I58" s="147">
        <f t="shared" si="7"/>
        <v>6.000127741</v>
      </c>
      <c r="J58" s="130"/>
      <c r="K58" s="130"/>
      <c r="L58" s="130"/>
      <c r="M58" s="130"/>
      <c r="N58" s="130"/>
      <c r="O58" s="130"/>
      <c r="P58" s="130"/>
      <c r="Q58" s="130"/>
      <c r="R58" s="130"/>
      <c r="S58" s="130"/>
      <c r="T58" s="130"/>
      <c r="U58" s="130"/>
    </row>
    <row r="59" ht="12.75" customHeight="1">
      <c r="A59" s="142">
        <v>44246.0</v>
      </c>
      <c r="B59" s="146">
        <f t="shared" si="8"/>
        <v>6.060819876</v>
      </c>
      <c r="C59" s="144">
        <f t="shared" si="1"/>
        <v>2021</v>
      </c>
      <c r="D59" s="144">
        <f t="shared" si="2"/>
        <v>1</v>
      </c>
      <c r="E59" s="131">
        <f t="shared" si="3"/>
        <v>44286</v>
      </c>
      <c r="F59" s="131">
        <f t="shared" si="4"/>
        <v>44377</v>
      </c>
      <c r="G59" s="130" t="str">
        <f t="shared" si="5"/>
        <v/>
      </c>
      <c r="H59" s="130" t="str">
        <f t="shared" si="6"/>
        <v/>
      </c>
      <c r="I59" s="147">
        <f t="shared" si="7"/>
        <v>6.000127741</v>
      </c>
      <c r="J59" s="130"/>
      <c r="K59" s="130"/>
      <c r="L59" s="130"/>
      <c r="M59" s="130"/>
      <c r="N59" s="130"/>
      <c r="O59" s="130"/>
      <c r="P59" s="130"/>
      <c r="Q59" s="130"/>
      <c r="R59" s="130"/>
      <c r="S59" s="130"/>
      <c r="T59" s="130"/>
      <c r="U59" s="130"/>
    </row>
    <row r="60" ht="12.75" customHeight="1">
      <c r="A60" s="142">
        <v>44247.0</v>
      </c>
      <c r="B60" s="146">
        <f t="shared" si="8"/>
        <v>5.923842909</v>
      </c>
      <c r="C60" s="144">
        <f t="shared" si="1"/>
        <v>2021</v>
      </c>
      <c r="D60" s="144">
        <f t="shared" si="2"/>
        <v>1</v>
      </c>
      <c r="E60" s="131">
        <f t="shared" si="3"/>
        <v>44286</v>
      </c>
      <c r="F60" s="131">
        <f t="shared" si="4"/>
        <v>44377</v>
      </c>
      <c r="G60" s="130" t="str">
        <f t="shared" si="5"/>
        <v/>
      </c>
      <c r="H60" s="130" t="str">
        <f t="shared" si="6"/>
        <v/>
      </c>
      <c r="I60" s="147">
        <f t="shared" si="7"/>
        <v>6.000127741</v>
      </c>
      <c r="J60" s="130"/>
      <c r="K60" s="130"/>
      <c r="L60" s="130"/>
      <c r="M60" s="130"/>
      <c r="N60" s="130"/>
      <c r="O60" s="130"/>
      <c r="P60" s="130"/>
      <c r="Q60" s="130"/>
      <c r="R60" s="130"/>
      <c r="S60" s="130"/>
      <c r="T60" s="130"/>
      <c r="U60" s="130"/>
    </row>
    <row r="61" ht="12.75" customHeight="1">
      <c r="A61" s="142">
        <v>44248.0</v>
      </c>
      <c r="B61" s="146">
        <f t="shared" si="8"/>
        <v>6.057721116</v>
      </c>
      <c r="C61" s="144">
        <f t="shared" si="1"/>
        <v>2021</v>
      </c>
      <c r="D61" s="144">
        <f t="shared" si="2"/>
        <v>1</v>
      </c>
      <c r="E61" s="131">
        <f t="shared" si="3"/>
        <v>44286</v>
      </c>
      <c r="F61" s="131">
        <f t="shared" si="4"/>
        <v>44377</v>
      </c>
      <c r="G61" s="130" t="str">
        <f t="shared" si="5"/>
        <v/>
      </c>
      <c r="H61" s="130" t="str">
        <f t="shared" si="6"/>
        <v/>
      </c>
      <c r="I61" s="147">
        <f t="shared" si="7"/>
        <v>6.000127741</v>
      </c>
      <c r="J61" s="130"/>
      <c r="K61" s="130"/>
      <c r="L61" s="130"/>
      <c r="M61" s="130"/>
      <c r="N61" s="130"/>
      <c r="O61" s="130"/>
      <c r="P61" s="130"/>
      <c r="Q61" s="130"/>
      <c r="R61" s="130"/>
      <c r="S61" s="130"/>
      <c r="T61" s="130"/>
      <c r="U61" s="130"/>
    </row>
    <row r="62" ht="12.75" customHeight="1">
      <c r="A62" s="142">
        <v>44249.0</v>
      </c>
      <c r="B62" s="146">
        <f t="shared" si="8"/>
        <v>5.92082037</v>
      </c>
      <c r="C62" s="144">
        <f t="shared" si="1"/>
        <v>2021</v>
      </c>
      <c r="D62" s="144">
        <f t="shared" si="2"/>
        <v>1</v>
      </c>
      <c r="E62" s="131">
        <f t="shared" si="3"/>
        <v>44286</v>
      </c>
      <c r="F62" s="131">
        <f t="shared" si="4"/>
        <v>44377</v>
      </c>
      <c r="G62" s="130" t="str">
        <f t="shared" si="5"/>
        <v/>
      </c>
      <c r="H62" s="130" t="str">
        <f t="shared" si="6"/>
        <v/>
      </c>
      <c r="I62" s="147">
        <f t="shared" si="7"/>
        <v>6.000127741</v>
      </c>
      <c r="J62" s="130"/>
      <c r="K62" s="130"/>
      <c r="L62" s="130"/>
      <c r="M62" s="130"/>
      <c r="N62" s="130"/>
      <c r="O62" s="130"/>
      <c r="P62" s="130"/>
      <c r="Q62" s="130"/>
      <c r="R62" s="130"/>
      <c r="S62" s="130"/>
      <c r="T62" s="130"/>
      <c r="U62" s="130"/>
    </row>
    <row r="63" ht="12.75" customHeight="1">
      <c r="A63" s="142">
        <v>44250.0</v>
      </c>
      <c r="B63" s="146">
        <f t="shared" si="8"/>
        <v>6.05462422</v>
      </c>
      <c r="C63" s="144">
        <f t="shared" si="1"/>
        <v>2021</v>
      </c>
      <c r="D63" s="144">
        <f t="shared" si="2"/>
        <v>1</v>
      </c>
      <c r="E63" s="131">
        <f t="shared" si="3"/>
        <v>44286</v>
      </c>
      <c r="F63" s="131">
        <f t="shared" si="4"/>
        <v>44377</v>
      </c>
      <c r="G63" s="130" t="str">
        <f t="shared" si="5"/>
        <v/>
      </c>
      <c r="H63" s="130" t="str">
        <f t="shared" si="6"/>
        <v/>
      </c>
      <c r="I63" s="147">
        <f t="shared" si="7"/>
        <v>6.000127741</v>
      </c>
      <c r="J63" s="130"/>
      <c r="K63" s="130"/>
      <c r="L63" s="130"/>
      <c r="M63" s="130"/>
      <c r="N63" s="130"/>
      <c r="O63" s="130"/>
      <c r="P63" s="130"/>
      <c r="Q63" s="130"/>
      <c r="R63" s="130"/>
      <c r="S63" s="130"/>
      <c r="T63" s="130"/>
      <c r="U63" s="130"/>
    </row>
    <row r="64" ht="12.75" customHeight="1">
      <c r="A64" s="142">
        <v>44251.0</v>
      </c>
      <c r="B64" s="146">
        <f t="shared" si="8"/>
        <v>5.917799646</v>
      </c>
      <c r="C64" s="144">
        <f t="shared" si="1"/>
        <v>2021</v>
      </c>
      <c r="D64" s="144">
        <f t="shared" si="2"/>
        <v>1</v>
      </c>
      <c r="E64" s="131">
        <f t="shared" si="3"/>
        <v>44286</v>
      </c>
      <c r="F64" s="131">
        <f t="shared" si="4"/>
        <v>44377</v>
      </c>
      <c r="G64" s="130" t="str">
        <f t="shared" si="5"/>
        <v/>
      </c>
      <c r="H64" s="130" t="str">
        <f t="shared" si="6"/>
        <v/>
      </c>
      <c r="I64" s="147">
        <f t="shared" si="7"/>
        <v>6.000127741</v>
      </c>
      <c r="J64" s="130"/>
      <c r="K64" s="130"/>
      <c r="L64" s="130"/>
      <c r="M64" s="130"/>
      <c r="N64" s="130"/>
      <c r="O64" s="130"/>
      <c r="P64" s="130"/>
      <c r="Q64" s="130"/>
      <c r="R64" s="130"/>
      <c r="S64" s="130"/>
      <c r="T64" s="130"/>
      <c r="U64" s="130"/>
    </row>
    <row r="65" ht="12.75" customHeight="1">
      <c r="A65" s="142">
        <v>44252.0</v>
      </c>
      <c r="B65" s="146">
        <f t="shared" si="8"/>
        <v>6.051529187</v>
      </c>
      <c r="C65" s="144">
        <f t="shared" si="1"/>
        <v>2021</v>
      </c>
      <c r="D65" s="144">
        <f t="shared" si="2"/>
        <v>1</v>
      </c>
      <c r="E65" s="131">
        <f t="shared" si="3"/>
        <v>44286</v>
      </c>
      <c r="F65" s="131">
        <f t="shared" si="4"/>
        <v>44377</v>
      </c>
      <c r="G65" s="130" t="str">
        <f t="shared" si="5"/>
        <v/>
      </c>
      <c r="H65" s="130" t="str">
        <f t="shared" si="6"/>
        <v/>
      </c>
      <c r="I65" s="147">
        <f t="shared" si="7"/>
        <v>6.000127741</v>
      </c>
      <c r="J65" s="130"/>
      <c r="K65" s="130"/>
      <c r="L65" s="130"/>
      <c r="M65" s="130"/>
      <c r="N65" s="130"/>
      <c r="O65" s="130"/>
      <c r="P65" s="130"/>
      <c r="Q65" s="130"/>
      <c r="R65" s="130"/>
      <c r="S65" s="130"/>
      <c r="T65" s="130"/>
      <c r="U65" s="130"/>
    </row>
    <row r="66" ht="12.75" customHeight="1">
      <c r="A66" s="142">
        <v>44253.0</v>
      </c>
      <c r="B66" s="146">
        <f t="shared" si="8"/>
        <v>5.914780736</v>
      </c>
      <c r="C66" s="144">
        <f t="shared" si="1"/>
        <v>2021</v>
      </c>
      <c r="D66" s="144">
        <f t="shared" si="2"/>
        <v>1</v>
      </c>
      <c r="E66" s="131">
        <f t="shared" si="3"/>
        <v>44286</v>
      </c>
      <c r="F66" s="131">
        <f t="shared" si="4"/>
        <v>44377</v>
      </c>
      <c r="G66" s="130" t="str">
        <f t="shared" si="5"/>
        <v/>
      </c>
      <c r="H66" s="130" t="str">
        <f t="shared" si="6"/>
        <v/>
      </c>
      <c r="I66" s="147">
        <f t="shared" si="7"/>
        <v>6.000127741</v>
      </c>
      <c r="J66" s="130"/>
      <c r="K66" s="130"/>
      <c r="L66" s="130"/>
      <c r="M66" s="130"/>
      <c r="N66" s="130"/>
      <c r="O66" s="130"/>
      <c r="P66" s="130"/>
      <c r="Q66" s="130"/>
      <c r="R66" s="130"/>
      <c r="S66" s="130"/>
      <c r="T66" s="130"/>
      <c r="U66" s="130"/>
    </row>
    <row r="67" ht="12.75" customHeight="1">
      <c r="A67" s="142">
        <v>44254.0</v>
      </c>
      <c r="B67" s="146">
        <f t="shared" si="8"/>
        <v>6.048436016</v>
      </c>
      <c r="C67" s="144">
        <f t="shared" si="1"/>
        <v>2021</v>
      </c>
      <c r="D67" s="144">
        <f t="shared" si="2"/>
        <v>1</v>
      </c>
      <c r="E67" s="131">
        <f t="shared" si="3"/>
        <v>44286</v>
      </c>
      <c r="F67" s="131">
        <f t="shared" si="4"/>
        <v>44377</v>
      </c>
      <c r="G67" s="130" t="str">
        <f t="shared" si="5"/>
        <v/>
      </c>
      <c r="H67" s="130" t="str">
        <f t="shared" si="6"/>
        <v/>
      </c>
      <c r="I67" s="147">
        <f t="shared" si="7"/>
        <v>6.000127741</v>
      </c>
      <c r="J67" s="130"/>
      <c r="K67" s="130"/>
      <c r="L67" s="130"/>
      <c r="M67" s="130"/>
      <c r="N67" s="130"/>
      <c r="O67" s="130"/>
      <c r="P67" s="130"/>
      <c r="Q67" s="130"/>
      <c r="R67" s="130"/>
      <c r="S67" s="130"/>
      <c r="T67" s="130"/>
      <c r="U67" s="130"/>
    </row>
    <row r="68" ht="12.75" customHeight="1">
      <c r="A68" s="142">
        <v>44255.0</v>
      </c>
      <c r="B68" s="146">
        <f t="shared" si="8"/>
        <v>5.911763639</v>
      </c>
      <c r="C68" s="144">
        <f t="shared" si="1"/>
        <v>2021</v>
      </c>
      <c r="D68" s="144">
        <f t="shared" si="2"/>
        <v>1</v>
      </c>
      <c r="E68" s="131">
        <f t="shared" si="3"/>
        <v>44286</v>
      </c>
      <c r="F68" s="131">
        <f t="shared" si="4"/>
        <v>44377</v>
      </c>
      <c r="G68" s="130" t="str">
        <f t="shared" si="5"/>
        <v/>
      </c>
      <c r="H68" s="130" t="str">
        <f t="shared" si="6"/>
        <v/>
      </c>
      <c r="I68" s="147">
        <f t="shared" si="7"/>
        <v>6.000127741</v>
      </c>
      <c r="J68" s="130"/>
      <c r="K68" s="130"/>
      <c r="L68" s="130"/>
      <c r="M68" s="130"/>
      <c r="N68" s="130"/>
      <c r="O68" s="130"/>
      <c r="P68" s="130"/>
      <c r="Q68" s="130"/>
      <c r="R68" s="130"/>
      <c r="S68" s="130"/>
      <c r="T68" s="130"/>
      <c r="U68" s="130"/>
    </row>
    <row r="69" ht="12.75" customHeight="1">
      <c r="A69" s="142">
        <v>44256.0</v>
      </c>
      <c r="B69" s="146">
        <f t="shared" si="8"/>
        <v>6.045344705</v>
      </c>
      <c r="C69" s="144">
        <f t="shared" si="1"/>
        <v>2021</v>
      </c>
      <c r="D69" s="144">
        <f t="shared" si="2"/>
        <v>1</v>
      </c>
      <c r="E69" s="131">
        <f t="shared" si="3"/>
        <v>44286</v>
      </c>
      <c r="F69" s="131">
        <f t="shared" si="4"/>
        <v>44377</v>
      </c>
      <c r="G69" s="130" t="str">
        <f t="shared" si="5"/>
        <v/>
      </c>
      <c r="H69" s="130" t="str">
        <f t="shared" si="6"/>
        <v/>
      </c>
      <c r="I69" s="147">
        <f t="shared" si="7"/>
        <v>6.000127741</v>
      </c>
      <c r="J69" s="130"/>
      <c r="K69" s="130"/>
      <c r="L69" s="130"/>
      <c r="M69" s="130"/>
      <c r="N69" s="130"/>
      <c r="O69" s="130"/>
      <c r="P69" s="130"/>
      <c r="Q69" s="130"/>
      <c r="R69" s="130"/>
      <c r="S69" s="130"/>
      <c r="T69" s="130"/>
      <c r="U69" s="130"/>
    </row>
    <row r="70" ht="12.75" customHeight="1">
      <c r="A70" s="142">
        <v>44257.0</v>
      </c>
      <c r="B70" s="146">
        <f t="shared" si="8"/>
        <v>5.908748354</v>
      </c>
      <c r="C70" s="144">
        <f t="shared" si="1"/>
        <v>2021</v>
      </c>
      <c r="D70" s="144">
        <f t="shared" si="2"/>
        <v>1</v>
      </c>
      <c r="E70" s="131">
        <f t="shared" si="3"/>
        <v>44286</v>
      </c>
      <c r="F70" s="131">
        <f t="shared" si="4"/>
        <v>44377</v>
      </c>
      <c r="G70" s="130" t="str">
        <f t="shared" si="5"/>
        <v/>
      </c>
      <c r="H70" s="130" t="str">
        <f t="shared" si="6"/>
        <v/>
      </c>
      <c r="I70" s="147">
        <f t="shared" si="7"/>
        <v>6.000127741</v>
      </c>
      <c r="J70" s="130"/>
      <c r="K70" s="130"/>
      <c r="L70" s="130"/>
      <c r="M70" s="130"/>
      <c r="N70" s="130"/>
      <c r="O70" s="130"/>
      <c r="P70" s="130"/>
      <c r="Q70" s="130"/>
      <c r="R70" s="130"/>
      <c r="S70" s="130"/>
      <c r="T70" s="130"/>
      <c r="U70" s="130"/>
    </row>
    <row r="71" ht="12.75" customHeight="1">
      <c r="A71" s="142">
        <v>44258.0</v>
      </c>
      <c r="B71" s="146">
        <f t="shared" si="8"/>
        <v>6.042255253</v>
      </c>
      <c r="C71" s="144">
        <f t="shared" si="1"/>
        <v>2021</v>
      </c>
      <c r="D71" s="144">
        <f t="shared" si="2"/>
        <v>1</v>
      </c>
      <c r="E71" s="131">
        <f t="shared" si="3"/>
        <v>44286</v>
      </c>
      <c r="F71" s="131">
        <f t="shared" si="4"/>
        <v>44377</v>
      </c>
      <c r="G71" s="130" t="str">
        <f t="shared" si="5"/>
        <v/>
      </c>
      <c r="H71" s="130" t="str">
        <f t="shared" si="6"/>
        <v/>
      </c>
      <c r="I71" s="147">
        <f t="shared" si="7"/>
        <v>6.000127741</v>
      </c>
      <c r="J71" s="130"/>
      <c r="K71" s="130"/>
      <c r="L71" s="130"/>
      <c r="M71" s="130"/>
      <c r="N71" s="130"/>
      <c r="O71" s="130"/>
      <c r="P71" s="130"/>
      <c r="Q71" s="130"/>
      <c r="R71" s="130"/>
      <c r="S71" s="130"/>
      <c r="T71" s="130"/>
      <c r="U71" s="130"/>
    </row>
    <row r="72" ht="12.75" customHeight="1">
      <c r="A72" s="142">
        <v>44259.0</v>
      </c>
      <c r="B72" s="146">
        <f t="shared" si="8"/>
        <v>5.905734879</v>
      </c>
      <c r="C72" s="144">
        <f t="shared" si="1"/>
        <v>2021</v>
      </c>
      <c r="D72" s="144">
        <f t="shared" si="2"/>
        <v>1</v>
      </c>
      <c r="E72" s="131">
        <f t="shared" si="3"/>
        <v>44286</v>
      </c>
      <c r="F72" s="131">
        <f t="shared" si="4"/>
        <v>44377</v>
      </c>
      <c r="G72" s="130" t="str">
        <f t="shared" si="5"/>
        <v/>
      </c>
      <c r="H72" s="130" t="str">
        <f t="shared" si="6"/>
        <v/>
      </c>
      <c r="I72" s="147">
        <f t="shared" si="7"/>
        <v>6.000127741</v>
      </c>
      <c r="J72" s="130"/>
      <c r="K72" s="130"/>
      <c r="L72" s="130"/>
      <c r="M72" s="130"/>
      <c r="N72" s="130"/>
      <c r="O72" s="130"/>
      <c r="P72" s="130"/>
      <c r="Q72" s="130"/>
      <c r="R72" s="130"/>
      <c r="S72" s="130"/>
      <c r="T72" s="130"/>
      <c r="U72" s="130"/>
    </row>
    <row r="73" ht="12.75" customHeight="1">
      <c r="A73" s="142">
        <v>44260.0</v>
      </c>
      <c r="B73" s="146">
        <f t="shared" si="8"/>
        <v>6.03916766</v>
      </c>
      <c r="C73" s="144">
        <f t="shared" si="1"/>
        <v>2021</v>
      </c>
      <c r="D73" s="144">
        <f t="shared" si="2"/>
        <v>1</v>
      </c>
      <c r="E73" s="131">
        <f t="shared" si="3"/>
        <v>44286</v>
      </c>
      <c r="F73" s="131">
        <f t="shared" si="4"/>
        <v>44377</v>
      </c>
      <c r="G73" s="130" t="str">
        <f t="shared" si="5"/>
        <v/>
      </c>
      <c r="H73" s="130" t="str">
        <f t="shared" si="6"/>
        <v/>
      </c>
      <c r="I73" s="147">
        <f t="shared" si="7"/>
        <v>6.000127741</v>
      </c>
      <c r="J73" s="130"/>
      <c r="K73" s="130"/>
      <c r="L73" s="130"/>
      <c r="M73" s="130"/>
      <c r="N73" s="130"/>
      <c r="O73" s="130"/>
      <c r="P73" s="130"/>
      <c r="Q73" s="130"/>
      <c r="R73" s="130"/>
      <c r="S73" s="130"/>
      <c r="T73" s="130"/>
      <c r="U73" s="130"/>
    </row>
    <row r="74" ht="12.75" customHeight="1">
      <c r="A74" s="142">
        <v>44261.0</v>
      </c>
      <c r="B74" s="146">
        <f t="shared" si="8"/>
        <v>5.902723213</v>
      </c>
      <c r="C74" s="144">
        <f t="shared" si="1"/>
        <v>2021</v>
      </c>
      <c r="D74" s="144">
        <f t="shared" si="2"/>
        <v>1</v>
      </c>
      <c r="E74" s="131">
        <f t="shared" si="3"/>
        <v>44286</v>
      </c>
      <c r="F74" s="131">
        <f t="shared" si="4"/>
        <v>44377</v>
      </c>
      <c r="G74" s="130" t="str">
        <f t="shared" si="5"/>
        <v/>
      </c>
      <c r="H74" s="130" t="str">
        <f t="shared" si="6"/>
        <v/>
      </c>
      <c r="I74" s="147">
        <f t="shared" si="7"/>
        <v>6.000127741</v>
      </c>
      <c r="J74" s="130"/>
      <c r="K74" s="130"/>
      <c r="L74" s="130"/>
      <c r="M74" s="130"/>
      <c r="N74" s="130"/>
      <c r="O74" s="130"/>
      <c r="P74" s="130"/>
      <c r="Q74" s="130"/>
      <c r="R74" s="130"/>
      <c r="S74" s="130"/>
      <c r="T74" s="130"/>
      <c r="U74" s="130"/>
    </row>
    <row r="75" ht="12.75" customHeight="1">
      <c r="A75" s="142">
        <v>44262.0</v>
      </c>
      <c r="B75" s="146">
        <f t="shared" si="8"/>
        <v>6.036081923</v>
      </c>
      <c r="C75" s="144">
        <f t="shared" si="1"/>
        <v>2021</v>
      </c>
      <c r="D75" s="144">
        <f t="shared" si="2"/>
        <v>1</v>
      </c>
      <c r="E75" s="131">
        <f t="shared" si="3"/>
        <v>44286</v>
      </c>
      <c r="F75" s="131">
        <f t="shared" si="4"/>
        <v>44377</v>
      </c>
      <c r="G75" s="130" t="str">
        <f t="shared" si="5"/>
        <v/>
      </c>
      <c r="H75" s="130" t="str">
        <f t="shared" si="6"/>
        <v/>
      </c>
      <c r="I75" s="147">
        <f t="shared" si="7"/>
        <v>6.000127741</v>
      </c>
      <c r="J75" s="130"/>
      <c r="K75" s="130"/>
      <c r="L75" s="130"/>
      <c r="M75" s="130"/>
      <c r="N75" s="130"/>
      <c r="O75" s="130"/>
      <c r="P75" s="130"/>
      <c r="Q75" s="130"/>
      <c r="R75" s="130"/>
      <c r="S75" s="130"/>
      <c r="T75" s="130"/>
      <c r="U75" s="130"/>
    </row>
    <row r="76" ht="12.75" customHeight="1">
      <c r="A76" s="142">
        <v>44263.0</v>
      </c>
      <c r="B76" s="146">
        <f t="shared" si="8"/>
        <v>5.899713355</v>
      </c>
      <c r="C76" s="144">
        <f t="shared" si="1"/>
        <v>2021</v>
      </c>
      <c r="D76" s="144">
        <f t="shared" si="2"/>
        <v>1</v>
      </c>
      <c r="E76" s="131">
        <f t="shared" si="3"/>
        <v>44286</v>
      </c>
      <c r="F76" s="131">
        <f t="shared" si="4"/>
        <v>44377</v>
      </c>
      <c r="G76" s="130" t="str">
        <f t="shared" si="5"/>
        <v/>
      </c>
      <c r="H76" s="130" t="str">
        <f t="shared" si="6"/>
        <v/>
      </c>
      <c r="I76" s="147">
        <f t="shared" si="7"/>
        <v>6.000127741</v>
      </c>
      <c r="J76" s="130"/>
      <c r="K76" s="130"/>
      <c r="L76" s="130"/>
      <c r="M76" s="130"/>
      <c r="N76" s="130"/>
      <c r="O76" s="130"/>
      <c r="P76" s="130"/>
      <c r="Q76" s="130"/>
      <c r="R76" s="130"/>
      <c r="S76" s="130"/>
      <c r="T76" s="130"/>
      <c r="U76" s="130"/>
    </row>
    <row r="77" ht="12.75" customHeight="1">
      <c r="A77" s="142">
        <v>44264.0</v>
      </c>
      <c r="B77" s="146">
        <f t="shared" si="8"/>
        <v>6.032998041</v>
      </c>
      <c r="C77" s="144">
        <f t="shared" si="1"/>
        <v>2021</v>
      </c>
      <c r="D77" s="144">
        <f t="shared" si="2"/>
        <v>1</v>
      </c>
      <c r="E77" s="131">
        <f t="shared" si="3"/>
        <v>44286</v>
      </c>
      <c r="F77" s="131">
        <f t="shared" si="4"/>
        <v>44377</v>
      </c>
      <c r="G77" s="130" t="str">
        <f t="shared" si="5"/>
        <v/>
      </c>
      <c r="H77" s="130" t="str">
        <f t="shared" si="6"/>
        <v/>
      </c>
      <c r="I77" s="147">
        <f t="shared" si="7"/>
        <v>6.000127741</v>
      </c>
      <c r="J77" s="130"/>
      <c r="K77" s="130"/>
      <c r="L77" s="130"/>
      <c r="M77" s="130"/>
      <c r="N77" s="130"/>
      <c r="O77" s="130"/>
      <c r="P77" s="130"/>
      <c r="Q77" s="130"/>
      <c r="R77" s="130"/>
      <c r="S77" s="130"/>
      <c r="T77" s="130"/>
      <c r="U77" s="130"/>
    </row>
    <row r="78" ht="12.75" customHeight="1">
      <c r="A78" s="142">
        <v>44265.0</v>
      </c>
      <c r="B78" s="146">
        <f t="shared" si="8"/>
        <v>5.896705303</v>
      </c>
      <c r="C78" s="144">
        <f t="shared" si="1"/>
        <v>2021</v>
      </c>
      <c r="D78" s="144">
        <f t="shared" si="2"/>
        <v>1</v>
      </c>
      <c r="E78" s="131">
        <f t="shared" si="3"/>
        <v>44286</v>
      </c>
      <c r="F78" s="131">
        <f t="shared" si="4"/>
        <v>44377</v>
      </c>
      <c r="G78" s="130" t="str">
        <f t="shared" si="5"/>
        <v/>
      </c>
      <c r="H78" s="130" t="str">
        <f t="shared" si="6"/>
        <v/>
      </c>
      <c r="I78" s="147">
        <f t="shared" si="7"/>
        <v>6.000127741</v>
      </c>
      <c r="J78" s="130"/>
      <c r="K78" s="130"/>
      <c r="L78" s="130"/>
      <c r="M78" s="130"/>
      <c r="N78" s="130"/>
      <c r="O78" s="130"/>
      <c r="P78" s="130"/>
      <c r="Q78" s="130"/>
      <c r="R78" s="130"/>
      <c r="S78" s="130"/>
      <c r="T78" s="130"/>
      <c r="U78" s="130"/>
    </row>
    <row r="79" ht="12.75" customHeight="1">
      <c r="A79" s="142">
        <v>44266.0</v>
      </c>
      <c r="B79" s="146">
        <f t="shared" si="8"/>
        <v>6.029916014</v>
      </c>
      <c r="C79" s="144">
        <f t="shared" si="1"/>
        <v>2021</v>
      </c>
      <c r="D79" s="144">
        <f t="shared" si="2"/>
        <v>1</v>
      </c>
      <c r="E79" s="131">
        <f t="shared" si="3"/>
        <v>44286</v>
      </c>
      <c r="F79" s="131">
        <f t="shared" si="4"/>
        <v>44377</v>
      </c>
      <c r="G79" s="130" t="str">
        <f t="shared" si="5"/>
        <v/>
      </c>
      <c r="H79" s="130" t="str">
        <f t="shared" si="6"/>
        <v/>
      </c>
      <c r="I79" s="147">
        <f t="shared" si="7"/>
        <v>6.000127741</v>
      </c>
      <c r="J79" s="130"/>
      <c r="K79" s="130"/>
      <c r="L79" s="130"/>
      <c r="M79" s="130"/>
      <c r="N79" s="130"/>
      <c r="O79" s="130"/>
      <c r="P79" s="130"/>
      <c r="Q79" s="130"/>
      <c r="R79" s="130"/>
      <c r="S79" s="130"/>
      <c r="T79" s="130"/>
      <c r="U79" s="130"/>
    </row>
    <row r="80" ht="12.75" customHeight="1">
      <c r="A80" s="142">
        <v>44267.0</v>
      </c>
      <c r="B80" s="146">
        <f t="shared" si="8"/>
        <v>5.893699057</v>
      </c>
      <c r="C80" s="144">
        <f t="shared" si="1"/>
        <v>2021</v>
      </c>
      <c r="D80" s="144">
        <f t="shared" si="2"/>
        <v>1</v>
      </c>
      <c r="E80" s="131">
        <f t="shared" si="3"/>
        <v>44286</v>
      </c>
      <c r="F80" s="131">
        <f t="shared" si="4"/>
        <v>44377</v>
      </c>
      <c r="G80" s="130" t="str">
        <f t="shared" si="5"/>
        <v/>
      </c>
      <c r="H80" s="130" t="str">
        <f t="shared" si="6"/>
        <v/>
      </c>
      <c r="I80" s="147">
        <f t="shared" si="7"/>
        <v>6.000127741</v>
      </c>
      <c r="J80" s="130"/>
      <c r="K80" s="130"/>
      <c r="L80" s="130"/>
      <c r="M80" s="130"/>
      <c r="N80" s="130"/>
      <c r="O80" s="130"/>
      <c r="P80" s="130"/>
      <c r="Q80" s="130"/>
      <c r="R80" s="130"/>
      <c r="S80" s="130"/>
      <c r="T80" s="130"/>
      <c r="U80" s="130"/>
    </row>
    <row r="81" ht="12.75" customHeight="1">
      <c r="A81" s="142">
        <v>44268.0</v>
      </c>
      <c r="B81" s="146">
        <f t="shared" si="8"/>
        <v>6.026835839</v>
      </c>
      <c r="C81" s="144">
        <f t="shared" si="1"/>
        <v>2021</v>
      </c>
      <c r="D81" s="144">
        <f t="shared" si="2"/>
        <v>1</v>
      </c>
      <c r="E81" s="131">
        <f t="shared" si="3"/>
        <v>44286</v>
      </c>
      <c r="F81" s="131">
        <f t="shared" si="4"/>
        <v>44377</v>
      </c>
      <c r="G81" s="130" t="str">
        <f t="shared" si="5"/>
        <v/>
      </c>
      <c r="H81" s="130" t="str">
        <f t="shared" si="6"/>
        <v/>
      </c>
      <c r="I81" s="147">
        <f t="shared" si="7"/>
        <v>6.000127741</v>
      </c>
      <c r="J81" s="130"/>
      <c r="K81" s="130"/>
      <c r="L81" s="130"/>
      <c r="M81" s="130"/>
      <c r="N81" s="130"/>
      <c r="O81" s="130"/>
      <c r="P81" s="130"/>
      <c r="Q81" s="130"/>
      <c r="R81" s="130"/>
      <c r="S81" s="130"/>
      <c r="T81" s="130"/>
      <c r="U81" s="130"/>
    </row>
    <row r="82" ht="12.75" customHeight="1">
      <c r="A82" s="142">
        <v>44269.0</v>
      </c>
      <c r="B82" s="146">
        <f t="shared" si="8"/>
        <v>5.890694615</v>
      </c>
      <c r="C82" s="144">
        <f t="shared" si="1"/>
        <v>2021</v>
      </c>
      <c r="D82" s="144">
        <f t="shared" si="2"/>
        <v>1</v>
      </c>
      <c r="E82" s="131">
        <f t="shared" si="3"/>
        <v>44286</v>
      </c>
      <c r="F82" s="131">
        <f t="shared" si="4"/>
        <v>44377</v>
      </c>
      <c r="G82" s="130" t="str">
        <f t="shared" si="5"/>
        <v/>
      </c>
      <c r="H82" s="130" t="str">
        <f t="shared" si="6"/>
        <v/>
      </c>
      <c r="I82" s="147">
        <f t="shared" si="7"/>
        <v>6.000127741</v>
      </c>
      <c r="J82" s="130"/>
      <c r="K82" s="130"/>
      <c r="L82" s="130"/>
      <c r="M82" s="130"/>
      <c r="N82" s="130"/>
      <c r="O82" s="130"/>
      <c r="P82" s="130"/>
      <c r="Q82" s="130"/>
      <c r="R82" s="130"/>
      <c r="S82" s="130"/>
      <c r="T82" s="130"/>
      <c r="U82" s="130"/>
    </row>
    <row r="83" ht="12.75" customHeight="1">
      <c r="A83" s="142">
        <v>44270.0</v>
      </c>
      <c r="B83" s="146">
        <f t="shared" si="8"/>
        <v>6.023757516</v>
      </c>
      <c r="C83" s="144">
        <f t="shared" si="1"/>
        <v>2021</v>
      </c>
      <c r="D83" s="144">
        <f t="shared" si="2"/>
        <v>1</v>
      </c>
      <c r="E83" s="131">
        <f t="shared" si="3"/>
        <v>44286</v>
      </c>
      <c r="F83" s="131">
        <f t="shared" si="4"/>
        <v>44377</v>
      </c>
      <c r="G83" s="130" t="str">
        <f t="shared" si="5"/>
        <v/>
      </c>
      <c r="H83" s="130" t="str">
        <f t="shared" si="6"/>
        <v/>
      </c>
      <c r="I83" s="147">
        <f t="shared" si="7"/>
        <v>6.000127741</v>
      </c>
      <c r="J83" s="130"/>
      <c r="K83" s="130"/>
      <c r="L83" s="130"/>
      <c r="M83" s="130"/>
      <c r="N83" s="130"/>
      <c r="O83" s="130"/>
      <c r="P83" s="130"/>
      <c r="Q83" s="130"/>
      <c r="R83" s="130"/>
      <c r="S83" s="130"/>
      <c r="T83" s="130"/>
      <c r="U83" s="130"/>
    </row>
    <row r="84" ht="12.75" customHeight="1">
      <c r="A84" s="142">
        <v>44271.0</v>
      </c>
      <c r="B84" s="146">
        <f t="shared" si="8"/>
        <v>5.887691976</v>
      </c>
      <c r="C84" s="144">
        <f t="shared" si="1"/>
        <v>2021</v>
      </c>
      <c r="D84" s="144">
        <f t="shared" si="2"/>
        <v>1</v>
      </c>
      <c r="E84" s="131">
        <f t="shared" si="3"/>
        <v>44286</v>
      </c>
      <c r="F84" s="131">
        <f t="shared" si="4"/>
        <v>44377</v>
      </c>
      <c r="G84" s="130" t="str">
        <f t="shared" si="5"/>
        <v/>
      </c>
      <c r="H84" s="130" t="str">
        <f t="shared" si="6"/>
        <v/>
      </c>
      <c r="I84" s="147">
        <f t="shared" si="7"/>
        <v>6.000127741</v>
      </c>
      <c r="J84" s="130"/>
      <c r="K84" s="130"/>
      <c r="L84" s="130"/>
      <c r="M84" s="130"/>
      <c r="N84" s="130"/>
      <c r="O84" s="130"/>
      <c r="P84" s="130"/>
      <c r="Q84" s="130"/>
      <c r="R84" s="130"/>
      <c r="S84" s="130"/>
      <c r="T84" s="130"/>
      <c r="U84" s="130"/>
    </row>
    <row r="85" ht="12.75" customHeight="1">
      <c r="A85" s="142">
        <v>44272.0</v>
      </c>
      <c r="B85" s="146">
        <f t="shared" si="8"/>
        <v>6.020681043</v>
      </c>
      <c r="C85" s="144">
        <f t="shared" si="1"/>
        <v>2021</v>
      </c>
      <c r="D85" s="144">
        <f t="shared" si="2"/>
        <v>1</v>
      </c>
      <c r="E85" s="131">
        <f t="shared" si="3"/>
        <v>44286</v>
      </c>
      <c r="F85" s="131">
        <f t="shared" si="4"/>
        <v>44377</v>
      </c>
      <c r="G85" s="130" t="str">
        <f t="shared" si="5"/>
        <v/>
      </c>
      <c r="H85" s="130" t="str">
        <f t="shared" si="6"/>
        <v/>
      </c>
      <c r="I85" s="147">
        <f t="shared" si="7"/>
        <v>6.000127741</v>
      </c>
      <c r="J85" s="130"/>
      <c r="K85" s="130"/>
      <c r="L85" s="130"/>
      <c r="M85" s="130"/>
      <c r="N85" s="130"/>
      <c r="O85" s="130"/>
      <c r="P85" s="130"/>
      <c r="Q85" s="130"/>
      <c r="R85" s="130"/>
      <c r="S85" s="130"/>
      <c r="T85" s="130"/>
      <c r="U85" s="130"/>
    </row>
    <row r="86" ht="12.75" customHeight="1">
      <c r="A86" s="142">
        <v>44273.0</v>
      </c>
      <c r="B86" s="146">
        <f t="shared" si="8"/>
        <v>5.884691138</v>
      </c>
      <c r="C86" s="144">
        <f t="shared" si="1"/>
        <v>2021</v>
      </c>
      <c r="D86" s="144">
        <f t="shared" si="2"/>
        <v>1</v>
      </c>
      <c r="E86" s="131">
        <f t="shared" si="3"/>
        <v>44286</v>
      </c>
      <c r="F86" s="131">
        <f t="shared" si="4"/>
        <v>44377</v>
      </c>
      <c r="G86" s="130" t="str">
        <f t="shared" si="5"/>
        <v/>
      </c>
      <c r="H86" s="130" t="str">
        <f t="shared" si="6"/>
        <v/>
      </c>
      <c r="I86" s="147">
        <f t="shared" si="7"/>
        <v>6.000127741</v>
      </c>
      <c r="J86" s="130"/>
      <c r="K86" s="130"/>
      <c r="L86" s="130"/>
      <c r="M86" s="130"/>
      <c r="N86" s="130"/>
      <c r="O86" s="130"/>
      <c r="P86" s="130"/>
      <c r="Q86" s="130"/>
      <c r="R86" s="130"/>
      <c r="S86" s="130"/>
      <c r="T86" s="130"/>
      <c r="U86" s="130"/>
    </row>
    <row r="87" ht="12.75" customHeight="1">
      <c r="A87" s="142">
        <v>44274.0</v>
      </c>
      <c r="B87" s="146">
        <f t="shared" si="8"/>
        <v>6.017606419</v>
      </c>
      <c r="C87" s="144">
        <f t="shared" si="1"/>
        <v>2021</v>
      </c>
      <c r="D87" s="144">
        <f t="shared" si="2"/>
        <v>1</v>
      </c>
      <c r="E87" s="131">
        <f t="shared" si="3"/>
        <v>44286</v>
      </c>
      <c r="F87" s="131">
        <f t="shared" si="4"/>
        <v>44377</v>
      </c>
      <c r="G87" s="130" t="str">
        <f t="shared" si="5"/>
        <v/>
      </c>
      <c r="H87" s="130" t="str">
        <f t="shared" si="6"/>
        <v/>
      </c>
      <c r="I87" s="147">
        <f t="shared" si="7"/>
        <v>6.000127741</v>
      </c>
      <c r="J87" s="130"/>
      <c r="K87" s="130"/>
      <c r="L87" s="130"/>
      <c r="M87" s="130"/>
      <c r="N87" s="130"/>
      <c r="O87" s="130"/>
      <c r="P87" s="130"/>
      <c r="Q87" s="130"/>
      <c r="R87" s="130"/>
      <c r="S87" s="130"/>
      <c r="T87" s="130"/>
      <c r="U87" s="130"/>
    </row>
    <row r="88" ht="12.75" customHeight="1">
      <c r="A88" s="142">
        <v>44275.0</v>
      </c>
      <c r="B88" s="146">
        <f t="shared" si="8"/>
        <v>5.881692101</v>
      </c>
      <c r="C88" s="144">
        <f t="shared" si="1"/>
        <v>2021</v>
      </c>
      <c r="D88" s="144">
        <f t="shared" si="2"/>
        <v>1</v>
      </c>
      <c r="E88" s="131">
        <f t="shared" si="3"/>
        <v>44286</v>
      </c>
      <c r="F88" s="131">
        <f t="shared" si="4"/>
        <v>44377</v>
      </c>
      <c r="G88" s="130" t="str">
        <f t="shared" si="5"/>
        <v/>
      </c>
      <c r="H88" s="130" t="str">
        <f t="shared" si="6"/>
        <v/>
      </c>
      <c r="I88" s="147">
        <f t="shared" si="7"/>
        <v>6.000127741</v>
      </c>
      <c r="J88" s="130"/>
      <c r="K88" s="130"/>
      <c r="L88" s="130"/>
      <c r="M88" s="130"/>
      <c r="N88" s="130"/>
      <c r="O88" s="130"/>
      <c r="P88" s="130"/>
      <c r="Q88" s="130"/>
      <c r="R88" s="130"/>
      <c r="S88" s="130"/>
      <c r="T88" s="130"/>
      <c r="U88" s="130"/>
    </row>
    <row r="89" ht="12.75" customHeight="1">
      <c r="A89" s="142">
        <v>44276.0</v>
      </c>
      <c r="B89" s="146">
        <f t="shared" si="8"/>
        <v>6.014533643</v>
      </c>
      <c r="C89" s="144">
        <f t="shared" si="1"/>
        <v>2021</v>
      </c>
      <c r="D89" s="144">
        <f t="shared" si="2"/>
        <v>1</v>
      </c>
      <c r="E89" s="131">
        <f t="shared" si="3"/>
        <v>44286</v>
      </c>
      <c r="F89" s="131">
        <f t="shared" si="4"/>
        <v>44377</v>
      </c>
      <c r="G89" s="130" t="str">
        <f t="shared" si="5"/>
        <v/>
      </c>
      <c r="H89" s="130" t="str">
        <f t="shared" si="6"/>
        <v/>
      </c>
      <c r="I89" s="147">
        <f t="shared" si="7"/>
        <v>6.000127741</v>
      </c>
      <c r="J89" s="130"/>
      <c r="K89" s="130"/>
      <c r="L89" s="130"/>
      <c r="M89" s="130"/>
      <c r="N89" s="130"/>
      <c r="O89" s="130"/>
      <c r="P89" s="130"/>
      <c r="Q89" s="130"/>
      <c r="R89" s="130"/>
      <c r="S89" s="130"/>
      <c r="T89" s="130"/>
      <c r="U89" s="130"/>
    </row>
    <row r="90" ht="12.75" customHeight="1">
      <c r="A90" s="142">
        <v>44277.0</v>
      </c>
      <c r="B90" s="146">
        <f t="shared" si="8"/>
        <v>5.878694863</v>
      </c>
      <c r="C90" s="144">
        <f t="shared" si="1"/>
        <v>2021</v>
      </c>
      <c r="D90" s="144">
        <f t="shared" si="2"/>
        <v>1</v>
      </c>
      <c r="E90" s="131">
        <f t="shared" si="3"/>
        <v>44286</v>
      </c>
      <c r="F90" s="131">
        <f t="shared" si="4"/>
        <v>44377</v>
      </c>
      <c r="G90" s="130" t="str">
        <f t="shared" si="5"/>
        <v/>
      </c>
      <c r="H90" s="130" t="str">
        <f t="shared" si="6"/>
        <v/>
      </c>
      <c r="I90" s="147">
        <f t="shared" si="7"/>
        <v>6.000127741</v>
      </c>
      <c r="J90" s="130"/>
      <c r="K90" s="130"/>
      <c r="L90" s="130"/>
      <c r="M90" s="130"/>
      <c r="N90" s="130"/>
      <c r="O90" s="130"/>
      <c r="P90" s="130"/>
      <c r="Q90" s="130"/>
      <c r="R90" s="130"/>
      <c r="S90" s="130"/>
      <c r="T90" s="130"/>
      <c r="U90" s="130"/>
    </row>
    <row r="91" ht="12.75" customHeight="1">
      <c r="A91" s="142">
        <v>44278.0</v>
      </c>
      <c r="B91" s="146">
        <f t="shared" si="8"/>
        <v>6.011462713</v>
      </c>
      <c r="C91" s="144">
        <f t="shared" si="1"/>
        <v>2021</v>
      </c>
      <c r="D91" s="144">
        <f t="shared" si="2"/>
        <v>1</v>
      </c>
      <c r="E91" s="131">
        <f t="shared" si="3"/>
        <v>44286</v>
      </c>
      <c r="F91" s="131">
        <f t="shared" si="4"/>
        <v>44377</v>
      </c>
      <c r="G91" s="130" t="str">
        <f t="shared" si="5"/>
        <v/>
      </c>
      <c r="H91" s="130" t="str">
        <f t="shared" si="6"/>
        <v/>
      </c>
      <c r="I91" s="147">
        <f t="shared" si="7"/>
        <v>6.000127741</v>
      </c>
      <c r="J91" s="130"/>
      <c r="K91" s="130"/>
      <c r="L91" s="130"/>
      <c r="M91" s="130"/>
      <c r="N91" s="130"/>
      <c r="O91" s="130"/>
      <c r="P91" s="130"/>
      <c r="Q91" s="130"/>
      <c r="R91" s="130"/>
      <c r="S91" s="130"/>
      <c r="T91" s="130"/>
      <c r="U91" s="130"/>
    </row>
    <row r="92" ht="12.75" customHeight="1">
      <c r="A92" s="142">
        <v>44279.0</v>
      </c>
      <c r="B92" s="146">
        <f t="shared" si="8"/>
        <v>5.875699424</v>
      </c>
      <c r="C92" s="144">
        <f t="shared" si="1"/>
        <v>2021</v>
      </c>
      <c r="D92" s="144">
        <f t="shared" si="2"/>
        <v>1</v>
      </c>
      <c r="E92" s="131">
        <f t="shared" si="3"/>
        <v>44286</v>
      </c>
      <c r="F92" s="131">
        <f t="shared" si="4"/>
        <v>44377</v>
      </c>
      <c r="G92" s="130" t="str">
        <f t="shared" si="5"/>
        <v/>
      </c>
      <c r="H92" s="130" t="str">
        <f t="shared" si="6"/>
        <v/>
      </c>
      <c r="I92" s="147">
        <f t="shared" si="7"/>
        <v>6.000127741</v>
      </c>
      <c r="J92" s="130"/>
      <c r="K92" s="130"/>
      <c r="L92" s="130"/>
      <c r="M92" s="130"/>
      <c r="N92" s="130"/>
      <c r="O92" s="130"/>
      <c r="P92" s="130"/>
      <c r="Q92" s="130"/>
      <c r="R92" s="130"/>
      <c r="S92" s="130"/>
      <c r="T92" s="130"/>
      <c r="U92" s="130"/>
    </row>
    <row r="93" ht="12.75" customHeight="1">
      <c r="A93" s="142">
        <v>44280.0</v>
      </c>
      <c r="B93" s="146">
        <f t="shared" si="8"/>
        <v>6.008393629</v>
      </c>
      <c r="C93" s="144">
        <f t="shared" si="1"/>
        <v>2021</v>
      </c>
      <c r="D93" s="144">
        <f t="shared" si="2"/>
        <v>1</v>
      </c>
      <c r="E93" s="131">
        <f t="shared" si="3"/>
        <v>44286</v>
      </c>
      <c r="F93" s="131">
        <f t="shared" si="4"/>
        <v>44377</v>
      </c>
      <c r="G93" s="130" t="str">
        <f t="shared" si="5"/>
        <v/>
      </c>
      <c r="H93" s="130" t="str">
        <f t="shared" si="6"/>
        <v/>
      </c>
      <c r="I93" s="147">
        <f t="shared" si="7"/>
        <v>6.000127741</v>
      </c>
      <c r="J93" s="130"/>
      <c r="K93" s="130"/>
      <c r="L93" s="130"/>
      <c r="M93" s="130"/>
      <c r="N93" s="130"/>
      <c r="O93" s="130"/>
      <c r="P93" s="130"/>
      <c r="Q93" s="130"/>
      <c r="R93" s="130"/>
      <c r="S93" s="130"/>
      <c r="T93" s="130"/>
      <c r="U93" s="130"/>
    </row>
    <row r="94" ht="12.75" customHeight="1">
      <c r="A94" s="142">
        <v>44281.0</v>
      </c>
      <c r="B94" s="146">
        <f t="shared" si="8"/>
        <v>5.87270578</v>
      </c>
      <c r="C94" s="144">
        <f t="shared" si="1"/>
        <v>2021</v>
      </c>
      <c r="D94" s="144">
        <f t="shared" si="2"/>
        <v>1</v>
      </c>
      <c r="E94" s="131">
        <f t="shared" si="3"/>
        <v>44286</v>
      </c>
      <c r="F94" s="131">
        <f t="shared" si="4"/>
        <v>44377</v>
      </c>
      <c r="G94" s="130" t="str">
        <f t="shared" si="5"/>
        <v/>
      </c>
      <c r="H94" s="130" t="str">
        <f t="shared" si="6"/>
        <v/>
      </c>
      <c r="I94" s="147">
        <f t="shared" si="7"/>
        <v>6.000127741</v>
      </c>
      <c r="J94" s="130"/>
      <c r="K94" s="130"/>
      <c r="L94" s="130"/>
      <c r="M94" s="130"/>
      <c r="N94" s="130"/>
      <c r="O94" s="130"/>
      <c r="P94" s="130"/>
      <c r="Q94" s="130"/>
      <c r="R94" s="130"/>
      <c r="S94" s="130"/>
      <c r="T94" s="130"/>
      <c r="U94" s="130"/>
    </row>
    <row r="95" ht="12.75" customHeight="1">
      <c r="A95" s="142">
        <v>44282.0</v>
      </c>
      <c r="B95" s="146">
        <f t="shared" si="8"/>
        <v>6.005326389</v>
      </c>
      <c r="C95" s="144">
        <f t="shared" si="1"/>
        <v>2021</v>
      </c>
      <c r="D95" s="144">
        <f t="shared" si="2"/>
        <v>1</v>
      </c>
      <c r="E95" s="131">
        <f t="shared" si="3"/>
        <v>44286</v>
      </c>
      <c r="F95" s="131">
        <f t="shared" si="4"/>
        <v>44377</v>
      </c>
      <c r="G95" s="130" t="str">
        <f t="shared" si="5"/>
        <v/>
      </c>
      <c r="H95" s="130" t="str">
        <f t="shared" si="6"/>
        <v/>
      </c>
      <c r="I95" s="147">
        <f t="shared" si="7"/>
        <v>6.000127741</v>
      </c>
      <c r="J95" s="130"/>
      <c r="K95" s="130"/>
      <c r="L95" s="130"/>
      <c r="M95" s="130"/>
      <c r="N95" s="130"/>
      <c r="O95" s="130"/>
      <c r="P95" s="130"/>
      <c r="Q95" s="130"/>
      <c r="R95" s="130"/>
      <c r="S95" s="130"/>
      <c r="T95" s="130"/>
      <c r="U95" s="130"/>
    </row>
    <row r="96" ht="12.75" customHeight="1">
      <c r="A96" s="142">
        <v>44283.0</v>
      </c>
      <c r="B96" s="146">
        <f t="shared" si="8"/>
        <v>5.869713933</v>
      </c>
      <c r="C96" s="144">
        <f t="shared" si="1"/>
        <v>2021</v>
      </c>
      <c r="D96" s="144">
        <f t="shared" si="2"/>
        <v>1</v>
      </c>
      <c r="E96" s="131">
        <f t="shared" si="3"/>
        <v>44286</v>
      </c>
      <c r="F96" s="131">
        <f t="shared" si="4"/>
        <v>44377</v>
      </c>
      <c r="G96" s="130" t="str">
        <f t="shared" si="5"/>
        <v/>
      </c>
      <c r="H96" s="130" t="str">
        <f t="shared" si="6"/>
        <v/>
      </c>
      <c r="I96" s="147">
        <f t="shared" si="7"/>
        <v>6.000127741</v>
      </c>
      <c r="J96" s="130"/>
      <c r="K96" s="130"/>
      <c r="L96" s="130"/>
      <c r="M96" s="130"/>
      <c r="N96" s="130"/>
      <c r="O96" s="130"/>
      <c r="P96" s="130"/>
      <c r="Q96" s="130"/>
      <c r="R96" s="130"/>
      <c r="S96" s="130"/>
      <c r="T96" s="130"/>
      <c r="U96" s="130"/>
    </row>
    <row r="97" ht="12.75" customHeight="1">
      <c r="A97" s="142">
        <v>44284.0</v>
      </c>
      <c r="B97" s="146">
        <f t="shared" si="8"/>
        <v>6.002260991</v>
      </c>
      <c r="C97" s="144">
        <f t="shared" si="1"/>
        <v>2021</v>
      </c>
      <c r="D97" s="144">
        <f t="shared" si="2"/>
        <v>1</v>
      </c>
      <c r="E97" s="131">
        <f t="shared" si="3"/>
        <v>44286</v>
      </c>
      <c r="F97" s="131">
        <f t="shared" si="4"/>
        <v>44377</v>
      </c>
      <c r="G97" s="130" t="str">
        <f t="shared" si="5"/>
        <v/>
      </c>
      <c r="H97" s="130" t="str">
        <f t="shared" si="6"/>
        <v/>
      </c>
      <c r="I97" s="147">
        <f t="shared" si="7"/>
        <v>6.000127741</v>
      </c>
      <c r="J97" s="130"/>
      <c r="K97" s="130"/>
      <c r="L97" s="130"/>
      <c r="M97" s="130"/>
      <c r="N97" s="130"/>
      <c r="O97" s="130"/>
      <c r="P97" s="130"/>
      <c r="Q97" s="130"/>
      <c r="R97" s="130"/>
      <c r="S97" s="130"/>
      <c r="T97" s="130"/>
      <c r="U97" s="130"/>
    </row>
    <row r="98" ht="12.75" customHeight="1">
      <c r="A98" s="142">
        <v>44285.0</v>
      </c>
      <c r="B98" s="146">
        <f t="shared" si="8"/>
        <v>5.86672388</v>
      </c>
      <c r="C98" s="144">
        <f t="shared" si="1"/>
        <v>2021</v>
      </c>
      <c r="D98" s="144">
        <f t="shared" si="2"/>
        <v>1</v>
      </c>
      <c r="E98" s="131">
        <f t="shared" si="3"/>
        <v>44286</v>
      </c>
      <c r="F98" s="131">
        <f t="shared" si="4"/>
        <v>44377</v>
      </c>
      <c r="G98" s="130" t="str">
        <f t="shared" si="5"/>
        <v/>
      </c>
      <c r="H98" s="130" t="str">
        <f t="shared" si="6"/>
        <v/>
      </c>
      <c r="I98" s="147">
        <f t="shared" si="7"/>
        <v>6.000127741</v>
      </c>
      <c r="J98" s="130"/>
      <c r="K98" s="130"/>
      <c r="L98" s="130"/>
      <c r="M98" s="130"/>
      <c r="N98" s="130"/>
      <c r="O98" s="130"/>
      <c r="P98" s="130"/>
      <c r="Q98" s="130"/>
      <c r="R98" s="130"/>
      <c r="S98" s="130"/>
      <c r="T98" s="130"/>
      <c r="U98" s="130"/>
    </row>
    <row r="99" ht="12.75" customHeight="1">
      <c r="A99" s="142">
        <v>44286.0</v>
      </c>
      <c r="B99" s="146">
        <f t="shared" si="8"/>
        <v>5.999197435</v>
      </c>
      <c r="C99" s="144">
        <f t="shared" si="1"/>
        <v>2021</v>
      </c>
      <c r="D99" s="144">
        <f t="shared" si="2"/>
        <v>1</v>
      </c>
      <c r="E99" s="131">
        <f t="shared" si="3"/>
        <v>44286</v>
      </c>
      <c r="F99" s="131">
        <f t="shared" si="4"/>
        <v>44377</v>
      </c>
      <c r="G99" s="131">
        <f t="shared" si="5"/>
        <v>44286</v>
      </c>
      <c r="H99" s="131">
        <f t="shared" si="6"/>
        <v>44377</v>
      </c>
      <c r="I99" s="147">
        <f t="shared" si="7"/>
        <v>6.000127741</v>
      </c>
      <c r="J99" s="130"/>
      <c r="K99" s="130"/>
      <c r="L99" s="130"/>
      <c r="M99" s="130"/>
      <c r="N99" s="130"/>
      <c r="O99" s="130"/>
      <c r="P99" s="130"/>
      <c r="Q99" s="130"/>
      <c r="R99" s="130"/>
      <c r="S99" s="130"/>
      <c r="T99" s="130"/>
      <c r="U99" s="130"/>
    </row>
    <row r="100" ht="12.75" customHeight="1">
      <c r="A100" s="142">
        <v>44287.0</v>
      </c>
      <c r="B100" s="146">
        <f t="shared" si="8"/>
        <v>5.863735619</v>
      </c>
      <c r="C100" s="144">
        <f t="shared" si="1"/>
        <v>2021</v>
      </c>
      <c r="D100" s="144">
        <f t="shared" si="2"/>
        <v>2</v>
      </c>
      <c r="E100" s="131">
        <f t="shared" si="3"/>
        <v>44377</v>
      </c>
      <c r="F100" s="131">
        <f t="shared" si="4"/>
        <v>44469</v>
      </c>
      <c r="G100" s="130" t="str">
        <f t="shared" si="5"/>
        <v/>
      </c>
      <c r="H100" s="130" t="str">
        <f t="shared" si="6"/>
        <v/>
      </c>
      <c r="I100" s="147">
        <f t="shared" si="7"/>
        <v>5.862533477</v>
      </c>
      <c r="J100" s="130"/>
      <c r="K100" s="130"/>
      <c r="L100" s="130"/>
      <c r="M100" s="130"/>
      <c r="N100" s="130"/>
      <c r="O100" s="130"/>
      <c r="P100" s="130"/>
      <c r="Q100" s="130"/>
      <c r="R100" s="130"/>
      <c r="S100" s="130"/>
      <c r="T100" s="130"/>
      <c r="U100" s="130"/>
    </row>
    <row r="101" ht="12.75" customHeight="1">
      <c r="A101" s="142">
        <v>44288.0</v>
      </c>
      <c r="B101" s="146">
        <f t="shared" si="8"/>
        <v>5.996135719</v>
      </c>
      <c r="C101" s="144">
        <f t="shared" si="1"/>
        <v>2021</v>
      </c>
      <c r="D101" s="144">
        <f t="shared" si="2"/>
        <v>2</v>
      </c>
      <c r="E101" s="131">
        <f t="shared" si="3"/>
        <v>44377</v>
      </c>
      <c r="F101" s="131">
        <f t="shared" si="4"/>
        <v>44469</v>
      </c>
      <c r="G101" s="130" t="str">
        <f t="shared" si="5"/>
        <v/>
      </c>
      <c r="H101" s="130" t="str">
        <f t="shared" si="6"/>
        <v/>
      </c>
      <c r="I101" s="147">
        <f t="shared" si="7"/>
        <v>5.862533477</v>
      </c>
      <c r="J101" s="130"/>
      <c r="K101" s="130"/>
      <c r="L101" s="130"/>
      <c r="M101" s="130"/>
      <c r="N101" s="130"/>
      <c r="O101" s="130"/>
      <c r="P101" s="130"/>
      <c r="Q101" s="130"/>
      <c r="R101" s="130"/>
      <c r="S101" s="130"/>
      <c r="T101" s="130"/>
      <c r="U101" s="130"/>
    </row>
    <row r="102" ht="12.75" customHeight="1">
      <c r="A102" s="142">
        <v>44289.0</v>
      </c>
      <c r="B102" s="146">
        <f t="shared" si="8"/>
        <v>5.860749151</v>
      </c>
      <c r="C102" s="144">
        <f t="shared" si="1"/>
        <v>2021</v>
      </c>
      <c r="D102" s="144">
        <f t="shared" si="2"/>
        <v>2</v>
      </c>
      <c r="E102" s="131">
        <f t="shared" si="3"/>
        <v>44377</v>
      </c>
      <c r="F102" s="131">
        <f t="shared" si="4"/>
        <v>44469</v>
      </c>
      <c r="G102" s="130" t="str">
        <f t="shared" si="5"/>
        <v/>
      </c>
      <c r="H102" s="130" t="str">
        <f t="shared" si="6"/>
        <v/>
      </c>
      <c r="I102" s="147">
        <f t="shared" si="7"/>
        <v>5.862533477</v>
      </c>
      <c r="J102" s="130"/>
      <c r="K102" s="130"/>
      <c r="L102" s="130"/>
      <c r="M102" s="130"/>
      <c r="N102" s="130"/>
      <c r="O102" s="130"/>
      <c r="P102" s="130"/>
      <c r="Q102" s="130"/>
      <c r="R102" s="130"/>
      <c r="S102" s="130"/>
      <c r="T102" s="130"/>
      <c r="U102" s="130"/>
    </row>
    <row r="103" ht="12.75" customHeight="1">
      <c r="A103" s="142">
        <v>44290.0</v>
      </c>
      <c r="B103" s="146">
        <f t="shared" si="8"/>
        <v>5.993075842</v>
      </c>
      <c r="C103" s="144">
        <f t="shared" si="1"/>
        <v>2021</v>
      </c>
      <c r="D103" s="144">
        <f t="shared" si="2"/>
        <v>2</v>
      </c>
      <c r="E103" s="131">
        <f t="shared" si="3"/>
        <v>44377</v>
      </c>
      <c r="F103" s="131">
        <f t="shared" si="4"/>
        <v>44469</v>
      </c>
      <c r="G103" s="130" t="str">
        <f t="shared" si="5"/>
        <v/>
      </c>
      <c r="H103" s="130" t="str">
        <f t="shared" si="6"/>
        <v/>
      </c>
      <c r="I103" s="147">
        <f t="shared" si="7"/>
        <v>5.862533477</v>
      </c>
      <c r="J103" s="130"/>
      <c r="K103" s="130"/>
      <c r="L103" s="130"/>
      <c r="M103" s="130"/>
      <c r="N103" s="130"/>
      <c r="O103" s="130"/>
      <c r="P103" s="130"/>
      <c r="Q103" s="130"/>
      <c r="R103" s="130"/>
      <c r="S103" s="130"/>
      <c r="T103" s="130"/>
      <c r="U103" s="130"/>
    </row>
    <row r="104" ht="12.75" customHeight="1">
      <c r="A104" s="142">
        <v>44291.0</v>
      </c>
      <c r="B104" s="146">
        <f t="shared" si="8"/>
        <v>5.857764473</v>
      </c>
      <c r="C104" s="144">
        <f t="shared" si="1"/>
        <v>2021</v>
      </c>
      <c r="D104" s="144">
        <f t="shared" si="2"/>
        <v>2</v>
      </c>
      <c r="E104" s="131">
        <f t="shared" si="3"/>
        <v>44377</v>
      </c>
      <c r="F104" s="131">
        <f t="shared" si="4"/>
        <v>44469</v>
      </c>
      <c r="G104" s="130" t="str">
        <f t="shared" si="5"/>
        <v/>
      </c>
      <c r="H104" s="130" t="str">
        <f t="shared" si="6"/>
        <v/>
      </c>
      <c r="I104" s="147">
        <f t="shared" si="7"/>
        <v>5.862533477</v>
      </c>
      <c r="J104" s="130"/>
      <c r="K104" s="130"/>
      <c r="L104" s="130"/>
      <c r="M104" s="130"/>
      <c r="N104" s="130"/>
      <c r="O104" s="130"/>
      <c r="P104" s="130"/>
      <c r="Q104" s="130"/>
      <c r="R104" s="130"/>
      <c r="S104" s="130"/>
      <c r="T104" s="130"/>
      <c r="U104" s="130"/>
    </row>
    <row r="105" ht="12.75" customHeight="1">
      <c r="A105" s="142">
        <v>44292.0</v>
      </c>
      <c r="B105" s="146">
        <f t="shared" si="8"/>
        <v>5.990017803</v>
      </c>
      <c r="C105" s="144">
        <f t="shared" si="1"/>
        <v>2021</v>
      </c>
      <c r="D105" s="144">
        <f t="shared" si="2"/>
        <v>2</v>
      </c>
      <c r="E105" s="131">
        <f t="shared" si="3"/>
        <v>44377</v>
      </c>
      <c r="F105" s="131">
        <f t="shared" si="4"/>
        <v>44469</v>
      </c>
      <c r="G105" s="130" t="str">
        <f t="shared" si="5"/>
        <v/>
      </c>
      <c r="H105" s="130" t="str">
        <f t="shared" si="6"/>
        <v/>
      </c>
      <c r="I105" s="147">
        <f t="shared" si="7"/>
        <v>5.862533477</v>
      </c>
      <c r="J105" s="130"/>
      <c r="K105" s="130"/>
      <c r="L105" s="130"/>
      <c r="M105" s="130"/>
      <c r="N105" s="130"/>
      <c r="O105" s="130"/>
      <c r="P105" s="130"/>
      <c r="Q105" s="130"/>
      <c r="R105" s="130"/>
      <c r="S105" s="130"/>
      <c r="T105" s="130"/>
      <c r="U105" s="130"/>
    </row>
    <row r="106" ht="12.75" customHeight="1">
      <c r="A106" s="142">
        <v>44293.0</v>
      </c>
      <c r="B106" s="146">
        <f t="shared" si="8"/>
        <v>5.854781585</v>
      </c>
      <c r="C106" s="144">
        <f t="shared" si="1"/>
        <v>2021</v>
      </c>
      <c r="D106" s="144">
        <f t="shared" si="2"/>
        <v>2</v>
      </c>
      <c r="E106" s="131">
        <f t="shared" si="3"/>
        <v>44377</v>
      </c>
      <c r="F106" s="131">
        <f t="shared" si="4"/>
        <v>44469</v>
      </c>
      <c r="G106" s="130" t="str">
        <f t="shared" si="5"/>
        <v/>
      </c>
      <c r="H106" s="130" t="str">
        <f t="shared" si="6"/>
        <v/>
      </c>
      <c r="I106" s="147">
        <f t="shared" si="7"/>
        <v>5.862533477</v>
      </c>
      <c r="J106" s="130"/>
      <c r="K106" s="130"/>
      <c r="L106" s="130"/>
      <c r="M106" s="130"/>
      <c r="N106" s="130"/>
      <c r="O106" s="130"/>
      <c r="P106" s="130"/>
      <c r="Q106" s="130"/>
      <c r="R106" s="130"/>
      <c r="S106" s="130"/>
      <c r="T106" s="130"/>
      <c r="U106" s="130"/>
    </row>
    <row r="107" ht="12.75" customHeight="1">
      <c r="A107" s="142">
        <v>44294.0</v>
      </c>
      <c r="B107" s="146">
        <f t="shared" si="8"/>
        <v>5.9869616</v>
      </c>
      <c r="C107" s="144">
        <f t="shared" si="1"/>
        <v>2021</v>
      </c>
      <c r="D107" s="144">
        <f t="shared" si="2"/>
        <v>2</v>
      </c>
      <c r="E107" s="131">
        <f t="shared" si="3"/>
        <v>44377</v>
      </c>
      <c r="F107" s="131">
        <f t="shared" si="4"/>
        <v>44469</v>
      </c>
      <c r="G107" s="130" t="str">
        <f t="shared" si="5"/>
        <v/>
      </c>
      <c r="H107" s="130" t="str">
        <f t="shared" si="6"/>
        <v/>
      </c>
      <c r="I107" s="147">
        <f t="shared" si="7"/>
        <v>5.862533477</v>
      </c>
      <c r="J107" s="130"/>
      <c r="K107" s="130"/>
      <c r="L107" s="130"/>
      <c r="M107" s="130"/>
      <c r="N107" s="130"/>
      <c r="O107" s="130"/>
      <c r="P107" s="130"/>
      <c r="Q107" s="130"/>
      <c r="R107" s="130"/>
      <c r="S107" s="130"/>
      <c r="T107" s="130"/>
      <c r="U107" s="130"/>
    </row>
    <row r="108" ht="12.75" customHeight="1">
      <c r="A108" s="142">
        <v>44295.0</v>
      </c>
      <c r="B108" s="146">
        <f t="shared" si="8"/>
        <v>5.851800484</v>
      </c>
      <c r="C108" s="144">
        <f t="shared" si="1"/>
        <v>2021</v>
      </c>
      <c r="D108" s="144">
        <f t="shared" si="2"/>
        <v>2</v>
      </c>
      <c r="E108" s="131">
        <f t="shared" si="3"/>
        <v>44377</v>
      </c>
      <c r="F108" s="131">
        <f t="shared" si="4"/>
        <v>44469</v>
      </c>
      <c r="G108" s="130" t="str">
        <f t="shared" si="5"/>
        <v/>
      </c>
      <c r="H108" s="130" t="str">
        <f t="shared" si="6"/>
        <v/>
      </c>
      <c r="I108" s="147">
        <f t="shared" si="7"/>
        <v>5.862533477</v>
      </c>
      <c r="J108" s="130"/>
      <c r="K108" s="130"/>
      <c r="L108" s="130"/>
      <c r="M108" s="130"/>
      <c r="N108" s="130"/>
      <c r="O108" s="130"/>
      <c r="P108" s="130"/>
      <c r="Q108" s="130"/>
      <c r="R108" s="130"/>
      <c r="S108" s="130"/>
      <c r="T108" s="130"/>
      <c r="U108" s="130"/>
    </row>
    <row r="109" ht="12.75" customHeight="1">
      <c r="A109" s="142">
        <v>44296.0</v>
      </c>
      <c r="B109" s="146">
        <f t="shared" si="8"/>
        <v>5.983907232</v>
      </c>
      <c r="C109" s="144">
        <f t="shared" si="1"/>
        <v>2021</v>
      </c>
      <c r="D109" s="144">
        <f t="shared" si="2"/>
        <v>2</v>
      </c>
      <c r="E109" s="131">
        <f t="shared" si="3"/>
        <v>44377</v>
      </c>
      <c r="F109" s="131">
        <f t="shared" si="4"/>
        <v>44469</v>
      </c>
      <c r="G109" s="130" t="str">
        <f t="shared" si="5"/>
        <v/>
      </c>
      <c r="H109" s="130" t="str">
        <f t="shared" si="6"/>
        <v/>
      </c>
      <c r="I109" s="147">
        <f t="shared" si="7"/>
        <v>5.862533477</v>
      </c>
      <c r="J109" s="130"/>
      <c r="K109" s="130"/>
      <c r="L109" s="130"/>
      <c r="M109" s="130"/>
      <c r="N109" s="130"/>
      <c r="O109" s="130"/>
      <c r="P109" s="130"/>
      <c r="Q109" s="130"/>
      <c r="R109" s="130"/>
      <c r="S109" s="130"/>
      <c r="T109" s="130"/>
      <c r="U109" s="130"/>
    </row>
    <row r="110" ht="12.75" customHeight="1">
      <c r="A110" s="142">
        <v>44297.0</v>
      </c>
      <c r="B110" s="146">
        <f t="shared" si="8"/>
        <v>5.848821171</v>
      </c>
      <c r="C110" s="144">
        <f t="shared" si="1"/>
        <v>2021</v>
      </c>
      <c r="D110" s="144">
        <f t="shared" si="2"/>
        <v>2</v>
      </c>
      <c r="E110" s="131">
        <f t="shared" si="3"/>
        <v>44377</v>
      </c>
      <c r="F110" s="131">
        <f t="shared" si="4"/>
        <v>44469</v>
      </c>
      <c r="G110" s="130" t="str">
        <f t="shared" si="5"/>
        <v/>
      </c>
      <c r="H110" s="130" t="str">
        <f t="shared" si="6"/>
        <v/>
      </c>
      <c r="I110" s="147">
        <f t="shared" si="7"/>
        <v>5.862533477</v>
      </c>
      <c r="J110" s="130"/>
      <c r="K110" s="130"/>
      <c r="L110" s="130"/>
      <c r="M110" s="130"/>
      <c r="N110" s="130"/>
      <c r="O110" s="130"/>
      <c r="P110" s="130"/>
      <c r="Q110" s="130"/>
      <c r="R110" s="130"/>
      <c r="S110" s="130"/>
      <c r="T110" s="130"/>
      <c r="U110" s="130"/>
    </row>
    <row r="111" ht="12.75" customHeight="1">
      <c r="A111" s="142">
        <v>44298.0</v>
      </c>
      <c r="B111" s="146">
        <f t="shared" si="8"/>
        <v>5.980854698</v>
      </c>
      <c r="C111" s="144">
        <f t="shared" si="1"/>
        <v>2021</v>
      </c>
      <c r="D111" s="144">
        <f t="shared" si="2"/>
        <v>2</v>
      </c>
      <c r="E111" s="131">
        <f t="shared" si="3"/>
        <v>44377</v>
      </c>
      <c r="F111" s="131">
        <f t="shared" si="4"/>
        <v>44469</v>
      </c>
      <c r="G111" s="130" t="str">
        <f t="shared" si="5"/>
        <v/>
      </c>
      <c r="H111" s="130" t="str">
        <f t="shared" si="6"/>
        <v/>
      </c>
      <c r="I111" s="147">
        <f t="shared" si="7"/>
        <v>5.862533477</v>
      </c>
      <c r="J111" s="130"/>
      <c r="K111" s="130"/>
      <c r="L111" s="130"/>
      <c r="M111" s="130"/>
      <c r="N111" s="130"/>
      <c r="O111" s="130"/>
      <c r="P111" s="130"/>
      <c r="Q111" s="130"/>
      <c r="R111" s="130"/>
      <c r="S111" s="130"/>
      <c r="T111" s="130"/>
      <c r="U111" s="130"/>
    </row>
    <row r="112" ht="12.75" customHeight="1">
      <c r="A112" s="142">
        <v>44299.0</v>
      </c>
      <c r="B112" s="146">
        <f t="shared" si="8"/>
        <v>5.845843644</v>
      </c>
      <c r="C112" s="144">
        <f t="shared" si="1"/>
        <v>2021</v>
      </c>
      <c r="D112" s="144">
        <f t="shared" si="2"/>
        <v>2</v>
      </c>
      <c r="E112" s="131">
        <f t="shared" si="3"/>
        <v>44377</v>
      </c>
      <c r="F112" s="131">
        <f t="shared" si="4"/>
        <v>44469</v>
      </c>
      <c r="G112" s="130" t="str">
        <f t="shared" si="5"/>
        <v/>
      </c>
      <c r="H112" s="130" t="str">
        <f t="shared" si="6"/>
        <v/>
      </c>
      <c r="I112" s="147">
        <f t="shared" si="7"/>
        <v>5.862533477</v>
      </c>
      <c r="J112" s="130"/>
      <c r="K112" s="130"/>
      <c r="L112" s="130"/>
      <c r="M112" s="130"/>
      <c r="N112" s="130"/>
      <c r="O112" s="130"/>
      <c r="P112" s="130"/>
      <c r="Q112" s="130"/>
      <c r="R112" s="130"/>
      <c r="S112" s="130"/>
      <c r="T112" s="130"/>
      <c r="U112" s="130"/>
    </row>
    <row r="113" ht="12.75" customHeight="1">
      <c r="A113" s="142">
        <v>44300.0</v>
      </c>
      <c r="B113" s="146">
        <f t="shared" si="8"/>
        <v>5.977803997</v>
      </c>
      <c r="C113" s="144">
        <f t="shared" si="1"/>
        <v>2021</v>
      </c>
      <c r="D113" s="144">
        <f t="shared" si="2"/>
        <v>2</v>
      </c>
      <c r="E113" s="131">
        <f t="shared" si="3"/>
        <v>44377</v>
      </c>
      <c r="F113" s="131">
        <f t="shared" si="4"/>
        <v>44469</v>
      </c>
      <c r="G113" s="130" t="str">
        <f t="shared" si="5"/>
        <v/>
      </c>
      <c r="H113" s="130" t="str">
        <f t="shared" si="6"/>
        <v/>
      </c>
      <c r="I113" s="147">
        <f t="shared" si="7"/>
        <v>5.862533477</v>
      </c>
      <c r="J113" s="130"/>
      <c r="K113" s="130"/>
      <c r="L113" s="130"/>
      <c r="M113" s="130"/>
      <c r="N113" s="130"/>
      <c r="O113" s="130"/>
      <c r="P113" s="130"/>
      <c r="Q113" s="130"/>
      <c r="R113" s="130"/>
      <c r="S113" s="130"/>
      <c r="T113" s="130"/>
      <c r="U113" s="130"/>
    </row>
    <row r="114" ht="12.75" customHeight="1">
      <c r="A114" s="142">
        <v>44301.0</v>
      </c>
      <c r="B114" s="146">
        <f t="shared" si="8"/>
        <v>5.842867901</v>
      </c>
      <c r="C114" s="144">
        <f t="shared" si="1"/>
        <v>2021</v>
      </c>
      <c r="D114" s="144">
        <f t="shared" si="2"/>
        <v>2</v>
      </c>
      <c r="E114" s="131">
        <f t="shared" si="3"/>
        <v>44377</v>
      </c>
      <c r="F114" s="131">
        <f t="shared" si="4"/>
        <v>44469</v>
      </c>
      <c r="G114" s="130" t="str">
        <f t="shared" si="5"/>
        <v/>
      </c>
      <c r="H114" s="130" t="str">
        <f t="shared" si="6"/>
        <v/>
      </c>
      <c r="I114" s="147">
        <f t="shared" si="7"/>
        <v>5.862533477</v>
      </c>
      <c r="J114" s="130"/>
      <c r="K114" s="130"/>
      <c r="L114" s="130"/>
      <c r="M114" s="130"/>
      <c r="N114" s="130"/>
      <c r="O114" s="130"/>
      <c r="P114" s="130"/>
      <c r="Q114" s="130"/>
      <c r="R114" s="130"/>
      <c r="S114" s="130"/>
      <c r="T114" s="130"/>
      <c r="U114" s="130"/>
    </row>
    <row r="115" ht="12.75" customHeight="1">
      <c r="A115" s="142">
        <v>44302.0</v>
      </c>
      <c r="B115" s="146">
        <f t="shared" si="8"/>
        <v>5.974755127</v>
      </c>
      <c r="C115" s="144">
        <f t="shared" si="1"/>
        <v>2021</v>
      </c>
      <c r="D115" s="144">
        <f t="shared" si="2"/>
        <v>2</v>
      </c>
      <c r="E115" s="131">
        <f t="shared" si="3"/>
        <v>44377</v>
      </c>
      <c r="F115" s="131">
        <f t="shared" si="4"/>
        <v>44469</v>
      </c>
      <c r="G115" s="130" t="str">
        <f t="shared" si="5"/>
        <v/>
      </c>
      <c r="H115" s="130" t="str">
        <f t="shared" si="6"/>
        <v/>
      </c>
      <c r="I115" s="147">
        <f t="shared" si="7"/>
        <v>5.862533477</v>
      </c>
      <c r="J115" s="130"/>
      <c r="K115" s="130"/>
      <c r="L115" s="130"/>
      <c r="M115" s="130"/>
      <c r="N115" s="130"/>
      <c r="O115" s="130"/>
      <c r="P115" s="130"/>
      <c r="Q115" s="130"/>
      <c r="R115" s="130"/>
      <c r="S115" s="130"/>
      <c r="T115" s="130"/>
      <c r="U115" s="130"/>
    </row>
    <row r="116" ht="12.75" customHeight="1">
      <c r="A116" s="142">
        <v>44303.0</v>
      </c>
      <c r="B116" s="146">
        <f t="shared" si="8"/>
        <v>5.839893941</v>
      </c>
      <c r="C116" s="144">
        <f t="shared" si="1"/>
        <v>2021</v>
      </c>
      <c r="D116" s="144">
        <f t="shared" si="2"/>
        <v>2</v>
      </c>
      <c r="E116" s="131">
        <f t="shared" si="3"/>
        <v>44377</v>
      </c>
      <c r="F116" s="131">
        <f t="shared" si="4"/>
        <v>44469</v>
      </c>
      <c r="G116" s="130" t="str">
        <f t="shared" si="5"/>
        <v/>
      </c>
      <c r="H116" s="130" t="str">
        <f t="shared" si="6"/>
        <v/>
      </c>
      <c r="I116" s="147">
        <f t="shared" si="7"/>
        <v>5.862533477</v>
      </c>
      <c r="J116" s="130"/>
      <c r="K116" s="130"/>
      <c r="L116" s="130"/>
      <c r="M116" s="130"/>
      <c r="N116" s="130"/>
      <c r="O116" s="130"/>
      <c r="P116" s="130"/>
      <c r="Q116" s="130"/>
      <c r="R116" s="130"/>
      <c r="S116" s="130"/>
      <c r="T116" s="130"/>
      <c r="U116" s="130"/>
    </row>
    <row r="117" ht="12.75" customHeight="1">
      <c r="A117" s="142">
        <v>44304.0</v>
      </c>
      <c r="B117" s="146">
        <f t="shared" si="8"/>
        <v>5.971708087</v>
      </c>
      <c r="C117" s="144">
        <f t="shared" si="1"/>
        <v>2021</v>
      </c>
      <c r="D117" s="144">
        <f t="shared" si="2"/>
        <v>2</v>
      </c>
      <c r="E117" s="131">
        <f t="shared" si="3"/>
        <v>44377</v>
      </c>
      <c r="F117" s="131">
        <f t="shared" si="4"/>
        <v>44469</v>
      </c>
      <c r="G117" s="130" t="str">
        <f t="shared" si="5"/>
        <v/>
      </c>
      <c r="H117" s="130" t="str">
        <f t="shared" si="6"/>
        <v/>
      </c>
      <c r="I117" s="147">
        <f t="shared" si="7"/>
        <v>5.862533477</v>
      </c>
      <c r="J117" s="130"/>
      <c r="K117" s="130"/>
      <c r="L117" s="130"/>
      <c r="M117" s="130"/>
      <c r="N117" s="130"/>
      <c r="O117" s="130"/>
      <c r="P117" s="130"/>
      <c r="Q117" s="130"/>
      <c r="R117" s="130"/>
      <c r="S117" s="130"/>
      <c r="T117" s="130"/>
      <c r="U117" s="130"/>
    </row>
    <row r="118" ht="12.75" customHeight="1">
      <c r="A118" s="142">
        <v>44305.0</v>
      </c>
      <c r="B118" s="146">
        <f t="shared" si="8"/>
        <v>5.836921763</v>
      </c>
      <c r="C118" s="144">
        <f t="shared" si="1"/>
        <v>2021</v>
      </c>
      <c r="D118" s="144">
        <f t="shared" si="2"/>
        <v>2</v>
      </c>
      <c r="E118" s="131">
        <f t="shared" si="3"/>
        <v>44377</v>
      </c>
      <c r="F118" s="131">
        <f t="shared" si="4"/>
        <v>44469</v>
      </c>
      <c r="G118" s="130" t="str">
        <f t="shared" si="5"/>
        <v/>
      </c>
      <c r="H118" s="130" t="str">
        <f t="shared" si="6"/>
        <v/>
      </c>
      <c r="I118" s="147">
        <f t="shared" si="7"/>
        <v>5.862533477</v>
      </c>
      <c r="J118" s="130"/>
      <c r="K118" s="130"/>
      <c r="L118" s="130"/>
      <c r="M118" s="130"/>
      <c r="N118" s="130"/>
      <c r="O118" s="130"/>
      <c r="P118" s="130"/>
      <c r="Q118" s="130"/>
      <c r="R118" s="130"/>
      <c r="S118" s="130"/>
      <c r="T118" s="130"/>
      <c r="U118" s="130"/>
    </row>
    <row r="119" ht="12.75" customHeight="1">
      <c r="A119" s="142">
        <v>44306.0</v>
      </c>
      <c r="B119" s="146">
        <f t="shared" si="8"/>
        <v>5.968662876</v>
      </c>
      <c r="C119" s="144">
        <f t="shared" si="1"/>
        <v>2021</v>
      </c>
      <c r="D119" s="144">
        <f t="shared" si="2"/>
        <v>2</v>
      </c>
      <c r="E119" s="131">
        <f t="shared" si="3"/>
        <v>44377</v>
      </c>
      <c r="F119" s="131">
        <f t="shared" si="4"/>
        <v>44469</v>
      </c>
      <c r="G119" s="130" t="str">
        <f t="shared" si="5"/>
        <v/>
      </c>
      <c r="H119" s="130" t="str">
        <f t="shared" si="6"/>
        <v/>
      </c>
      <c r="I119" s="147">
        <f t="shared" si="7"/>
        <v>5.862533477</v>
      </c>
      <c r="J119" s="130"/>
      <c r="K119" s="130"/>
      <c r="L119" s="130"/>
      <c r="M119" s="130"/>
      <c r="N119" s="130"/>
      <c r="O119" s="130"/>
      <c r="P119" s="130"/>
      <c r="Q119" s="130"/>
      <c r="R119" s="130"/>
      <c r="S119" s="130"/>
      <c r="T119" s="130"/>
      <c r="U119" s="130"/>
    </row>
    <row r="120" ht="12.75" customHeight="1">
      <c r="A120" s="142">
        <v>44307.0</v>
      </c>
      <c r="B120" s="146">
        <f t="shared" si="8"/>
        <v>5.833951366</v>
      </c>
      <c r="C120" s="144">
        <f t="shared" si="1"/>
        <v>2021</v>
      </c>
      <c r="D120" s="144">
        <f t="shared" si="2"/>
        <v>2</v>
      </c>
      <c r="E120" s="131">
        <f t="shared" si="3"/>
        <v>44377</v>
      </c>
      <c r="F120" s="131">
        <f t="shared" si="4"/>
        <v>44469</v>
      </c>
      <c r="G120" s="130" t="str">
        <f t="shared" si="5"/>
        <v/>
      </c>
      <c r="H120" s="130" t="str">
        <f t="shared" si="6"/>
        <v/>
      </c>
      <c r="I120" s="147">
        <f t="shared" si="7"/>
        <v>5.862533477</v>
      </c>
      <c r="J120" s="130"/>
      <c r="K120" s="130"/>
      <c r="L120" s="130"/>
      <c r="M120" s="130"/>
      <c r="N120" s="130"/>
      <c r="O120" s="130"/>
      <c r="P120" s="130"/>
      <c r="Q120" s="130"/>
      <c r="R120" s="130"/>
      <c r="S120" s="130"/>
      <c r="T120" s="130"/>
      <c r="U120" s="130"/>
    </row>
    <row r="121" ht="12.75" customHeight="1">
      <c r="A121" s="142">
        <v>44308.0</v>
      </c>
      <c r="B121" s="146">
        <f t="shared" si="8"/>
        <v>5.965619493</v>
      </c>
      <c r="C121" s="144">
        <f t="shared" si="1"/>
        <v>2021</v>
      </c>
      <c r="D121" s="144">
        <f t="shared" si="2"/>
        <v>2</v>
      </c>
      <c r="E121" s="131">
        <f t="shared" si="3"/>
        <v>44377</v>
      </c>
      <c r="F121" s="131">
        <f t="shared" si="4"/>
        <v>44469</v>
      </c>
      <c r="G121" s="130" t="str">
        <f t="shared" si="5"/>
        <v/>
      </c>
      <c r="H121" s="130" t="str">
        <f t="shared" si="6"/>
        <v/>
      </c>
      <c r="I121" s="147">
        <f t="shared" si="7"/>
        <v>5.862533477</v>
      </c>
      <c r="J121" s="130"/>
      <c r="K121" s="130"/>
      <c r="L121" s="130"/>
      <c r="M121" s="130"/>
      <c r="N121" s="130"/>
      <c r="O121" s="130"/>
      <c r="P121" s="130"/>
      <c r="Q121" s="130"/>
      <c r="R121" s="130"/>
      <c r="S121" s="130"/>
      <c r="T121" s="130"/>
      <c r="U121" s="130"/>
    </row>
    <row r="122" ht="12.75" customHeight="1">
      <c r="A122" s="142">
        <v>44309.0</v>
      </c>
      <c r="B122" s="146">
        <f t="shared" si="8"/>
        <v>5.830982749</v>
      </c>
      <c r="C122" s="144">
        <f t="shared" si="1"/>
        <v>2021</v>
      </c>
      <c r="D122" s="144">
        <f t="shared" si="2"/>
        <v>2</v>
      </c>
      <c r="E122" s="131">
        <f t="shared" si="3"/>
        <v>44377</v>
      </c>
      <c r="F122" s="131">
        <f t="shared" si="4"/>
        <v>44469</v>
      </c>
      <c r="G122" s="130" t="str">
        <f t="shared" si="5"/>
        <v/>
      </c>
      <c r="H122" s="130" t="str">
        <f t="shared" si="6"/>
        <v/>
      </c>
      <c r="I122" s="147">
        <f t="shared" si="7"/>
        <v>5.862533477</v>
      </c>
      <c r="J122" s="130"/>
      <c r="K122" s="130"/>
      <c r="L122" s="130"/>
      <c r="M122" s="130"/>
      <c r="N122" s="130"/>
      <c r="O122" s="130"/>
      <c r="P122" s="130"/>
      <c r="Q122" s="130"/>
      <c r="R122" s="130"/>
      <c r="S122" s="130"/>
      <c r="T122" s="130"/>
      <c r="U122" s="130"/>
    </row>
    <row r="123" ht="12.75" customHeight="1">
      <c r="A123" s="142">
        <v>44310.0</v>
      </c>
      <c r="B123" s="146">
        <f t="shared" si="8"/>
        <v>5.962577936</v>
      </c>
      <c r="C123" s="144">
        <f t="shared" si="1"/>
        <v>2021</v>
      </c>
      <c r="D123" s="144">
        <f t="shared" si="2"/>
        <v>2</v>
      </c>
      <c r="E123" s="131">
        <f t="shared" si="3"/>
        <v>44377</v>
      </c>
      <c r="F123" s="131">
        <f t="shared" si="4"/>
        <v>44469</v>
      </c>
      <c r="G123" s="130" t="str">
        <f t="shared" si="5"/>
        <v/>
      </c>
      <c r="H123" s="130" t="str">
        <f t="shared" si="6"/>
        <v/>
      </c>
      <c r="I123" s="147">
        <f t="shared" si="7"/>
        <v>5.862533477</v>
      </c>
      <c r="J123" s="130"/>
      <c r="K123" s="130"/>
      <c r="L123" s="130"/>
      <c r="M123" s="130"/>
      <c r="N123" s="130"/>
      <c r="O123" s="130"/>
      <c r="P123" s="130"/>
      <c r="Q123" s="130"/>
      <c r="R123" s="130"/>
      <c r="S123" s="130"/>
      <c r="T123" s="130"/>
      <c r="U123" s="130"/>
    </row>
    <row r="124" ht="12.75" customHeight="1">
      <c r="A124" s="142">
        <v>44311.0</v>
      </c>
      <c r="B124" s="146">
        <f t="shared" si="8"/>
        <v>5.82801591</v>
      </c>
      <c r="C124" s="144">
        <f t="shared" si="1"/>
        <v>2021</v>
      </c>
      <c r="D124" s="144">
        <f t="shared" si="2"/>
        <v>2</v>
      </c>
      <c r="E124" s="131">
        <f t="shared" si="3"/>
        <v>44377</v>
      </c>
      <c r="F124" s="131">
        <f t="shared" si="4"/>
        <v>44469</v>
      </c>
      <c r="G124" s="130" t="str">
        <f t="shared" si="5"/>
        <v/>
      </c>
      <c r="H124" s="130" t="str">
        <f t="shared" si="6"/>
        <v/>
      </c>
      <c r="I124" s="147">
        <f t="shared" si="7"/>
        <v>5.862533477</v>
      </c>
      <c r="J124" s="130"/>
      <c r="K124" s="130"/>
      <c r="L124" s="130"/>
      <c r="M124" s="130"/>
      <c r="N124" s="130"/>
      <c r="O124" s="130"/>
      <c r="P124" s="130"/>
      <c r="Q124" s="130"/>
      <c r="R124" s="130"/>
      <c r="S124" s="130"/>
      <c r="T124" s="130"/>
      <c r="U124" s="130"/>
    </row>
    <row r="125" ht="12.75" customHeight="1">
      <c r="A125" s="142">
        <v>44312.0</v>
      </c>
      <c r="B125" s="146">
        <f t="shared" si="8"/>
        <v>5.959538205</v>
      </c>
      <c r="C125" s="144">
        <f t="shared" si="1"/>
        <v>2021</v>
      </c>
      <c r="D125" s="144">
        <f t="shared" si="2"/>
        <v>2</v>
      </c>
      <c r="E125" s="131">
        <f t="shared" si="3"/>
        <v>44377</v>
      </c>
      <c r="F125" s="131">
        <f t="shared" si="4"/>
        <v>44469</v>
      </c>
      <c r="G125" s="130" t="str">
        <f t="shared" si="5"/>
        <v/>
      </c>
      <c r="H125" s="130" t="str">
        <f t="shared" si="6"/>
        <v/>
      </c>
      <c r="I125" s="147">
        <f t="shared" si="7"/>
        <v>5.862533477</v>
      </c>
      <c r="J125" s="130"/>
      <c r="K125" s="130"/>
      <c r="L125" s="130"/>
      <c r="M125" s="130"/>
      <c r="N125" s="130"/>
      <c r="O125" s="130"/>
      <c r="P125" s="130"/>
      <c r="Q125" s="130"/>
      <c r="R125" s="130"/>
      <c r="S125" s="130"/>
      <c r="T125" s="130"/>
      <c r="U125" s="130"/>
    </row>
    <row r="126" ht="12.75" customHeight="1">
      <c r="A126" s="142">
        <v>44313.0</v>
      </c>
      <c r="B126" s="146">
        <f t="shared" si="8"/>
        <v>5.825050849</v>
      </c>
      <c r="C126" s="144">
        <f t="shared" si="1"/>
        <v>2021</v>
      </c>
      <c r="D126" s="144">
        <f t="shared" si="2"/>
        <v>2</v>
      </c>
      <c r="E126" s="131">
        <f t="shared" si="3"/>
        <v>44377</v>
      </c>
      <c r="F126" s="131">
        <f t="shared" si="4"/>
        <v>44469</v>
      </c>
      <c r="G126" s="130" t="str">
        <f t="shared" si="5"/>
        <v/>
      </c>
      <c r="H126" s="130" t="str">
        <f t="shared" si="6"/>
        <v/>
      </c>
      <c r="I126" s="147">
        <f t="shared" si="7"/>
        <v>5.862533477</v>
      </c>
      <c r="J126" s="130"/>
      <c r="K126" s="130"/>
      <c r="L126" s="130"/>
      <c r="M126" s="130"/>
      <c r="N126" s="130"/>
      <c r="O126" s="130"/>
      <c r="P126" s="130"/>
      <c r="Q126" s="130"/>
      <c r="R126" s="130"/>
      <c r="S126" s="130"/>
      <c r="T126" s="130"/>
      <c r="U126" s="130"/>
    </row>
    <row r="127" ht="12.75" customHeight="1">
      <c r="A127" s="142">
        <v>44314.0</v>
      </c>
      <c r="B127" s="146">
        <f t="shared" si="8"/>
        <v>5.956500297</v>
      </c>
      <c r="C127" s="144">
        <f t="shared" si="1"/>
        <v>2021</v>
      </c>
      <c r="D127" s="144">
        <f t="shared" si="2"/>
        <v>2</v>
      </c>
      <c r="E127" s="131">
        <f t="shared" si="3"/>
        <v>44377</v>
      </c>
      <c r="F127" s="131">
        <f t="shared" si="4"/>
        <v>44469</v>
      </c>
      <c r="G127" s="130" t="str">
        <f t="shared" si="5"/>
        <v/>
      </c>
      <c r="H127" s="130" t="str">
        <f t="shared" si="6"/>
        <v/>
      </c>
      <c r="I127" s="147">
        <f t="shared" si="7"/>
        <v>5.862533477</v>
      </c>
      <c r="J127" s="130"/>
      <c r="K127" s="130"/>
      <c r="L127" s="130"/>
      <c r="M127" s="130"/>
      <c r="N127" s="130"/>
      <c r="O127" s="130"/>
      <c r="P127" s="130"/>
      <c r="Q127" s="130"/>
      <c r="R127" s="130"/>
      <c r="S127" s="130"/>
      <c r="T127" s="130"/>
      <c r="U127" s="130"/>
    </row>
    <row r="128" ht="12.75" customHeight="1">
      <c r="A128" s="142">
        <v>44315.0</v>
      </c>
      <c r="B128" s="146">
        <f t="shared" si="8"/>
        <v>5.822087563</v>
      </c>
      <c r="C128" s="144">
        <f t="shared" si="1"/>
        <v>2021</v>
      </c>
      <c r="D128" s="144">
        <f t="shared" si="2"/>
        <v>2</v>
      </c>
      <c r="E128" s="131">
        <f t="shared" si="3"/>
        <v>44377</v>
      </c>
      <c r="F128" s="131">
        <f t="shared" si="4"/>
        <v>44469</v>
      </c>
      <c r="G128" s="130" t="str">
        <f t="shared" si="5"/>
        <v/>
      </c>
      <c r="H128" s="130" t="str">
        <f t="shared" si="6"/>
        <v/>
      </c>
      <c r="I128" s="147">
        <f t="shared" si="7"/>
        <v>5.862533477</v>
      </c>
      <c r="J128" s="130"/>
      <c r="K128" s="130"/>
      <c r="L128" s="130"/>
      <c r="M128" s="130"/>
      <c r="N128" s="130"/>
      <c r="O128" s="130"/>
      <c r="P128" s="130"/>
      <c r="Q128" s="130"/>
      <c r="R128" s="130"/>
      <c r="S128" s="130"/>
      <c r="T128" s="130"/>
      <c r="U128" s="130"/>
    </row>
    <row r="129" ht="12.75" customHeight="1">
      <c r="A129" s="142">
        <v>44316.0</v>
      </c>
      <c r="B129" s="146">
        <f t="shared" si="8"/>
        <v>5.953464212</v>
      </c>
      <c r="C129" s="144">
        <f t="shared" si="1"/>
        <v>2021</v>
      </c>
      <c r="D129" s="144">
        <f t="shared" si="2"/>
        <v>2</v>
      </c>
      <c r="E129" s="131">
        <f t="shared" si="3"/>
        <v>44377</v>
      </c>
      <c r="F129" s="131">
        <f t="shared" si="4"/>
        <v>44469</v>
      </c>
      <c r="G129" s="130" t="str">
        <f t="shared" si="5"/>
        <v/>
      </c>
      <c r="H129" s="130" t="str">
        <f t="shared" si="6"/>
        <v/>
      </c>
      <c r="I129" s="147">
        <f t="shared" si="7"/>
        <v>5.862533477</v>
      </c>
      <c r="J129" s="130"/>
      <c r="K129" s="130"/>
      <c r="L129" s="130"/>
      <c r="M129" s="130"/>
      <c r="N129" s="130"/>
      <c r="O129" s="130"/>
      <c r="P129" s="130"/>
      <c r="Q129" s="130"/>
      <c r="R129" s="130"/>
      <c r="S129" s="130"/>
      <c r="T129" s="130"/>
      <c r="U129" s="130"/>
    </row>
    <row r="130" ht="12.75" customHeight="1">
      <c r="A130" s="142">
        <v>44317.0</v>
      </c>
      <c r="B130" s="146">
        <f t="shared" si="8"/>
        <v>5.819126052</v>
      </c>
      <c r="C130" s="144">
        <f t="shared" si="1"/>
        <v>2021</v>
      </c>
      <c r="D130" s="144">
        <f t="shared" si="2"/>
        <v>2</v>
      </c>
      <c r="E130" s="131">
        <f t="shared" si="3"/>
        <v>44377</v>
      </c>
      <c r="F130" s="131">
        <f t="shared" si="4"/>
        <v>44469</v>
      </c>
      <c r="G130" s="130" t="str">
        <f t="shared" si="5"/>
        <v/>
      </c>
      <c r="H130" s="130" t="str">
        <f t="shared" si="6"/>
        <v/>
      </c>
      <c r="I130" s="147">
        <f t="shared" si="7"/>
        <v>5.862533477</v>
      </c>
      <c r="J130" s="130"/>
      <c r="K130" s="130"/>
      <c r="L130" s="130"/>
      <c r="M130" s="130"/>
      <c r="N130" s="130"/>
      <c r="O130" s="130"/>
      <c r="P130" s="130"/>
      <c r="Q130" s="130"/>
      <c r="R130" s="130"/>
      <c r="S130" s="130"/>
      <c r="T130" s="130"/>
      <c r="U130" s="130"/>
    </row>
    <row r="131" ht="12.75" customHeight="1">
      <c r="A131" s="142">
        <v>44318.0</v>
      </c>
      <c r="B131" s="146">
        <f t="shared" si="8"/>
        <v>5.950429948</v>
      </c>
      <c r="C131" s="144">
        <f t="shared" si="1"/>
        <v>2021</v>
      </c>
      <c r="D131" s="144">
        <f t="shared" si="2"/>
        <v>2</v>
      </c>
      <c r="E131" s="131">
        <f t="shared" si="3"/>
        <v>44377</v>
      </c>
      <c r="F131" s="131">
        <f t="shared" si="4"/>
        <v>44469</v>
      </c>
      <c r="G131" s="130" t="str">
        <f t="shared" si="5"/>
        <v/>
      </c>
      <c r="H131" s="130" t="str">
        <f t="shared" si="6"/>
        <v/>
      </c>
      <c r="I131" s="147">
        <f t="shared" si="7"/>
        <v>5.862533477</v>
      </c>
      <c r="J131" s="130"/>
      <c r="K131" s="130"/>
      <c r="L131" s="130"/>
      <c r="M131" s="130"/>
      <c r="N131" s="130"/>
      <c r="O131" s="130"/>
      <c r="P131" s="130"/>
      <c r="Q131" s="130"/>
      <c r="R131" s="130"/>
      <c r="S131" s="130"/>
      <c r="T131" s="130"/>
      <c r="U131" s="130"/>
    </row>
    <row r="132" ht="12.75" customHeight="1">
      <c r="A132" s="142">
        <v>44319.0</v>
      </c>
      <c r="B132" s="146">
        <f t="shared" si="8"/>
        <v>5.816166315</v>
      </c>
      <c r="C132" s="144">
        <f t="shared" si="1"/>
        <v>2021</v>
      </c>
      <c r="D132" s="144">
        <f t="shared" si="2"/>
        <v>2</v>
      </c>
      <c r="E132" s="131">
        <f t="shared" si="3"/>
        <v>44377</v>
      </c>
      <c r="F132" s="131">
        <f t="shared" si="4"/>
        <v>44469</v>
      </c>
      <c r="G132" s="130" t="str">
        <f t="shared" si="5"/>
        <v/>
      </c>
      <c r="H132" s="130" t="str">
        <f t="shared" si="6"/>
        <v/>
      </c>
      <c r="I132" s="147">
        <f t="shared" si="7"/>
        <v>5.862533477</v>
      </c>
      <c r="J132" s="130"/>
      <c r="K132" s="130"/>
      <c r="L132" s="130"/>
      <c r="M132" s="130"/>
      <c r="N132" s="130"/>
      <c r="O132" s="130"/>
      <c r="P132" s="130"/>
      <c r="Q132" s="130"/>
      <c r="R132" s="130"/>
      <c r="S132" s="130"/>
      <c r="T132" s="130"/>
      <c r="U132" s="130"/>
    </row>
    <row r="133" ht="12.75" customHeight="1">
      <c r="A133" s="142">
        <v>44320.0</v>
      </c>
      <c r="B133" s="146">
        <f t="shared" si="8"/>
        <v>5.947397505</v>
      </c>
      <c r="C133" s="144">
        <f t="shared" si="1"/>
        <v>2021</v>
      </c>
      <c r="D133" s="144">
        <f t="shared" si="2"/>
        <v>2</v>
      </c>
      <c r="E133" s="131">
        <f t="shared" si="3"/>
        <v>44377</v>
      </c>
      <c r="F133" s="131">
        <f t="shared" si="4"/>
        <v>44469</v>
      </c>
      <c r="G133" s="130" t="str">
        <f t="shared" si="5"/>
        <v/>
      </c>
      <c r="H133" s="130" t="str">
        <f t="shared" si="6"/>
        <v/>
      </c>
      <c r="I133" s="147">
        <f t="shared" si="7"/>
        <v>5.862533477</v>
      </c>
      <c r="J133" s="130"/>
      <c r="K133" s="130"/>
      <c r="L133" s="130"/>
      <c r="M133" s="130"/>
      <c r="N133" s="130"/>
      <c r="O133" s="130"/>
      <c r="P133" s="130"/>
      <c r="Q133" s="130"/>
      <c r="R133" s="130"/>
      <c r="S133" s="130"/>
      <c r="T133" s="130"/>
      <c r="U133" s="130"/>
    </row>
    <row r="134" ht="12.75" customHeight="1">
      <c r="A134" s="142">
        <v>44321.0</v>
      </c>
      <c r="B134" s="146">
        <f t="shared" si="8"/>
        <v>5.81320835</v>
      </c>
      <c r="C134" s="144">
        <f t="shared" si="1"/>
        <v>2021</v>
      </c>
      <c r="D134" s="144">
        <f t="shared" si="2"/>
        <v>2</v>
      </c>
      <c r="E134" s="131">
        <f t="shared" si="3"/>
        <v>44377</v>
      </c>
      <c r="F134" s="131">
        <f t="shared" si="4"/>
        <v>44469</v>
      </c>
      <c r="G134" s="130" t="str">
        <f t="shared" si="5"/>
        <v/>
      </c>
      <c r="H134" s="130" t="str">
        <f t="shared" si="6"/>
        <v/>
      </c>
      <c r="I134" s="147">
        <f t="shared" si="7"/>
        <v>5.862533477</v>
      </c>
      <c r="J134" s="130"/>
      <c r="K134" s="130"/>
      <c r="L134" s="130"/>
      <c r="M134" s="130"/>
      <c r="N134" s="130"/>
      <c r="O134" s="130"/>
      <c r="P134" s="130"/>
      <c r="Q134" s="130"/>
      <c r="R134" s="130"/>
      <c r="S134" s="130"/>
      <c r="T134" s="130"/>
      <c r="U134" s="130"/>
    </row>
    <row r="135" ht="12.75" customHeight="1">
      <c r="A135" s="142">
        <v>44322.0</v>
      </c>
      <c r="B135" s="146">
        <f t="shared" si="8"/>
        <v>5.94436688</v>
      </c>
      <c r="C135" s="144">
        <f t="shared" si="1"/>
        <v>2021</v>
      </c>
      <c r="D135" s="144">
        <f t="shared" si="2"/>
        <v>2</v>
      </c>
      <c r="E135" s="131">
        <f t="shared" si="3"/>
        <v>44377</v>
      </c>
      <c r="F135" s="131">
        <f t="shared" si="4"/>
        <v>44469</v>
      </c>
      <c r="G135" s="130" t="str">
        <f t="shared" si="5"/>
        <v/>
      </c>
      <c r="H135" s="130" t="str">
        <f t="shared" si="6"/>
        <v/>
      </c>
      <c r="I135" s="147">
        <f t="shared" si="7"/>
        <v>5.862533477</v>
      </c>
      <c r="J135" s="130"/>
      <c r="K135" s="130"/>
      <c r="L135" s="130"/>
      <c r="M135" s="130"/>
      <c r="N135" s="130"/>
      <c r="O135" s="130"/>
      <c r="P135" s="130"/>
      <c r="Q135" s="130"/>
      <c r="R135" s="130"/>
      <c r="S135" s="130"/>
      <c r="T135" s="130"/>
      <c r="U135" s="130"/>
    </row>
    <row r="136" ht="12.75" customHeight="1">
      <c r="A136" s="142">
        <v>44323.0</v>
      </c>
      <c r="B136" s="146">
        <f t="shared" si="8"/>
        <v>5.810252157</v>
      </c>
      <c r="C136" s="144">
        <f t="shared" si="1"/>
        <v>2021</v>
      </c>
      <c r="D136" s="144">
        <f t="shared" si="2"/>
        <v>2</v>
      </c>
      <c r="E136" s="131">
        <f t="shared" si="3"/>
        <v>44377</v>
      </c>
      <c r="F136" s="131">
        <f t="shared" si="4"/>
        <v>44469</v>
      </c>
      <c r="G136" s="130" t="str">
        <f t="shared" si="5"/>
        <v/>
      </c>
      <c r="H136" s="130" t="str">
        <f t="shared" si="6"/>
        <v/>
      </c>
      <c r="I136" s="147">
        <f t="shared" si="7"/>
        <v>5.862533477</v>
      </c>
      <c r="J136" s="130"/>
      <c r="K136" s="130"/>
      <c r="L136" s="130"/>
      <c r="M136" s="130"/>
      <c r="N136" s="130"/>
      <c r="O136" s="130"/>
      <c r="P136" s="130"/>
      <c r="Q136" s="130"/>
      <c r="R136" s="130"/>
      <c r="S136" s="130"/>
      <c r="T136" s="130"/>
      <c r="U136" s="130"/>
    </row>
    <row r="137" ht="12.75" customHeight="1">
      <c r="A137" s="142">
        <v>44324.0</v>
      </c>
      <c r="B137" s="146">
        <f t="shared" si="8"/>
        <v>5.941338073</v>
      </c>
      <c r="C137" s="144">
        <f t="shared" si="1"/>
        <v>2021</v>
      </c>
      <c r="D137" s="144">
        <f t="shared" si="2"/>
        <v>2</v>
      </c>
      <c r="E137" s="131">
        <f t="shared" si="3"/>
        <v>44377</v>
      </c>
      <c r="F137" s="131">
        <f t="shared" si="4"/>
        <v>44469</v>
      </c>
      <c r="G137" s="130" t="str">
        <f t="shared" si="5"/>
        <v/>
      </c>
      <c r="H137" s="130" t="str">
        <f t="shared" si="6"/>
        <v/>
      </c>
      <c r="I137" s="147">
        <f t="shared" si="7"/>
        <v>5.862533477</v>
      </c>
      <c r="J137" s="130"/>
      <c r="K137" s="130"/>
      <c r="L137" s="130"/>
      <c r="M137" s="130"/>
      <c r="N137" s="130"/>
      <c r="O137" s="130"/>
      <c r="P137" s="130"/>
      <c r="Q137" s="130"/>
      <c r="R137" s="130"/>
      <c r="S137" s="130"/>
      <c r="T137" s="130"/>
      <c r="U137" s="130"/>
    </row>
    <row r="138" ht="12.75" customHeight="1">
      <c r="A138" s="142">
        <v>44325.0</v>
      </c>
      <c r="B138" s="146">
        <f t="shared" si="8"/>
        <v>5.807297733</v>
      </c>
      <c r="C138" s="144">
        <f t="shared" si="1"/>
        <v>2021</v>
      </c>
      <c r="D138" s="144">
        <f t="shared" si="2"/>
        <v>2</v>
      </c>
      <c r="E138" s="131">
        <f t="shared" si="3"/>
        <v>44377</v>
      </c>
      <c r="F138" s="131">
        <f t="shared" si="4"/>
        <v>44469</v>
      </c>
      <c r="G138" s="130" t="str">
        <f t="shared" si="5"/>
        <v/>
      </c>
      <c r="H138" s="130" t="str">
        <f t="shared" si="6"/>
        <v/>
      </c>
      <c r="I138" s="147">
        <f t="shared" si="7"/>
        <v>5.862533477</v>
      </c>
      <c r="J138" s="130"/>
      <c r="K138" s="130"/>
      <c r="L138" s="130"/>
      <c r="M138" s="130"/>
      <c r="N138" s="130"/>
      <c r="O138" s="130"/>
      <c r="P138" s="130"/>
      <c r="Q138" s="130"/>
      <c r="R138" s="130"/>
      <c r="S138" s="130"/>
      <c r="T138" s="130"/>
      <c r="U138" s="130"/>
    </row>
    <row r="139" ht="12.75" customHeight="1">
      <c r="A139" s="142">
        <v>44326.0</v>
      </c>
      <c r="B139" s="146">
        <f t="shared" si="8"/>
        <v>5.938311083</v>
      </c>
      <c r="C139" s="144">
        <f t="shared" si="1"/>
        <v>2021</v>
      </c>
      <c r="D139" s="144">
        <f t="shared" si="2"/>
        <v>2</v>
      </c>
      <c r="E139" s="131">
        <f t="shared" si="3"/>
        <v>44377</v>
      </c>
      <c r="F139" s="131">
        <f t="shared" si="4"/>
        <v>44469</v>
      </c>
      <c r="G139" s="130" t="str">
        <f t="shared" si="5"/>
        <v/>
      </c>
      <c r="H139" s="130" t="str">
        <f t="shared" si="6"/>
        <v/>
      </c>
      <c r="I139" s="147">
        <f t="shared" si="7"/>
        <v>5.862533477</v>
      </c>
      <c r="J139" s="130"/>
      <c r="K139" s="130"/>
      <c r="L139" s="130"/>
      <c r="M139" s="130"/>
      <c r="N139" s="130"/>
      <c r="O139" s="130"/>
      <c r="P139" s="130"/>
      <c r="Q139" s="130"/>
      <c r="R139" s="130"/>
      <c r="S139" s="130"/>
      <c r="T139" s="130"/>
      <c r="U139" s="130"/>
    </row>
    <row r="140" ht="12.75" customHeight="1">
      <c r="A140" s="142">
        <v>44327.0</v>
      </c>
      <c r="B140" s="146">
        <f t="shared" si="8"/>
        <v>5.804345078</v>
      </c>
      <c r="C140" s="144">
        <f t="shared" si="1"/>
        <v>2021</v>
      </c>
      <c r="D140" s="144">
        <f t="shared" si="2"/>
        <v>2</v>
      </c>
      <c r="E140" s="131">
        <f t="shared" si="3"/>
        <v>44377</v>
      </c>
      <c r="F140" s="131">
        <f t="shared" si="4"/>
        <v>44469</v>
      </c>
      <c r="G140" s="130" t="str">
        <f t="shared" si="5"/>
        <v/>
      </c>
      <c r="H140" s="130" t="str">
        <f t="shared" si="6"/>
        <v/>
      </c>
      <c r="I140" s="147">
        <f t="shared" si="7"/>
        <v>5.862533477</v>
      </c>
      <c r="J140" s="130"/>
      <c r="K140" s="130"/>
      <c r="L140" s="130"/>
      <c r="M140" s="130"/>
      <c r="N140" s="130"/>
      <c r="O140" s="130"/>
      <c r="P140" s="130"/>
      <c r="Q140" s="130"/>
      <c r="R140" s="130"/>
      <c r="S140" s="130"/>
      <c r="T140" s="130"/>
      <c r="U140" s="130"/>
    </row>
    <row r="141" ht="12.75" customHeight="1">
      <c r="A141" s="142">
        <v>44328.0</v>
      </c>
      <c r="B141" s="146">
        <f t="shared" si="8"/>
        <v>5.935285907</v>
      </c>
      <c r="C141" s="144">
        <f t="shared" si="1"/>
        <v>2021</v>
      </c>
      <c r="D141" s="144">
        <f t="shared" si="2"/>
        <v>2</v>
      </c>
      <c r="E141" s="131">
        <f t="shared" si="3"/>
        <v>44377</v>
      </c>
      <c r="F141" s="131">
        <f t="shared" si="4"/>
        <v>44469</v>
      </c>
      <c r="G141" s="130" t="str">
        <f t="shared" si="5"/>
        <v/>
      </c>
      <c r="H141" s="130" t="str">
        <f t="shared" si="6"/>
        <v/>
      </c>
      <c r="I141" s="147">
        <f t="shared" si="7"/>
        <v>5.862533477</v>
      </c>
      <c r="J141" s="130"/>
      <c r="K141" s="130"/>
      <c r="L141" s="130"/>
      <c r="M141" s="130"/>
      <c r="N141" s="130"/>
      <c r="O141" s="130"/>
      <c r="P141" s="130"/>
      <c r="Q141" s="130"/>
      <c r="R141" s="130"/>
      <c r="S141" s="130"/>
      <c r="T141" s="130"/>
      <c r="U141" s="130"/>
    </row>
    <row r="142" ht="12.75" customHeight="1">
      <c r="A142" s="142">
        <v>44329.0</v>
      </c>
      <c r="B142" s="146">
        <f t="shared" si="8"/>
        <v>5.801394191</v>
      </c>
      <c r="C142" s="144">
        <f t="shared" si="1"/>
        <v>2021</v>
      </c>
      <c r="D142" s="144">
        <f t="shared" si="2"/>
        <v>2</v>
      </c>
      <c r="E142" s="131">
        <f t="shared" si="3"/>
        <v>44377</v>
      </c>
      <c r="F142" s="131">
        <f t="shared" si="4"/>
        <v>44469</v>
      </c>
      <c r="G142" s="130" t="str">
        <f t="shared" si="5"/>
        <v/>
      </c>
      <c r="H142" s="130" t="str">
        <f t="shared" si="6"/>
        <v/>
      </c>
      <c r="I142" s="147">
        <f t="shared" si="7"/>
        <v>5.862533477</v>
      </c>
      <c r="J142" s="130"/>
      <c r="K142" s="130"/>
      <c r="L142" s="130"/>
      <c r="M142" s="130"/>
      <c r="N142" s="130"/>
      <c r="O142" s="130"/>
      <c r="P142" s="130"/>
      <c r="Q142" s="130"/>
      <c r="R142" s="130"/>
      <c r="S142" s="130"/>
      <c r="T142" s="130"/>
      <c r="U142" s="130"/>
    </row>
    <row r="143" ht="12.75" customHeight="1">
      <c r="A143" s="142">
        <v>44330.0</v>
      </c>
      <c r="B143" s="146">
        <f t="shared" si="8"/>
        <v>5.932262546</v>
      </c>
      <c r="C143" s="144">
        <f t="shared" si="1"/>
        <v>2021</v>
      </c>
      <c r="D143" s="144">
        <f t="shared" si="2"/>
        <v>2</v>
      </c>
      <c r="E143" s="131">
        <f t="shared" si="3"/>
        <v>44377</v>
      </c>
      <c r="F143" s="131">
        <f t="shared" si="4"/>
        <v>44469</v>
      </c>
      <c r="G143" s="130" t="str">
        <f t="shared" si="5"/>
        <v/>
      </c>
      <c r="H143" s="130" t="str">
        <f t="shared" si="6"/>
        <v/>
      </c>
      <c r="I143" s="147">
        <f t="shared" si="7"/>
        <v>5.862533477</v>
      </c>
      <c r="J143" s="130"/>
      <c r="K143" s="130"/>
      <c r="L143" s="130"/>
      <c r="M143" s="130"/>
      <c r="N143" s="130"/>
      <c r="O143" s="130"/>
      <c r="P143" s="130"/>
      <c r="Q143" s="130"/>
      <c r="R143" s="130"/>
      <c r="S143" s="130"/>
      <c r="T143" s="130"/>
      <c r="U143" s="130"/>
    </row>
    <row r="144" ht="12.75" customHeight="1">
      <c r="A144" s="142">
        <v>44331.0</v>
      </c>
      <c r="B144" s="146">
        <f t="shared" si="8"/>
        <v>5.79844507</v>
      </c>
      <c r="C144" s="144">
        <f t="shared" si="1"/>
        <v>2021</v>
      </c>
      <c r="D144" s="144">
        <f t="shared" si="2"/>
        <v>2</v>
      </c>
      <c r="E144" s="131">
        <f t="shared" si="3"/>
        <v>44377</v>
      </c>
      <c r="F144" s="131">
        <f t="shared" si="4"/>
        <v>44469</v>
      </c>
      <c r="G144" s="130" t="str">
        <f t="shared" si="5"/>
        <v/>
      </c>
      <c r="H144" s="130" t="str">
        <f t="shared" si="6"/>
        <v/>
      </c>
      <c r="I144" s="147">
        <f t="shared" si="7"/>
        <v>5.862533477</v>
      </c>
      <c r="J144" s="130"/>
      <c r="K144" s="130"/>
      <c r="L144" s="130"/>
      <c r="M144" s="130"/>
      <c r="N144" s="130"/>
      <c r="O144" s="130"/>
      <c r="P144" s="130"/>
      <c r="Q144" s="130"/>
      <c r="R144" s="130"/>
      <c r="S144" s="130"/>
      <c r="T144" s="130"/>
      <c r="U144" s="130"/>
    </row>
    <row r="145" ht="12.75" customHeight="1">
      <c r="A145" s="142">
        <v>44332.0</v>
      </c>
      <c r="B145" s="146">
        <f t="shared" si="8"/>
        <v>5.929240997</v>
      </c>
      <c r="C145" s="144">
        <f t="shared" si="1"/>
        <v>2021</v>
      </c>
      <c r="D145" s="144">
        <f t="shared" si="2"/>
        <v>2</v>
      </c>
      <c r="E145" s="131">
        <f t="shared" si="3"/>
        <v>44377</v>
      </c>
      <c r="F145" s="131">
        <f t="shared" si="4"/>
        <v>44469</v>
      </c>
      <c r="G145" s="130" t="str">
        <f t="shared" si="5"/>
        <v/>
      </c>
      <c r="H145" s="130" t="str">
        <f t="shared" si="6"/>
        <v/>
      </c>
      <c r="I145" s="147">
        <f t="shared" si="7"/>
        <v>5.862533477</v>
      </c>
      <c r="J145" s="130"/>
      <c r="K145" s="130"/>
      <c r="L145" s="130"/>
      <c r="M145" s="130"/>
      <c r="N145" s="130"/>
      <c r="O145" s="130"/>
      <c r="P145" s="130"/>
      <c r="Q145" s="130"/>
      <c r="R145" s="130"/>
      <c r="S145" s="130"/>
      <c r="T145" s="130"/>
      <c r="U145" s="130"/>
    </row>
    <row r="146" ht="12.75" customHeight="1">
      <c r="A146" s="142">
        <v>44333.0</v>
      </c>
      <c r="B146" s="146">
        <f t="shared" si="8"/>
        <v>5.795497714</v>
      </c>
      <c r="C146" s="144">
        <f t="shared" si="1"/>
        <v>2021</v>
      </c>
      <c r="D146" s="144">
        <f t="shared" si="2"/>
        <v>2</v>
      </c>
      <c r="E146" s="131">
        <f t="shared" si="3"/>
        <v>44377</v>
      </c>
      <c r="F146" s="131">
        <f t="shared" si="4"/>
        <v>44469</v>
      </c>
      <c r="G146" s="130" t="str">
        <f t="shared" si="5"/>
        <v/>
      </c>
      <c r="H146" s="130" t="str">
        <f t="shared" si="6"/>
        <v/>
      </c>
      <c r="I146" s="147">
        <f t="shared" si="7"/>
        <v>5.862533477</v>
      </c>
      <c r="J146" s="130"/>
      <c r="K146" s="130"/>
      <c r="L146" s="130"/>
      <c r="M146" s="130"/>
      <c r="N146" s="130"/>
      <c r="O146" s="130"/>
      <c r="P146" s="130"/>
      <c r="Q146" s="130"/>
      <c r="R146" s="130"/>
      <c r="S146" s="130"/>
      <c r="T146" s="130"/>
      <c r="U146" s="130"/>
    </row>
    <row r="147" ht="12.75" customHeight="1">
      <c r="A147" s="142">
        <v>44334.0</v>
      </c>
      <c r="B147" s="146">
        <f t="shared" si="8"/>
        <v>5.92622126</v>
      </c>
      <c r="C147" s="144">
        <f t="shared" si="1"/>
        <v>2021</v>
      </c>
      <c r="D147" s="144">
        <f t="shared" si="2"/>
        <v>2</v>
      </c>
      <c r="E147" s="131">
        <f t="shared" si="3"/>
        <v>44377</v>
      </c>
      <c r="F147" s="131">
        <f t="shared" si="4"/>
        <v>44469</v>
      </c>
      <c r="G147" s="130" t="str">
        <f t="shared" si="5"/>
        <v/>
      </c>
      <c r="H147" s="130" t="str">
        <f t="shared" si="6"/>
        <v/>
      </c>
      <c r="I147" s="147">
        <f t="shared" si="7"/>
        <v>5.862533477</v>
      </c>
      <c r="J147" s="130"/>
      <c r="K147" s="130"/>
      <c r="L147" s="130"/>
      <c r="M147" s="130"/>
      <c r="N147" s="130"/>
      <c r="O147" s="130"/>
      <c r="P147" s="130"/>
      <c r="Q147" s="130"/>
      <c r="R147" s="130"/>
      <c r="S147" s="130"/>
      <c r="T147" s="130"/>
      <c r="U147" s="130"/>
    </row>
    <row r="148" ht="12.75" customHeight="1">
      <c r="A148" s="142">
        <v>44335.0</v>
      </c>
      <c r="B148" s="146">
        <f t="shared" si="8"/>
        <v>5.792552122</v>
      </c>
      <c r="C148" s="144">
        <f t="shared" si="1"/>
        <v>2021</v>
      </c>
      <c r="D148" s="144">
        <f t="shared" si="2"/>
        <v>2</v>
      </c>
      <c r="E148" s="131">
        <f t="shared" si="3"/>
        <v>44377</v>
      </c>
      <c r="F148" s="131">
        <f t="shared" si="4"/>
        <v>44469</v>
      </c>
      <c r="G148" s="130" t="str">
        <f t="shared" si="5"/>
        <v/>
      </c>
      <c r="H148" s="130" t="str">
        <f t="shared" si="6"/>
        <v/>
      </c>
      <c r="I148" s="147">
        <f t="shared" si="7"/>
        <v>5.862533477</v>
      </c>
      <c r="J148" s="130"/>
      <c r="K148" s="130"/>
      <c r="L148" s="130"/>
      <c r="M148" s="130"/>
      <c r="N148" s="130"/>
      <c r="O148" s="130"/>
      <c r="P148" s="130"/>
      <c r="Q148" s="130"/>
      <c r="R148" s="130"/>
      <c r="S148" s="130"/>
      <c r="T148" s="130"/>
      <c r="U148" s="130"/>
    </row>
    <row r="149" ht="12.75" customHeight="1">
      <c r="A149" s="142">
        <v>44336.0</v>
      </c>
      <c r="B149" s="146">
        <f t="shared" si="8"/>
        <v>5.923203333</v>
      </c>
      <c r="C149" s="144">
        <f t="shared" si="1"/>
        <v>2021</v>
      </c>
      <c r="D149" s="144">
        <f t="shared" si="2"/>
        <v>2</v>
      </c>
      <c r="E149" s="131">
        <f t="shared" si="3"/>
        <v>44377</v>
      </c>
      <c r="F149" s="131">
        <f t="shared" si="4"/>
        <v>44469</v>
      </c>
      <c r="G149" s="130" t="str">
        <f t="shared" si="5"/>
        <v/>
      </c>
      <c r="H149" s="130" t="str">
        <f t="shared" si="6"/>
        <v/>
      </c>
      <c r="I149" s="147">
        <f t="shared" si="7"/>
        <v>5.862533477</v>
      </c>
      <c r="J149" s="130"/>
      <c r="K149" s="130"/>
      <c r="L149" s="130"/>
      <c r="M149" s="130"/>
      <c r="N149" s="130"/>
      <c r="O149" s="130"/>
      <c r="P149" s="130"/>
      <c r="Q149" s="130"/>
      <c r="R149" s="130"/>
      <c r="S149" s="130"/>
      <c r="T149" s="130"/>
      <c r="U149" s="130"/>
    </row>
    <row r="150" ht="12.75" customHeight="1">
      <c r="A150" s="142">
        <v>44337.0</v>
      </c>
      <c r="B150" s="146">
        <f t="shared" si="8"/>
        <v>5.789608292</v>
      </c>
      <c r="C150" s="144">
        <f t="shared" si="1"/>
        <v>2021</v>
      </c>
      <c r="D150" s="144">
        <f t="shared" si="2"/>
        <v>2</v>
      </c>
      <c r="E150" s="131">
        <f t="shared" si="3"/>
        <v>44377</v>
      </c>
      <c r="F150" s="131">
        <f t="shared" si="4"/>
        <v>44469</v>
      </c>
      <c r="G150" s="130" t="str">
        <f t="shared" si="5"/>
        <v/>
      </c>
      <c r="H150" s="130" t="str">
        <f t="shared" si="6"/>
        <v/>
      </c>
      <c r="I150" s="147">
        <f t="shared" si="7"/>
        <v>5.862533477</v>
      </c>
      <c r="J150" s="130"/>
      <c r="K150" s="130"/>
      <c r="L150" s="130"/>
      <c r="M150" s="130"/>
      <c r="N150" s="130"/>
      <c r="O150" s="130"/>
      <c r="P150" s="130"/>
      <c r="Q150" s="130"/>
      <c r="R150" s="130"/>
      <c r="S150" s="130"/>
      <c r="T150" s="130"/>
      <c r="U150" s="130"/>
    </row>
    <row r="151" ht="12.75" customHeight="1">
      <c r="A151" s="142">
        <v>44338.0</v>
      </c>
      <c r="B151" s="146">
        <f t="shared" si="8"/>
        <v>5.920187215</v>
      </c>
      <c r="C151" s="144">
        <f t="shared" si="1"/>
        <v>2021</v>
      </c>
      <c r="D151" s="144">
        <f t="shared" si="2"/>
        <v>2</v>
      </c>
      <c r="E151" s="131">
        <f t="shared" si="3"/>
        <v>44377</v>
      </c>
      <c r="F151" s="131">
        <f t="shared" si="4"/>
        <v>44469</v>
      </c>
      <c r="G151" s="130" t="str">
        <f t="shared" si="5"/>
        <v/>
      </c>
      <c r="H151" s="130" t="str">
        <f t="shared" si="6"/>
        <v/>
      </c>
      <c r="I151" s="147">
        <f t="shared" si="7"/>
        <v>5.862533477</v>
      </c>
      <c r="J151" s="130"/>
      <c r="K151" s="130"/>
      <c r="L151" s="130"/>
      <c r="M151" s="130"/>
      <c r="N151" s="130"/>
      <c r="O151" s="130"/>
      <c r="P151" s="130"/>
      <c r="Q151" s="130"/>
      <c r="R151" s="130"/>
      <c r="S151" s="130"/>
      <c r="T151" s="130"/>
      <c r="U151" s="130"/>
    </row>
    <row r="152" ht="12.75" customHeight="1">
      <c r="A152" s="142">
        <v>44339.0</v>
      </c>
      <c r="B152" s="146">
        <f t="shared" si="8"/>
        <v>5.786666225</v>
      </c>
      <c r="C152" s="144">
        <f t="shared" si="1"/>
        <v>2021</v>
      </c>
      <c r="D152" s="144">
        <f t="shared" si="2"/>
        <v>2</v>
      </c>
      <c r="E152" s="131">
        <f t="shared" si="3"/>
        <v>44377</v>
      </c>
      <c r="F152" s="131">
        <f t="shared" si="4"/>
        <v>44469</v>
      </c>
      <c r="G152" s="130" t="str">
        <f t="shared" si="5"/>
        <v/>
      </c>
      <c r="H152" s="130" t="str">
        <f t="shared" si="6"/>
        <v/>
      </c>
      <c r="I152" s="147">
        <f t="shared" si="7"/>
        <v>5.862533477</v>
      </c>
      <c r="J152" s="130"/>
      <c r="K152" s="130"/>
      <c r="L152" s="130"/>
      <c r="M152" s="130"/>
      <c r="N152" s="130"/>
      <c r="O152" s="130"/>
      <c r="P152" s="130"/>
      <c r="Q152" s="130"/>
      <c r="R152" s="130"/>
      <c r="S152" s="130"/>
      <c r="T152" s="130"/>
      <c r="U152" s="130"/>
    </row>
    <row r="153" ht="12.75" customHeight="1">
      <c r="A153" s="142">
        <v>44340.0</v>
      </c>
      <c r="B153" s="146">
        <f t="shared" si="8"/>
        <v>5.917172905</v>
      </c>
      <c r="C153" s="144">
        <f t="shared" si="1"/>
        <v>2021</v>
      </c>
      <c r="D153" s="144">
        <f t="shared" si="2"/>
        <v>2</v>
      </c>
      <c r="E153" s="131">
        <f t="shared" si="3"/>
        <v>44377</v>
      </c>
      <c r="F153" s="131">
        <f t="shared" si="4"/>
        <v>44469</v>
      </c>
      <c r="G153" s="130" t="str">
        <f t="shared" si="5"/>
        <v/>
      </c>
      <c r="H153" s="130" t="str">
        <f t="shared" si="6"/>
        <v/>
      </c>
      <c r="I153" s="147">
        <f t="shared" si="7"/>
        <v>5.862533477</v>
      </c>
      <c r="J153" s="130"/>
      <c r="K153" s="130"/>
      <c r="L153" s="130"/>
      <c r="M153" s="130"/>
      <c r="N153" s="130"/>
      <c r="O153" s="130"/>
      <c r="P153" s="130"/>
      <c r="Q153" s="130"/>
      <c r="R153" s="130"/>
      <c r="S153" s="130"/>
      <c r="T153" s="130"/>
      <c r="U153" s="130"/>
    </row>
    <row r="154" ht="12.75" customHeight="1">
      <c r="A154" s="142">
        <v>44341.0</v>
      </c>
      <c r="B154" s="146">
        <f t="shared" si="8"/>
        <v>5.783725917</v>
      </c>
      <c r="C154" s="144">
        <f t="shared" si="1"/>
        <v>2021</v>
      </c>
      <c r="D154" s="144">
        <f t="shared" si="2"/>
        <v>2</v>
      </c>
      <c r="E154" s="131">
        <f t="shared" si="3"/>
        <v>44377</v>
      </c>
      <c r="F154" s="131">
        <f t="shared" si="4"/>
        <v>44469</v>
      </c>
      <c r="G154" s="130" t="str">
        <f t="shared" si="5"/>
        <v/>
      </c>
      <c r="H154" s="130" t="str">
        <f t="shared" si="6"/>
        <v/>
      </c>
      <c r="I154" s="147">
        <f t="shared" si="7"/>
        <v>5.862533477</v>
      </c>
      <c r="J154" s="130"/>
      <c r="K154" s="130"/>
      <c r="L154" s="130"/>
      <c r="M154" s="130"/>
      <c r="N154" s="130"/>
      <c r="O154" s="130"/>
      <c r="P154" s="130"/>
      <c r="Q154" s="130"/>
      <c r="R154" s="130"/>
      <c r="S154" s="130"/>
      <c r="T154" s="130"/>
      <c r="U154" s="130"/>
    </row>
    <row r="155" ht="12.75" customHeight="1">
      <c r="A155" s="142">
        <v>44342.0</v>
      </c>
      <c r="B155" s="146">
        <f t="shared" si="8"/>
        <v>5.914160402</v>
      </c>
      <c r="C155" s="144">
        <f t="shared" si="1"/>
        <v>2021</v>
      </c>
      <c r="D155" s="144">
        <f t="shared" si="2"/>
        <v>2</v>
      </c>
      <c r="E155" s="131">
        <f t="shared" si="3"/>
        <v>44377</v>
      </c>
      <c r="F155" s="131">
        <f t="shared" si="4"/>
        <v>44469</v>
      </c>
      <c r="G155" s="130" t="str">
        <f t="shared" si="5"/>
        <v/>
      </c>
      <c r="H155" s="130" t="str">
        <f t="shared" si="6"/>
        <v/>
      </c>
      <c r="I155" s="147">
        <f t="shared" si="7"/>
        <v>5.862533477</v>
      </c>
      <c r="J155" s="130"/>
      <c r="K155" s="130"/>
      <c r="L155" s="130"/>
      <c r="M155" s="130"/>
      <c r="N155" s="130"/>
      <c r="O155" s="130"/>
      <c r="P155" s="130"/>
      <c r="Q155" s="130"/>
      <c r="R155" s="130"/>
      <c r="S155" s="130"/>
      <c r="T155" s="130"/>
      <c r="U155" s="130"/>
    </row>
    <row r="156" ht="12.75" customHeight="1">
      <c r="A156" s="142">
        <v>44343.0</v>
      </c>
      <c r="B156" s="146">
        <f t="shared" si="8"/>
        <v>5.780787369</v>
      </c>
      <c r="C156" s="144">
        <f t="shared" si="1"/>
        <v>2021</v>
      </c>
      <c r="D156" s="144">
        <f t="shared" si="2"/>
        <v>2</v>
      </c>
      <c r="E156" s="131">
        <f t="shared" si="3"/>
        <v>44377</v>
      </c>
      <c r="F156" s="131">
        <f t="shared" si="4"/>
        <v>44469</v>
      </c>
      <c r="G156" s="130" t="str">
        <f t="shared" si="5"/>
        <v/>
      </c>
      <c r="H156" s="130" t="str">
        <f t="shared" si="6"/>
        <v/>
      </c>
      <c r="I156" s="147">
        <f t="shared" si="7"/>
        <v>5.862533477</v>
      </c>
      <c r="J156" s="130"/>
      <c r="K156" s="130"/>
      <c r="L156" s="130"/>
      <c r="M156" s="130"/>
      <c r="N156" s="130"/>
      <c r="O156" s="130"/>
      <c r="P156" s="130"/>
      <c r="Q156" s="130"/>
      <c r="R156" s="130"/>
      <c r="S156" s="130"/>
      <c r="T156" s="130"/>
      <c r="U156" s="130"/>
    </row>
    <row r="157" ht="12.75" customHeight="1">
      <c r="A157" s="142">
        <v>44344.0</v>
      </c>
      <c r="B157" s="146">
        <f t="shared" si="8"/>
        <v>5.911149703</v>
      </c>
      <c r="C157" s="144">
        <f t="shared" si="1"/>
        <v>2021</v>
      </c>
      <c r="D157" s="144">
        <f t="shared" si="2"/>
        <v>2</v>
      </c>
      <c r="E157" s="131">
        <f t="shared" si="3"/>
        <v>44377</v>
      </c>
      <c r="F157" s="131">
        <f t="shared" si="4"/>
        <v>44469</v>
      </c>
      <c r="G157" s="130" t="str">
        <f t="shared" si="5"/>
        <v/>
      </c>
      <c r="H157" s="130" t="str">
        <f t="shared" si="6"/>
        <v/>
      </c>
      <c r="I157" s="147">
        <f t="shared" si="7"/>
        <v>5.862533477</v>
      </c>
      <c r="J157" s="130"/>
      <c r="K157" s="130"/>
      <c r="L157" s="130"/>
      <c r="M157" s="130"/>
      <c r="N157" s="130"/>
      <c r="O157" s="130"/>
      <c r="P157" s="130"/>
      <c r="Q157" s="130"/>
      <c r="R157" s="130"/>
      <c r="S157" s="130"/>
      <c r="T157" s="130"/>
      <c r="U157" s="130"/>
    </row>
    <row r="158" ht="12.75" customHeight="1">
      <c r="A158" s="142">
        <v>44345.0</v>
      </c>
      <c r="B158" s="146">
        <f t="shared" si="8"/>
        <v>5.777850578</v>
      </c>
      <c r="C158" s="144">
        <f t="shared" si="1"/>
        <v>2021</v>
      </c>
      <c r="D158" s="144">
        <f t="shared" si="2"/>
        <v>2</v>
      </c>
      <c r="E158" s="131">
        <f t="shared" si="3"/>
        <v>44377</v>
      </c>
      <c r="F158" s="131">
        <f t="shared" si="4"/>
        <v>44469</v>
      </c>
      <c r="G158" s="130" t="str">
        <f t="shared" si="5"/>
        <v/>
      </c>
      <c r="H158" s="130" t="str">
        <f t="shared" si="6"/>
        <v/>
      </c>
      <c r="I158" s="147">
        <f t="shared" si="7"/>
        <v>5.862533477</v>
      </c>
      <c r="J158" s="130"/>
      <c r="K158" s="130"/>
      <c r="L158" s="130"/>
      <c r="M158" s="130"/>
      <c r="N158" s="130"/>
      <c r="O158" s="130"/>
      <c r="P158" s="130"/>
      <c r="Q158" s="130"/>
      <c r="R158" s="130"/>
      <c r="S158" s="130"/>
      <c r="T158" s="130"/>
      <c r="U158" s="130"/>
    </row>
    <row r="159" ht="12.75" customHeight="1">
      <c r="A159" s="142">
        <v>44346.0</v>
      </c>
      <c r="B159" s="146">
        <f t="shared" si="8"/>
        <v>5.908140809</v>
      </c>
      <c r="C159" s="144">
        <f t="shared" si="1"/>
        <v>2021</v>
      </c>
      <c r="D159" s="144">
        <f t="shared" si="2"/>
        <v>2</v>
      </c>
      <c r="E159" s="131">
        <f t="shared" si="3"/>
        <v>44377</v>
      </c>
      <c r="F159" s="131">
        <f t="shared" si="4"/>
        <v>44469</v>
      </c>
      <c r="G159" s="130" t="str">
        <f t="shared" si="5"/>
        <v/>
      </c>
      <c r="H159" s="130" t="str">
        <f t="shared" si="6"/>
        <v/>
      </c>
      <c r="I159" s="147">
        <f t="shared" si="7"/>
        <v>5.862533477</v>
      </c>
      <c r="J159" s="130"/>
      <c r="K159" s="130"/>
      <c r="L159" s="130"/>
      <c r="M159" s="130"/>
      <c r="N159" s="130"/>
      <c r="O159" s="130"/>
      <c r="P159" s="130"/>
      <c r="Q159" s="130"/>
      <c r="R159" s="130"/>
      <c r="S159" s="130"/>
      <c r="T159" s="130"/>
      <c r="U159" s="130"/>
    </row>
    <row r="160" ht="12.75" customHeight="1">
      <c r="A160" s="142">
        <v>44347.0</v>
      </c>
      <c r="B160" s="146">
        <f t="shared" si="8"/>
        <v>5.774915545</v>
      </c>
      <c r="C160" s="144">
        <f t="shared" si="1"/>
        <v>2021</v>
      </c>
      <c r="D160" s="144">
        <f t="shared" si="2"/>
        <v>2</v>
      </c>
      <c r="E160" s="131">
        <f t="shared" si="3"/>
        <v>44377</v>
      </c>
      <c r="F160" s="131">
        <f t="shared" si="4"/>
        <v>44469</v>
      </c>
      <c r="G160" s="130" t="str">
        <f t="shared" si="5"/>
        <v/>
      </c>
      <c r="H160" s="130" t="str">
        <f t="shared" si="6"/>
        <v/>
      </c>
      <c r="I160" s="147">
        <f t="shared" si="7"/>
        <v>5.862533477</v>
      </c>
      <c r="J160" s="130"/>
      <c r="K160" s="130"/>
      <c r="L160" s="130"/>
      <c r="M160" s="130"/>
      <c r="N160" s="130"/>
      <c r="O160" s="130"/>
      <c r="P160" s="130"/>
      <c r="Q160" s="130"/>
      <c r="R160" s="130"/>
      <c r="S160" s="130"/>
      <c r="T160" s="130"/>
      <c r="U160" s="130"/>
    </row>
    <row r="161" ht="12.75" customHeight="1">
      <c r="A161" s="142">
        <v>44348.0</v>
      </c>
      <c r="B161" s="146">
        <f t="shared" si="8"/>
        <v>5.905133718</v>
      </c>
      <c r="C161" s="144">
        <f t="shared" si="1"/>
        <v>2021</v>
      </c>
      <c r="D161" s="144">
        <f t="shared" si="2"/>
        <v>2</v>
      </c>
      <c r="E161" s="131">
        <f t="shared" si="3"/>
        <v>44377</v>
      </c>
      <c r="F161" s="131">
        <f t="shared" si="4"/>
        <v>44469</v>
      </c>
      <c r="G161" s="130" t="str">
        <f t="shared" si="5"/>
        <v/>
      </c>
      <c r="H161" s="130" t="str">
        <f t="shared" si="6"/>
        <v/>
      </c>
      <c r="I161" s="147">
        <f t="shared" si="7"/>
        <v>5.862533477</v>
      </c>
      <c r="J161" s="130"/>
      <c r="K161" s="130"/>
      <c r="L161" s="130"/>
      <c r="M161" s="130"/>
      <c r="N161" s="130"/>
      <c r="O161" s="130"/>
      <c r="P161" s="130"/>
      <c r="Q161" s="130"/>
      <c r="R161" s="130"/>
      <c r="S161" s="130"/>
      <c r="T161" s="130"/>
      <c r="U161" s="130"/>
    </row>
    <row r="162" ht="12.75" customHeight="1">
      <c r="A162" s="142">
        <v>44349.0</v>
      </c>
      <c r="B162" s="146">
        <f t="shared" si="8"/>
        <v>5.771982266</v>
      </c>
      <c r="C162" s="144">
        <f t="shared" si="1"/>
        <v>2021</v>
      </c>
      <c r="D162" s="144">
        <f t="shared" si="2"/>
        <v>2</v>
      </c>
      <c r="E162" s="131">
        <f t="shared" si="3"/>
        <v>44377</v>
      </c>
      <c r="F162" s="131">
        <f t="shared" si="4"/>
        <v>44469</v>
      </c>
      <c r="G162" s="130" t="str">
        <f t="shared" si="5"/>
        <v/>
      </c>
      <c r="H162" s="130" t="str">
        <f t="shared" si="6"/>
        <v/>
      </c>
      <c r="I162" s="147">
        <f t="shared" si="7"/>
        <v>5.862533477</v>
      </c>
      <c r="J162" s="130"/>
      <c r="K162" s="130"/>
      <c r="L162" s="130"/>
      <c r="M162" s="130"/>
      <c r="N162" s="130"/>
      <c r="O162" s="130"/>
      <c r="P162" s="130"/>
      <c r="Q162" s="130"/>
      <c r="R162" s="130"/>
      <c r="S162" s="130"/>
      <c r="T162" s="130"/>
      <c r="U162" s="130"/>
    </row>
    <row r="163" ht="12.75" customHeight="1">
      <c r="A163" s="142">
        <v>44350.0</v>
      </c>
      <c r="B163" s="146">
        <f t="shared" si="8"/>
        <v>5.902128428</v>
      </c>
      <c r="C163" s="144">
        <f t="shared" si="1"/>
        <v>2021</v>
      </c>
      <c r="D163" s="144">
        <f t="shared" si="2"/>
        <v>2</v>
      </c>
      <c r="E163" s="131">
        <f t="shared" si="3"/>
        <v>44377</v>
      </c>
      <c r="F163" s="131">
        <f t="shared" si="4"/>
        <v>44469</v>
      </c>
      <c r="G163" s="130" t="str">
        <f t="shared" si="5"/>
        <v/>
      </c>
      <c r="H163" s="130" t="str">
        <f t="shared" si="6"/>
        <v/>
      </c>
      <c r="I163" s="147">
        <f t="shared" si="7"/>
        <v>5.862533477</v>
      </c>
      <c r="J163" s="130"/>
      <c r="K163" s="130"/>
      <c r="L163" s="130"/>
      <c r="M163" s="130"/>
      <c r="N163" s="130"/>
      <c r="O163" s="130"/>
      <c r="P163" s="130"/>
      <c r="Q163" s="130"/>
      <c r="R163" s="130"/>
      <c r="S163" s="130"/>
      <c r="T163" s="130"/>
      <c r="U163" s="130"/>
    </row>
    <row r="164" ht="12.75" customHeight="1">
      <c r="A164" s="142">
        <v>44351.0</v>
      </c>
      <c r="B164" s="146">
        <f t="shared" si="8"/>
        <v>5.769050742</v>
      </c>
      <c r="C164" s="144">
        <f t="shared" si="1"/>
        <v>2021</v>
      </c>
      <c r="D164" s="144">
        <f t="shared" si="2"/>
        <v>2</v>
      </c>
      <c r="E164" s="131">
        <f t="shared" si="3"/>
        <v>44377</v>
      </c>
      <c r="F164" s="131">
        <f t="shared" si="4"/>
        <v>44469</v>
      </c>
      <c r="G164" s="130" t="str">
        <f t="shared" si="5"/>
        <v/>
      </c>
      <c r="H164" s="130" t="str">
        <f t="shared" si="6"/>
        <v/>
      </c>
      <c r="I164" s="147">
        <f t="shared" si="7"/>
        <v>5.862533477</v>
      </c>
      <c r="J164" s="130"/>
      <c r="K164" s="130"/>
      <c r="L164" s="130"/>
      <c r="M164" s="130"/>
      <c r="N164" s="130"/>
      <c r="O164" s="130"/>
      <c r="P164" s="130"/>
      <c r="Q164" s="130"/>
      <c r="R164" s="130"/>
      <c r="S164" s="130"/>
      <c r="T164" s="130"/>
      <c r="U164" s="130"/>
    </row>
    <row r="165" ht="12.75" customHeight="1">
      <c r="A165" s="142">
        <v>44352.0</v>
      </c>
      <c r="B165" s="146">
        <f t="shared" si="8"/>
        <v>5.899124938</v>
      </c>
      <c r="C165" s="144">
        <f t="shared" si="1"/>
        <v>2021</v>
      </c>
      <c r="D165" s="144">
        <f t="shared" si="2"/>
        <v>2</v>
      </c>
      <c r="E165" s="131">
        <f t="shared" si="3"/>
        <v>44377</v>
      </c>
      <c r="F165" s="131">
        <f t="shared" si="4"/>
        <v>44469</v>
      </c>
      <c r="G165" s="130" t="str">
        <f t="shared" si="5"/>
        <v/>
      </c>
      <c r="H165" s="130" t="str">
        <f t="shared" si="6"/>
        <v/>
      </c>
      <c r="I165" s="147">
        <f t="shared" si="7"/>
        <v>5.862533477</v>
      </c>
      <c r="J165" s="130"/>
      <c r="K165" s="130"/>
      <c r="L165" s="130"/>
      <c r="M165" s="130"/>
      <c r="N165" s="130"/>
      <c r="O165" s="130"/>
      <c r="P165" s="130"/>
      <c r="Q165" s="130"/>
      <c r="R165" s="130"/>
      <c r="S165" s="130"/>
      <c r="T165" s="130"/>
      <c r="U165" s="130"/>
    </row>
    <row r="166" ht="12.75" customHeight="1">
      <c r="A166" s="142">
        <v>44353.0</v>
      </c>
      <c r="B166" s="146">
        <f t="shared" si="8"/>
        <v>5.766120972</v>
      </c>
      <c r="C166" s="144">
        <f t="shared" si="1"/>
        <v>2021</v>
      </c>
      <c r="D166" s="144">
        <f t="shared" si="2"/>
        <v>2</v>
      </c>
      <c r="E166" s="131">
        <f t="shared" si="3"/>
        <v>44377</v>
      </c>
      <c r="F166" s="131">
        <f t="shared" si="4"/>
        <v>44469</v>
      </c>
      <c r="G166" s="130" t="str">
        <f t="shared" si="5"/>
        <v/>
      </c>
      <c r="H166" s="130" t="str">
        <f t="shared" si="6"/>
        <v/>
      </c>
      <c r="I166" s="147">
        <f t="shared" si="7"/>
        <v>5.862533477</v>
      </c>
      <c r="J166" s="130"/>
      <c r="K166" s="130"/>
      <c r="L166" s="130"/>
      <c r="M166" s="130"/>
      <c r="N166" s="130"/>
      <c r="O166" s="130"/>
      <c r="P166" s="130"/>
      <c r="Q166" s="130"/>
      <c r="R166" s="130"/>
      <c r="S166" s="130"/>
      <c r="T166" s="130"/>
      <c r="U166" s="130"/>
    </row>
    <row r="167" ht="12.75" customHeight="1">
      <c r="A167" s="142">
        <v>44354.0</v>
      </c>
      <c r="B167" s="146">
        <f t="shared" si="8"/>
        <v>5.896123248</v>
      </c>
      <c r="C167" s="144">
        <f t="shared" si="1"/>
        <v>2021</v>
      </c>
      <c r="D167" s="144">
        <f t="shared" si="2"/>
        <v>2</v>
      </c>
      <c r="E167" s="131">
        <f t="shared" si="3"/>
        <v>44377</v>
      </c>
      <c r="F167" s="131">
        <f t="shared" si="4"/>
        <v>44469</v>
      </c>
      <c r="G167" s="130" t="str">
        <f t="shared" si="5"/>
        <v/>
      </c>
      <c r="H167" s="130" t="str">
        <f t="shared" si="6"/>
        <v/>
      </c>
      <c r="I167" s="147">
        <f t="shared" si="7"/>
        <v>5.862533477</v>
      </c>
      <c r="J167" s="130"/>
      <c r="K167" s="130"/>
      <c r="L167" s="130"/>
      <c r="M167" s="130"/>
      <c r="N167" s="130"/>
      <c r="O167" s="130"/>
      <c r="P167" s="130"/>
      <c r="Q167" s="130"/>
      <c r="R167" s="130"/>
      <c r="S167" s="130"/>
      <c r="T167" s="130"/>
      <c r="U167" s="130"/>
    </row>
    <row r="168" ht="12.75" customHeight="1">
      <c r="A168" s="142">
        <v>44355.0</v>
      </c>
      <c r="B168" s="146">
        <f t="shared" si="8"/>
        <v>5.763192953</v>
      </c>
      <c r="C168" s="144">
        <f t="shared" si="1"/>
        <v>2021</v>
      </c>
      <c r="D168" s="144">
        <f t="shared" si="2"/>
        <v>2</v>
      </c>
      <c r="E168" s="131">
        <f t="shared" si="3"/>
        <v>44377</v>
      </c>
      <c r="F168" s="131">
        <f t="shared" si="4"/>
        <v>44469</v>
      </c>
      <c r="G168" s="130" t="str">
        <f t="shared" si="5"/>
        <v/>
      </c>
      <c r="H168" s="130" t="str">
        <f t="shared" si="6"/>
        <v/>
      </c>
      <c r="I168" s="147">
        <f t="shared" si="7"/>
        <v>5.862533477</v>
      </c>
      <c r="J168" s="130"/>
      <c r="K168" s="130"/>
      <c r="L168" s="130"/>
      <c r="M168" s="130"/>
      <c r="N168" s="130"/>
      <c r="O168" s="130"/>
      <c r="P168" s="130"/>
      <c r="Q168" s="130"/>
      <c r="R168" s="130"/>
      <c r="S168" s="130"/>
      <c r="T168" s="130"/>
      <c r="U168" s="130"/>
    </row>
    <row r="169" ht="12.75" customHeight="1">
      <c r="A169" s="142">
        <v>44356.0</v>
      </c>
      <c r="B169" s="146">
        <f t="shared" si="8"/>
        <v>5.893123356</v>
      </c>
      <c r="C169" s="144">
        <f t="shared" si="1"/>
        <v>2021</v>
      </c>
      <c r="D169" s="144">
        <f t="shared" si="2"/>
        <v>2</v>
      </c>
      <c r="E169" s="131">
        <f t="shared" si="3"/>
        <v>44377</v>
      </c>
      <c r="F169" s="131">
        <f t="shared" si="4"/>
        <v>44469</v>
      </c>
      <c r="G169" s="130" t="str">
        <f t="shared" si="5"/>
        <v/>
      </c>
      <c r="H169" s="130" t="str">
        <f t="shared" si="6"/>
        <v/>
      </c>
      <c r="I169" s="147">
        <f t="shared" si="7"/>
        <v>5.862533477</v>
      </c>
      <c r="J169" s="130"/>
      <c r="K169" s="130"/>
      <c r="L169" s="130"/>
      <c r="M169" s="130"/>
      <c r="N169" s="130"/>
      <c r="O169" s="130"/>
      <c r="P169" s="130"/>
      <c r="Q169" s="130"/>
      <c r="R169" s="130"/>
      <c r="S169" s="130"/>
      <c r="T169" s="130"/>
      <c r="U169" s="130"/>
    </row>
    <row r="170" ht="12.75" customHeight="1">
      <c r="A170" s="142">
        <v>44357.0</v>
      </c>
      <c r="B170" s="146">
        <f t="shared" si="8"/>
        <v>5.760266685</v>
      </c>
      <c r="C170" s="144">
        <f t="shared" si="1"/>
        <v>2021</v>
      </c>
      <c r="D170" s="144">
        <f t="shared" si="2"/>
        <v>2</v>
      </c>
      <c r="E170" s="131">
        <f t="shared" si="3"/>
        <v>44377</v>
      </c>
      <c r="F170" s="131">
        <f t="shared" si="4"/>
        <v>44469</v>
      </c>
      <c r="G170" s="130" t="str">
        <f t="shared" si="5"/>
        <v/>
      </c>
      <c r="H170" s="130" t="str">
        <f t="shared" si="6"/>
        <v/>
      </c>
      <c r="I170" s="147">
        <f t="shared" si="7"/>
        <v>5.862533477</v>
      </c>
      <c r="J170" s="130"/>
      <c r="K170" s="130"/>
      <c r="L170" s="130"/>
      <c r="M170" s="130"/>
      <c r="N170" s="130"/>
      <c r="O170" s="130"/>
      <c r="P170" s="130"/>
      <c r="Q170" s="130"/>
      <c r="R170" s="130"/>
      <c r="S170" s="130"/>
      <c r="T170" s="130"/>
      <c r="U170" s="130"/>
    </row>
    <row r="171" ht="12.75" customHeight="1">
      <c r="A171" s="142">
        <v>44358.0</v>
      </c>
      <c r="B171" s="146">
        <f t="shared" si="8"/>
        <v>5.89012526</v>
      </c>
      <c r="C171" s="144">
        <f t="shared" si="1"/>
        <v>2021</v>
      </c>
      <c r="D171" s="144">
        <f t="shared" si="2"/>
        <v>2</v>
      </c>
      <c r="E171" s="131">
        <f t="shared" si="3"/>
        <v>44377</v>
      </c>
      <c r="F171" s="131">
        <f t="shared" si="4"/>
        <v>44469</v>
      </c>
      <c r="G171" s="130" t="str">
        <f t="shared" si="5"/>
        <v/>
      </c>
      <c r="H171" s="130" t="str">
        <f t="shared" si="6"/>
        <v/>
      </c>
      <c r="I171" s="147">
        <f t="shared" si="7"/>
        <v>5.862533477</v>
      </c>
      <c r="J171" s="130"/>
      <c r="K171" s="130"/>
      <c r="L171" s="130"/>
      <c r="M171" s="130"/>
      <c r="N171" s="130"/>
      <c r="O171" s="130"/>
      <c r="P171" s="130"/>
      <c r="Q171" s="130"/>
      <c r="R171" s="130"/>
      <c r="S171" s="130"/>
      <c r="T171" s="130"/>
      <c r="U171" s="130"/>
    </row>
    <row r="172" ht="12.75" customHeight="1">
      <c r="A172" s="142">
        <v>44359.0</v>
      </c>
      <c r="B172" s="146">
        <f t="shared" si="8"/>
        <v>5.757342166</v>
      </c>
      <c r="C172" s="144">
        <f t="shared" si="1"/>
        <v>2021</v>
      </c>
      <c r="D172" s="144">
        <f t="shared" si="2"/>
        <v>2</v>
      </c>
      <c r="E172" s="131">
        <f t="shared" si="3"/>
        <v>44377</v>
      </c>
      <c r="F172" s="131">
        <f t="shared" si="4"/>
        <v>44469</v>
      </c>
      <c r="G172" s="130" t="str">
        <f t="shared" si="5"/>
        <v/>
      </c>
      <c r="H172" s="130" t="str">
        <f t="shared" si="6"/>
        <v/>
      </c>
      <c r="I172" s="147">
        <f t="shared" si="7"/>
        <v>5.862533477</v>
      </c>
      <c r="J172" s="130"/>
      <c r="K172" s="130"/>
      <c r="L172" s="130"/>
      <c r="M172" s="130"/>
      <c r="N172" s="130"/>
      <c r="O172" s="130"/>
      <c r="P172" s="130"/>
      <c r="Q172" s="130"/>
      <c r="R172" s="130"/>
      <c r="S172" s="130"/>
      <c r="T172" s="130"/>
      <c r="U172" s="130"/>
    </row>
    <row r="173" ht="12.75" customHeight="1">
      <c r="A173" s="142">
        <v>44360.0</v>
      </c>
      <c r="B173" s="146">
        <f t="shared" si="8"/>
        <v>5.88712896</v>
      </c>
      <c r="C173" s="144">
        <f t="shared" si="1"/>
        <v>2021</v>
      </c>
      <c r="D173" s="144">
        <f t="shared" si="2"/>
        <v>2</v>
      </c>
      <c r="E173" s="131">
        <f t="shared" si="3"/>
        <v>44377</v>
      </c>
      <c r="F173" s="131">
        <f t="shared" si="4"/>
        <v>44469</v>
      </c>
      <c r="G173" s="130" t="str">
        <f t="shared" si="5"/>
        <v/>
      </c>
      <c r="H173" s="130" t="str">
        <f t="shared" si="6"/>
        <v/>
      </c>
      <c r="I173" s="147">
        <f t="shared" si="7"/>
        <v>5.862533477</v>
      </c>
      <c r="J173" s="130"/>
      <c r="K173" s="130"/>
      <c r="L173" s="130"/>
      <c r="M173" s="130"/>
      <c r="N173" s="130"/>
      <c r="O173" s="130"/>
      <c r="P173" s="130"/>
      <c r="Q173" s="130"/>
      <c r="R173" s="130"/>
      <c r="S173" s="130"/>
      <c r="T173" s="130"/>
      <c r="U173" s="130"/>
    </row>
    <row r="174" ht="12.75" customHeight="1">
      <c r="A174" s="142">
        <v>44361.0</v>
      </c>
      <c r="B174" s="146">
        <f t="shared" si="8"/>
        <v>5.754419396</v>
      </c>
      <c r="C174" s="144">
        <f t="shared" si="1"/>
        <v>2021</v>
      </c>
      <c r="D174" s="144">
        <f t="shared" si="2"/>
        <v>2</v>
      </c>
      <c r="E174" s="131">
        <f t="shared" si="3"/>
        <v>44377</v>
      </c>
      <c r="F174" s="131">
        <f t="shared" si="4"/>
        <v>44469</v>
      </c>
      <c r="G174" s="130" t="str">
        <f t="shared" si="5"/>
        <v/>
      </c>
      <c r="H174" s="130" t="str">
        <f t="shared" si="6"/>
        <v/>
      </c>
      <c r="I174" s="147">
        <f t="shared" si="7"/>
        <v>5.862533477</v>
      </c>
      <c r="J174" s="130"/>
      <c r="K174" s="130"/>
      <c r="L174" s="130"/>
      <c r="M174" s="130"/>
      <c r="N174" s="130"/>
      <c r="O174" s="130"/>
      <c r="P174" s="130"/>
      <c r="Q174" s="130"/>
      <c r="R174" s="130"/>
      <c r="S174" s="130"/>
      <c r="T174" s="130"/>
      <c r="U174" s="130"/>
    </row>
    <row r="175" ht="12.75" customHeight="1">
      <c r="A175" s="142">
        <v>44362.0</v>
      </c>
      <c r="B175" s="146">
        <f t="shared" si="8"/>
        <v>5.884134454</v>
      </c>
      <c r="C175" s="144">
        <f t="shared" si="1"/>
        <v>2021</v>
      </c>
      <c r="D175" s="144">
        <f t="shared" si="2"/>
        <v>2</v>
      </c>
      <c r="E175" s="131">
        <f t="shared" si="3"/>
        <v>44377</v>
      </c>
      <c r="F175" s="131">
        <f t="shared" si="4"/>
        <v>44469</v>
      </c>
      <c r="G175" s="130" t="str">
        <f t="shared" si="5"/>
        <v/>
      </c>
      <c r="H175" s="130" t="str">
        <f t="shared" si="6"/>
        <v/>
      </c>
      <c r="I175" s="147">
        <f t="shared" si="7"/>
        <v>5.862533477</v>
      </c>
      <c r="J175" s="130"/>
      <c r="K175" s="130"/>
      <c r="L175" s="130"/>
      <c r="M175" s="130"/>
      <c r="N175" s="130"/>
      <c r="O175" s="130"/>
      <c r="P175" s="130"/>
      <c r="Q175" s="130"/>
      <c r="R175" s="130"/>
      <c r="S175" s="130"/>
      <c r="T175" s="130"/>
      <c r="U175" s="130"/>
    </row>
    <row r="176" ht="12.75" customHeight="1">
      <c r="A176" s="142">
        <v>44363.0</v>
      </c>
      <c r="B176" s="146">
        <f t="shared" si="8"/>
        <v>5.751498373</v>
      </c>
      <c r="C176" s="144">
        <f t="shared" si="1"/>
        <v>2021</v>
      </c>
      <c r="D176" s="144">
        <f t="shared" si="2"/>
        <v>2</v>
      </c>
      <c r="E176" s="131">
        <f t="shared" si="3"/>
        <v>44377</v>
      </c>
      <c r="F176" s="131">
        <f t="shared" si="4"/>
        <v>44469</v>
      </c>
      <c r="G176" s="130" t="str">
        <f t="shared" si="5"/>
        <v/>
      </c>
      <c r="H176" s="130" t="str">
        <f t="shared" si="6"/>
        <v/>
      </c>
      <c r="I176" s="147">
        <f t="shared" si="7"/>
        <v>5.862533477</v>
      </c>
      <c r="J176" s="130"/>
      <c r="K176" s="130"/>
      <c r="L176" s="130"/>
      <c r="M176" s="130"/>
      <c r="N176" s="130"/>
      <c r="O176" s="130"/>
      <c r="P176" s="130"/>
      <c r="Q176" s="130"/>
      <c r="R176" s="130"/>
      <c r="S176" s="130"/>
      <c r="T176" s="130"/>
      <c r="U176" s="130"/>
    </row>
    <row r="177" ht="12.75" customHeight="1">
      <c r="A177" s="142">
        <v>44364.0</v>
      </c>
      <c r="B177" s="146">
        <f t="shared" si="8"/>
        <v>5.881141741</v>
      </c>
      <c r="C177" s="144">
        <f t="shared" si="1"/>
        <v>2021</v>
      </c>
      <c r="D177" s="144">
        <f t="shared" si="2"/>
        <v>2</v>
      </c>
      <c r="E177" s="131">
        <f t="shared" si="3"/>
        <v>44377</v>
      </c>
      <c r="F177" s="131">
        <f t="shared" si="4"/>
        <v>44469</v>
      </c>
      <c r="G177" s="130" t="str">
        <f t="shared" si="5"/>
        <v/>
      </c>
      <c r="H177" s="130" t="str">
        <f t="shared" si="6"/>
        <v/>
      </c>
      <c r="I177" s="147">
        <f t="shared" si="7"/>
        <v>5.862533477</v>
      </c>
      <c r="J177" s="130"/>
      <c r="K177" s="130"/>
      <c r="L177" s="130"/>
      <c r="M177" s="130"/>
      <c r="N177" s="130"/>
      <c r="O177" s="130"/>
      <c r="P177" s="130"/>
      <c r="Q177" s="130"/>
      <c r="R177" s="130"/>
      <c r="S177" s="130"/>
      <c r="T177" s="130"/>
      <c r="U177" s="130"/>
    </row>
    <row r="178" ht="12.75" customHeight="1">
      <c r="A178" s="142">
        <v>44365.0</v>
      </c>
      <c r="B178" s="146">
        <f t="shared" si="8"/>
        <v>5.748579096</v>
      </c>
      <c r="C178" s="144">
        <f t="shared" si="1"/>
        <v>2021</v>
      </c>
      <c r="D178" s="144">
        <f t="shared" si="2"/>
        <v>2</v>
      </c>
      <c r="E178" s="131">
        <f t="shared" si="3"/>
        <v>44377</v>
      </c>
      <c r="F178" s="131">
        <f t="shared" si="4"/>
        <v>44469</v>
      </c>
      <c r="G178" s="130" t="str">
        <f t="shared" si="5"/>
        <v/>
      </c>
      <c r="H178" s="130" t="str">
        <f t="shared" si="6"/>
        <v/>
      </c>
      <c r="I178" s="147">
        <f t="shared" si="7"/>
        <v>5.862533477</v>
      </c>
      <c r="J178" s="130"/>
      <c r="K178" s="130"/>
      <c r="L178" s="130"/>
      <c r="M178" s="130"/>
      <c r="N178" s="130"/>
      <c r="O178" s="130"/>
      <c r="P178" s="130"/>
      <c r="Q178" s="130"/>
      <c r="R178" s="130"/>
      <c r="S178" s="130"/>
      <c r="T178" s="130"/>
      <c r="U178" s="130"/>
    </row>
    <row r="179" ht="12.75" customHeight="1">
      <c r="A179" s="142">
        <v>44366.0</v>
      </c>
      <c r="B179" s="146">
        <f t="shared" si="8"/>
        <v>5.87815082</v>
      </c>
      <c r="C179" s="144">
        <f t="shared" si="1"/>
        <v>2021</v>
      </c>
      <c r="D179" s="144">
        <f t="shared" si="2"/>
        <v>2</v>
      </c>
      <c r="E179" s="131">
        <f t="shared" si="3"/>
        <v>44377</v>
      </c>
      <c r="F179" s="131">
        <f t="shared" si="4"/>
        <v>44469</v>
      </c>
      <c r="G179" s="130" t="str">
        <f t="shared" si="5"/>
        <v/>
      </c>
      <c r="H179" s="130" t="str">
        <f t="shared" si="6"/>
        <v/>
      </c>
      <c r="I179" s="147">
        <f t="shared" si="7"/>
        <v>5.862533477</v>
      </c>
      <c r="J179" s="130"/>
      <c r="K179" s="130"/>
      <c r="L179" s="130"/>
      <c r="M179" s="130"/>
      <c r="N179" s="130"/>
      <c r="O179" s="130"/>
      <c r="P179" s="130"/>
      <c r="Q179" s="130"/>
      <c r="R179" s="130"/>
      <c r="S179" s="130"/>
      <c r="T179" s="130"/>
      <c r="U179" s="130"/>
    </row>
    <row r="180" ht="12.75" customHeight="1">
      <c r="A180" s="142">
        <v>44367.0</v>
      </c>
      <c r="B180" s="146">
        <f t="shared" si="8"/>
        <v>5.745661564</v>
      </c>
      <c r="C180" s="144">
        <f t="shared" si="1"/>
        <v>2021</v>
      </c>
      <c r="D180" s="144">
        <f t="shared" si="2"/>
        <v>2</v>
      </c>
      <c r="E180" s="131">
        <f t="shared" si="3"/>
        <v>44377</v>
      </c>
      <c r="F180" s="131">
        <f t="shared" si="4"/>
        <v>44469</v>
      </c>
      <c r="G180" s="130" t="str">
        <f t="shared" si="5"/>
        <v/>
      </c>
      <c r="H180" s="130" t="str">
        <f t="shared" si="6"/>
        <v/>
      </c>
      <c r="I180" s="147">
        <f t="shared" si="7"/>
        <v>5.862533477</v>
      </c>
      <c r="J180" s="130"/>
      <c r="K180" s="130"/>
      <c r="L180" s="130"/>
      <c r="M180" s="130"/>
      <c r="N180" s="130"/>
      <c r="O180" s="130"/>
      <c r="P180" s="130"/>
      <c r="Q180" s="130"/>
      <c r="R180" s="130"/>
      <c r="S180" s="130"/>
      <c r="T180" s="130"/>
      <c r="U180" s="130"/>
    </row>
    <row r="181" ht="12.75" customHeight="1">
      <c r="A181" s="142">
        <v>44368.0</v>
      </c>
      <c r="B181" s="146">
        <f t="shared" si="8"/>
        <v>5.875161689</v>
      </c>
      <c r="C181" s="144">
        <f t="shared" si="1"/>
        <v>2021</v>
      </c>
      <c r="D181" s="144">
        <f t="shared" si="2"/>
        <v>2</v>
      </c>
      <c r="E181" s="131">
        <f t="shared" si="3"/>
        <v>44377</v>
      </c>
      <c r="F181" s="131">
        <f t="shared" si="4"/>
        <v>44469</v>
      </c>
      <c r="G181" s="130" t="str">
        <f t="shared" si="5"/>
        <v/>
      </c>
      <c r="H181" s="130" t="str">
        <f t="shared" si="6"/>
        <v/>
      </c>
      <c r="I181" s="147">
        <f t="shared" si="7"/>
        <v>5.862533477</v>
      </c>
      <c r="J181" s="130"/>
      <c r="K181" s="130"/>
      <c r="L181" s="130"/>
      <c r="M181" s="130"/>
      <c r="N181" s="130"/>
      <c r="O181" s="130"/>
      <c r="P181" s="130"/>
      <c r="Q181" s="130"/>
      <c r="R181" s="130"/>
      <c r="S181" s="130"/>
      <c r="T181" s="130"/>
      <c r="U181" s="130"/>
    </row>
    <row r="182" ht="12.75" customHeight="1">
      <c r="A182" s="142">
        <v>44369.0</v>
      </c>
      <c r="B182" s="146">
        <f t="shared" si="8"/>
        <v>5.742745775</v>
      </c>
      <c r="C182" s="144">
        <f t="shared" si="1"/>
        <v>2021</v>
      </c>
      <c r="D182" s="144">
        <f t="shared" si="2"/>
        <v>2</v>
      </c>
      <c r="E182" s="131">
        <f t="shared" si="3"/>
        <v>44377</v>
      </c>
      <c r="F182" s="131">
        <f t="shared" si="4"/>
        <v>44469</v>
      </c>
      <c r="G182" s="130" t="str">
        <f t="shared" si="5"/>
        <v/>
      </c>
      <c r="H182" s="130" t="str">
        <f t="shared" si="6"/>
        <v/>
      </c>
      <c r="I182" s="147">
        <f t="shared" si="7"/>
        <v>5.862533477</v>
      </c>
      <c r="J182" s="130"/>
      <c r="K182" s="130"/>
      <c r="L182" s="130"/>
      <c r="M182" s="130"/>
      <c r="N182" s="130"/>
      <c r="O182" s="130"/>
      <c r="P182" s="130"/>
      <c r="Q182" s="130"/>
      <c r="R182" s="130"/>
      <c r="S182" s="130"/>
      <c r="T182" s="130"/>
      <c r="U182" s="130"/>
    </row>
    <row r="183" ht="12.75" customHeight="1">
      <c r="A183" s="142">
        <v>44370.0</v>
      </c>
      <c r="B183" s="146">
        <f t="shared" si="8"/>
        <v>5.872174348</v>
      </c>
      <c r="C183" s="144">
        <f t="shared" si="1"/>
        <v>2021</v>
      </c>
      <c r="D183" s="144">
        <f t="shared" si="2"/>
        <v>2</v>
      </c>
      <c r="E183" s="131">
        <f t="shared" si="3"/>
        <v>44377</v>
      </c>
      <c r="F183" s="131">
        <f t="shared" si="4"/>
        <v>44469</v>
      </c>
      <c r="G183" s="130" t="str">
        <f t="shared" si="5"/>
        <v/>
      </c>
      <c r="H183" s="130" t="str">
        <f t="shared" si="6"/>
        <v/>
      </c>
      <c r="I183" s="147">
        <f t="shared" si="7"/>
        <v>5.862533477</v>
      </c>
      <c r="J183" s="130"/>
      <c r="K183" s="130"/>
      <c r="L183" s="130"/>
      <c r="M183" s="130"/>
      <c r="N183" s="130"/>
      <c r="O183" s="130"/>
      <c r="P183" s="130"/>
      <c r="Q183" s="130"/>
      <c r="R183" s="130"/>
      <c r="S183" s="130"/>
      <c r="T183" s="130"/>
      <c r="U183" s="130"/>
    </row>
    <row r="184" ht="12.75" customHeight="1">
      <c r="A184" s="142">
        <v>44371.0</v>
      </c>
      <c r="B184" s="146">
        <f t="shared" si="8"/>
        <v>5.739831729</v>
      </c>
      <c r="C184" s="144">
        <f t="shared" si="1"/>
        <v>2021</v>
      </c>
      <c r="D184" s="144">
        <f t="shared" si="2"/>
        <v>2</v>
      </c>
      <c r="E184" s="131">
        <f t="shared" si="3"/>
        <v>44377</v>
      </c>
      <c r="F184" s="131">
        <f t="shared" si="4"/>
        <v>44469</v>
      </c>
      <c r="G184" s="130" t="str">
        <f t="shared" si="5"/>
        <v/>
      </c>
      <c r="H184" s="130" t="str">
        <f t="shared" si="6"/>
        <v/>
      </c>
      <c r="I184" s="147">
        <f t="shared" si="7"/>
        <v>5.862533477</v>
      </c>
      <c r="J184" s="130"/>
      <c r="K184" s="130"/>
      <c r="L184" s="130"/>
      <c r="M184" s="130"/>
      <c r="N184" s="130"/>
      <c r="O184" s="130"/>
      <c r="P184" s="130"/>
      <c r="Q184" s="130"/>
      <c r="R184" s="130"/>
      <c r="S184" s="130"/>
      <c r="T184" s="130"/>
      <c r="U184" s="130"/>
    </row>
    <row r="185" ht="12.75" customHeight="1">
      <c r="A185" s="142">
        <v>44372.0</v>
      </c>
      <c r="B185" s="146">
        <f t="shared" si="8"/>
        <v>5.869188795</v>
      </c>
      <c r="C185" s="144">
        <f t="shared" si="1"/>
        <v>2021</v>
      </c>
      <c r="D185" s="144">
        <f t="shared" si="2"/>
        <v>2</v>
      </c>
      <c r="E185" s="131">
        <f t="shared" si="3"/>
        <v>44377</v>
      </c>
      <c r="F185" s="131">
        <f t="shared" si="4"/>
        <v>44469</v>
      </c>
      <c r="G185" s="130" t="str">
        <f t="shared" si="5"/>
        <v/>
      </c>
      <c r="H185" s="130" t="str">
        <f t="shared" si="6"/>
        <v/>
      </c>
      <c r="I185" s="147">
        <f t="shared" si="7"/>
        <v>5.862533477</v>
      </c>
      <c r="J185" s="130"/>
      <c r="K185" s="130"/>
      <c r="L185" s="130"/>
      <c r="M185" s="130"/>
      <c r="N185" s="130"/>
      <c r="O185" s="130"/>
      <c r="P185" s="130"/>
      <c r="Q185" s="130"/>
      <c r="R185" s="130"/>
      <c r="S185" s="130"/>
      <c r="T185" s="130"/>
      <c r="U185" s="130"/>
    </row>
    <row r="186" ht="12.75" customHeight="1">
      <c r="A186" s="142">
        <v>44373.0</v>
      </c>
      <c r="B186" s="146">
        <f t="shared" si="8"/>
        <v>5.736919424</v>
      </c>
      <c r="C186" s="144">
        <f t="shared" si="1"/>
        <v>2021</v>
      </c>
      <c r="D186" s="144">
        <f t="shared" si="2"/>
        <v>2</v>
      </c>
      <c r="E186" s="131">
        <f t="shared" si="3"/>
        <v>44377</v>
      </c>
      <c r="F186" s="131">
        <f t="shared" si="4"/>
        <v>44469</v>
      </c>
      <c r="G186" s="130" t="str">
        <f t="shared" si="5"/>
        <v/>
      </c>
      <c r="H186" s="130" t="str">
        <f t="shared" si="6"/>
        <v/>
      </c>
      <c r="I186" s="147">
        <f t="shared" si="7"/>
        <v>5.862533477</v>
      </c>
      <c r="J186" s="130"/>
      <c r="K186" s="130"/>
      <c r="L186" s="130"/>
      <c r="M186" s="130"/>
      <c r="N186" s="130"/>
      <c r="O186" s="130"/>
      <c r="P186" s="130"/>
      <c r="Q186" s="130"/>
      <c r="R186" s="130"/>
      <c r="S186" s="130"/>
      <c r="T186" s="130"/>
      <c r="U186" s="130"/>
    </row>
    <row r="187" ht="12.75" customHeight="1">
      <c r="A187" s="142">
        <v>44374.0</v>
      </c>
      <c r="B187" s="146">
        <f t="shared" si="8"/>
        <v>5.866205029</v>
      </c>
      <c r="C187" s="144">
        <f t="shared" si="1"/>
        <v>2021</v>
      </c>
      <c r="D187" s="144">
        <f t="shared" si="2"/>
        <v>2</v>
      </c>
      <c r="E187" s="131">
        <f t="shared" si="3"/>
        <v>44377</v>
      </c>
      <c r="F187" s="131">
        <f t="shared" si="4"/>
        <v>44469</v>
      </c>
      <c r="G187" s="130" t="str">
        <f t="shared" si="5"/>
        <v/>
      </c>
      <c r="H187" s="130" t="str">
        <f t="shared" si="6"/>
        <v/>
      </c>
      <c r="I187" s="147">
        <f t="shared" si="7"/>
        <v>5.862533477</v>
      </c>
      <c r="J187" s="130"/>
      <c r="K187" s="130"/>
      <c r="L187" s="130"/>
      <c r="M187" s="130"/>
      <c r="N187" s="130"/>
      <c r="O187" s="130"/>
      <c r="P187" s="130"/>
      <c r="Q187" s="130"/>
      <c r="R187" s="130"/>
      <c r="S187" s="130"/>
      <c r="T187" s="130"/>
      <c r="U187" s="130"/>
    </row>
    <row r="188" ht="12.75" customHeight="1">
      <c r="A188" s="142">
        <v>44375.0</v>
      </c>
      <c r="B188" s="146">
        <f t="shared" si="8"/>
        <v>5.734008859</v>
      </c>
      <c r="C188" s="144">
        <f t="shared" si="1"/>
        <v>2021</v>
      </c>
      <c r="D188" s="144">
        <f t="shared" si="2"/>
        <v>2</v>
      </c>
      <c r="E188" s="131">
        <f t="shared" si="3"/>
        <v>44377</v>
      </c>
      <c r="F188" s="131">
        <f t="shared" si="4"/>
        <v>44469</v>
      </c>
      <c r="G188" s="130" t="str">
        <f t="shared" si="5"/>
        <v/>
      </c>
      <c r="H188" s="130" t="str">
        <f t="shared" si="6"/>
        <v/>
      </c>
      <c r="I188" s="147">
        <f t="shared" si="7"/>
        <v>5.862533477</v>
      </c>
      <c r="J188" s="130"/>
      <c r="K188" s="130"/>
      <c r="L188" s="130"/>
      <c r="M188" s="130"/>
      <c r="N188" s="130"/>
      <c r="O188" s="130"/>
      <c r="P188" s="130"/>
      <c r="Q188" s="130"/>
      <c r="R188" s="130"/>
      <c r="S188" s="130"/>
      <c r="T188" s="130"/>
      <c r="U188" s="130"/>
    </row>
    <row r="189" ht="12.75" customHeight="1">
      <c r="A189" s="142">
        <v>44376.0</v>
      </c>
      <c r="B189" s="146">
        <f t="shared" si="8"/>
        <v>5.863223048</v>
      </c>
      <c r="C189" s="144">
        <f t="shared" si="1"/>
        <v>2021</v>
      </c>
      <c r="D189" s="144">
        <f t="shared" si="2"/>
        <v>2</v>
      </c>
      <c r="E189" s="131">
        <f t="shared" si="3"/>
        <v>44377</v>
      </c>
      <c r="F189" s="131">
        <f t="shared" si="4"/>
        <v>44469</v>
      </c>
      <c r="G189" s="130" t="str">
        <f t="shared" si="5"/>
        <v/>
      </c>
      <c r="H189" s="130" t="str">
        <f t="shared" si="6"/>
        <v/>
      </c>
      <c r="I189" s="147">
        <f t="shared" si="7"/>
        <v>5.862533477</v>
      </c>
      <c r="J189" s="130"/>
      <c r="K189" s="130"/>
      <c r="L189" s="130"/>
      <c r="M189" s="130"/>
      <c r="N189" s="130"/>
      <c r="O189" s="130"/>
      <c r="P189" s="130"/>
      <c r="Q189" s="130"/>
      <c r="R189" s="130"/>
      <c r="S189" s="130"/>
      <c r="T189" s="130"/>
      <c r="U189" s="130"/>
    </row>
    <row r="190" ht="12.75" customHeight="1">
      <c r="A190" s="142">
        <v>44377.0</v>
      </c>
      <c r="B190" s="146">
        <f t="shared" si="8"/>
        <v>5.731100033</v>
      </c>
      <c r="C190" s="144">
        <f t="shared" si="1"/>
        <v>2021</v>
      </c>
      <c r="D190" s="144">
        <f t="shared" si="2"/>
        <v>2</v>
      </c>
      <c r="E190" s="131">
        <f t="shared" si="3"/>
        <v>44377</v>
      </c>
      <c r="F190" s="131">
        <f t="shared" si="4"/>
        <v>44469</v>
      </c>
      <c r="G190" s="131">
        <f t="shared" si="5"/>
        <v>44377</v>
      </c>
      <c r="H190" s="131">
        <f t="shared" si="6"/>
        <v>44469</v>
      </c>
      <c r="I190" s="147">
        <f t="shared" si="7"/>
        <v>5.862533477</v>
      </c>
      <c r="J190" s="130"/>
      <c r="K190" s="130"/>
      <c r="L190" s="130"/>
      <c r="M190" s="130"/>
      <c r="N190" s="130"/>
      <c r="O190" s="130"/>
      <c r="P190" s="130"/>
      <c r="Q190" s="130"/>
      <c r="R190" s="130"/>
      <c r="S190" s="130"/>
      <c r="T190" s="130"/>
      <c r="U190" s="130"/>
    </row>
    <row r="191" ht="12.75" customHeight="1">
      <c r="A191" s="142">
        <v>44378.0</v>
      </c>
      <c r="B191" s="146">
        <f t="shared" si="8"/>
        <v>5.860242852</v>
      </c>
      <c r="C191" s="144">
        <f t="shared" si="1"/>
        <v>2021</v>
      </c>
      <c r="D191" s="144">
        <f t="shared" si="2"/>
        <v>3</v>
      </c>
      <c r="E191" s="131">
        <f t="shared" si="3"/>
        <v>44469</v>
      </c>
      <c r="F191" s="131">
        <f t="shared" si="4"/>
        <v>44561</v>
      </c>
      <c r="G191" s="130" t="str">
        <f t="shared" si="5"/>
        <v/>
      </c>
      <c r="H191" s="130" t="str">
        <f t="shared" si="6"/>
        <v/>
      </c>
      <c r="I191" s="147">
        <f t="shared" si="7"/>
        <v>5.728601687</v>
      </c>
      <c r="J191" s="130"/>
      <c r="K191" s="130"/>
      <c r="L191" s="130"/>
      <c r="M191" s="130"/>
      <c r="N191" s="130"/>
      <c r="O191" s="130"/>
      <c r="P191" s="130"/>
      <c r="Q191" s="130"/>
      <c r="R191" s="130"/>
      <c r="S191" s="130"/>
      <c r="T191" s="130"/>
      <c r="U191" s="130"/>
    </row>
    <row r="192" ht="12.75" customHeight="1">
      <c r="A192" s="142">
        <v>44379.0</v>
      </c>
      <c r="B192" s="146">
        <f t="shared" si="8"/>
        <v>5.728192945</v>
      </c>
      <c r="C192" s="144">
        <f t="shared" si="1"/>
        <v>2021</v>
      </c>
      <c r="D192" s="144">
        <f t="shared" si="2"/>
        <v>3</v>
      </c>
      <c r="E192" s="131">
        <f t="shared" si="3"/>
        <v>44469</v>
      </c>
      <c r="F192" s="131">
        <f t="shared" si="4"/>
        <v>44561</v>
      </c>
      <c r="G192" s="130" t="str">
        <f t="shared" si="5"/>
        <v/>
      </c>
      <c r="H192" s="130" t="str">
        <f t="shared" si="6"/>
        <v/>
      </c>
      <c r="I192" s="147">
        <f t="shared" si="7"/>
        <v>5.728601687</v>
      </c>
      <c r="J192" s="130"/>
      <c r="K192" s="130"/>
      <c r="L192" s="130"/>
      <c r="M192" s="130"/>
      <c r="N192" s="130"/>
      <c r="O192" s="130"/>
      <c r="P192" s="130"/>
      <c r="Q192" s="130"/>
      <c r="R192" s="130"/>
      <c r="S192" s="130"/>
      <c r="T192" s="130"/>
      <c r="U192" s="130"/>
    </row>
    <row r="193" ht="12.75" customHeight="1">
      <c r="A193" s="142">
        <v>44380.0</v>
      </c>
      <c r="B193" s="146">
        <f t="shared" si="8"/>
        <v>5.85726444</v>
      </c>
      <c r="C193" s="144">
        <f t="shared" si="1"/>
        <v>2021</v>
      </c>
      <c r="D193" s="144">
        <f t="shared" si="2"/>
        <v>3</v>
      </c>
      <c r="E193" s="131">
        <f t="shared" si="3"/>
        <v>44469</v>
      </c>
      <c r="F193" s="131">
        <f t="shared" si="4"/>
        <v>44561</v>
      </c>
      <c r="G193" s="130" t="str">
        <f t="shared" si="5"/>
        <v/>
      </c>
      <c r="H193" s="130" t="str">
        <f t="shared" si="6"/>
        <v/>
      </c>
      <c r="I193" s="147">
        <f t="shared" si="7"/>
        <v>5.728601687</v>
      </c>
      <c r="J193" s="130"/>
      <c r="K193" s="130"/>
      <c r="L193" s="130"/>
      <c r="M193" s="130"/>
      <c r="N193" s="130"/>
      <c r="O193" s="130"/>
      <c r="P193" s="130"/>
      <c r="Q193" s="130"/>
      <c r="R193" s="130"/>
      <c r="S193" s="130"/>
      <c r="T193" s="130"/>
      <c r="U193" s="130"/>
    </row>
    <row r="194" ht="12.75" customHeight="1">
      <c r="A194" s="142">
        <v>44381.0</v>
      </c>
      <c r="B194" s="146">
        <f t="shared" si="8"/>
        <v>5.725287593</v>
      </c>
      <c r="C194" s="144">
        <f t="shared" si="1"/>
        <v>2021</v>
      </c>
      <c r="D194" s="144">
        <f t="shared" si="2"/>
        <v>3</v>
      </c>
      <c r="E194" s="131">
        <f t="shared" si="3"/>
        <v>44469</v>
      </c>
      <c r="F194" s="131">
        <f t="shared" si="4"/>
        <v>44561</v>
      </c>
      <c r="G194" s="130" t="str">
        <f t="shared" si="5"/>
        <v/>
      </c>
      <c r="H194" s="130" t="str">
        <f t="shared" si="6"/>
        <v/>
      </c>
      <c r="I194" s="147">
        <f t="shared" si="7"/>
        <v>5.728601687</v>
      </c>
      <c r="J194" s="130"/>
      <c r="K194" s="130"/>
      <c r="L194" s="130"/>
      <c r="M194" s="130"/>
      <c r="N194" s="130"/>
      <c r="O194" s="130"/>
      <c r="P194" s="130"/>
      <c r="Q194" s="130"/>
      <c r="R194" s="130"/>
      <c r="S194" s="130"/>
      <c r="T194" s="130"/>
      <c r="U194" s="130"/>
    </row>
    <row r="195" ht="12.75" customHeight="1">
      <c r="A195" s="142">
        <v>44382.0</v>
      </c>
      <c r="B195" s="146">
        <f t="shared" si="8"/>
        <v>5.854287809</v>
      </c>
      <c r="C195" s="144">
        <f t="shared" si="1"/>
        <v>2021</v>
      </c>
      <c r="D195" s="144">
        <f t="shared" si="2"/>
        <v>3</v>
      </c>
      <c r="E195" s="131">
        <f t="shared" si="3"/>
        <v>44469</v>
      </c>
      <c r="F195" s="131">
        <f t="shared" si="4"/>
        <v>44561</v>
      </c>
      <c r="G195" s="130" t="str">
        <f t="shared" si="5"/>
        <v/>
      </c>
      <c r="H195" s="130" t="str">
        <f t="shared" si="6"/>
        <v/>
      </c>
      <c r="I195" s="147">
        <f t="shared" si="7"/>
        <v>5.728601687</v>
      </c>
      <c r="J195" s="130"/>
      <c r="K195" s="130"/>
      <c r="L195" s="130"/>
      <c r="M195" s="130"/>
      <c r="N195" s="130"/>
      <c r="O195" s="130"/>
      <c r="P195" s="130"/>
      <c r="Q195" s="130"/>
      <c r="R195" s="130"/>
      <c r="S195" s="130"/>
      <c r="T195" s="130"/>
      <c r="U195" s="130"/>
    </row>
    <row r="196" ht="12.75" customHeight="1">
      <c r="A196" s="142">
        <v>44383.0</v>
      </c>
      <c r="B196" s="146">
        <f t="shared" si="8"/>
        <v>5.722383976</v>
      </c>
      <c r="C196" s="144">
        <f t="shared" si="1"/>
        <v>2021</v>
      </c>
      <c r="D196" s="144">
        <f t="shared" si="2"/>
        <v>3</v>
      </c>
      <c r="E196" s="131">
        <f t="shared" si="3"/>
        <v>44469</v>
      </c>
      <c r="F196" s="131">
        <f t="shared" si="4"/>
        <v>44561</v>
      </c>
      <c r="G196" s="130" t="str">
        <f t="shared" si="5"/>
        <v/>
      </c>
      <c r="H196" s="130" t="str">
        <f t="shared" si="6"/>
        <v/>
      </c>
      <c r="I196" s="147">
        <f t="shared" si="7"/>
        <v>5.728601687</v>
      </c>
      <c r="J196" s="130"/>
      <c r="K196" s="130"/>
      <c r="L196" s="130"/>
      <c r="M196" s="130"/>
      <c r="N196" s="130"/>
      <c r="O196" s="130"/>
      <c r="P196" s="130"/>
      <c r="Q196" s="130"/>
      <c r="R196" s="130"/>
      <c r="S196" s="130"/>
      <c r="T196" s="130"/>
      <c r="U196" s="130"/>
    </row>
    <row r="197" ht="12.75" customHeight="1">
      <c r="A197" s="142">
        <v>44384.0</v>
      </c>
      <c r="B197" s="146">
        <f t="shared" si="8"/>
        <v>5.851312959</v>
      </c>
      <c r="C197" s="144">
        <f t="shared" si="1"/>
        <v>2021</v>
      </c>
      <c r="D197" s="144">
        <f t="shared" si="2"/>
        <v>3</v>
      </c>
      <c r="E197" s="131">
        <f t="shared" si="3"/>
        <v>44469</v>
      </c>
      <c r="F197" s="131">
        <f t="shared" si="4"/>
        <v>44561</v>
      </c>
      <c r="G197" s="130" t="str">
        <f t="shared" si="5"/>
        <v/>
      </c>
      <c r="H197" s="130" t="str">
        <f t="shared" si="6"/>
        <v/>
      </c>
      <c r="I197" s="147">
        <f t="shared" si="7"/>
        <v>5.728601687</v>
      </c>
      <c r="J197" s="130"/>
      <c r="K197" s="130"/>
      <c r="L197" s="130"/>
      <c r="M197" s="130"/>
      <c r="N197" s="130"/>
      <c r="O197" s="130"/>
      <c r="P197" s="130"/>
      <c r="Q197" s="130"/>
      <c r="R197" s="130"/>
      <c r="S197" s="130"/>
      <c r="T197" s="130"/>
      <c r="U197" s="130"/>
    </row>
    <row r="198" ht="12.75" customHeight="1">
      <c r="A198" s="142">
        <v>44385.0</v>
      </c>
      <c r="B198" s="146">
        <f t="shared" si="8"/>
        <v>5.719482094</v>
      </c>
      <c r="C198" s="144">
        <f t="shared" si="1"/>
        <v>2021</v>
      </c>
      <c r="D198" s="144">
        <f t="shared" si="2"/>
        <v>3</v>
      </c>
      <c r="E198" s="131">
        <f t="shared" si="3"/>
        <v>44469</v>
      </c>
      <c r="F198" s="131">
        <f t="shared" si="4"/>
        <v>44561</v>
      </c>
      <c r="G198" s="130" t="str">
        <f t="shared" si="5"/>
        <v/>
      </c>
      <c r="H198" s="130" t="str">
        <f t="shared" si="6"/>
        <v/>
      </c>
      <c r="I198" s="147">
        <f t="shared" si="7"/>
        <v>5.728601687</v>
      </c>
      <c r="J198" s="130"/>
      <c r="K198" s="130"/>
      <c r="L198" s="130"/>
      <c r="M198" s="130"/>
      <c r="N198" s="130"/>
      <c r="O198" s="130"/>
      <c r="P198" s="130"/>
      <c r="Q198" s="130"/>
      <c r="R198" s="130"/>
      <c r="S198" s="130"/>
      <c r="T198" s="130"/>
      <c r="U198" s="130"/>
    </row>
    <row r="199" ht="12.75" customHeight="1">
      <c r="A199" s="142">
        <v>44386.0</v>
      </c>
      <c r="B199" s="146">
        <f t="shared" si="8"/>
        <v>5.848339889</v>
      </c>
      <c r="C199" s="144">
        <f t="shared" si="1"/>
        <v>2021</v>
      </c>
      <c r="D199" s="144">
        <f t="shared" si="2"/>
        <v>3</v>
      </c>
      <c r="E199" s="131">
        <f t="shared" si="3"/>
        <v>44469</v>
      </c>
      <c r="F199" s="131">
        <f t="shared" si="4"/>
        <v>44561</v>
      </c>
      <c r="G199" s="130" t="str">
        <f t="shared" si="5"/>
        <v/>
      </c>
      <c r="H199" s="130" t="str">
        <f t="shared" si="6"/>
        <v/>
      </c>
      <c r="I199" s="147">
        <f t="shared" si="7"/>
        <v>5.728601687</v>
      </c>
      <c r="J199" s="130"/>
      <c r="K199" s="130"/>
      <c r="L199" s="130"/>
      <c r="M199" s="130"/>
      <c r="N199" s="130"/>
      <c r="O199" s="130"/>
      <c r="P199" s="130"/>
      <c r="Q199" s="130"/>
      <c r="R199" s="130"/>
      <c r="S199" s="130"/>
      <c r="T199" s="130"/>
      <c r="U199" s="130"/>
    </row>
    <row r="200" ht="12.75" customHeight="1">
      <c r="A200" s="142">
        <v>44387.0</v>
      </c>
      <c r="B200" s="146">
        <f t="shared" si="8"/>
        <v>5.716581944</v>
      </c>
      <c r="C200" s="144">
        <f t="shared" si="1"/>
        <v>2021</v>
      </c>
      <c r="D200" s="144">
        <f t="shared" si="2"/>
        <v>3</v>
      </c>
      <c r="E200" s="131">
        <f t="shared" si="3"/>
        <v>44469</v>
      </c>
      <c r="F200" s="131">
        <f t="shared" si="4"/>
        <v>44561</v>
      </c>
      <c r="G200" s="130" t="str">
        <f t="shared" si="5"/>
        <v/>
      </c>
      <c r="H200" s="130" t="str">
        <f t="shared" si="6"/>
        <v/>
      </c>
      <c r="I200" s="147">
        <f t="shared" si="7"/>
        <v>5.728601687</v>
      </c>
      <c r="J200" s="130"/>
      <c r="K200" s="130"/>
      <c r="L200" s="130"/>
      <c r="M200" s="130"/>
      <c r="N200" s="130"/>
      <c r="O200" s="130"/>
      <c r="P200" s="130"/>
      <c r="Q200" s="130"/>
      <c r="R200" s="130"/>
      <c r="S200" s="130"/>
      <c r="T200" s="130"/>
      <c r="U200" s="130"/>
    </row>
    <row r="201" ht="12.75" customHeight="1">
      <c r="A201" s="142">
        <v>44388.0</v>
      </c>
      <c r="B201" s="146">
        <f t="shared" si="8"/>
        <v>5.845368597</v>
      </c>
      <c r="C201" s="144">
        <f t="shared" si="1"/>
        <v>2021</v>
      </c>
      <c r="D201" s="144">
        <f t="shared" si="2"/>
        <v>3</v>
      </c>
      <c r="E201" s="131">
        <f t="shared" si="3"/>
        <v>44469</v>
      </c>
      <c r="F201" s="131">
        <f t="shared" si="4"/>
        <v>44561</v>
      </c>
      <c r="G201" s="130" t="str">
        <f t="shared" si="5"/>
        <v/>
      </c>
      <c r="H201" s="130" t="str">
        <f t="shared" si="6"/>
        <v/>
      </c>
      <c r="I201" s="147">
        <f t="shared" si="7"/>
        <v>5.728601687</v>
      </c>
      <c r="J201" s="130"/>
      <c r="K201" s="130"/>
      <c r="L201" s="130"/>
      <c r="M201" s="130"/>
      <c r="N201" s="130"/>
      <c r="O201" s="130"/>
      <c r="P201" s="130"/>
      <c r="Q201" s="130"/>
      <c r="R201" s="130"/>
      <c r="S201" s="130"/>
      <c r="T201" s="130"/>
      <c r="U201" s="130"/>
    </row>
    <row r="202" ht="12.75" customHeight="1">
      <c r="A202" s="142">
        <v>44389.0</v>
      </c>
      <c r="B202" s="146">
        <f t="shared" si="8"/>
        <v>5.713683526</v>
      </c>
      <c r="C202" s="144">
        <f t="shared" si="1"/>
        <v>2021</v>
      </c>
      <c r="D202" s="144">
        <f t="shared" si="2"/>
        <v>3</v>
      </c>
      <c r="E202" s="131">
        <f t="shared" si="3"/>
        <v>44469</v>
      </c>
      <c r="F202" s="131">
        <f t="shared" si="4"/>
        <v>44561</v>
      </c>
      <c r="G202" s="130" t="str">
        <f t="shared" si="5"/>
        <v/>
      </c>
      <c r="H202" s="130" t="str">
        <f t="shared" si="6"/>
        <v/>
      </c>
      <c r="I202" s="147">
        <f t="shared" si="7"/>
        <v>5.728601687</v>
      </c>
      <c r="J202" s="130"/>
      <c r="K202" s="130"/>
      <c r="L202" s="130"/>
      <c r="M202" s="130"/>
      <c r="N202" s="130"/>
      <c r="O202" s="130"/>
      <c r="P202" s="130"/>
      <c r="Q202" s="130"/>
      <c r="R202" s="130"/>
      <c r="S202" s="130"/>
      <c r="T202" s="130"/>
      <c r="U202" s="130"/>
    </row>
    <row r="203" ht="12.75" customHeight="1">
      <c r="A203" s="142">
        <v>44390.0</v>
      </c>
      <c r="B203" s="146">
        <f t="shared" si="8"/>
        <v>5.842399082</v>
      </c>
      <c r="C203" s="144">
        <f t="shared" si="1"/>
        <v>2021</v>
      </c>
      <c r="D203" s="144">
        <f t="shared" si="2"/>
        <v>3</v>
      </c>
      <c r="E203" s="131">
        <f t="shared" si="3"/>
        <v>44469</v>
      </c>
      <c r="F203" s="131">
        <f t="shared" si="4"/>
        <v>44561</v>
      </c>
      <c r="G203" s="130" t="str">
        <f t="shared" si="5"/>
        <v/>
      </c>
      <c r="H203" s="130" t="str">
        <f t="shared" si="6"/>
        <v/>
      </c>
      <c r="I203" s="147">
        <f t="shared" si="7"/>
        <v>5.728601687</v>
      </c>
      <c r="J203" s="130"/>
      <c r="K203" s="130"/>
      <c r="L203" s="130"/>
      <c r="M203" s="130"/>
      <c r="N203" s="130"/>
      <c r="O203" s="130"/>
      <c r="P203" s="130"/>
      <c r="Q203" s="130"/>
      <c r="R203" s="130"/>
      <c r="S203" s="130"/>
      <c r="T203" s="130"/>
      <c r="U203" s="130"/>
    </row>
    <row r="204" ht="12.75" customHeight="1">
      <c r="A204" s="142">
        <v>44391.0</v>
      </c>
      <c r="B204" s="146">
        <f t="shared" si="8"/>
        <v>5.710786839</v>
      </c>
      <c r="C204" s="144">
        <f t="shared" si="1"/>
        <v>2021</v>
      </c>
      <c r="D204" s="144">
        <f t="shared" si="2"/>
        <v>3</v>
      </c>
      <c r="E204" s="131">
        <f t="shared" si="3"/>
        <v>44469</v>
      </c>
      <c r="F204" s="131">
        <f t="shared" si="4"/>
        <v>44561</v>
      </c>
      <c r="G204" s="130" t="str">
        <f t="shared" si="5"/>
        <v/>
      </c>
      <c r="H204" s="130" t="str">
        <f t="shared" si="6"/>
        <v/>
      </c>
      <c r="I204" s="147">
        <f t="shared" si="7"/>
        <v>5.728601687</v>
      </c>
      <c r="J204" s="130"/>
      <c r="K204" s="130"/>
      <c r="L204" s="130"/>
      <c r="M204" s="130"/>
      <c r="N204" s="130"/>
      <c r="O204" s="130"/>
      <c r="P204" s="130"/>
      <c r="Q204" s="130"/>
      <c r="R204" s="130"/>
      <c r="S204" s="130"/>
      <c r="T204" s="130"/>
      <c r="U204" s="130"/>
    </row>
    <row r="205" ht="12.75" customHeight="1">
      <c r="A205" s="142">
        <v>44392.0</v>
      </c>
      <c r="B205" s="146">
        <f t="shared" si="8"/>
        <v>5.839431344</v>
      </c>
      <c r="C205" s="144">
        <f t="shared" si="1"/>
        <v>2021</v>
      </c>
      <c r="D205" s="144">
        <f t="shared" si="2"/>
        <v>3</v>
      </c>
      <c r="E205" s="131">
        <f t="shared" si="3"/>
        <v>44469</v>
      </c>
      <c r="F205" s="131">
        <f t="shared" si="4"/>
        <v>44561</v>
      </c>
      <c r="G205" s="130" t="str">
        <f t="shared" si="5"/>
        <v/>
      </c>
      <c r="H205" s="130" t="str">
        <f t="shared" si="6"/>
        <v/>
      </c>
      <c r="I205" s="147">
        <f t="shared" si="7"/>
        <v>5.728601687</v>
      </c>
      <c r="J205" s="130"/>
      <c r="K205" s="130"/>
      <c r="L205" s="130"/>
      <c r="M205" s="130"/>
      <c r="N205" s="130"/>
      <c r="O205" s="130"/>
      <c r="P205" s="130"/>
      <c r="Q205" s="130"/>
      <c r="R205" s="130"/>
      <c r="S205" s="130"/>
      <c r="T205" s="130"/>
      <c r="U205" s="130"/>
    </row>
    <row r="206" ht="12.75" customHeight="1">
      <c r="A206" s="142">
        <v>44393.0</v>
      </c>
      <c r="B206" s="146">
        <f t="shared" si="8"/>
        <v>5.707891881</v>
      </c>
      <c r="C206" s="144">
        <f t="shared" si="1"/>
        <v>2021</v>
      </c>
      <c r="D206" s="144">
        <f t="shared" si="2"/>
        <v>3</v>
      </c>
      <c r="E206" s="131">
        <f t="shared" si="3"/>
        <v>44469</v>
      </c>
      <c r="F206" s="131">
        <f t="shared" si="4"/>
        <v>44561</v>
      </c>
      <c r="G206" s="130" t="str">
        <f t="shared" si="5"/>
        <v/>
      </c>
      <c r="H206" s="130" t="str">
        <f t="shared" si="6"/>
        <v/>
      </c>
      <c r="I206" s="147">
        <f t="shared" si="7"/>
        <v>5.728601687</v>
      </c>
      <c r="J206" s="130"/>
      <c r="K206" s="130"/>
      <c r="L206" s="130"/>
      <c r="M206" s="130"/>
      <c r="N206" s="130"/>
      <c r="O206" s="130"/>
      <c r="P206" s="130"/>
      <c r="Q206" s="130"/>
      <c r="R206" s="130"/>
      <c r="S206" s="130"/>
      <c r="T206" s="130"/>
      <c r="U206" s="130"/>
    </row>
    <row r="207" ht="12.75" customHeight="1">
      <c r="A207" s="142">
        <v>44394.0</v>
      </c>
      <c r="B207" s="146">
        <f t="shared" si="8"/>
        <v>5.83646538</v>
      </c>
      <c r="C207" s="144">
        <f t="shared" si="1"/>
        <v>2021</v>
      </c>
      <c r="D207" s="144">
        <f t="shared" si="2"/>
        <v>3</v>
      </c>
      <c r="E207" s="131">
        <f t="shared" si="3"/>
        <v>44469</v>
      </c>
      <c r="F207" s="131">
        <f t="shared" si="4"/>
        <v>44561</v>
      </c>
      <c r="G207" s="130" t="str">
        <f t="shared" si="5"/>
        <v/>
      </c>
      <c r="H207" s="130" t="str">
        <f t="shared" si="6"/>
        <v/>
      </c>
      <c r="I207" s="147">
        <f t="shared" si="7"/>
        <v>5.728601687</v>
      </c>
      <c r="J207" s="130"/>
      <c r="K207" s="130"/>
      <c r="L207" s="130"/>
      <c r="M207" s="130"/>
      <c r="N207" s="130"/>
      <c r="O207" s="130"/>
      <c r="P207" s="130"/>
      <c r="Q207" s="130"/>
      <c r="R207" s="130"/>
      <c r="S207" s="130"/>
      <c r="T207" s="130"/>
      <c r="U207" s="130"/>
    </row>
    <row r="208" ht="12.75" customHeight="1">
      <c r="A208" s="142">
        <v>44395.0</v>
      </c>
      <c r="B208" s="146">
        <f t="shared" si="8"/>
        <v>5.704998652</v>
      </c>
      <c r="C208" s="144">
        <f t="shared" si="1"/>
        <v>2021</v>
      </c>
      <c r="D208" s="144">
        <f t="shared" si="2"/>
        <v>3</v>
      </c>
      <c r="E208" s="131">
        <f t="shared" si="3"/>
        <v>44469</v>
      </c>
      <c r="F208" s="131">
        <f t="shared" si="4"/>
        <v>44561</v>
      </c>
      <c r="G208" s="130" t="str">
        <f t="shared" si="5"/>
        <v/>
      </c>
      <c r="H208" s="130" t="str">
        <f t="shared" si="6"/>
        <v/>
      </c>
      <c r="I208" s="147">
        <f t="shared" si="7"/>
        <v>5.728601687</v>
      </c>
      <c r="J208" s="130"/>
      <c r="K208" s="130"/>
      <c r="L208" s="130"/>
      <c r="M208" s="130"/>
      <c r="N208" s="130"/>
      <c r="O208" s="130"/>
      <c r="P208" s="130"/>
      <c r="Q208" s="130"/>
      <c r="R208" s="130"/>
      <c r="S208" s="130"/>
      <c r="T208" s="130"/>
      <c r="U208" s="130"/>
    </row>
    <row r="209" ht="12.75" customHeight="1">
      <c r="A209" s="142">
        <v>44396.0</v>
      </c>
      <c r="B209" s="146">
        <f t="shared" si="8"/>
        <v>5.833501189</v>
      </c>
      <c r="C209" s="144">
        <f t="shared" si="1"/>
        <v>2021</v>
      </c>
      <c r="D209" s="144">
        <f t="shared" si="2"/>
        <v>3</v>
      </c>
      <c r="E209" s="131">
        <f t="shared" si="3"/>
        <v>44469</v>
      </c>
      <c r="F209" s="131">
        <f t="shared" si="4"/>
        <v>44561</v>
      </c>
      <c r="G209" s="130" t="str">
        <f t="shared" si="5"/>
        <v/>
      </c>
      <c r="H209" s="130" t="str">
        <f t="shared" si="6"/>
        <v/>
      </c>
      <c r="I209" s="147">
        <f t="shared" si="7"/>
        <v>5.728601687</v>
      </c>
      <c r="J209" s="130"/>
      <c r="K209" s="130"/>
      <c r="L209" s="130"/>
      <c r="M209" s="130"/>
      <c r="N209" s="130"/>
      <c r="O209" s="130"/>
      <c r="P209" s="130"/>
      <c r="Q209" s="130"/>
      <c r="R209" s="130"/>
      <c r="S209" s="130"/>
      <c r="T209" s="130"/>
      <c r="U209" s="130"/>
    </row>
    <row r="210" ht="12.75" customHeight="1">
      <c r="A210" s="142">
        <v>44397.0</v>
      </c>
      <c r="B210" s="146">
        <f t="shared" si="8"/>
        <v>5.702107149</v>
      </c>
      <c r="C210" s="144">
        <f t="shared" si="1"/>
        <v>2021</v>
      </c>
      <c r="D210" s="144">
        <f t="shared" si="2"/>
        <v>3</v>
      </c>
      <c r="E210" s="131">
        <f t="shared" si="3"/>
        <v>44469</v>
      </c>
      <c r="F210" s="131">
        <f t="shared" si="4"/>
        <v>44561</v>
      </c>
      <c r="G210" s="130" t="str">
        <f t="shared" si="5"/>
        <v/>
      </c>
      <c r="H210" s="130" t="str">
        <f t="shared" si="6"/>
        <v/>
      </c>
      <c r="I210" s="147">
        <f t="shared" si="7"/>
        <v>5.728601687</v>
      </c>
      <c r="J210" s="130"/>
      <c r="K210" s="130"/>
      <c r="L210" s="130"/>
      <c r="M210" s="130"/>
      <c r="N210" s="130"/>
      <c r="O210" s="130"/>
      <c r="P210" s="130"/>
      <c r="Q210" s="130"/>
      <c r="R210" s="130"/>
      <c r="S210" s="130"/>
      <c r="T210" s="130"/>
      <c r="U210" s="130"/>
    </row>
    <row r="211" ht="12.75" customHeight="1">
      <c r="A211" s="142">
        <v>44398.0</v>
      </c>
      <c r="B211" s="146">
        <f t="shared" si="8"/>
        <v>5.830538771</v>
      </c>
      <c r="C211" s="144">
        <f t="shared" si="1"/>
        <v>2021</v>
      </c>
      <c r="D211" s="144">
        <f t="shared" si="2"/>
        <v>3</v>
      </c>
      <c r="E211" s="131">
        <f t="shared" si="3"/>
        <v>44469</v>
      </c>
      <c r="F211" s="131">
        <f t="shared" si="4"/>
        <v>44561</v>
      </c>
      <c r="G211" s="130" t="str">
        <f t="shared" si="5"/>
        <v/>
      </c>
      <c r="H211" s="130" t="str">
        <f t="shared" si="6"/>
        <v/>
      </c>
      <c r="I211" s="147">
        <f t="shared" si="7"/>
        <v>5.728601687</v>
      </c>
      <c r="J211" s="130"/>
      <c r="K211" s="130"/>
      <c r="L211" s="130"/>
      <c r="M211" s="130"/>
      <c r="N211" s="130"/>
      <c r="O211" s="130"/>
      <c r="P211" s="130"/>
      <c r="Q211" s="130"/>
      <c r="R211" s="130"/>
      <c r="S211" s="130"/>
      <c r="T211" s="130"/>
      <c r="U211" s="130"/>
    </row>
    <row r="212" ht="12.75" customHeight="1">
      <c r="A212" s="142">
        <v>44399.0</v>
      </c>
      <c r="B212" s="146">
        <f t="shared" si="8"/>
        <v>5.699217373</v>
      </c>
      <c r="C212" s="144">
        <f t="shared" si="1"/>
        <v>2021</v>
      </c>
      <c r="D212" s="144">
        <f t="shared" si="2"/>
        <v>3</v>
      </c>
      <c r="E212" s="131">
        <f t="shared" si="3"/>
        <v>44469</v>
      </c>
      <c r="F212" s="131">
        <f t="shared" si="4"/>
        <v>44561</v>
      </c>
      <c r="G212" s="130" t="str">
        <f t="shared" si="5"/>
        <v/>
      </c>
      <c r="H212" s="130" t="str">
        <f t="shared" si="6"/>
        <v/>
      </c>
      <c r="I212" s="147">
        <f t="shared" si="7"/>
        <v>5.728601687</v>
      </c>
      <c r="J212" s="130"/>
      <c r="K212" s="130"/>
      <c r="L212" s="130"/>
      <c r="M212" s="130"/>
      <c r="N212" s="130"/>
      <c r="O212" s="130"/>
      <c r="P212" s="130"/>
      <c r="Q212" s="130"/>
      <c r="R212" s="130"/>
      <c r="S212" s="130"/>
      <c r="T212" s="130"/>
      <c r="U212" s="130"/>
    </row>
    <row r="213" ht="12.75" customHeight="1">
      <c r="A213" s="142">
        <v>44400.0</v>
      </c>
      <c r="B213" s="146">
        <f t="shared" si="8"/>
        <v>5.827578125</v>
      </c>
      <c r="C213" s="144">
        <f t="shared" si="1"/>
        <v>2021</v>
      </c>
      <c r="D213" s="144">
        <f t="shared" si="2"/>
        <v>3</v>
      </c>
      <c r="E213" s="131">
        <f t="shared" si="3"/>
        <v>44469</v>
      </c>
      <c r="F213" s="131">
        <f t="shared" si="4"/>
        <v>44561</v>
      </c>
      <c r="G213" s="130" t="str">
        <f t="shared" si="5"/>
        <v/>
      </c>
      <c r="H213" s="130" t="str">
        <f t="shared" si="6"/>
        <v/>
      </c>
      <c r="I213" s="147">
        <f t="shared" si="7"/>
        <v>5.728601687</v>
      </c>
      <c r="J213" s="130"/>
      <c r="K213" s="130"/>
      <c r="L213" s="130"/>
      <c r="M213" s="130"/>
      <c r="N213" s="130"/>
      <c r="O213" s="130"/>
      <c r="P213" s="130"/>
      <c r="Q213" s="130"/>
      <c r="R213" s="130"/>
      <c r="S213" s="130"/>
      <c r="T213" s="130"/>
      <c r="U213" s="130"/>
    </row>
    <row r="214" ht="12.75" customHeight="1">
      <c r="A214" s="142">
        <v>44401.0</v>
      </c>
      <c r="B214" s="146">
        <f t="shared" si="8"/>
        <v>5.696329321</v>
      </c>
      <c r="C214" s="144">
        <f t="shared" si="1"/>
        <v>2021</v>
      </c>
      <c r="D214" s="144">
        <f t="shared" si="2"/>
        <v>3</v>
      </c>
      <c r="E214" s="131">
        <f t="shared" si="3"/>
        <v>44469</v>
      </c>
      <c r="F214" s="131">
        <f t="shared" si="4"/>
        <v>44561</v>
      </c>
      <c r="G214" s="130" t="str">
        <f t="shared" si="5"/>
        <v/>
      </c>
      <c r="H214" s="130" t="str">
        <f t="shared" si="6"/>
        <v/>
      </c>
      <c r="I214" s="147">
        <f t="shared" si="7"/>
        <v>5.728601687</v>
      </c>
      <c r="J214" s="130"/>
      <c r="K214" s="130"/>
      <c r="L214" s="130"/>
      <c r="M214" s="130"/>
      <c r="N214" s="130"/>
      <c r="O214" s="130"/>
      <c r="P214" s="130"/>
      <c r="Q214" s="130"/>
      <c r="R214" s="130"/>
      <c r="S214" s="130"/>
      <c r="T214" s="130"/>
      <c r="U214" s="130"/>
    </row>
    <row r="215" ht="12.75" customHeight="1">
      <c r="A215" s="142">
        <v>44402.0</v>
      </c>
      <c r="B215" s="146">
        <f t="shared" si="8"/>
        <v>5.824619248</v>
      </c>
      <c r="C215" s="144">
        <f t="shared" si="1"/>
        <v>2021</v>
      </c>
      <c r="D215" s="144">
        <f t="shared" si="2"/>
        <v>3</v>
      </c>
      <c r="E215" s="131">
        <f t="shared" si="3"/>
        <v>44469</v>
      </c>
      <c r="F215" s="131">
        <f t="shared" si="4"/>
        <v>44561</v>
      </c>
      <c r="G215" s="130" t="str">
        <f t="shared" si="5"/>
        <v/>
      </c>
      <c r="H215" s="130" t="str">
        <f t="shared" si="6"/>
        <v/>
      </c>
      <c r="I215" s="147">
        <f t="shared" si="7"/>
        <v>5.728601687</v>
      </c>
      <c r="J215" s="130"/>
      <c r="K215" s="130"/>
      <c r="L215" s="130"/>
      <c r="M215" s="130"/>
      <c r="N215" s="130"/>
      <c r="O215" s="130"/>
      <c r="P215" s="130"/>
      <c r="Q215" s="130"/>
      <c r="R215" s="130"/>
      <c r="S215" s="130"/>
      <c r="T215" s="130"/>
      <c r="U215" s="130"/>
    </row>
    <row r="216" ht="12.75" customHeight="1">
      <c r="A216" s="142">
        <v>44403.0</v>
      </c>
      <c r="B216" s="146">
        <f t="shared" si="8"/>
        <v>5.693442993</v>
      </c>
      <c r="C216" s="144">
        <f t="shared" si="1"/>
        <v>2021</v>
      </c>
      <c r="D216" s="144">
        <f t="shared" si="2"/>
        <v>3</v>
      </c>
      <c r="E216" s="131">
        <f t="shared" si="3"/>
        <v>44469</v>
      </c>
      <c r="F216" s="131">
        <f t="shared" si="4"/>
        <v>44561</v>
      </c>
      <c r="G216" s="130" t="str">
        <f t="shared" si="5"/>
        <v/>
      </c>
      <c r="H216" s="130" t="str">
        <f t="shared" si="6"/>
        <v/>
      </c>
      <c r="I216" s="147">
        <f t="shared" si="7"/>
        <v>5.728601687</v>
      </c>
      <c r="J216" s="130"/>
      <c r="K216" s="130"/>
      <c r="L216" s="130"/>
      <c r="M216" s="130"/>
      <c r="N216" s="130"/>
      <c r="O216" s="130"/>
      <c r="P216" s="130"/>
      <c r="Q216" s="130"/>
      <c r="R216" s="130"/>
      <c r="S216" s="130"/>
      <c r="T216" s="130"/>
      <c r="U216" s="130"/>
    </row>
    <row r="217" ht="12.75" customHeight="1">
      <c r="A217" s="142">
        <v>44404.0</v>
      </c>
      <c r="B217" s="146">
        <f t="shared" si="8"/>
        <v>5.821662139</v>
      </c>
      <c r="C217" s="144">
        <f t="shared" si="1"/>
        <v>2021</v>
      </c>
      <c r="D217" s="144">
        <f t="shared" si="2"/>
        <v>3</v>
      </c>
      <c r="E217" s="131">
        <f t="shared" si="3"/>
        <v>44469</v>
      </c>
      <c r="F217" s="131">
        <f t="shared" si="4"/>
        <v>44561</v>
      </c>
      <c r="G217" s="130" t="str">
        <f t="shared" si="5"/>
        <v/>
      </c>
      <c r="H217" s="130" t="str">
        <f t="shared" si="6"/>
        <v/>
      </c>
      <c r="I217" s="147">
        <f t="shared" si="7"/>
        <v>5.728601687</v>
      </c>
      <c r="J217" s="130"/>
      <c r="K217" s="130"/>
      <c r="L217" s="130"/>
      <c r="M217" s="130"/>
      <c r="N217" s="130"/>
      <c r="O217" s="130"/>
      <c r="P217" s="130"/>
      <c r="Q217" s="130"/>
      <c r="R217" s="130"/>
      <c r="S217" s="130"/>
      <c r="T217" s="130"/>
      <c r="U217" s="130"/>
    </row>
    <row r="218" ht="12.75" customHeight="1">
      <c r="A218" s="142">
        <v>44405.0</v>
      </c>
      <c r="B218" s="146">
        <f t="shared" si="8"/>
        <v>5.690558387</v>
      </c>
      <c r="C218" s="144">
        <f t="shared" si="1"/>
        <v>2021</v>
      </c>
      <c r="D218" s="144">
        <f t="shared" si="2"/>
        <v>3</v>
      </c>
      <c r="E218" s="131">
        <f t="shared" si="3"/>
        <v>44469</v>
      </c>
      <c r="F218" s="131">
        <f t="shared" si="4"/>
        <v>44561</v>
      </c>
      <c r="G218" s="130" t="str">
        <f t="shared" si="5"/>
        <v/>
      </c>
      <c r="H218" s="130" t="str">
        <f t="shared" si="6"/>
        <v/>
      </c>
      <c r="I218" s="147">
        <f t="shared" si="7"/>
        <v>5.728601687</v>
      </c>
      <c r="J218" s="130"/>
      <c r="K218" s="130"/>
      <c r="L218" s="130"/>
      <c r="M218" s="130"/>
      <c r="N218" s="130"/>
      <c r="O218" s="130"/>
      <c r="P218" s="130"/>
      <c r="Q218" s="130"/>
      <c r="R218" s="130"/>
      <c r="S218" s="130"/>
      <c r="T218" s="130"/>
      <c r="U218" s="130"/>
    </row>
    <row r="219" ht="12.75" customHeight="1">
      <c r="A219" s="142">
        <v>44406.0</v>
      </c>
      <c r="B219" s="146">
        <f t="shared" si="8"/>
        <v>5.818706799</v>
      </c>
      <c r="C219" s="144">
        <f t="shared" si="1"/>
        <v>2021</v>
      </c>
      <c r="D219" s="144">
        <f t="shared" si="2"/>
        <v>3</v>
      </c>
      <c r="E219" s="131">
        <f t="shared" si="3"/>
        <v>44469</v>
      </c>
      <c r="F219" s="131">
        <f t="shared" si="4"/>
        <v>44561</v>
      </c>
      <c r="G219" s="130" t="str">
        <f t="shared" si="5"/>
        <v/>
      </c>
      <c r="H219" s="130" t="str">
        <f t="shared" si="6"/>
        <v/>
      </c>
      <c r="I219" s="147">
        <f t="shared" si="7"/>
        <v>5.728601687</v>
      </c>
      <c r="J219" s="130"/>
      <c r="K219" s="130"/>
      <c r="L219" s="130"/>
      <c r="M219" s="130"/>
      <c r="N219" s="130"/>
      <c r="O219" s="130"/>
      <c r="P219" s="130"/>
      <c r="Q219" s="130"/>
      <c r="R219" s="130"/>
      <c r="S219" s="130"/>
      <c r="T219" s="130"/>
      <c r="U219" s="130"/>
    </row>
    <row r="220" ht="12.75" customHeight="1">
      <c r="A220" s="142">
        <v>44407.0</v>
      </c>
      <c r="B220" s="146">
        <f t="shared" si="8"/>
        <v>5.687675502</v>
      </c>
      <c r="C220" s="144">
        <f t="shared" si="1"/>
        <v>2021</v>
      </c>
      <c r="D220" s="144">
        <f t="shared" si="2"/>
        <v>3</v>
      </c>
      <c r="E220" s="131">
        <f t="shared" si="3"/>
        <v>44469</v>
      </c>
      <c r="F220" s="131">
        <f t="shared" si="4"/>
        <v>44561</v>
      </c>
      <c r="G220" s="130" t="str">
        <f t="shared" si="5"/>
        <v/>
      </c>
      <c r="H220" s="130" t="str">
        <f t="shared" si="6"/>
        <v/>
      </c>
      <c r="I220" s="147">
        <f t="shared" si="7"/>
        <v>5.728601687</v>
      </c>
      <c r="J220" s="130"/>
      <c r="K220" s="130"/>
      <c r="L220" s="130"/>
      <c r="M220" s="130"/>
      <c r="N220" s="130"/>
      <c r="O220" s="130"/>
      <c r="P220" s="130"/>
      <c r="Q220" s="130"/>
      <c r="R220" s="130"/>
      <c r="S220" s="130"/>
      <c r="T220" s="130"/>
      <c r="U220" s="130"/>
    </row>
    <row r="221" ht="12.75" customHeight="1">
      <c r="A221" s="142">
        <v>44408.0</v>
      </c>
      <c r="B221" s="146">
        <f t="shared" si="8"/>
        <v>5.815753225</v>
      </c>
      <c r="C221" s="144">
        <f t="shared" si="1"/>
        <v>2021</v>
      </c>
      <c r="D221" s="144">
        <f t="shared" si="2"/>
        <v>3</v>
      </c>
      <c r="E221" s="131">
        <f t="shared" si="3"/>
        <v>44469</v>
      </c>
      <c r="F221" s="131">
        <f t="shared" si="4"/>
        <v>44561</v>
      </c>
      <c r="G221" s="130" t="str">
        <f t="shared" si="5"/>
        <v/>
      </c>
      <c r="H221" s="130" t="str">
        <f t="shared" si="6"/>
        <v/>
      </c>
      <c r="I221" s="147">
        <f t="shared" si="7"/>
        <v>5.728601687</v>
      </c>
      <c r="J221" s="130"/>
      <c r="K221" s="130"/>
      <c r="L221" s="130"/>
      <c r="M221" s="130"/>
      <c r="N221" s="130"/>
      <c r="O221" s="130"/>
      <c r="P221" s="130"/>
      <c r="Q221" s="130"/>
      <c r="R221" s="130"/>
      <c r="S221" s="130"/>
      <c r="T221" s="130"/>
      <c r="U221" s="130"/>
    </row>
    <row r="222" ht="12.75" customHeight="1">
      <c r="A222" s="142">
        <v>44409.0</v>
      </c>
      <c r="B222" s="146">
        <f t="shared" si="8"/>
        <v>5.684794337</v>
      </c>
      <c r="C222" s="144">
        <f t="shared" si="1"/>
        <v>2021</v>
      </c>
      <c r="D222" s="144">
        <f t="shared" si="2"/>
        <v>3</v>
      </c>
      <c r="E222" s="131">
        <f t="shared" si="3"/>
        <v>44469</v>
      </c>
      <c r="F222" s="131">
        <f t="shared" si="4"/>
        <v>44561</v>
      </c>
      <c r="G222" s="130" t="str">
        <f t="shared" si="5"/>
        <v/>
      </c>
      <c r="H222" s="130" t="str">
        <f t="shared" si="6"/>
        <v/>
      </c>
      <c r="I222" s="147">
        <f t="shared" si="7"/>
        <v>5.728601687</v>
      </c>
      <c r="J222" s="130"/>
      <c r="K222" s="130"/>
      <c r="L222" s="130"/>
      <c r="M222" s="130"/>
      <c r="N222" s="130"/>
      <c r="O222" s="130"/>
      <c r="P222" s="130"/>
      <c r="Q222" s="130"/>
      <c r="R222" s="130"/>
      <c r="S222" s="130"/>
      <c r="T222" s="130"/>
      <c r="U222" s="130"/>
    </row>
    <row r="223" ht="12.75" customHeight="1">
      <c r="A223" s="142">
        <v>44410.0</v>
      </c>
      <c r="B223" s="146">
        <f t="shared" si="8"/>
        <v>5.812801415</v>
      </c>
      <c r="C223" s="144">
        <f t="shared" si="1"/>
        <v>2021</v>
      </c>
      <c r="D223" s="144">
        <f t="shared" si="2"/>
        <v>3</v>
      </c>
      <c r="E223" s="131">
        <f t="shared" si="3"/>
        <v>44469</v>
      </c>
      <c r="F223" s="131">
        <f t="shared" si="4"/>
        <v>44561</v>
      </c>
      <c r="G223" s="130" t="str">
        <f t="shared" si="5"/>
        <v/>
      </c>
      <c r="H223" s="130" t="str">
        <f t="shared" si="6"/>
        <v/>
      </c>
      <c r="I223" s="147">
        <f t="shared" si="7"/>
        <v>5.728601687</v>
      </c>
      <c r="J223" s="130"/>
      <c r="K223" s="130"/>
      <c r="L223" s="130"/>
      <c r="M223" s="130"/>
      <c r="N223" s="130"/>
      <c r="O223" s="130"/>
      <c r="P223" s="130"/>
      <c r="Q223" s="130"/>
      <c r="R223" s="130"/>
      <c r="S223" s="130"/>
      <c r="T223" s="130"/>
      <c r="U223" s="130"/>
    </row>
    <row r="224" ht="12.75" customHeight="1">
      <c r="A224" s="142">
        <v>44411.0</v>
      </c>
      <c r="B224" s="146">
        <f t="shared" si="8"/>
        <v>5.681914891</v>
      </c>
      <c r="C224" s="144">
        <f t="shared" si="1"/>
        <v>2021</v>
      </c>
      <c r="D224" s="144">
        <f t="shared" si="2"/>
        <v>3</v>
      </c>
      <c r="E224" s="131">
        <f t="shared" si="3"/>
        <v>44469</v>
      </c>
      <c r="F224" s="131">
        <f t="shared" si="4"/>
        <v>44561</v>
      </c>
      <c r="G224" s="130" t="str">
        <f t="shared" si="5"/>
        <v/>
      </c>
      <c r="H224" s="130" t="str">
        <f t="shared" si="6"/>
        <v/>
      </c>
      <c r="I224" s="147">
        <f t="shared" si="7"/>
        <v>5.728601687</v>
      </c>
      <c r="J224" s="130"/>
      <c r="K224" s="130"/>
      <c r="L224" s="130"/>
      <c r="M224" s="130"/>
      <c r="N224" s="130"/>
      <c r="O224" s="130"/>
      <c r="P224" s="130"/>
      <c r="Q224" s="130"/>
      <c r="R224" s="130"/>
      <c r="S224" s="130"/>
      <c r="T224" s="130"/>
      <c r="U224" s="130"/>
    </row>
    <row r="225" ht="12.75" customHeight="1">
      <c r="A225" s="142">
        <v>44412.0</v>
      </c>
      <c r="B225" s="146">
        <f t="shared" si="8"/>
        <v>5.80985137</v>
      </c>
      <c r="C225" s="144">
        <f t="shared" si="1"/>
        <v>2021</v>
      </c>
      <c r="D225" s="144">
        <f t="shared" si="2"/>
        <v>3</v>
      </c>
      <c r="E225" s="131">
        <f t="shared" si="3"/>
        <v>44469</v>
      </c>
      <c r="F225" s="131">
        <f t="shared" si="4"/>
        <v>44561</v>
      </c>
      <c r="G225" s="130" t="str">
        <f t="shared" si="5"/>
        <v/>
      </c>
      <c r="H225" s="130" t="str">
        <f t="shared" si="6"/>
        <v/>
      </c>
      <c r="I225" s="147">
        <f t="shared" si="7"/>
        <v>5.728601687</v>
      </c>
      <c r="J225" s="130"/>
      <c r="K225" s="130"/>
      <c r="L225" s="130"/>
      <c r="M225" s="130"/>
      <c r="N225" s="130"/>
      <c r="O225" s="130"/>
      <c r="P225" s="130"/>
      <c r="Q225" s="130"/>
      <c r="R225" s="130"/>
      <c r="S225" s="130"/>
      <c r="T225" s="130"/>
      <c r="U225" s="130"/>
    </row>
    <row r="226" ht="12.75" customHeight="1">
      <c r="A226" s="142">
        <v>44413.0</v>
      </c>
      <c r="B226" s="146">
        <f t="shared" si="8"/>
        <v>5.679037163</v>
      </c>
      <c r="C226" s="144">
        <f t="shared" si="1"/>
        <v>2021</v>
      </c>
      <c r="D226" s="144">
        <f t="shared" si="2"/>
        <v>3</v>
      </c>
      <c r="E226" s="131">
        <f t="shared" si="3"/>
        <v>44469</v>
      </c>
      <c r="F226" s="131">
        <f t="shared" si="4"/>
        <v>44561</v>
      </c>
      <c r="G226" s="130" t="str">
        <f t="shared" si="5"/>
        <v/>
      </c>
      <c r="H226" s="130" t="str">
        <f t="shared" si="6"/>
        <v/>
      </c>
      <c r="I226" s="147">
        <f t="shared" si="7"/>
        <v>5.728601687</v>
      </c>
      <c r="J226" s="130"/>
      <c r="K226" s="130"/>
      <c r="L226" s="130"/>
      <c r="M226" s="130"/>
      <c r="N226" s="130"/>
      <c r="O226" s="130"/>
      <c r="P226" s="130"/>
      <c r="Q226" s="130"/>
      <c r="R226" s="130"/>
      <c r="S226" s="130"/>
      <c r="T226" s="130"/>
      <c r="U226" s="130"/>
    </row>
    <row r="227" ht="12.75" customHeight="1">
      <c r="A227" s="142">
        <v>44414.0</v>
      </c>
      <c r="B227" s="146">
        <f t="shared" si="8"/>
        <v>5.806903088</v>
      </c>
      <c r="C227" s="144">
        <f t="shared" si="1"/>
        <v>2021</v>
      </c>
      <c r="D227" s="144">
        <f t="shared" si="2"/>
        <v>3</v>
      </c>
      <c r="E227" s="131">
        <f t="shared" si="3"/>
        <v>44469</v>
      </c>
      <c r="F227" s="131">
        <f t="shared" si="4"/>
        <v>44561</v>
      </c>
      <c r="G227" s="130" t="str">
        <f t="shared" si="5"/>
        <v/>
      </c>
      <c r="H227" s="130" t="str">
        <f t="shared" si="6"/>
        <v/>
      </c>
      <c r="I227" s="147">
        <f t="shared" si="7"/>
        <v>5.728601687</v>
      </c>
      <c r="J227" s="130"/>
      <c r="K227" s="130"/>
      <c r="L227" s="130"/>
      <c r="M227" s="130"/>
      <c r="N227" s="130"/>
      <c r="O227" s="130"/>
      <c r="P227" s="130"/>
      <c r="Q227" s="130"/>
      <c r="R227" s="130"/>
      <c r="S227" s="130"/>
      <c r="T227" s="130"/>
      <c r="U227" s="130"/>
    </row>
    <row r="228" ht="12.75" customHeight="1">
      <c r="A228" s="142">
        <v>44415.0</v>
      </c>
      <c r="B228" s="146">
        <f t="shared" si="8"/>
        <v>5.676161152</v>
      </c>
      <c r="C228" s="144">
        <f t="shared" si="1"/>
        <v>2021</v>
      </c>
      <c r="D228" s="144">
        <f t="shared" si="2"/>
        <v>3</v>
      </c>
      <c r="E228" s="131">
        <f t="shared" si="3"/>
        <v>44469</v>
      </c>
      <c r="F228" s="131">
        <f t="shared" si="4"/>
        <v>44561</v>
      </c>
      <c r="G228" s="130" t="str">
        <f t="shared" si="5"/>
        <v/>
      </c>
      <c r="H228" s="130" t="str">
        <f t="shared" si="6"/>
        <v/>
      </c>
      <c r="I228" s="147">
        <f t="shared" si="7"/>
        <v>5.728601687</v>
      </c>
      <c r="J228" s="130"/>
      <c r="K228" s="130"/>
      <c r="L228" s="130"/>
      <c r="M228" s="130"/>
      <c r="N228" s="130"/>
      <c r="O228" s="130"/>
      <c r="P228" s="130"/>
      <c r="Q228" s="130"/>
      <c r="R228" s="130"/>
      <c r="S228" s="130"/>
      <c r="T228" s="130"/>
      <c r="U228" s="130"/>
    </row>
    <row r="229" ht="12.75" customHeight="1">
      <c r="A229" s="142">
        <v>44416.0</v>
      </c>
      <c r="B229" s="146">
        <f t="shared" si="8"/>
        <v>5.803956566</v>
      </c>
      <c r="C229" s="144">
        <f t="shared" si="1"/>
        <v>2021</v>
      </c>
      <c r="D229" s="144">
        <f t="shared" si="2"/>
        <v>3</v>
      </c>
      <c r="E229" s="131">
        <f t="shared" si="3"/>
        <v>44469</v>
      </c>
      <c r="F229" s="131">
        <f t="shared" si="4"/>
        <v>44561</v>
      </c>
      <c r="G229" s="130" t="str">
        <f t="shared" si="5"/>
        <v/>
      </c>
      <c r="H229" s="130" t="str">
        <f t="shared" si="6"/>
        <v/>
      </c>
      <c r="I229" s="147">
        <f t="shared" si="7"/>
        <v>5.728601687</v>
      </c>
      <c r="J229" s="130"/>
      <c r="K229" s="130"/>
      <c r="L229" s="130"/>
      <c r="M229" s="130"/>
      <c r="N229" s="130"/>
      <c r="O229" s="130"/>
      <c r="P229" s="130"/>
      <c r="Q229" s="130"/>
      <c r="R229" s="130"/>
      <c r="S229" s="130"/>
      <c r="T229" s="130"/>
      <c r="U229" s="130"/>
    </row>
    <row r="230" ht="12.75" customHeight="1">
      <c r="A230" s="142">
        <v>44417.0</v>
      </c>
      <c r="B230" s="146">
        <f t="shared" si="8"/>
        <v>5.673286855</v>
      </c>
      <c r="C230" s="144">
        <f t="shared" si="1"/>
        <v>2021</v>
      </c>
      <c r="D230" s="144">
        <f t="shared" si="2"/>
        <v>3</v>
      </c>
      <c r="E230" s="131">
        <f t="shared" si="3"/>
        <v>44469</v>
      </c>
      <c r="F230" s="131">
        <f t="shared" si="4"/>
        <v>44561</v>
      </c>
      <c r="G230" s="130" t="str">
        <f t="shared" si="5"/>
        <v/>
      </c>
      <c r="H230" s="130" t="str">
        <f t="shared" si="6"/>
        <v/>
      </c>
      <c r="I230" s="147">
        <f t="shared" si="7"/>
        <v>5.728601687</v>
      </c>
      <c r="J230" s="130"/>
      <c r="K230" s="130"/>
      <c r="L230" s="130"/>
      <c r="M230" s="130"/>
      <c r="N230" s="130"/>
      <c r="O230" s="130"/>
      <c r="P230" s="130"/>
      <c r="Q230" s="130"/>
      <c r="R230" s="130"/>
      <c r="S230" s="130"/>
      <c r="T230" s="130"/>
      <c r="U230" s="130"/>
    </row>
    <row r="231" ht="12.75" customHeight="1">
      <c r="A231" s="142">
        <v>44418.0</v>
      </c>
      <c r="B231" s="146">
        <f t="shared" si="8"/>
        <v>5.801011806</v>
      </c>
      <c r="C231" s="144">
        <f t="shared" si="1"/>
        <v>2021</v>
      </c>
      <c r="D231" s="144">
        <f t="shared" si="2"/>
        <v>3</v>
      </c>
      <c r="E231" s="131">
        <f t="shared" si="3"/>
        <v>44469</v>
      </c>
      <c r="F231" s="131">
        <f t="shared" si="4"/>
        <v>44561</v>
      </c>
      <c r="G231" s="130" t="str">
        <f t="shared" si="5"/>
        <v/>
      </c>
      <c r="H231" s="130" t="str">
        <f t="shared" si="6"/>
        <v/>
      </c>
      <c r="I231" s="147">
        <f t="shared" si="7"/>
        <v>5.728601687</v>
      </c>
      <c r="J231" s="130"/>
      <c r="K231" s="130"/>
      <c r="L231" s="130"/>
      <c r="M231" s="130"/>
      <c r="N231" s="130"/>
      <c r="O231" s="130"/>
      <c r="P231" s="130"/>
      <c r="Q231" s="130"/>
      <c r="R231" s="130"/>
      <c r="S231" s="130"/>
      <c r="T231" s="130"/>
      <c r="U231" s="130"/>
    </row>
    <row r="232" ht="12.75" customHeight="1">
      <c r="A232" s="142">
        <v>44419.0</v>
      </c>
      <c r="B232" s="146">
        <f t="shared" si="8"/>
        <v>5.670414273</v>
      </c>
      <c r="C232" s="144">
        <f t="shared" si="1"/>
        <v>2021</v>
      </c>
      <c r="D232" s="144">
        <f t="shared" si="2"/>
        <v>3</v>
      </c>
      <c r="E232" s="131">
        <f t="shared" si="3"/>
        <v>44469</v>
      </c>
      <c r="F232" s="131">
        <f t="shared" si="4"/>
        <v>44561</v>
      </c>
      <c r="G232" s="130" t="str">
        <f t="shared" si="5"/>
        <v/>
      </c>
      <c r="H232" s="130" t="str">
        <f t="shared" si="6"/>
        <v/>
      </c>
      <c r="I232" s="147">
        <f t="shared" si="7"/>
        <v>5.728601687</v>
      </c>
      <c r="J232" s="130"/>
      <c r="K232" s="130"/>
      <c r="L232" s="130"/>
      <c r="M232" s="130"/>
      <c r="N232" s="130"/>
      <c r="O232" s="130"/>
      <c r="P232" s="130"/>
      <c r="Q232" s="130"/>
      <c r="R232" s="130"/>
      <c r="S232" s="130"/>
      <c r="T232" s="130"/>
      <c r="U232" s="130"/>
    </row>
    <row r="233" ht="12.75" customHeight="1">
      <c r="A233" s="142">
        <v>44420.0</v>
      </c>
      <c r="B233" s="146">
        <f t="shared" si="8"/>
        <v>5.798068804</v>
      </c>
      <c r="C233" s="144">
        <f t="shared" si="1"/>
        <v>2021</v>
      </c>
      <c r="D233" s="144">
        <f t="shared" si="2"/>
        <v>3</v>
      </c>
      <c r="E233" s="131">
        <f t="shared" si="3"/>
        <v>44469</v>
      </c>
      <c r="F233" s="131">
        <f t="shared" si="4"/>
        <v>44561</v>
      </c>
      <c r="G233" s="130" t="str">
        <f t="shared" si="5"/>
        <v/>
      </c>
      <c r="H233" s="130" t="str">
        <f t="shared" si="6"/>
        <v/>
      </c>
      <c r="I233" s="147">
        <f t="shared" si="7"/>
        <v>5.728601687</v>
      </c>
      <c r="J233" s="130"/>
      <c r="K233" s="130"/>
      <c r="L233" s="130"/>
      <c r="M233" s="130"/>
      <c r="N233" s="130"/>
      <c r="O233" s="130"/>
      <c r="P233" s="130"/>
      <c r="Q233" s="130"/>
      <c r="R233" s="130"/>
      <c r="S233" s="130"/>
      <c r="T233" s="130"/>
      <c r="U233" s="130"/>
    </row>
    <row r="234" ht="12.75" customHeight="1">
      <c r="A234" s="142">
        <v>44421.0</v>
      </c>
      <c r="B234" s="146">
        <f t="shared" si="8"/>
        <v>5.667543404</v>
      </c>
      <c r="C234" s="144">
        <f t="shared" si="1"/>
        <v>2021</v>
      </c>
      <c r="D234" s="144">
        <f t="shared" si="2"/>
        <v>3</v>
      </c>
      <c r="E234" s="131">
        <f t="shared" si="3"/>
        <v>44469</v>
      </c>
      <c r="F234" s="131">
        <f t="shared" si="4"/>
        <v>44561</v>
      </c>
      <c r="G234" s="130" t="str">
        <f t="shared" si="5"/>
        <v/>
      </c>
      <c r="H234" s="130" t="str">
        <f t="shared" si="6"/>
        <v/>
      </c>
      <c r="I234" s="147">
        <f t="shared" si="7"/>
        <v>5.728601687</v>
      </c>
      <c r="J234" s="130"/>
      <c r="K234" s="130"/>
      <c r="L234" s="130"/>
      <c r="M234" s="130"/>
      <c r="N234" s="130"/>
      <c r="O234" s="130"/>
      <c r="P234" s="130"/>
      <c r="Q234" s="130"/>
      <c r="R234" s="130"/>
      <c r="S234" s="130"/>
      <c r="T234" s="130"/>
      <c r="U234" s="130"/>
    </row>
    <row r="235" ht="12.75" customHeight="1">
      <c r="A235" s="142">
        <v>44422.0</v>
      </c>
      <c r="B235" s="146">
        <f t="shared" si="8"/>
        <v>5.795127561</v>
      </c>
      <c r="C235" s="144">
        <f t="shared" si="1"/>
        <v>2021</v>
      </c>
      <c r="D235" s="144">
        <f t="shared" si="2"/>
        <v>3</v>
      </c>
      <c r="E235" s="131">
        <f t="shared" si="3"/>
        <v>44469</v>
      </c>
      <c r="F235" s="131">
        <f t="shared" si="4"/>
        <v>44561</v>
      </c>
      <c r="G235" s="130" t="str">
        <f t="shared" si="5"/>
        <v/>
      </c>
      <c r="H235" s="130" t="str">
        <f t="shared" si="6"/>
        <v/>
      </c>
      <c r="I235" s="147">
        <f t="shared" si="7"/>
        <v>5.728601687</v>
      </c>
      <c r="J235" s="130"/>
      <c r="K235" s="130"/>
      <c r="L235" s="130"/>
      <c r="M235" s="130"/>
      <c r="N235" s="130"/>
      <c r="O235" s="130"/>
      <c r="P235" s="130"/>
      <c r="Q235" s="130"/>
      <c r="R235" s="130"/>
      <c r="S235" s="130"/>
      <c r="T235" s="130"/>
      <c r="U235" s="130"/>
    </row>
    <row r="236" ht="12.75" customHeight="1">
      <c r="A236" s="142">
        <v>44423.0</v>
      </c>
      <c r="B236" s="146">
        <f t="shared" si="8"/>
        <v>5.664674247</v>
      </c>
      <c r="C236" s="144">
        <f t="shared" si="1"/>
        <v>2021</v>
      </c>
      <c r="D236" s="144">
        <f t="shared" si="2"/>
        <v>3</v>
      </c>
      <c r="E236" s="131">
        <f t="shared" si="3"/>
        <v>44469</v>
      </c>
      <c r="F236" s="131">
        <f t="shared" si="4"/>
        <v>44561</v>
      </c>
      <c r="G236" s="130" t="str">
        <f t="shared" si="5"/>
        <v/>
      </c>
      <c r="H236" s="130" t="str">
        <f t="shared" si="6"/>
        <v/>
      </c>
      <c r="I236" s="147">
        <f t="shared" si="7"/>
        <v>5.728601687</v>
      </c>
      <c r="J236" s="130"/>
      <c r="K236" s="130"/>
      <c r="L236" s="130"/>
      <c r="M236" s="130"/>
      <c r="N236" s="130"/>
      <c r="O236" s="130"/>
      <c r="P236" s="130"/>
      <c r="Q236" s="130"/>
      <c r="R236" s="130"/>
      <c r="S236" s="130"/>
      <c r="T236" s="130"/>
      <c r="U236" s="130"/>
    </row>
    <row r="237" ht="12.75" customHeight="1">
      <c r="A237" s="142">
        <v>44424.0</v>
      </c>
      <c r="B237" s="146">
        <f t="shared" si="8"/>
        <v>5.792188074</v>
      </c>
      <c r="C237" s="144">
        <f t="shared" si="1"/>
        <v>2021</v>
      </c>
      <c r="D237" s="144">
        <f t="shared" si="2"/>
        <v>3</v>
      </c>
      <c r="E237" s="131">
        <f t="shared" si="3"/>
        <v>44469</v>
      </c>
      <c r="F237" s="131">
        <f t="shared" si="4"/>
        <v>44561</v>
      </c>
      <c r="G237" s="130" t="str">
        <f t="shared" si="5"/>
        <v/>
      </c>
      <c r="H237" s="130" t="str">
        <f t="shared" si="6"/>
        <v/>
      </c>
      <c r="I237" s="147">
        <f t="shared" si="7"/>
        <v>5.728601687</v>
      </c>
      <c r="J237" s="130"/>
      <c r="K237" s="130"/>
      <c r="L237" s="130"/>
      <c r="M237" s="130"/>
      <c r="N237" s="130"/>
      <c r="O237" s="130"/>
      <c r="P237" s="130"/>
      <c r="Q237" s="130"/>
      <c r="R237" s="130"/>
      <c r="S237" s="130"/>
      <c r="T237" s="130"/>
      <c r="U237" s="130"/>
    </row>
    <row r="238" ht="12.75" customHeight="1">
      <c r="A238" s="142">
        <v>44425.0</v>
      </c>
      <c r="B238" s="146">
        <f t="shared" si="8"/>
        <v>5.6618068</v>
      </c>
      <c r="C238" s="144">
        <f t="shared" si="1"/>
        <v>2021</v>
      </c>
      <c r="D238" s="144">
        <f t="shared" si="2"/>
        <v>3</v>
      </c>
      <c r="E238" s="131">
        <f t="shared" si="3"/>
        <v>44469</v>
      </c>
      <c r="F238" s="131">
        <f t="shared" si="4"/>
        <v>44561</v>
      </c>
      <c r="G238" s="130" t="str">
        <f t="shared" si="5"/>
        <v/>
      </c>
      <c r="H238" s="130" t="str">
        <f t="shared" si="6"/>
        <v/>
      </c>
      <c r="I238" s="147">
        <f t="shared" si="7"/>
        <v>5.728601687</v>
      </c>
      <c r="J238" s="130"/>
      <c r="K238" s="130"/>
      <c r="L238" s="130"/>
      <c r="M238" s="130"/>
      <c r="N238" s="130"/>
      <c r="O238" s="130"/>
      <c r="P238" s="130"/>
      <c r="Q238" s="130"/>
      <c r="R238" s="130"/>
      <c r="S238" s="130"/>
      <c r="T238" s="130"/>
      <c r="U238" s="130"/>
    </row>
    <row r="239" ht="12.75" customHeight="1">
      <c r="A239" s="142">
        <v>44426.0</v>
      </c>
      <c r="B239" s="146">
        <f t="shared" si="8"/>
        <v>5.789250342</v>
      </c>
      <c r="C239" s="144">
        <f t="shared" si="1"/>
        <v>2021</v>
      </c>
      <c r="D239" s="144">
        <f t="shared" si="2"/>
        <v>3</v>
      </c>
      <c r="E239" s="131">
        <f t="shared" si="3"/>
        <v>44469</v>
      </c>
      <c r="F239" s="131">
        <f t="shared" si="4"/>
        <v>44561</v>
      </c>
      <c r="G239" s="130" t="str">
        <f t="shared" si="5"/>
        <v/>
      </c>
      <c r="H239" s="130" t="str">
        <f t="shared" si="6"/>
        <v/>
      </c>
      <c r="I239" s="147">
        <f t="shared" si="7"/>
        <v>5.728601687</v>
      </c>
      <c r="J239" s="130"/>
      <c r="K239" s="130"/>
      <c r="L239" s="130"/>
      <c r="M239" s="130"/>
      <c r="N239" s="130"/>
      <c r="O239" s="130"/>
      <c r="P239" s="130"/>
      <c r="Q239" s="130"/>
      <c r="R239" s="130"/>
      <c r="S239" s="130"/>
      <c r="T239" s="130"/>
      <c r="U239" s="130"/>
    </row>
    <row r="240" ht="12.75" customHeight="1">
      <c r="A240" s="142">
        <v>44427.0</v>
      </c>
      <c r="B240" s="146">
        <f t="shared" si="8"/>
        <v>5.658941063</v>
      </c>
      <c r="C240" s="144">
        <f t="shared" si="1"/>
        <v>2021</v>
      </c>
      <c r="D240" s="144">
        <f t="shared" si="2"/>
        <v>3</v>
      </c>
      <c r="E240" s="131">
        <f t="shared" si="3"/>
        <v>44469</v>
      </c>
      <c r="F240" s="131">
        <f t="shared" si="4"/>
        <v>44561</v>
      </c>
      <c r="G240" s="130" t="str">
        <f t="shared" si="5"/>
        <v/>
      </c>
      <c r="H240" s="130" t="str">
        <f t="shared" si="6"/>
        <v/>
      </c>
      <c r="I240" s="147">
        <f t="shared" si="7"/>
        <v>5.728601687</v>
      </c>
      <c r="J240" s="130"/>
      <c r="K240" s="130"/>
      <c r="L240" s="130"/>
      <c r="M240" s="130"/>
      <c r="N240" s="130"/>
      <c r="O240" s="130"/>
      <c r="P240" s="130"/>
      <c r="Q240" s="130"/>
      <c r="R240" s="130"/>
      <c r="S240" s="130"/>
      <c r="T240" s="130"/>
      <c r="U240" s="130"/>
    </row>
    <row r="241" ht="12.75" customHeight="1">
      <c r="A241" s="142">
        <v>44428.0</v>
      </c>
      <c r="B241" s="146">
        <f t="shared" si="8"/>
        <v>5.786314365</v>
      </c>
      <c r="C241" s="144">
        <f t="shared" si="1"/>
        <v>2021</v>
      </c>
      <c r="D241" s="144">
        <f t="shared" si="2"/>
        <v>3</v>
      </c>
      <c r="E241" s="131">
        <f t="shared" si="3"/>
        <v>44469</v>
      </c>
      <c r="F241" s="131">
        <f t="shared" si="4"/>
        <v>44561</v>
      </c>
      <c r="G241" s="130" t="str">
        <f t="shared" si="5"/>
        <v/>
      </c>
      <c r="H241" s="130" t="str">
        <f t="shared" si="6"/>
        <v/>
      </c>
      <c r="I241" s="147">
        <f t="shared" si="7"/>
        <v>5.728601687</v>
      </c>
      <c r="J241" s="130"/>
      <c r="K241" s="130"/>
      <c r="L241" s="130"/>
      <c r="M241" s="130"/>
      <c r="N241" s="130"/>
      <c r="O241" s="130"/>
      <c r="P241" s="130"/>
      <c r="Q241" s="130"/>
      <c r="R241" s="130"/>
      <c r="S241" s="130"/>
      <c r="T241" s="130"/>
      <c r="U241" s="130"/>
    </row>
    <row r="242" ht="12.75" customHeight="1">
      <c r="A242" s="142">
        <v>44429.0</v>
      </c>
      <c r="B242" s="146">
        <f t="shared" si="8"/>
        <v>5.656077034</v>
      </c>
      <c r="C242" s="144">
        <f t="shared" si="1"/>
        <v>2021</v>
      </c>
      <c r="D242" s="144">
        <f t="shared" si="2"/>
        <v>3</v>
      </c>
      <c r="E242" s="131">
        <f t="shared" si="3"/>
        <v>44469</v>
      </c>
      <c r="F242" s="131">
        <f t="shared" si="4"/>
        <v>44561</v>
      </c>
      <c r="G242" s="130" t="str">
        <f t="shared" si="5"/>
        <v/>
      </c>
      <c r="H242" s="130" t="str">
        <f t="shared" si="6"/>
        <v/>
      </c>
      <c r="I242" s="147">
        <f t="shared" si="7"/>
        <v>5.728601687</v>
      </c>
      <c r="J242" s="130"/>
      <c r="K242" s="130"/>
      <c r="L242" s="130"/>
      <c r="M242" s="130"/>
      <c r="N242" s="130"/>
      <c r="O242" s="130"/>
      <c r="P242" s="130"/>
      <c r="Q242" s="130"/>
      <c r="R242" s="130"/>
      <c r="S242" s="130"/>
      <c r="T242" s="130"/>
      <c r="U242" s="130"/>
    </row>
    <row r="243" ht="12.75" customHeight="1">
      <c r="A243" s="142">
        <v>44430.0</v>
      </c>
      <c r="B243" s="146">
        <f t="shared" si="8"/>
        <v>5.783380141</v>
      </c>
      <c r="C243" s="144">
        <f t="shared" si="1"/>
        <v>2021</v>
      </c>
      <c r="D243" s="144">
        <f t="shared" si="2"/>
        <v>3</v>
      </c>
      <c r="E243" s="131">
        <f t="shared" si="3"/>
        <v>44469</v>
      </c>
      <c r="F243" s="131">
        <f t="shared" si="4"/>
        <v>44561</v>
      </c>
      <c r="G243" s="130" t="str">
        <f t="shared" si="5"/>
        <v/>
      </c>
      <c r="H243" s="130" t="str">
        <f t="shared" si="6"/>
        <v/>
      </c>
      <c r="I243" s="147">
        <f t="shared" si="7"/>
        <v>5.728601687</v>
      </c>
      <c r="J243" s="130"/>
      <c r="K243" s="130"/>
      <c r="L243" s="130"/>
      <c r="M243" s="130"/>
      <c r="N243" s="130"/>
      <c r="O243" s="130"/>
      <c r="P243" s="130"/>
      <c r="Q243" s="130"/>
      <c r="R243" s="130"/>
      <c r="S243" s="130"/>
      <c r="T243" s="130"/>
      <c r="U243" s="130"/>
    </row>
    <row r="244" ht="12.75" customHeight="1">
      <c r="A244" s="142">
        <v>44431.0</v>
      </c>
      <c r="B244" s="146">
        <f t="shared" si="8"/>
        <v>5.653214713</v>
      </c>
      <c r="C244" s="144">
        <f t="shared" si="1"/>
        <v>2021</v>
      </c>
      <c r="D244" s="144">
        <f t="shared" si="2"/>
        <v>3</v>
      </c>
      <c r="E244" s="131">
        <f t="shared" si="3"/>
        <v>44469</v>
      </c>
      <c r="F244" s="131">
        <f t="shared" si="4"/>
        <v>44561</v>
      </c>
      <c r="G244" s="130" t="str">
        <f t="shared" si="5"/>
        <v/>
      </c>
      <c r="H244" s="130" t="str">
        <f t="shared" si="6"/>
        <v/>
      </c>
      <c r="I244" s="147">
        <f t="shared" si="7"/>
        <v>5.728601687</v>
      </c>
      <c r="J244" s="130"/>
      <c r="K244" s="130"/>
      <c r="L244" s="130"/>
      <c r="M244" s="130"/>
      <c r="N244" s="130"/>
      <c r="O244" s="130"/>
      <c r="P244" s="130"/>
      <c r="Q244" s="130"/>
      <c r="R244" s="130"/>
      <c r="S244" s="130"/>
      <c r="T244" s="130"/>
      <c r="U244" s="130"/>
    </row>
    <row r="245" ht="12.75" customHeight="1">
      <c r="A245" s="142">
        <v>44432.0</v>
      </c>
      <c r="B245" s="146">
        <f t="shared" si="8"/>
        <v>5.780447669</v>
      </c>
      <c r="C245" s="144">
        <f t="shared" si="1"/>
        <v>2021</v>
      </c>
      <c r="D245" s="144">
        <f t="shared" si="2"/>
        <v>3</v>
      </c>
      <c r="E245" s="131">
        <f t="shared" si="3"/>
        <v>44469</v>
      </c>
      <c r="F245" s="131">
        <f t="shared" si="4"/>
        <v>44561</v>
      </c>
      <c r="G245" s="130" t="str">
        <f t="shared" si="5"/>
        <v/>
      </c>
      <c r="H245" s="130" t="str">
        <f t="shared" si="6"/>
        <v/>
      </c>
      <c r="I245" s="147">
        <f t="shared" si="7"/>
        <v>5.728601687</v>
      </c>
      <c r="J245" s="130"/>
      <c r="K245" s="130"/>
      <c r="L245" s="130"/>
      <c r="M245" s="130"/>
      <c r="N245" s="130"/>
      <c r="O245" s="130"/>
      <c r="P245" s="130"/>
      <c r="Q245" s="130"/>
      <c r="R245" s="130"/>
      <c r="S245" s="130"/>
      <c r="T245" s="130"/>
      <c r="U245" s="130"/>
    </row>
    <row r="246" ht="12.75" customHeight="1">
      <c r="A246" s="142">
        <v>44433.0</v>
      </c>
      <c r="B246" s="146">
        <f t="shared" si="8"/>
        <v>5.650354098</v>
      </c>
      <c r="C246" s="144">
        <f t="shared" si="1"/>
        <v>2021</v>
      </c>
      <c r="D246" s="144">
        <f t="shared" si="2"/>
        <v>3</v>
      </c>
      <c r="E246" s="131">
        <f t="shared" si="3"/>
        <v>44469</v>
      </c>
      <c r="F246" s="131">
        <f t="shared" si="4"/>
        <v>44561</v>
      </c>
      <c r="G246" s="130" t="str">
        <f t="shared" si="5"/>
        <v/>
      </c>
      <c r="H246" s="130" t="str">
        <f t="shared" si="6"/>
        <v/>
      </c>
      <c r="I246" s="147">
        <f t="shared" si="7"/>
        <v>5.728601687</v>
      </c>
      <c r="J246" s="130"/>
      <c r="K246" s="130"/>
      <c r="L246" s="130"/>
      <c r="M246" s="130"/>
      <c r="N246" s="130"/>
      <c r="O246" s="130"/>
      <c r="P246" s="130"/>
      <c r="Q246" s="130"/>
      <c r="R246" s="130"/>
      <c r="S246" s="130"/>
      <c r="T246" s="130"/>
      <c r="U246" s="130"/>
    </row>
    <row r="247" ht="12.75" customHeight="1">
      <c r="A247" s="142">
        <v>44434.0</v>
      </c>
      <c r="B247" s="146">
        <f t="shared" si="8"/>
        <v>5.777516948</v>
      </c>
      <c r="C247" s="144">
        <f t="shared" si="1"/>
        <v>2021</v>
      </c>
      <c r="D247" s="144">
        <f t="shared" si="2"/>
        <v>3</v>
      </c>
      <c r="E247" s="131">
        <f t="shared" si="3"/>
        <v>44469</v>
      </c>
      <c r="F247" s="131">
        <f t="shared" si="4"/>
        <v>44561</v>
      </c>
      <c r="G247" s="130" t="str">
        <f t="shared" si="5"/>
        <v/>
      </c>
      <c r="H247" s="130" t="str">
        <f t="shared" si="6"/>
        <v/>
      </c>
      <c r="I247" s="147">
        <f t="shared" si="7"/>
        <v>5.728601687</v>
      </c>
      <c r="J247" s="130"/>
      <c r="K247" s="130"/>
      <c r="L247" s="130"/>
      <c r="M247" s="130"/>
      <c r="N247" s="130"/>
      <c r="O247" s="130"/>
      <c r="P247" s="130"/>
      <c r="Q247" s="130"/>
      <c r="R247" s="130"/>
      <c r="S247" s="130"/>
      <c r="T247" s="130"/>
      <c r="U247" s="130"/>
    </row>
    <row r="248" ht="12.75" customHeight="1">
      <c r="A248" s="142">
        <v>44435.0</v>
      </c>
      <c r="B248" s="146">
        <f t="shared" si="8"/>
        <v>5.647495187</v>
      </c>
      <c r="C248" s="144">
        <f t="shared" si="1"/>
        <v>2021</v>
      </c>
      <c r="D248" s="144">
        <f t="shared" si="2"/>
        <v>3</v>
      </c>
      <c r="E248" s="131">
        <f t="shared" si="3"/>
        <v>44469</v>
      </c>
      <c r="F248" s="131">
        <f t="shared" si="4"/>
        <v>44561</v>
      </c>
      <c r="G248" s="130" t="str">
        <f t="shared" si="5"/>
        <v/>
      </c>
      <c r="H248" s="130" t="str">
        <f t="shared" si="6"/>
        <v/>
      </c>
      <c r="I248" s="147">
        <f t="shared" si="7"/>
        <v>5.728601687</v>
      </c>
      <c r="J248" s="130"/>
      <c r="K248" s="130"/>
      <c r="L248" s="130"/>
      <c r="M248" s="130"/>
      <c r="N248" s="130"/>
      <c r="O248" s="130"/>
      <c r="P248" s="130"/>
      <c r="Q248" s="130"/>
      <c r="R248" s="130"/>
      <c r="S248" s="130"/>
      <c r="T248" s="130"/>
      <c r="U248" s="130"/>
    </row>
    <row r="249" ht="12.75" customHeight="1">
      <c r="A249" s="142">
        <v>44436.0</v>
      </c>
      <c r="B249" s="146">
        <f t="shared" si="8"/>
        <v>5.774587977</v>
      </c>
      <c r="C249" s="144">
        <f t="shared" si="1"/>
        <v>2021</v>
      </c>
      <c r="D249" s="144">
        <f t="shared" si="2"/>
        <v>3</v>
      </c>
      <c r="E249" s="131">
        <f t="shared" si="3"/>
        <v>44469</v>
      </c>
      <c r="F249" s="131">
        <f t="shared" si="4"/>
        <v>44561</v>
      </c>
      <c r="G249" s="130" t="str">
        <f t="shared" si="5"/>
        <v/>
      </c>
      <c r="H249" s="130" t="str">
        <f t="shared" si="6"/>
        <v/>
      </c>
      <c r="I249" s="147">
        <f t="shared" si="7"/>
        <v>5.728601687</v>
      </c>
      <c r="J249" s="130"/>
      <c r="K249" s="130"/>
      <c r="L249" s="130"/>
      <c r="M249" s="130"/>
      <c r="N249" s="130"/>
      <c r="O249" s="130"/>
      <c r="P249" s="130"/>
      <c r="Q249" s="130"/>
      <c r="R249" s="130"/>
      <c r="S249" s="130"/>
      <c r="T249" s="130"/>
      <c r="U249" s="130"/>
    </row>
    <row r="250" ht="12.75" customHeight="1">
      <c r="A250" s="142">
        <v>44437.0</v>
      </c>
      <c r="B250" s="146">
        <f t="shared" si="8"/>
        <v>5.64463798</v>
      </c>
      <c r="C250" s="144">
        <f t="shared" si="1"/>
        <v>2021</v>
      </c>
      <c r="D250" s="144">
        <f t="shared" si="2"/>
        <v>3</v>
      </c>
      <c r="E250" s="131">
        <f t="shared" si="3"/>
        <v>44469</v>
      </c>
      <c r="F250" s="131">
        <f t="shared" si="4"/>
        <v>44561</v>
      </c>
      <c r="G250" s="130" t="str">
        <f t="shared" si="5"/>
        <v/>
      </c>
      <c r="H250" s="130" t="str">
        <f t="shared" si="6"/>
        <v/>
      </c>
      <c r="I250" s="147">
        <f t="shared" si="7"/>
        <v>5.728601687</v>
      </c>
      <c r="J250" s="130"/>
      <c r="K250" s="130"/>
      <c r="L250" s="130"/>
      <c r="M250" s="130"/>
      <c r="N250" s="130"/>
      <c r="O250" s="130"/>
      <c r="P250" s="130"/>
      <c r="Q250" s="130"/>
      <c r="R250" s="130"/>
      <c r="S250" s="130"/>
      <c r="T250" s="130"/>
      <c r="U250" s="130"/>
    </row>
    <row r="251" ht="12.75" customHeight="1">
      <c r="A251" s="142">
        <v>44438.0</v>
      </c>
      <c r="B251" s="146">
        <f t="shared" si="8"/>
        <v>5.771660753</v>
      </c>
      <c r="C251" s="144">
        <f t="shared" si="1"/>
        <v>2021</v>
      </c>
      <c r="D251" s="144">
        <f t="shared" si="2"/>
        <v>3</v>
      </c>
      <c r="E251" s="131">
        <f t="shared" si="3"/>
        <v>44469</v>
      </c>
      <c r="F251" s="131">
        <f t="shared" si="4"/>
        <v>44561</v>
      </c>
      <c r="G251" s="130" t="str">
        <f t="shared" si="5"/>
        <v/>
      </c>
      <c r="H251" s="130" t="str">
        <f t="shared" si="6"/>
        <v/>
      </c>
      <c r="I251" s="147">
        <f t="shared" si="7"/>
        <v>5.728601687</v>
      </c>
      <c r="J251" s="130"/>
      <c r="K251" s="130"/>
      <c r="L251" s="130"/>
      <c r="M251" s="130"/>
      <c r="N251" s="130"/>
      <c r="O251" s="130"/>
      <c r="P251" s="130"/>
      <c r="Q251" s="130"/>
      <c r="R251" s="130"/>
      <c r="S251" s="130"/>
      <c r="T251" s="130"/>
      <c r="U251" s="130"/>
    </row>
    <row r="252" ht="12.75" customHeight="1">
      <c r="A252" s="142">
        <v>44439.0</v>
      </c>
      <c r="B252" s="146">
        <f t="shared" si="8"/>
        <v>5.641782476</v>
      </c>
      <c r="C252" s="144">
        <f t="shared" si="1"/>
        <v>2021</v>
      </c>
      <c r="D252" s="144">
        <f t="shared" si="2"/>
        <v>3</v>
      </c>
      <c r="E252" s="131">
        <f t="shared" si="3"/>
        <v>44469</v>
      </c>
      <c r="F252" s="131">
        <f t="shared" si="4"/>
        <v>44561</v>
      </c>
      <c r="G252" s="130" t="str">
        <f t="shared" si="5"/>
        <v/>
      </c>
      <c r="H252" s="130" t="str">
        <f t="shared" si="6"/>
        <v/>
      </c>
      <c r="I252" s="147">
        <f t="shared" si="7"/>
        <v>5.728601687</v>
      </c>
      <c r="J252" s="130"/>
      <c r="K252" s="130"/>
      <c r="L252" s="130"/>
      <c r="M252" s="130"/>
      <c r="N252" s="130"/>
      <c r="O252" s="130"/>
      <c r="P252" s="130"/>
      <c r="Q252" s="130"/>
      <c r="R252" s="130"/>
      <c r="S252" s="130"/>
      <c r="T252" s="130"/>
      <c r="U252" s="130"/>
    </row>
    <row r="253" ht="12.75" customHeight="1">
      <c r="A253" s="142">
        <v>44440.0</v>
      </c>
      <c r="B253" s="146">
        <f t="shared" si="8"/>
        <v>5.768735277</v>
      </c>
      <c r="C253" s="144">
        <f t="shared" si="1"/>
        <v>2021</v>
      </c>
      <c r="D253" s="144">
        <f t="shared" si="2"/>
        <v>3</v>
      </c>
      <c r="E253" s="131">
        <f t="shared" si="3"/>
        <v>44469</v>
      </c>
      <c r="F253" s="131">
        <f t="shared" si="4"/>
        <v>44561</v>
      </c>
      <c r="G253" s="130" t="str">
        <f t="shared" si="5"/>
        <v/>
      </c>
      <c r="H253" s="130" t="str">
        <f t="shared" si="6"/>
        <v/>
      </c>
      <c r="I253" s="147">
        <f t="shared" si="7"/>
        <v>5.728601687</v>
      </c>
      <c r="J253" s="130"/>
      <c r="K253" s="130"/>
      <c r="L253" s="130"/>
      <c r="M253" s="130"/>
      <c r="N253" s="130"/>
      <c r="O253" s="130"/>
      <c r="P253" s="130"/>
      <c r="Q253" s="130"/>
      <c r="R253" s="130"/>
      <c r="S253" s="130"/>
      <c r="T253" s="130"/>
      <c r="U253" s="130"/>
    </row>
    <row r="254" ht="12.75" customHeight="1">
      <c r="A254" s="142">
        <v>44441.0</v>
      </c>
      <c r="B254" s="146">
        <f t="shared" si="8"/>
        <v>5.638928674</v>
      </c>
      <c r="C254" s="144">
        <f t="shared" si="1"/>
        <v>2021</v>
      </c>
      <c r="D254" s="144">
        <f t="shared" si="2"/>
        <v>3</v>
      </c>
      <c r="E254" s="131">
        <f t="shared" si="3"/>
        <v>44469</v>
      </c>
      <c r="F254" s="131">
        <f t="shared" si="4"/>
        <v>44561</v>
      </c>
      <c r="G254" s="130" t="str">
        <f t="shared" si="5"/>
        <v/>
      </c>
      <c r="H254" s="130" t="str">
        <f t="shared" si="6"/>
        <v/>
      </c>
      <c r="I254" s="147">
        <f t="shared" si="7"/>
        <v>5.728601687</v>
      </c>
      <c r="J254" s="130"/>
      <c r="K254" s="130"/>
      <c r="L254" s="130"/>
      <c r="M254" s="130"/>
      <c r="N254" s="130"/>
      <c r="O254" s="130"/>
      <c r="P254" s="130"/>
      <c r="Q254" s="130"/>
      <c r="R254" s="130"/>
      <c r="S254" s="130"/>
      <c r="T254" s="130"/>
      <c r="U254" s="130"/>
    </row>
    <row r="255" ht="12.75" customHeight="1">
      <c r="A255" s="142">
        <v>44442.0</v>
      </c>
      <c r="B255" s="146">
        <f t="shared" si="8"/>
        <v>5.765811547</v>
      </c>
      <c r="C255" s="144">
        <f t="shared" si="1"/>
        <v>2021</v>
      </c>
      <c r="D255" s="144">
        <f t="shared" si="2"/>
        <v>3</v>
      </c>
      <c r="E255" s="131">
        <f t="shared" si="3"/>
        <v>44469</v>
      </c>
      <c r="F255" s="131">
        <f t="shared" si="4"/>
        <v>44561</v>
      </c>
      <c r="G255" s="130" t="str">
        <f t="shared" si="5"/>
        <v/>
      </c>
      <c r="H255" s="130" t="str">
        <f t="shared" si="6"/>
        <v/>
      </c>
      <c r="I255" s="147">
        <f t="shared" si="7"/>
        <v>5.728601687</v>
      </c>
      <c r="J255" s="130"/>
      <c r="K255" s="130"/>
      <c r="L255" s="130"/>
      <c r="M255" s="130"/>
      <c r="N255" s="130"/>
      <c r="O255" s="130"/>
      <c r="P255" s="130"/>
      <c r="Q255" s="130"/>
      <c r="R255" s="130"/>
      <c r="S255" s="130"/>
      <c r="T255" s="130"/>
      <c r="U255" s="130"/>
    </row>
    <row r="256" ht="12.75" customHeight="1">
      <c r="A256" s="142">
        <v>44443.0</v>
      </c>
      <c r="B256" s="146">
        <f t="shared" si="8"/>
        <v>5.636076571</v>
      </c>
      <c r="C256" s="144">
        <f t="shared" si="1"/>
        <v>2021</v>
      </c>
      <c r="D256" s="144">
        <f t="shared" si="2"/>
        <v>3</v>
      </c>
      <c r="E256" s="131">
        <f t="shared" si="3"/>
        <v>44469</v>
      </c>
      <c r="F256" s="131">
        <f t="shared" si="4"/>
        <v>44561</v>
      </c>
      <c r="G256" s="130" t="str">
        <f t="shared" si="5"/>
        <v/>
      </c>
      <c r="H256" s="130" t="str">
        <f t="shared" si="6"/>
        <v/>
      </c>
      <c r="I256" s="147">
        <f t="shared" si="7"/>
        <v>5.728601687</v>
      </c>
      <c r="J256" s="130"/>
      <c r="K256" s="130"/>
      <c r="L256" s="130"/>
      <c r="M256" s="130"/>
      <c r="N256" s="130"/>
      <c r="O256" s="130"/>
      <c r="P256" s="130"/>
      <c r="Q256" s="130"/>
      <c r="R256" s="130"/>
      <c r="S256" s="130"/>
      <c r="T256" s="130"/>
      <c r="U256" s="130"/>
    </row>
    <row r="257" ht="12.75" customHeight="1">
      <c r="A257" s="142">
        <v>44444.0</v>
      </c>
      <c r="B257" s="146">
        <f t="shared" si="8"/>
        <v>5.762889562</v>
      </c>
      <c r="C257" s="144">
        <f t="shared" si="1"/>
        <v>2021</v>
      </c>
      <c r="D257" s="144">
        <f t="shared" si="2"/>
        <v>3</v>
      </c>
      <c r="E257" s="131">
        <f t="shared" si="3"/>
        <v>44469</v>
      </c>
      <c r="F257" s="131">
        <f t="shared" si="4"/>
        <v>44561</v>
      </c>
      <c r="G257" s="130" t="str">
        <f t="shared" si="5"/>
        <v/>
      </c>
      <c r="H257" s="130" t="str">
        <f t="shared" si="6"/>
        <v/>
      </c>
      <c r="I257" s="147">
        <f t="shared" si="7"/>
        <v>5.728601687</v>
      </c>
      <c r="J257" s="130"/>
      <c r="K257" s="130"/>
      <c r="L257" s="130"/>
      <c r="M257" s="130"/>
      <c r="N257" s="130"/>
      <c r="O257" s="130"/>
      <c r="P257" s="130"/>
      <c r="Q257" s="130"/>
      <c r="R257" s="130"/>
      <c r="S257" s="130"/>
      <c r="T257" s="130"/>
      <c r="U257" s="130"/>
    </row>
    <row r="258" ht="12.75" customHeight="1">
      <c r="A258" s="142">
        <v>44445.0</v>
      </c>
      <c r="B258" s="146">
        <f t="shared" si="8"/>
        <v>5.633226168</v>
      </c>
      <c r="C258" s="144">
        <f t="shared" si="1"/>
        <v>2021</v>
      </c>
      <c r="D258" s="144">
        <f t="shared" si="2"/>
        <v>3</v>
      </c>
      <c r="E258" s="131">
        <f t="shared" si="3"/>
        <v>44469</v>
      </c>
      <c r="F258" s="131">
        <f t="shared" si="4"/>
        <v>44561</v>
      </c>
      <c r="G258" s="130" t="str">
        <f t="shared" si="5"/>
        <v/>
      </c>
      <c r="H258" s="130" t="str">
        <f t="shared" si="6"/>
        <v/>
      </c>
      <c r="I258" s="147">
        <f t="shared" si="7"/>
        <v>5.728601687</v>
      </c>
      <c r="J258" s="130"/>
      <c r="K258" s="130"/>
      <c r="L258" s="130"/>
      <c r="M258" s="130"/>
      <c r="N258" s="130"/>
      <c r="O258" s="130"/>
      <c r="P258" s="130"/>
      <c r="Q258" s="130"/>
      <c r="R258" s="130"/>
      <c r="S258" s="130"/>
      <c r="T258" s="130"/>
      <c r="U258" s="130"/>
    </row>
    <row r="259" ht="12.75" customHeight="1">
      <c r="A259" s="142">
        <v>44446.0</v>
      </c>
      <c r="B259" s="146">
        <f t="shared" si="8"/>
        <v>5.75996932</v>
      </c>
      <c r="C259" s="144">
        <f t="shared" si="1"/>
        <v>2021</v>
      </c>
      <c r="D259" s="144">
        <f t="shared" si="2"/>
        <v>3</v>
      </c>
      <c r="E259" s="131">
        <f t="shared" si="3"/>
        <v>44469</v>
      </c>
      <c r="F259" s="131">
        <f t="shared" si="4"/>
        <v>44561</v>
      </c>
      <c r="G259" s="130" t="str">
        <f t="shared" si="5"/>
        <v/>
      </c>
      <c r="H259" s="130" t="str">
        <f t="shared" si="6"/>
        <v/>
      </c>
      <c r="I259" s="147">
        <f t="shared" si="7"/>
        <v>5.728601687</v>
      </c>
      <c r="J259" s="130"/>
      <c r="K259" s="130"/>
      <c r="L259" s="130"/>
      <c r="M259" s="130"/>
      <c r="N259" s="130"/>
      <c r="O259" s="130"/>
      <c r="P259" s="130"/>
      <c r="Q259" s="130"/>
      <c r="R259" s="130"/>
      <c r="S259" s="130"/>
      <c r="T259" s="130"/>
      <c r="U259" s="130"/>
    </row>
    <row r="260" ht="12.75" customHeight="1">
      <c r="A260" s="142">
        <v>44447.0</v>
      </c>
      <c r="B260" s="146">
        <f t="shared" si="8"/>
        <v>5.630377462</v>
      </c>
      <c r="C260" s="144">
        <f t="shared" si="1"/>
        <v>2021</v>
      </c>
      <c r="D260" s="144">
        <f t="shared" si="2"/>
        <v>3</v>
      </c>
      <c r="E260" s="131">
        <f t="shared" si="3"/>
        <v>44469</v>
      </c>
      <c r="F260" s="131">
        <f t="shared" si="4"/>
        <v>44561</v>
      </c>
      <c r="G260" s="130" t="str">
        <f t="shared" si="5"/>
        <v/>
      </c>
      <c r="H260" s="130" t="str">
        <f t="shared" si="6"/>
        <v/>
      </c>
      <c r="I260" s="147">
        <f t="shared" si="7"/>
        <v>5.728601687</v>
      </c>
      <c r="J260" s="130"/>
      <c r="K260" s="130"/>
      <c r="L260" s="130"/>
      <c r="M260" s="130"/>
      <c r="N260" s="130"/>
      <c r="O260" s="130"/>
      <c r="P260" s="130"/>
      <c r="Q260" s="130"/>
      <c r="R260" s="130"/>
      <c r="S260" s="130"/>
      <c r="T260" s="130"/>
      <c r="U260" s="130"/>
    </row>
    <row r="261" ht="12.75" customHeight="1">
      <c r="A261" s="142">
        <v>44448.0</v>
      </c>
      <c r="B261" s="146">
        <f t="shared" si="8"/>
        <v>5.757050821</v>
      </c>
      <c r="C261" s="144">
        <f t="shared" si="1"/>
        <v>2021</v>
      </c>
      <c r="D261" s="144">
        <f t="shared" si="2"/>
        <v>3</v>
      </c>
      <c r="E261" s="131">
        <f t="shared" si="3"/>
        <v>44469</v>
      </c>
      <c r="F261" s="131">
        <f t="shared" si="4"/>
        <v>44561</v>
      </c>
      <c r="G261" s="130" t="str">
        <f t="shared" si="5"/>
        <v/>
      </c>
      <c r="H261" s="130" t="str">
        <f t="shared" si="6"/>
        <v/>
      </c>
      <c r="I261" s="147">
        <f t="shared" si="7"/>
        <v>5.728601687</v>
      </c>
      <c r="J261" s="130"/>
      <c r="K261" s="130"/>
      <c r="L261" s="130"/>
      <c r="M261" s="130"/>
      <c r="N261" s="130"/>
      <c r="O261" s="130"/>
      <c r="P261" s="130"/>
      <c r="Q261" s="130"/>
      <c r="R261" s="130"/>
      <c r="S261" s="130"/>
      <c r="T261" s="130"/>
      <c r="U261" s="130"/>
    </row>
    <row r="262" ht="12.75" customHeight="1">
      <c r="A262" s="142">
        <v>44449.0</v>
      </c>
      <c r="B262" s="146">
        <f t="shared" si="8"/>
        <v>5.627530454</v>
      </c>
      <c r="C262" s="144">
        <f t="shared" si="1"/>
        <v>2021</v>
      </c>
      <c r="D262" s="144">
        <f t="shared" si="2"/>
        <v>3</v>
      </c>
      <c r="E262" s="131">
        <f t="shared" si="3"/>
        <v>44469</v>
      </c>
      <c r="F262" s="131">
        <f t="shared" si="4"/>
        <v>44561</v>
      </c>
      <c r="G262" s="130" t="str">
        <f t="shared" si="5"/>
        <v/>
      </c>
      <c r="H262" s="130" t="str">
        <f t="shared" si="6"/>
        <v/>
      </c>
      <c r="I262" s="147">
        <f t="shared" si="7"/>
        <v>5.728601687</v>
      </c>
      <c r="J262" s="130"/>
      <c r="K262" s="130"/>
      <c r="L262" s="130"/>
      <c r="M262" s="130"/>
      <c r="N262" s="130"/>
      <c r="O262" s="130"/>
      <c r="P262" s="130"/>
      <c r="Q262" s="130"/>
      <c r="R262" s="130"/>
      <c r="S262" s="130"/>
      <c r="T262" s="130"/>
      <c r="U262" s="130"/>
    </row>
    <row r="263" ht="12.75" customHeight="1">
      <c r="A263" s="142">
        <v>44450.0</v>
      </c>
      <c r="B263" s="146">
        <f t="shared" si="8"/>
        <v>5.754134063</v>
      </c>
      <c r="C263" s="144">
        <f t="shared" si="1"/>
        <v>2021</v>
      </c>
      <c r="D263" s="144">
        <f t="shared" si="2"/>
        <v>3</v>
      </c>
      <c r="E263" s="131">
        <f t="shared" si="3"/>
        <v>44469</v>
      </c>
      <c r="F263" s="131">
        <f t="shared" si="4"/>
        <v>44561</v>
      </c>
      <c r="G263" s="130" t="str">
        <f t="shared" si="5"/>
        <v/>
      </c>
      <c r="H263" s="130" t="str">
        <f t="shared" si="6"/>
        <v/>
      </c>
      <c r="I263" s="147">
        <f t="shared" si="7"/>
        <v>5.728601687</v>
      </c>
      <c r="J263" s="130"/>
      <c r="K263" s="130"/>
      <c r="L263" s="130"/>
      <c r="M263" s="130"/>
      <c r="N263" s="130"/>
      <c r="O263" s="130"/>
      <c r="P263" s="130"/>
      <c r="Q263" s="130"/>
      <c r="R263" s="130"/>
      <c r="S263" s="130"/>
      <c r="T263" s="130"/>
      <c r="U263" s="130"/>
    </row>
    <row r="264" ht="12.75" customHeight="1">
      <c r="A264" s="142">
        <v>44451.0</v>
      </c>
      <c r="B264" s="146">
        <f t="shared" si="8"/>
        <v>5.624685141</v>
      </c>
      <c r="C264" s="144">
        <f t="shared" si="1"/>
        <v>2021</v>
      </c>
      <c r="D264" s="144">
        <f t="shared" si="2"/>
        <v>3</v>
      </c>
      <c r="E264" s="131">
        <f t="shared" si="3"/>
        <v>44469</v>
      </c>
      <c r="F264" s="131">
        <f t="shared" si="4"/>
        <v>44561</v>
      </c>
      <c r="G264" s="130" t="str">
        <f t="shared" si="5"/>
        <v/>
      </c>
      <c r="H264" s="130" t="str">
        <f t="shared" si="6"/>
        <v/>
      </c>
      <c r="I264" s="147">
        <f t="shared" si="7"/>
        <v>5.728601687</v>
      </c>
      <c r="J264" s="130"/>
      <c r="K264" s="130"/>
      <c r="L264" s="130"/>
      <c r="M264" s="130"/>
      <c r="N264" s="130"/>
      <c r="O264" s="130"/>
      <c r="P264" s="130"/>
      <c r="Q264" s="130"/>
      <c r="R264" s="130"/>
      <c r="S264" s="130"/>
      <c r="T264" s="130"/>
      <c r="U264" s="130"/>
    </row>
    <row r="265" ht="12.75" customHeight="1">
      <c r="A265" s="142">
        <v>44452.0</v>
      </c>
      <c r="B265" s="146">
        <f t="shared" si="8"/>
        <v>5.751219046</v>
      </c>
      <c r="C265" s="144">
        <f t="shared" si="1"/>
        <v>2021</v>
      </c>
      <c r="D265" s="144">
        <f t="shared" si="2"/>
        <v>3</v>
      </c>
      <c r="E265" s="131">
        <f t="shared" si="3"/>
        <v>44469</v>
      </c>
      <c r="F265" s="131">
        <f t="shared" si="4"/>
        <v>44561</v>
      </c>
      <c r="G265" s="130" t="str">
        <f t="shared" si="5"/>
        <v/>
      </c>
      <c r="H265" s="130" t="str">
        <f t="shared" si="6"/>
        <v/>
      </c>
      <c r="I265" s="147">
        <f t="shared" si="7"/>
        <v>5.728601687</v>
      </c>
      <c r="J265" s="130"/>
      <c r="K265" s="130"/>
      <c r="L265" s="130"/>
      <c r="M265" s="130"/>
      <c r="N265" s="130"/>
      <c r="O265" s="130"/>
      <c r="P265" s="130"/>
      <c r="Q265" s="130"/>
      <c r="R265" s="130"/>
      <c r="S265" s="130"/>
      <c r="T265" s="130"/>
      <c r="U265" s="130"/>
    </row>
    <row r="266" ht="12.75" customHeight="1">
      <c r="A266" s="142">
        <v>44453.0</v>
      </c>
      <c r="B266" s="146">
        <f t="shared" si="8"/>
        <v>5.621841522</v>
      </c>
      <c r="C266" s="144">
        <f t="shared" si="1"/>
        <v>2021</v>
      </c>
      <c r="D266" s="144">
        <f t="shared" si="2"/>
        <v>3</v>
      </c>
      <c r="E266" s="131">
        <f t="shared" si="3"/>
        <v>44469</v>
      </c>
      <c r="F266" s="131">
        <f t="shared" si="4"/>
        <v>44561</v>
      </c>
      <c r="G266" s="130" t="str">
        <f t="shared" si="5"/>
        <v/>
      </c>
      <c r="H266" s="130" t="str">
        <f t="shared" si="6"/>
        <v/>
      </c>
      <c r="I266" s="147">
        <f t="shared" si="7"/>
        <v>5.728601687</v>
      </c>
      <c r="J266" s="130"/>
      <c r="K266" s="130"/>
      <c r="L266" s="130"/>
      <c r="M266" s="130"/>
      <c r="N266" s="130"/>
      <c r="O266" s="130"/>
      <c r="P266" s="130"/>
      <c r="Q266" s="130"/>
      <c r="R266" s="130"/>
      <c r="S266" s="130"/>
      <c r="T266" s="130"/>
      <c r="U266" s="130"/>
    </row>
    <row r="267" ht="12.75" customHeight="1">
      <c r="A267" s="142">
        <v>44454.0</v>
      </c>
      <c r="B267" s="146">
        <f t="shared" si="8"/>
        <v>5.748305767</v>
      </c>
      <c r="C267" s="144">
        <f t="shared" si="1"/>
        <v>2021</v>
      </c>
      <c r="D267" s="144">
        <f t="shared" si="2"/>
        <v>3</v>
      </c>
      <c r="E267" s="131">
        <f t="shared" si="3"/>
        <v>44469</v>
      </c>
      <c r="F267" s="131">
        <f t="shared" si="4"/>
        <v>44561</v>
      </c>
      <c r="G267" s="130" t="str">
        <f t="shared" si="5"/>
        <v/>
      </c>
      <c r="H267" s="130" t="str">
        <f t="shared" si="6"/>
        <v/>
      </c>
      <c r="I267" s="147">
        <f t="shared" si="7"/>
        <v>5.728601687</v>
      </c>
      <c r="J267" s="130"/>
      <c r="K267" s="130"/>
      <c r="L267" s="130"/>
      <c r="M267" s="130"/>
      <c r="N267" s="130"/>
      <c r="O267" s="130"/>
      <c r="P267" s="130"/>
      <c r="Q267" s="130"/>
      <c r="R267" s="130"/>
      <c r="S267" s="130"/>
      <c r="T267" s="130"/>
      <c r="U267" s="130"/>
    </row>
    <row r="268" ht="12.75" customHeight="1">
      <c r="A268" s="142">
        <v>44455.0</v>
      </c>
      <c r="B268" s="146">
        <f t="shared" si="8"/>
        <v>5.618999597</v>
      </c>
      <c r="C268" s="144">
        <f t="shared" si="1"/>
        <v>2021</v>
      </c>
      <c r="D268" s="144">
        <f t="shared" si="2"/>
        <v>3</v>
      </c>
      <c r="E268" s="131">
        <f t="shared" si="3"/>
        <v>44469</v>
      </c>
      <c r="F268" s="131">
        <f t="shared" si="4"/>
        <v>44561</v>
      </c>
      <c r="G268" s="130" t="str">
        <f t="shared" si="5"/>
        <v/>
      </c>
      <c r="H268" s="130" t="str">
        <f t="shared" si="6"/>
        <v/>
      </c>
      <c r="I268" s="147">
        <f t="shared" si="7"/>
        <v>5.728601687</v>
      </c>
      <c r="J268" s="130"/>
      <c r="K268" s="130"/>
      <c r="L268" s="130"/>
      <c r="M268" s="130"/>
      <c r="N268" s="130"/>
      <c r="O268" s="130"/>
      <c r="P268" s="130"/>
      <c r="Q268" s="130"/>
      <c r="R268" s="130"/>
      <c r="S268" s="130"/>
      <c r="T268" s="130"/>
      <c r="U268" s="130"/>
    </row>
    <row r="269" ht="12.75" customHeight="1">
      <c r="A269" s="142">
        <v>44456.0</v>
      </c>
      <c r="B269" s="146">
        <f t="shared" si="8"/>
        <v>5.745394225</v>
      </c>
      <c r="C269" s="144">
        <f t="shared" si="1"/>
        <v>2021</v>
      </c>
      <c r="D269" s="144">
        <f t="shared" si="2"/>
        <v>3</v>
      </c>
      <c r="E269" s="131">
        <f t="shared" si="3"/>
        <v>44469</v>
      </c>
      <c r="F269" s="131">
        <f t="shared" si="4"/>
        <v>44561</v>
      </c>
      <c r="G269" s="130" t="str">
        <f t="shared" si="5"/>
        <v/>
      </c>
      <c r="H269" s="130" t="str">
        <f t="shared" si="6"/>
        <v/>
      </c>
      <c r="I269" s="147">
        <f t="shared" si="7"/>
        <v>5.728601687</v>
      </c>
      <c r="J269" s="130"/>
      <c r="K269" s="130"/>
      <c r="L269" s="130"/>
      <c r="M269" s="130"/>
      <c r="N269" s="130"/>
      <c r="O269" s="130"/>
      <c r="P269" s="130"/>
      <c r="Q269" s="130"/>
      <c r="R269" s="130"/>
      <c r="S269" s="130"/>
      <c r="T269" s="130"/>
      <c r="U269" s="130"/>
    </row>
    <row r="270" ht="12.75" customHeight="1">
      <c r="A270" s="142">
        <v>44457.0</v>
      </c>
      <c r="B270" s="146">
        <f t="shared" si="8"/>
        <v>5.616159364</v>
      </c>
      <c r="C270" s="144">
        <f t="shared" si="1"/>
        <v>2021</v>
      </c>
      <c r="D270" s="144">
        <f t="shared" si="2"/>
        <v>3</v>
      </c>
      <c r="E270" s="131">
        <f t="shared" si="3"/>
        <v>44469</v>
      </c>
      <c r="F270" s="131">
        <f t="shared" si="4"/>
        <v>44561</v>
      </c>
      <c r="G270" s="130" t="str">
        <f t="shared" si="5"/>
        <v/>
      </c>
      <c r="H270" s="130" t="str">
        <f t="shared" si="6"/>
        <v/>
      </c>
      <c r="I270" s="147">
        <f t="shared" si="7"/>
        <v>5.728601687</v>
      </c>
      <c r="J270" s="130"/>
      <c r="K270" s="130"/>
      <c r="L270" s="130"/>
      <c r="M270" s="130"/>
      <c r="N270" s="130"/>
      <c r="O270" s="130"/>
      <c r="P270" s="130"/>
      <c r="Q270" s="130"/>
      <c r="R270" s="130"/>
      <c r="S270" s="130"/>
      <c r="T270" s="130"/>
      <c r="U270" s="130"/>
    </row>
    <row r="271" ht="12.75" customHeight="1">
      <c r="A271" s="142">
        <v>44458.0</v>
      </c>
      <c r="B271" s="146">
        <f t="shared" si="8"/>
        <v>5.742484421</v>
      </c>
      <c r="C271" s="144">
        <f t="shared" si="1"/>
        <v>2021</v>
      </c>
      <c r="D271" s="144">
        <f t="shared" si="2"/>
        <v>3</v>
      </c>
      <c r="E271" s="131">
        <f t="shared" si="3"/>
        <v>44469</v>
      </c>
      <c r="F271" s="131">
        <f t="shared" si="4"/>
        <v>44561</v>
      </c>
      <c r="G271" s="130" t="str">
        <f t="shared" si="5"/>
        <v/>
      </c>
      <c r="H271" s="130" t="str">
        <f t="shared" si="6"/>
        <v/>
      </c>
      <c r="I271" s="147">
        <f t="shared" si="7"/>
        <v>5.728601687</v>
      </c>
      <c r="J271" s="130"/>
      <c r="K271" s="130"/>
      <c r="L271" s="130"/>
      <c r="M271" s="130"/>
      <c r="N271" s="130"/>
      <c r="O271" s="130"/>
      <c r="P271" s="130"/>
      <c r="Q271" s="130"/>
      <c r="R271" s="130"/>
      <c r="S271" s="130"/>
      <c r="T271" s="130"/>
      <c r="U271" s="130"/>
    </row>
    <row r="272" ht="12.75" customHeight="1">
      <c r="A272" s="142">
        <v>44459.0</v>
      </c>
      <c r="B272" s="146">
        <f t="shared" si="8"/>
        <v>5.613320822</v>
      </c>
      <c r="C272" s="144">
        <f t="shared" si="1"/>
        <v>2021</v>
      </c>
      <c r="D272" s="144">
        <f t="shared" si="2"/>
        <v>3</v>
      </c>
      <c r="E272" s="131">
        <f t="shared" si="3"/>
        <v>44469</v>
      </c>
      <c r="F272" s="131">
        <f t="shared" si="4"/>
        <v>44561</v>
      </c>
      <c r="G272" s="130" t="str">
        <f t="shared" si="5"/>
        <v/>
      </c>
      <c r="H272" s="130" t="str">
        <f t="shared" si="6"/>
        <v/>
      </c>
      <c r="I272" s="147">
        <f t="shared" si="7"/>
        <v>5.728601687</v>
      </c>
      <c r="J272" s="130"/>
      <c r="K272" s="130"/>
      <c r="L272" s="130"/>
      <c r="M272" s="130"/>
      <c r="N272" s="130"/>
      <c r="O272" s="130"/>
      <c r="P272" s="130"/>
      <c r="Q272" s="130"/>
      <c r="R272" s="130"/>
      <c r="S272" s="130"/>
      <c r="T272" s="130"/>
      <c r="U272" s="130"/>
    </row>
    <row r="273" ht="12.75" customHeight="1">
      <c r="A273" s="142">
        <v>44460.0</v>
      </c>
      <c r="B273" s="146">
        <f t="shared" si="8"/>
        <v>5.739576351</v>
      </c>
      <c r="C273" s="144">
        <f t="shared" si="1"/>
        <v>2021</v>
      </c>
      <c r="D273" s="144">
        <f t="shared" si="2"/>
        <v>3</v>
      </c>
      <c r="E273" s="131">
        <f t="shared" si="3"/>
        <v>44469</v>
      </c>
      <c r="F273" s="131">
        <f t="shared" si="4"/>
        <v>44561</v>
      </c>
      <c r="G273" s="130" t="str">
        <f t="shared" si="5"/>
        <v/>
      </c>
      <c r="H273" s="130" t="str">
        <f t="shared" si="6"/>
        <v/>
      </c>
      <c r="I273" s="147">
        <f t="shared" si="7"/>
        <v>5.728601687</v>
      </c>
      <c r="J273" s="130"/>
      <c r="K273" s="130"/>
      <c r="L273" s="130"/>
      <c r="M273" s="130"/>
      <c r="N273" s="130"/>
      <c r="O273" s="130"/>
      <c r="P273" s="130"/>
      <c r="Q273" s="130"/>
      <c r="R273" s="130"/>
      <c r="S273" s="130"/>
      <c r="T273" s="130"/>
      <c r="U273" s="130"/>
    </row>
    <row r="274" ht="12.75" customHeight="1">
      <c r="A274" s="142">
        <v>44461.0</v>
      </c>
      <c r="B274" s="146">
        <f t="shared" si="8"/>
        <v>5.61048397</v>
      </c>
      <c r="C274" s="144">
        <f t="shared" si="1"/>
        <v>2021</v>
      </c>
      <c r="D274" s="144">
        <f t="shared" si="2"/>
        <v>3</v>
      </c>
      <c r="E274" s="131">
        <f t="shared" si="3"/>
        <v>44469</v>
      </c>
      <c r="F274" s="131">
        <f t="shared" si="4"/>
        <v>44561</v>
      </c>
      <c r="G274" s="130" t="str">
        <f t="shared" si="5"/>
        <v/>
      </c>
      <c r="H274" s="130" t="str">
        <f t="shared" si="6"/>
        <v/>
      </c>
      <c r="I274" s="147">
        <f t="shared" si="7"/>
        <v>5.728601687</v>
      </c>
      <c r="J274" s="130"/>
      <c r="K274" s="130"/>
      <c r="L274" s="130"/>
      <c r="M274" s="130"/>
      <c r="N274" s="130"/>
      <c r="O274" s="130"/>
      <c r="P274" s="130"/>
      <c r="Q274" s="130"/>
      <c r="R274" s="130"/>
      <c r="S274" s="130"/>
      <c r="T274" s="130"/>
      <c r="U274" s="130"/>
    </row>
    <row r="275" ht="12.75" customHeight="1">
      <c r="A275" s="142">
        <v>44462.0</v>
      </c>
      <c r="B275" s="146">
        <f t="shared" si="8"/>
        <v>5.736670016</v>
      </c>
      <c r="C275" s="144">
        <f t="shared" si="1"/>
        <v>2021</v>
      </c>
      <c r="D275" s="144">
        <f t="shared" si="2"/>
        <v>3</v>
      </c>
      <c r="E275" s="131">
        <f t="shared" si="3"/>
        <v>44469</v>
      </c>
      <c r="F275" s="131">
        <f t="shared" si="4"/>
        <v>44561</v>
      </c>
      <c r="G275" s="130" t="str">
        <f t="shared" si="5"/>
        <v/>
      </c>
      <c r="H275" s="130" t="str">
        <f t="shared" si="6"/>
        <v/>
      </c>
      <c r="I275" s="147">
        <f t="shared" si="7"/>
        <v>5.728601687</v>
      </c>
      <c r="J275" s="130"/>
      <c r="K275" s="130"/>
      <c r="L275" s="130"/>
      <c r="M275" s="130"/>
      <c r="N275" s="130"/>
      <c r="O275" s="130"/>
      <c r="P275" s="130"/>
      <c r="Q275" s="130"/>
      <c r="R275" s="130"/>
      <c r="S275" s="130"/>
      <c r="T275" s="130"/>
      <c r="U275" s="130"/>
    </row>
    <row r="276" ht="12.75" customHeight="1">
      <c r="A276" s="142">
        <v>44463.0</v>
      </c>
      <c r="B276" s="146">
        <f t="shared" si="8"/>
        <v>5.607648807</v>
      </c>
      <c r="C276" s="144">
        <f t="shared" si="1"/>
        <v>2021</v>
      </c>
      <c r="D276" s="144">
        <f t="shared" si="2"/>
        <v>3</v>
      </c>
      <c r="E276" s="131">
        <f t="shared" si="3"/>
        <v>44469</v>
      </c>
      <c r="F276" s="131">
        <f t="shared" si="4"/>
        <v>44561</v>
      </c>
      <c r="G276" s="130" t="str">
        <f t="shared" si="5"/>
        <v/>
      </c>
      <c r="H276" s="130" t="str">
        <f t="shared" si="6"/>
        <v/>
      </c>
      <c r="I276" s="147">
        <f t="shared" si="7"/>
        <v>5.728601687</v>
      </c>
      <c r="J276" s="130"/>
      <c r="K276" s="130"/>
      <c r="L276" s="130"/>
      <c r="M276" s="130"/>
      <c r="N276" s="130"/>
      <c r="O276" s="130"/>
      <c r="P276" s="130"/>
      <c r="Q276" s="130"/>
      <c r="R276" s="130"/>
      <c r="S276" s="130"/>
      <c r="T276" s="130"/>
      <c r="U276" s="130"/>
    </row>
    <row r="277" ht="12.75" customHeight="1">
      <c r="A277" s="142">
        <v>44464.0</v>
      </c>
      <c r="B277" s="146">
        <f t="shared" si="8"/>
        <v>5.733765414</v>
      </c>
      <c r="C277" s="144">
        <f t="shared" si="1"/>
        <v>2021</v>
      </c>
      <c r="D277" s="144">
        <f t="shared" si="2"/>
        <v>3</v>
      </c>
      <c r="E277" s="131">
        <f t="shared" si="3"/>
        <v>44469</v>
      </c>
      <c r="F277" s="131">
        <f t="shared" si="4"/>
        <v>44561</v>
      </c>
      <c r="G277" s="130" t="str">
        <f t="shared" si="5"/>
        <v/>
      </c>
      <c r="H277" s="130" t="str">
        <f t="shared" si="6"/>
        <v/>
      </c>
      <c r="I277" s="147">
        <f t="shared" si="7"/>
        <v>5.728601687</v>
      </c>
      <c r="J277" s="130"/>
      <c r="K277" s="130"/>
      <c r="L277" s="130"/>
      <c r="M277" s="130"/>
      <c r="N277" s="130"/>
      <c r="O277" s="130"/>
      <c r="P277" s="130"/>
      <c r="Q277" s="130"/>
      <c r="R277" s="130"/>
      <c r="S277" s="130"/>
      <c r="T277" s="130"/>
      <c r="U277" s="130"/>
    </row>
    <row r="278" ht="12.75" customHeight="1">
      <c r="A278" s="142">
        <v>44465.0</v>
      </c>
      <c r="B278" s="146">
        <f t="shared" si="8"/>
        <v>5.604815332</v>
      </c>
      <c r="C278" s="144">
        <f t="shared" si="1"/>
        <v>2021</v>
      </c>
      <c r="D278" s="144">
        <f t="shared" si="2"/>
        <v>3</v>
      </c>
      <c r="E278" s="131">
        <f t="shared" si="3"/>
        <v>44469</v>
      </c>
      <c r="F278" s="131">
        <f t="shared" si="4"/>
        <v>44561</v>
      </c>
      <c r="G278" s="130" t="str">
        <f t="shared" si="5"/>
        <v/>
      </c>
      <c r="H278" s="130" t="str">
        <f t="shared" si="6"/>
        <v/>
      </c>
      <c r="I278" s="147">
        <f t="shared" si="7"/>
        <v>5.728601687</v>
      </c>
      <c r="J278" s="130"/>
      <c r="K278" s="130"/>
      <c r="L278" s="130"/>
      <c r="M278" s="130"/>
      <c r="N278" s="130"/>
      <c r="O278" s="130"/>
      <c r="P278" s="130"/>
      <c r="Q278" s="130"/>
      <c r="R278" s="130"/>
      <c r="S278" s="130"/>
      <c r="T278" s="130"/>
      <c r="U278" s="130"/>
    </row>
    <row r="279" ht="12.75" customHeight="1">
      <c r="A279" s="142">
        <v>44466.0</v>
      </c>
      <c r="B279" s="146">
        <f t="shared" si="8"/>
        <v>5.730862544</v>
      </c>
      <c r="C279" s="144">
        <f t="shared" si="1"/>
        <v>2021</v>
      </c>
      <c r="D279" s="144">
        <f t="shared" si="2"/>
        <v>3</v>
      </c>
      <c r="E279" s="131">
        <f t="shared" si="3"/>
        <v>44469</v>
      </c>
      <c r="F279" s="131">
        <f t="shared" si="4"/>
        <v>44561</v>
      </c>
      <c r="G279" s="130" t="str">
        <f t="shared" si="5"/>
        <v/>
      </c>
      <c r="H279" s="130" t="str">
        <f t="shared" si="6"/>
        <v/>
      </c>
      <c r="I279" s="147">
        <f t="shared" si="7"/>
        <v>5.728601687</v>
      </c>
      <c r="J279" s="130"/>
      <c r="K279" s="130"/>
      <c r="L279" s="130"/>
      <c r="M279" s="130"/>
      <c r="N279" s="130"/>
      <c r="O279" s="130"/>
      <c r="P279" s="130"/>
      <c r="Q279" s="130"/>
      <c r="R279" s="130"/>
      <c r="S279" s="130"/>
      <c r="T279" s="130"/>
      <c r="U279" s="130"/>
    </row>
    <row r="280" ht="12.75" customHeight="1">
      <c r="A280" s="142">
        <v>44467.0</v>
      </c>
      <c r="B280" s="146">
        <f t="shared" si="8"/>
        <v>5.601983543</v>
      </c>
      <c r="C280" s="144">
        <f t="shared" si="1"/>
        <v>2021</v>
      </c>
      <c r="D280" s="144">
        <f t="shared" si="2"/>
        <v>3</v>
      </c>
      <c r="E280" s="131">
        <f t="shared" si="3"/>
        <v>44469</v>
      </c>
      <c r="F280" s="131">
        <f t="shared" si="4"/>
        <v>44561</v>
      </c>
      <c r="G280" s="130" t="str">
        <f t="shared" si="5"/>
        <v/>
      </c>
      <c r="H280" s="130" t="str">
        <f t="shared" si="6"/>
        <v/>
      </c>
      <c r="I280" s="147">
        <f t="shared" si="7"/>
        <v>5.728601687</v>
      </c>
      <c r="J280" s="130"/>
      <c r="K280" s="130"/>
      <c r="L280" s="130"/>
      <c r="M280" s="130"/>
      <c r="N280" s="130"/>
      <c r="O280" s="130"/>
      <c r="P280" s="130"/>
      <c r="Q280" s="130"/>
      <c r="R280" s="130"/>
      <c r="S280" s="130"/>
      <c r="T280" s="130"/>
      <c r="U280" s="130"/>
    </row>
    <row r="281" ht="12.75" customHeight="1">
      <c r="A281" s="142">
        <v>44468.0</v>
      </c>
      <c r="B281" s="146">
        <f t="shared" si="8"/>
        <v>5.727961404</v>
      </c>
      <c r="C281" s="144">
        <f t="shared" si="1"/>
        <v>2021</v>
      </c>
      <c r="D281" s="144">
        <f t="shared" si="2"/>
        <v>3</v>
      </c>
      <c r="E281" s="131">
        <f t="shared" si="3"/>
        <v>44469</v>
      </c>
      <c r="F281" s="131">
        <f t="shared" si="4"/>
        <v>44561</v>
      </c>
      <c r="G281" s="130" t="str">
        <f t="shared" si="5"/>
        <v/>
      </c>
      <c r="H281" s="130" t="str">
        <f t="shared" si="6"/>
        <v/>
      </c>
      <c r="I281" s="147">
        <f t="shared" si="7"/>
        <v>5.728601687</v>
      </c>
      <c r="J281" s="130"/>
      <c r="K281" s="130"/>
      <c r="L281" s="130"/>
      <c r="M281" s="130"/>
      <c r="N281" s="130"/>
      <c r="O281" s="130"/>
      <c r="P281" s="130"/>
      <c r="Q281" s="130"/>
      <c r="R281" s="130"/>
      <c r="S281" s="130"/>
      <c r="T281" s="130"/>
      <c r="U281" s="130"/>
    </row>
    <row r="282" ht="12.75" customHeight="1">
      <c r="A282" s="142">
        <v>44469.0</v>
      </c>
      <c r="B282" s="146">
        <f t="shared" si="8"/>
        <v>5.599153439</v>
      </c>
      <c r="C282" s="144">
        <f t="shared" si="1"/>
        <v>2021</v>
      </c>
      <c r="D282" s="144">
        <f t="shared" si="2"/>
        <v>3</v>
      </c>
      <c r="E282" s="131">
        <f t="shared" si="3"/>
        <v>44469</v>
      </c>
      <c r="F282" s="131">
        <f t="shared" si="4"/>
        <v>44561</v>
      </c>
      <c r="G282" s="131">
        <f t="shared" si="5"/>
        <v>44469</v>
      </c>
      <c r="H282" s="131">
        <f t="shared" si="6"/>
        <v>44561</v>
      </c>
      <c r="I282" s="147">
        <f t="shared" si="7"/>
        <v>5.728601687</v>
      </c>
      <c r="J282" s="130"/>
      <c r="K282" s="130"/>
      <c r="L282" s="130"/>
      <c r="M282" s="130"/>
      <c r="N282" s="130"/>
      <c r="O282" s="130"/>
      <c r="P282" s="130"/>
      <c r="Q282" s="130"/>
      <c r="R282" s="130"/>
      <c r="S282" s="130"/>
      <c r="T282" s="130"/>
      <c r="U282" s="130"/>
    </row>
    <row r="283" ht="12.75" customHeight="1">
      <c r="A283" s="142">
        <v>44470.0</v>
      </c>
      <c r="B283" s="146">
        <f t="shared" si="8"/>
        <v>5.725061994</v>
      </c>
      <c r="C283" s="144">
        <f t="shared" si="1"/>
        <v>2021</v>
      </c>
      <c r="D283" s="144">
        <f t="shared" si="2"/>
        <v>4</v>
      </c>
      <c r="E283" s="131">
        <f t="shared" si="3"/>
        <v>44561</v>
      </c>
      <c r="F283" s="131">
        <f t="shared" si="4"/>
        <v>44651</v>
      </c>
      <c r="G283" s="130" t="str">
        <f t="shared" si="5"/>
        <v/>
      </c>
      <c r="H283" s="130" t="str">
        <f t="shared" si="6"/>
        <v/>
      </c>
      <c r="I283" s="147">
        <f t="shared" si="7"/>
        <v>5.596852209</v>
      </c>
      <c r="J283" s="130"/>
      <c r="K283" s="130"/>
      <c r="L283" s="130"/>
      <c r="M283" s="130"/>
      <c r="N283" s="130"/>
      <c r="O283" s="130"/>
      <c r="P283" s="130"/>
      <c r="Q283" s="130"/>
      <c r="R283" s="130"/>
      <c r="S283" s="130"/>
      <c r="T283" s="130"/>
      <c r="U283" s="130"/>
    </row>
    <row r="284" ht="12.75" customHeight="1">
      <c r="A284" s="142">
        <v>44471.0</v>
      </c>
      <c r="B284" s="146">
        <f t="shared" si="8"/>
        <v>5.596325019</v>
      </c>
      <c r="C284" s="144">
        <f t="shared" si="1"/>
        <v>2021</v>
      </c>
      <c r="D284" s="144">
        <f t="shared" si="2"/>
        <v>4</v>
      </c>
      <c r="E284" s="131">
        <f t="shared" si="3"/>
        <v>44561</v>
      </c>
      <c r="F284" s="131">
        <f t="shared" si="4"/>
        <v>44651</v>
      </c>
      <c r="G284" s="130" t="str">
        <f t="shared" si="5"/>
        <v/>
      </c>
      <c r="H284" s="130" t="str">
        <f t="shared" si="6"/>
        <v/>
      </c>
      <c r="I284" s="147">
        <f t="shared" si="7"/>
        <v>5.596852209</v>
      </c>
      <c r="J284" s="130"/>
      <c r="K284" s="130"/>
      <c r="L284" s="130"/>
      <c r="M284" s="130"/>
      <c r="N284" s="130"/>
      <c r="O284" s="130"/>
      <c r="P284" s="130"/>
      <c r="Q284" s="130"/>
      <c r="R284" s="130"/>
      <c r="S284" s="130"/>
      <c r="T284" s="130"/>
      <c r="U284" s="130"/>
    </row>
    <row r="285" ht="12.75" customHeight="1">
      <c r="A285" s="142">
        <v>44472.0</v>
      </c>
      <c r="B285" s="146">
        <f t="shared" si="8"/>
        <v>5.722164312</v>
      </c>
      <c r="C285" s="144">
        <f t="shared" si="1"/>
        <v>2021</v>
      </c>
      <c r="D285" s="144">
        <f t="shared" si="2"/>
        <v>4</v>
      </c>
      <c r="E285" s="131">
        <f t="shared" si="3"/>
        <v>44561</v>
      </c>
      <c r="F285" s="131">
        <f t="shared" si="4"/>
        <v>44651</v>
      </c>
      <c r="G285" s="130" t="str">
        <f t="shared" si="5"/>
        <v/>
      </c>
      <c r="H285" s="130" t="str">
        <f t="shared" si="6"/>
        <v/>
      </c>
      <c r="I285" s="147">
        <f t="shared" si="7"/>
        <v>5.596852209</v>
      </c>
      <c r="J285" s="130"/>
      <c r="K285" s="130"/>
      <c r="L285" s="130"/>
      <c r="M285" s="130"/>
      <c r="N285" s="130"/>
      <c r="O285" s="130"/>
      <c r="P285" s="130"/>
      <c r="Q285" s="130"/>
      <c r="R285" s="130"/>
      <c r="S285" s="130"/>
      <c r="T285" s="130"/>
      <c r="U285" s="130"/>
    </row>
    <row r="286" ht="12.75" customHeight="1">
      <c r="A286" s="142">
        <v>44473.0</v>
      </c>
      <c r="B286" s="146">
        <f t="shared" si="8"/>
        <v>5.593498283</v>
      </c>
      <c r="C286" s="144">
        <f t="shared" si="1"/>
        <v>2021</v>
      </c>
      <c r="D286" s="144">
        <f t="shared" si="2"/>
        <v>4</v>
      </c>
      <c r="E286" s="131">
        <f t="shared" si="3"/>
        <v>44561</v>
      </c>
      <c r="F286" s="131">
        <f t="shared" si="4"/>
        <v>44651</v>
      </c>
      <c r="G286" s="130" t="str">
        <f t="shared" si="5"/>
        <v/>
      </c>
      <c r="H286" s="130" t="str">
        <f t="shared" si="6"/>
        <v/>
      </c>
      <c r="I286" s="147">
        <f t="shared" si="7"/>
        <v>5.596852209</v>
      </c>
      <c r="J286" s="130"/>
      <c r="K286" s="130"/>
      <c r="L286" s="130"/>
      <c r="M286" s="130"/>
      <c r="N286" s="130"/>
      <c r="O286" s="130"/>
      <c r="P286" s="130"/>
      <c r="Q286" s="130"/>
      <c r="R286" s="130"/>
      <c r="S286" s="130"/>
      <c r="T286" s="130"/>
      <c r="U286" s="130"/>
    </row>
    <row r="287" ht="12.75" customHeight="1">
      <c r="A287" s="142">
        <v>44474.0</v>
      </c>
      <c r="B287" s="146">
        <f t="shared" si="8"/>
        <v>5.719268357</v>
      </c>
      <c r="C287" s="144">
        <f t="shared" si="1"/>
        <v>2021</v>
      </c>
      <c r="D287" s="144">
        <f t="shared" si="2"/>
        <v>4</v>
      </c>
      <c r="E287" s="131">
        <f t="shared" si="3"/>
        <v>44561</v>
      </c>
      <c r="F287" s="131">
        <f t="shared" si="4"/>
        <v>44651</v>
      </c>
      <c r="G287" s="130" t="str">
        <f t="shared" si="5"/>
        <v/>
      </c>
      <c r="H287" s="130" t="str">
        <f t="shared" si="6"/>
        <v/>
      </c>
      <c r="I287" s="147">
        <f t="shared" si="7"/>
        <v>5.596852209</v>
      </c>
      <c r="J287" s="130"/>
      <c r="K287" s="130"/>
      <c r="L287" s="130"/>
      <c r="M287" s="130"/>
      <c r="N287" s="130"/>
      <c r="O287" s="130"/>
      <c r="P287" s="130"/>
      <c r="Q287" s="130"/>
      <c r="R287" s="130"/>
      <c r="S287" s="130"/>
      <c r="T287" s="130"/>
      <c r="U287" s="130"/>
    </row>
    <row r="288" ht="12.75" customHeight="1">
      <c r="A288" s="142">
        <v>44475.0</v>
      </c>
      <c r="B288" s="146">
        <f t="shared" si="8"/>
        <v>5.590673228</v>
      </c>
      <c r="C288" s="144">
        <f t="shared" si="1"/>
        <v>2021</v>
      </c>
      <c r="D288" s="144">
        <f t="shared" si="2"/>
        <v>4</v>
      </c>
      <c r="E288" s="131">
        <f t="shared" si="3"/>
        <v>44561</v>
      </c>
      <c r="F288" s="131">
        <f t="shared" si="4"/>
        <v>44651</v>
      </c>
      <c r="G288" s="130" t="str">
        <f t="shared" si="5"/>
        <v/>
      </c>
      <c r="H288" s="130" t="str">
        <f t="shared" si="6"/>
        <v/>
      </c>
      <c r="I288" s="147">
        <f t="shared" si="7"/>
        <v>5.596852209</v>
      </c>
      <c r="J288" s="130"/>
      <c r="K288" s="130"/>
      <c r="L288" s="130"/>
      <c r="M288" s="130"/>
      <c r="N288" s="130"/>
      <c r="O288" s="130"/>
      <c r="P288" s="130"/>
      <c r="Q288" s="130"/>
      <c r="R288" s="130"/>
      <c r="S288" s="130"/>
      <c r="T288" s="130"/>
      <c r="U288" s="130"/>
    </row>
    <row r="289" ht="12.75" customHeight="1">
      <c r="A289" s="142">
        <v>44476.0</v>
      </c>
      <c r="B289" s="146">
        <f t="shared" si="8"/>
        <v>5.716374128</v>
      </c>
      <c r="C289" s="144">
        <f t="shared" si="1"/>
        <v>2021</v>
      </c>
      <c r="D289" s="144">
        <f t="shared" si="2"/>
        <v>4</v>
      </c>
      <c r="E289" s="131">
        <f t="shared" si="3"/>
        <v>44561</v>
      </c>
      <c r="F289" s="131">
        <f t="shared" si="4"/>
        <v>44651</v>
      </c>
      <c r="G289" s="130" t="str">
        <f t="shared" si="5"/>
        <v/>
      </c>
      <c r="H289" s="130" t="str">
        <f t="shared" si="6"/>
        <v/>
      </c>
      <c r="I289" s="147">
        <f t="shared" si="7"/>
        <v>5.596852209</v>
      </c>
      <c r="J289" s="130"/>
      <c r="K289" s="130"/>
      <c r="L289" s="130"/>
      <c r="M289" s="130"/>
      <c r="N289" s="130"/>
      <c r="O289" s="130"/>
      <c r="P289" s="130"/>
      <c r="Q289" s="130"/>
      <c r="R289" s="130"/>
      <c r="S289" s="130"/>
      <c r="T289" s="130"/>
      <c r="U289" s="130"/>
    </row>
    <row r="290" ht="12.75" customHeight="1">
      <c r="A290" s="142">
        <v>44477.0</v>
      </c>
      <c r="B290" s="146">
        <f t="shared" si="8"/>
        <v>5.587849854</v>
      </c>
      <c r="C290" s="144">
        <f t="shared" si="1"/>
        <v>2021</v>
      </c>
      <c r="D290" s="144">
        <f t="shared" si="2"/>
        <v>4</v>
      </c>
      <c r="E290" s="131">
        <f t="shared" si="3"/>
        <v>44561</v>
      </c>
      <c r="F290" s="131">
        <f t="shared" si="4"/>
        <v>44651</v>
      </c>
      <c r="G290" s="130" t="str">
        <f t="shared" si="5"/>
        <v/>
      </c>
      <c r="H290" s="130" t="str">
        <f t="shared" si="6"/>
        <v/>
      </c>
      <c r="I290" s="147">
        <f t="shared" si="7"/>
        <v>5.596852209</v>
      </c>
      <c r="J290" s="130"/>
      <c r="K290" s="130"/>
      <c r="L290" s="130"/>
      <c r="M290" s="130"/>
      <c r="N290" s="130"/>
      <c r="O290" s="130"/>
      <c r="P290" s="130"/>
      <c r="Q290" s="130"/>
      <c r="R290" s="130"/>
      <c r="S290" s="130"/>
      <c r="T290" s="130"/>
      <c r="U290" s="130"/>
    </row>
    <row r="291" ht="12.75" customHeight="1">
      <c r="A291" s="142">
        <v>44478.0</v>
      </c>
      <c r="B291" s="146">
        <f t="shared" si="8"/>
        <v>5.713481624</v>
      </c>
      <c r="C291" s="144">
        <f t="shared" si="1"/>
        <v>2021</v>
      </c>
      <c r="D291" s="144">
        <f t="shared" si="2"/>
        <v>4</v>
      </c>
      <c r="E291" s="131">
        <f t="shared" si="3"/>
        <v>44561</v>
      </c>
      <c r="F291" s="131">
        <f t="shared" si="4"/>
        <v>44651</v>
      </c>
      <c r="G291" s="130" t="str">
        <f t="shared" si="5"/>
        <v/>
      </c>
      <c r="H291" s="130" t="str">
        <f t="shared" si="6"/>
        <v/>
      </c>
      <c r="I291" s="147">
        <f t="shared" si="7"/>
        <v>5.596852209</v>
      </c>
      <c r="J291" s="130"/>
      <c r="K291" s="130"/>
      <c r="L291" s="130"/>
      <c r="M291" s="130"/>
      <c r="N291" s="130"/>
      <c r="O291" s="130"/>
      <c r="P291" s="130"/>
      <c r="Q291" s="130"/>
      <c r="R291" s="130"/>
      <c r="S291" s="130"/>
      <c r="T291" s="130"/>
      <c r="U291" s="130"/>
    </row>
    <row r="292" ht="12.75" customHeight="1">
      <c r="A292" s="142">
        <v>44479.0</v>
      </c>
      <c r="B292" s="146">
        <f t="shared" si="8"/>
        <v>5.58502816</v>
      </c>
      <c r="C292" s="144">
        <f t="shared" si="1"/>
        <v>2021</v>
      </c>
      <c r="D292" s="144">
        <f t="shared" si="2"/>
        <v>4</v>
      </c>
      <c r="E292" s="131">
        <f t="shared" si="3"/>
        <v>44561</v>
      </c>
      <c r="F292" s="131">
        <f t="shared" si="4"/>
        <v>44651</v>
      </c>
      <c r="G292" s="130" t="str">
        <f t="shared" si="5"/>
        <v/>
      </c>
      <c r="H292" s="130" t="str">
        <f t="shared" si="6"/>
        <v/>
      </c>
      <c r="I292" s="147">
        <f t="shared" si="7"/>
        <v>5.596852209</v>
      </c>
      <c r="J292" s="130"/>
      <c r="K292" s="130"/>
      <c r="L292" s="130"/>
      <c r="M292" s="130"/>
      <c r="N292" s="130"/>
      <c r="O292" s="130"/>
      <c r="P292" s="130"/>
      <c r="Q292" s="130"/>
      <c r="R292" s="130"/>
      <c r="S292" s="130"/>
      <c r="T292" s="130"/>
      <c r="U292" s="130"/>
    </row>
    <row r="293" ht="12.75" customHeight="1">
      <c r="A293" s="142">
        <v>44480.0</v>
      </c>
      <c r="B293" s="146">
        <f t="shared" si="8"/>
        <v>5.710590844</v>
      </c>
      <c r="C293" s="144">
        <f t="shared" si="1"/>
        <v>2021</v>
      </c>
      <c r="D293" s="144">
        <f t="shared" si="2"/>
        <v>4</v>
      </c>
      <c r="E293" s="131">
        <f t="shared" si="3"/>
        <v>44561</v>
      </c>
      <c r="F293" s="131">
        <f t="shared" si="4"/>
        <v>44651</v>
      </c>
      <c r="G293" s="130" t="str">
        <f t="shared" si="5"/>
        <v/>
      </c>
      <c r="H293" s="130" t="str">
        <f t="shared" si="6"/>
        <v/>
      </c>
      <c r="I293" s="147">
        <f t="shared" si="7"/>
        <v>5.596852209</v>
      </c>
      <c r="J293" s="130"/>
      <c r="K293" s="130"/>
      <c r="L293" s="130"/>
      <c r="M293" s="130"/>
      <c r="N293" s="130"/>
      <c r="O293" s="130"/>
      <c r="P293" s="130"/>
      <c r="Q293" s="130"/>
      <c r="R293" s="130"/>
      <c r="S293" s="130"/>
      <c r="T293" s="130"/>
      <c r="U293" s="130"/>
    </row>
    <row r="294" ht="12.75" customHeight="1">
      <c r="A294" s="142">
        <v>44481.0</v>
      </c>
      <c r="B294" s="146">
        <f t="shared" si="8"/>
        <v>5.582208144</v>
      </c>
      <c r="C294" s="144">
        <f t="shared" si="1"/>
        <v>2021</v>
      </c>
      <c r="D294" s="144">
        <f t="shared" si="2"/>
        <v>4</v>
      </c>
      <c r="E294" s="131">
        <f t="shared" si="3"/>
        <v>44561</v>
      </c>
      <c r="F294" s="131">
        <f t="shared" si="4"/>
        <v>44651</v>
      </c>
      <c r="G294" s="130" t="str">
        <f t="shared" si="5"/>
        <v/>
      </c>
      <c r="H294" s="130" t="str">
        <f t="shared" si="6"/>
        <v/>
      </c>
      <c r="I294" s="147">
        <f t="shared" si="7"/>
        <v>5.596852209</v>
      </c>
      <c r="J294" s="130"/>
      <c r="K294" s="130"/>
      <c r="L294" s="130"/>
      <c r="M294" s="130"/>
      <c r="N294" s="130"/>
      <c r="O294" s="130"/>
      <c r="P294" s="130"/>
      <c r="Q294" s="130"/>
      <c r="R294" s="130"/>
      <c r="S294" s="130"/>
      <c r="T294" s="130"/>
      <c r="U294" s="130"/>
    </row>
    <row r="295" ht="12.75" customHeight="1">
      <c r="A295" s="142">
        <v>44482.0</v>
      </c>
      <c r="B295" s="146">
        <f t="shared" si="8"/>
        <v>5.707701785</v>
      </c>
      <c r="C295" s="144">
        <f t="shared" si="1"/>
        <v>2021</v>
      </c>
      <c r="D295" s="144">
        <f t="shared" si="2"/>
        <v>4</v>
      </c>
      <c r="E295" s="131">
        <f t="shared" si="3"/>
        <v>44561</v>
      </c>
      <c r="F295" s="131">
        <f t="shared" si="4"/>
        <v>44651</v>
      </c>
      <c r="G295" s="130" t="str">
        <f t="shared" si="5"/>
        <v/>
      </c>
      <c r="H295" s="130" t="str">
        <f t="shared" si="6"/>
        <v/>
      </c>
      <c r="I295" s="147">
        <f t="shared" si="7"/>
        <v>5.596852209</v>
      </c>
      <c r="J295" s="130"/>
      <c r="K295" s="130"/>
      <c r="L295" s="130"/>
      <c r="M295" s="130"/>
      <c r="N295" s="130"/>
      <c r="O295" s="130"/>
      <c r="P295" s="130"/>
      <c r="Q295" s="130"/>
      <c r="R295" s="130"/>
      <c r="S295" s="130"/>
      <c r="T295" s="130"/>
      <c r="U295" s="130"/>
    </row>
    <row r="296" ht="12.75" customHeight="1">
      <c r="A296" s="142">
        <v>44483.0</v>
      </c>
      <c r="B296" s="146">
        <f t="shared" si="8"/>
        <v>5.579389806</v>
      </c>
      <c r="C296" s="144">
        <f t="shared" si="1"/>
        <v>2021</v>
      </c>
      <c r="D296" s="144">
        <f t="shared" si="2"/>
        <v>4</v>
      </c>
      <c r="E296" s="131">
        <f t="shared" si="3"/>
        <v>44561</v>
      </c>
      <c r="F296" s="131">
        <f t="shared" si="4"/>
        <v>44651</v>
      </c>
      <c r="G296" s="130" t="str">
        <f t="shared" si="5"/>
        <v/>
      </c>
      <c r="H296" s="130" t="str">
        <f t="shared" si="6"/>
        <v/>
      </c>
      <c r="I296" s="147">
        <f t="shared" si="7"/>
        <v>5.596852209</v>
      </c>
      <c r="J296" s="130"/>
      <c r="K296" s="130"/>
      <c r="L296" s="130"/>
      <c r="M296" s="130"/>
      <c r="N296" s="130"/>
      <c r="O296" s="130"/>
      <c r="P296" s="130"/>
      <c r="Q296" s="130"/>
      <c r="R296" s="130"/>
      <c r="S296" s="130"/>
      <c r="T296" s="130"/>
      <c r="U296" s="130"/>
    </row>
    <row r="297" ht="12.75" customHeight="1">
      <c r="A297" s="142">
        <v>44484.0</v>
      </c>
      <c r="B297" s="146">
        <f t="shared" si="8"/>
        <v>5.704814449</v>
      </c>
      <c r="C297" s="144">
        <f t="shared" si="1"/>
        <v>2021</v>
      </c>
      <c r="D297" s="144">
        <f t="shared" si="2"/>
        <v>4</v>
      </c>
      <c r="E297" s="131">
        <f t="shared" si="3"/>
        <v>44561</v>
      </c>
      <c r="F297" s="131">
        <f t="shared" si="4"/>
        <v>44651</v>
      </c>
      <c r="G297" s="130" t="str">
        <f t="shared" si="5"/>
        <v/>
      </c>
      <c r="H297" s="130" t="str">
        <f t="shared" si="6"/>
        <v/>
      </c>
      <c r="I297" s="147">
        <f t="shared" si="7"/>
        <v>5.596852209</v>
      </c>
      <c r="J297" s="130"/>
      <c r="K297" s="130"/>
      <c r="L297" s="130"/>
      <c r="M297" s="130"/>
      <c r="N297" s="130"/>
      <c r="O297" s="130"/>
      <c r="P297" s="130"/>
      <c r="Q297" s="130"/>
      <c r="R297" s="130"/>
      <c r="S297" s="130"/>
      <c r="T297" s="130"/>
      <c r="U297" s="130"/>
    </row>
    <row r="298" ht="12.75" customHeight="1">
      <c r="A298" s="142">
        <v>44485.0</v>
      </c>
      <c r="B298" s="146">
        <f t="shared" si="8"/>
        <v>5.576573144</v>
      </c>
      <c r="C298" s="144">
        <f t="shared" si="1"/>
        <v>2021</v>
      </c>
      <c r="D298" s="144">
        <f t="shared" si="2"/>
        <v>4</v>
      </c>
      <c r="E298" s="131">
        <f t="shared" si="3"/>
        <v>44561</v>
      </c>
      <c r="F298" s="131">
        <f t="shared" si="4"/>
        <v>44651</v>
      </c>
      <c r="G298" s="130" t="str">
        <f t="shared" si="5"/>
        <v/>
      </c>
      <c r="H298" s="130" t="str">
        <f t="shared" si="6"/>
        <v/>
      </c>
      <c r="I298" s="147">
        <f t="shared" si="7"/>
        <v>5.596852209</v>
      </c>
      <c r="J298" s="130"/>
      <c r="K298" s="130"/>
      <c r="L298" s="130"/>
      <c r="M298" s="130"/>
      <c r="N298" s="130"/>
      <c r="O298" s="130"/>
      <c r="P298" s="130"/>
      <c r="Q298" s="130"/>
      <c r="R298" s="130"/>
      <c r="S298" s="130"/>
      <c r="T298" s="130"/>
      <c r="U298" s="130"/>
    </row>
    <row r="299" ht="12.75" customHeight="1">
      <c r="A299" s="142">
        <v>44486.0</v>
      </c>
      <c r="B299" s="146">
        <f t="shared" si="8"/>
        <v>5.701928832</v>
      </c>
      <c r="C299" s="144">
        <f t="shared" si="1"/>
        <v>2021</v>
      </c>
      <c r="D299" s="144">
        <f t="shared" si="2"/>
        <v>4</v>
      </c>
      <c r="E299" s="131">
        <f t="shared" si="3"/>
        <v>44561</v>
      </c>
      <c r="F299" s="131">
        <f t="shared" si="4"/>
        <v>44651</v>
      </c>
      <c r="G299" s="130" t="str">
        <f t="shared" si="5"/>
        <v/>
      </c>
      <c r="H299" s="130" t="str">
        <f t="shared" si="6"/>
        <v/>
      </c>
      <c r="I299" s="147">
        <f t="shared" si="7"/>
        <v>5.596852209</v>
      </c>
      <c r="J299" s="130"/>
      <c r="K299" s="130"/>
      <c r="L299" s="130"/>
      <c r="M299" s="130"/>
      <c r="N299" s="130"/>
      <c r="O299" s="130"/>
      <c r="P299" s="130"/>
      <c r="Q299" s="130"/>
      <c r="R299" s="130"/>
      <c r="S299" s="130"/>
      <c r="T299" s="130"/>
      <c r="U299" s="130"/>
    </row>
    <row r="300" ht="12.75" customHeight="1">
      <c r="A300" s="142">
        <v>44487.0</v>
      </c>
      <c r="B300" s="146">
        <f t="shared" si="8"/>
        <v>5.573758157</v>
      </c>
      <c r="C300" s="144">
        <f t="shared" si="1"/>
        <v>2021</v>
      </c>
      <c r="D300" s="144">
        <f t="shared" si="2"/>
        <v>4</v>
      </c>
      <c r="E300" s="131">
        <f t="shared" si="3"/>
        <v>44561</v>
      </c>
      <c r="F300" s="131">
        <f t="shared" si="4"/>
        <v>44651</v>
      </c>
      <c r="G300" s="130" t="str">
        <f t="shared" si="5"/>
        <v/>
      </c>
      <c r="H300" s="130" t="str">
        <f t="shared" si="6"/>
        <v/>
      </c>
      <c r="I300" s="147">
        <f t="shared" si="7"/>
        <v>5.596852209</v>
      </c>
      <c r="J300" s="130"/>
      <c r="K300" s="130"/>
      <c r="L300" s="130"/>
      <c r="M300" s="130"/>
      <c r="N300" s="130"/>
      <c r="O300" s="130"/>
      <c r="P300" s="130"/>
      <c r="Q300" s="130"/>
      <c r="R300" s="130"/>
      <c r="S300" s="130"/>
      <c r="T300" s="130"/>
      <c r="U300" s="130"/>
    </row>
    <row r="301" ht="12.75" customHeight="1">
      <c r="A301" s="142">
        <v>44488.0</v>
      </c>
      <c r="B301" s="146">
        <f t="shared" si="8"/>
        <v>5.699044934</v>
      </c>
      <c r="C301" s="144">
        <f t="shared" si="1"/>
        <v>2021</v>
      </c>
      <c r="D301" s="144">
        <f t="shared" si="2"/>
        <v>4</v>
      </c>
      <c r="E301" s="131">
        <f t="shared" si="3"/>
        <v>44561</v>
      </c>
      <c r="F301" s="131">
        <f t="shared" si="4"/>
        <v>44651</v>
      </c>
      <c r="G301" s="130" t="str">
        <f t="shared" si="5"/>
        <v/>
      </c>
      <c r="H301" s="130" t="str">
        <f t="shared" si="6"/>
        <v/>
      </c>
      <c r="I301" s="147">
        <f t="shared" si="7"/>
        <v>5.596852209</v>
      </c>
      <c r="J301" s="130"/>
      <c r="K301" s="130"/>
      <c r="L301" s="130"/>
      <c r="M301" s="130"/>
      <c r="N301" s="130"/>
      <c r="O301" s="130"/>
      <c r="P301" s="130"/>
      <c r="Q301" s="130"/>
      <c r="R301" s="130"/>
      <c r="S301" s="130"/>
      <c r="T301" s="130"/>
      <c r="U301" s="130"/>
    </row>
    <row r="302" ht="12.75" customHeight="1">
      <c r="A302" s="142">
        <v>44489.0</v>
      </c>
      <c r="B302" s="146">
        <f t="shared" si="8"/>
        <v>5.570944843</v>
      </c>
      <c r="C302" s="144">
        <f t="shared" si="1"/>
        <v>2021</v>
      </c>
      <c r="D302" s="144">
        <f t="shared" si="2"/>
        <v>4</v>
      </c>
      <c r="E302" s="131">
        <f t="shared" si="3"/>
        <v>44561</v>
      </c>
      <c r="F302" s="131">
        <f t="shared" si="4"/>
        <v>44651</v>
      </c>
      <c r="G302" s="130" t="str">
        <f t="shared" si="5"/>
        <v/>
      </c>
      <c r="H302" s="130" t="str">
        <f t="shared" si="6"/>
        <v/>
      </c>
      <c r="I302" s="147">
        <f t="shared" si="7"/>
        <v>5.596852209</v>
      </c>
      <c r="J302" s="130"/>
      <c r="K302" s="130"/>
      <c r="L302" s="130"/>
      <c r="M302" s="130"/>
      <c r="N302" s="130"/>
      <c r="O302" s="130"/>
      <c r="P302" s="130"/>
      <c r="Q302" s="130"/>
      <c r="R302" s="130"/>
      <c r="S302" s="130"/>
      <c r="T302" s="130"/>
      <c r="U302" s="130"/>
    </row>
    <row r="303" ht="12.75" customHeight="1">
      <c r="A303" s="142">
        <v>44490.0</v>
      </c>
      <c r="B303" s="146">
        <f t="shared" si="8"/>
        <v>5.696162754</v>
      </c>
      <c r="C303" s="144">
        <f t="shared" si="1"/>
        <v>2021</v>
      </c>
      <c r="D303" s="144">
        <f t="shared" si="2"/>
        <v>4</v>
      </c>
      <c r="E303" s="131">
        <f t="shared" si="3"/>
        <v>44561</v>
      </c>
      <c r="F303" s="131">
        <f t="shared" si="4"/>
        <v>44651</v>
      </c>
      <c r="G303" s="130" t="str">
        <f t="shared" si="5"/>
        <v/>
      </c>
      <c r="H303" s="130" t="str">
        <f t="shared" si="6"/>
        <v/>
      </c>
      <c r="I303" s="147">
        <f t="shared" si="7"/>
        <v>5.596852209</v>
      </c>
      <c r="J303" s="130"/>
      <c r="K303" s="130"/>
      <c r="L303" s="130"/>
      <c r="M303" s="130"/>
      <c r="N303" s="130"/>
      <c r="O303" s="130"/>
      <c r="P303" s="130"/>
      <c r="Q303" s="130"/>
      <c r="R303" s="130"/>
      <c r="S303" s="130"/>
      <c r="T303" s="130"/>
      <c r="U303" s="130"/>
    </row>
    <row r="304" ht="12.75" customHeight="1">
      <c r="A304" s="142">
        <v>44491.0</v>
      </c>
      <c r="B304" s="146">
        <f t="shared" si="8"/>
        <v>5.568133203</v>
      </c>
      <c r="C304" s="144">
        <f t="shared" si="1"/>
        <v>2021</v>
      </c>
      <c r="D304" s="144">
        <f t="shared" si="2"/>
        <v>4</v>
      </c>
      <c r="E304" s="131">
        <f t="shared" si="3"/>
        <v>44561</v>
      </c>
      <c r="F304" s="131">
        <f t="shared" si="4"/>
        <v>44651</v>
      </c>
      <c r="G304" s="130" t="str">
        <f t="shared" si="5"/>
        <v/>
      </c>
      <c r="H304" s="130" t="str">
        <f t="shared" si="6"/>
        <v/>
      </c>
      <c r="I304" s="147">
        <f t="shared" si="7"/>
        <v>5.596852209</v>
      </c>
      <c r="J304" s="130"/>
      <c r="K304" s="130"/>
      <c r="L304" s="130"/>
      <c r="M304" s="130"/>
      <c r="N304" s="130"/>
      <c r="O304" s="130"/>
      <c r="P304" s="130"/>
      <c r="Q304" s="130"/>
      <c r="R304" s="130"/>
      <c r="S304" s="130"/>
      <c r="T304" s="130"/>
      <c r="U304" s="130"/>
    </row>
    <row r="305" ht="12.75" customHeight="1">
      <c r="A305" s="142">
        <v>44492.0</v>
      </c>
      <c r="B305" s="146">
        <f t="shared" si="8"/>
        <v>5.693282291</v>
      </c>
      <c r="C305" s="144">
        <f t="shared" si="1"/>
        <v>2021</v>
      </c>
      <c r="D305" s="144">
        <f t="shared" si="2"/>
        <v>4</v>
      </c>
      <c r="E305" s="131">
        <f t="shared" si="3"/>
        <v>44561</v>
      </c>
      <c r="F305" s="131">
        <f t="shared" si="4"/>
        <v>44651</v>
      </c>
      <c r="G305" s="130" t="str">
        <f t="shared" si="5"/>
        <v/>
      </c>
      <c r="H305" s="130" t="str">
        <f t="shared" si="6"/>
        <v/>
      </c>
      <c r="I305" s="147">
        <f t="shared" si="7"/>
        <v>5.596852209</v>
      </c>
      <c r="J305" s="130"/>
      <c r="K305" s="130"/>
      <c r="L305" s="130"/>
      <c r="M305" s="130"/>
      <c r="N305" s="130"/>
      <c r="O305" s="130"/>
      <c r="P305" s="130"/>
      <c r="Q305" s="130"/>
      <c r="R305" s="130"/>
      <c r="S305" s="130"/>
      <c r="T305" s="130"/>
      <c r="U305" s="130"/>
    </row>
    <row r="306" ht="12.75" customHeight="1">
      <c r="A306" s="142">
        <v>44493.0</v>
      </c>
      <c r="B306" s="146">
        <f t="shared" si="8"/>
        <v>5.565323234</v>
      </c>
      <c r="C306" s="144">
        <f t="shared" si="1"/>
        <v>2021</v>
      </c>
      <c r="D306" s="144">
        <f t="shared" si="2"/>
        <v>4</v>
      </c>
      <c r="E306" s="131">
        <f t="shared" si="3"/>
        <v>44561</v>
      </c>
      <c r="F306" s="131">
        <f t="shared" si="4"/>
        <v>44651</v>
      </c>
      <c r="G306" s="130" t="str">
        <f t="shared" si="5"/>
        <v/>
      </c>
      <c r="H306" s="130" t="str">
        <f t="shared" si="6"/>
        <v/>
      </c>
      <c r="I306" s="147">
        <f t="shared" si="7"/>
        <v>5.596852209</v>
      </c>
      <c r="J306" s="130"/>
      <c r="K306" s="130"/>
      <c r="L306" s="130"/>
      <c r="M306" s="130"/>
      <c r="N306" s="130"/>
      <c r="O306" s="130"/>
      <c r="P306" s="130"/>
      <c r="Q306" s="130"/>
      <c r="R306" s="130"/>
      <c r="S306" s="130"/>
      <c r="T306" s="130"/>
      <c r="U306" s="130"/>
    </row>
    <row r="307" ht="12.75" customHeight="1">
      <c r="A307" s="142">
        <v>44494.0</v>
      </c>
      <c r="B307" s="146">
        <f t="shared" si="8"/>
        <v>5.690403543</v>
      </c>
      <c r="C307" s="144">
        <f t="shared" si="1"/>
        <v>2021</v>
      </c>
      <c r="D307" s="144">
        <f t="shared" si="2"/>
        <v>4</v>
      </c>
      <c r="E307" s="131">
        <f t="shared" si="3"/>
        <v>44561</v>
      </c>
      <c r="F307" s="131">
        <f t="shared" si="4"/>
        <v>44651</v>
      </c>
      <c r="G307" s="130" t="str">
        <f t="shared" si="5"/>
        <v/>
      </c>
      <c r="H307" s="130" t="str">
        <f t="shared" si="6"/>
        <v/>
      </c>
      <c r="I307" s="147">
        <f t="shared" si="7"/>
        <v>5.596852209</v>
      </c>
      <c r="J307" s="130"/>
      <c r="K307" s="130"/>
      <c r="L307" s="130"/>
      <c r="M307" s="130"/>
      <c r="N307" s="130"/>
      <c r="O307" s="130"/>
      <c r="P307" s="130"/>
      <c r="Q307" s="130"/>
      <c r="R307" s="130"/>
      <c r="S307" s="130"/>
      <c r="T307" s="130"/>
      <c r="U307" s="130"/>
    </row>
    <row r="308" ht="12.75" customHeight="1">
      <c r="A308" s="142">
        <v>44495.0</v>
      </c>
      <c r="B308" s="146">
        <f t="shared" si="8"/>
        <v>5.562514936</v>
      </c>
      <c r="C308" s="144">
        <f t="shared" si="1"/>
        <v>2021</v>
      </c>
      <c r="D308" s="144">
        <f t="shared" si="2"/>
        <v>4</v>
      </c>
      <c r="E308" s="131">
        <f t="shared" si="3"/>
        <v>44561</v>
      </c>
      <c r="F308" s="131">
        <f t="shared" si="4"/>
        <v>44651</v>
      </c>
      <c r="G308" s="130" t="str">
        <f t="shared" si="5"/>
        <v/>
      </c>
      <c r="H308" s="130" t="str">
        <f t="shared" si="6"/>
        <v/>
      </c>
      <c r="I308" s="147">
        <f t="shared" si="7"/>
        <v>5.596852209</v>
      </c>
      <c r="J308" s="130"/>
      <c r="K308" s="130"/>
      <c r="L308" s="130"/>
      <c r="M308" s="130"/>
      <c r="N308" s="130"/>
      <c r="O308" s="130"/>
      <c r="P308" s="130"/>
      <c r="Q308" s="130"/>
      <c r="R308" s="130"/>
      <c r="S308" s="130"/>
      <c r="T308" s="130"/>
      <c r="U308" s="130"/>
    </row>
    <row r="309" ht="12.75" customHeight="1">
      <c r="A309" s="142">
        <v>44496.0</v>
      </c>
      <c r="B309" s="146">
        <f t="shared" si="8"/>
        <v>5.687526509</v>
      </c>
      <c r="C309" s="144">
        <f t="shared" si="1"/>
        <v>2021</v>
      </c>
      <c r="D309" s="144">
        <f t="shared" si="2"/>
        <v>4</v>
      </c>
      <c r="E309" s="131">
        <f t="shared" si="3"/>
        <v>44561</v>
      </c>
      <c r="F309" s="131">
        <f t="shared" si="4"/>
        <v>44651</v>
      </c>
      <c r="G309" s="130" t="str">
        <f t="shared" si="5"/>
        <v/>
      </c>
      <c r="H309" s="130" t="str">
        <f t="shared" si="6"/>
        <v/>
      </c>
      <c r="I309" s="147">
        <f t="shared" si="7"/>
        <v>5.596852209</v>
      </c>
      <c r="J309" s="130"/>
      <c r="K309" s="130"/>
      <c r="L309" s="130"/>
      <c r="M309" s="130"/>
      <c r="N309" s="130"/>
      <c r="O309" s="130"/>
      <c r="P309" s="130"/>
      <c r="Q309" s="130"/>
      <c r="R309" s="130"/>
      <c r="S309" s="130"/>
      <c r="T309" s="130"/>
      <c r="U309" s="130"/>
    </row>
    <row r="310" ht="12.75" customHeight="1">
      <c r="A310" s="142">
        <v>44497.0</v>
      </c>
      <c r="B310" s="146">
        <f t="shared" si="8"/>
        <v>5.559708307</v>
      </c>
      <c r="C310" s="144">
        <f t="shared" si="1"/>
        <v>2021</v>
      </c>
      <c r="D310" s="144">
        <f t="shared" si="2"/>
        <v>4</v>
      </c>
      <c r="E310" s="131">
        <f t="shared" si="3"/>
        <v>44561</v>
      </c>
      <c r="F310" s="131">
        <f t="shared" si="4"/>
        <v>44651</v>
      </c>
      <c r="G310" s="130" t="str">
        <f t="shared" si="5"/>
        <v/>
      </c>
      <c r="H310" s="130" t="str">
        <f t="shared" si="6"/>
        <v/>
      </c>
      <c r="I310" s="147">
        <f t="shared" si="7"/>
        <v>5.596852209</v>
      </c>
      <c r="J310" s="130"/>
      <c r="K310" s="130"/>
      <c r="L310" s="130"/>
      <c r="M310" s="130"/>
      <c r="N310" s="130"/>
      <c r="O310" s="130"/>
      <c r="P310" s="130"/>
      <c r="Q310" s="130"/>
      <c r="R310" s="130"/>
      <c r="S310" s="130"/>
      <c r="T310" s="130"/>
      <c r="U310" s="130"/>
    </row>
    <row r="311" ht="12.75" customHeight="1">
      <c r="A311" s="142">
        <v>44498.0</v>
      </c>
      <c r="B311" s="146">
        <f t="shared" si="8"/>
        <v>5.684651188</v>
      </c>
      <c r="C311" s="144">
        <f t="shared" si="1"/>
        <v>2021</v>
      </c>
      <c r="D311" s="144">
        <f t="shared" si="2"/>
        <v>4</v>
      </c>
      <c r="E311" s="131">
        <f t="shared" si="3"/>
        <v>44561</v>
      </c>
      <c r="F311" s="131">
        <f t="shared" si="4"/>
        <v>44651</v>
      </c>
      <c r="G311" s="130" t="str">
        <f t="shared" si="5"/>
        <v/>
      </c>
      <c r="H311" s="130" t="str">
        <f t="shared" si="6"/>
        <v/>
      </c>
      <c r="I311" s="147">
        <f t="shared" si="7"/>
        <v>5.596852209</v>
      </c>
      <c r="J311" s="130"/>
      <c r="K311" s="130"/>
      <c r="L311" s="130"/>
      <c r="M311" s="130"/>
      <c r="N311" s="130"/>
      <c r="O311" s="130"/>
      <c r="P311" s="130"/>
      <c r="Q311" s="130"/>
      <c r="R311" s="130"/>
      <c r="S311" s="130"/>
      <c r="T311" s="130"/>
      <c r="U311" s="130"/>
    </row>
    <row r="312" ht="12.75" customHeight="1">
      <c r="A312" s="142">
        <v>44499.0</v>
      </c>
      <c r="B312" s="146">
        <f t="shared" si="8"/>
        <v>5.556903347</v>
      </c>
      <c r="C312" s="144">
        <f t="shared" si="1"/>
        <v>2021</v>
      </c>
      <c r="D312" s="144">
        <f t="shared" si="2"/>
        <v>4</v>
      </c>
      <c r="E312" s="131">
        <f t="shared" si="3"/>
        <v>44561</v>
      </c>
      <c r="F312" s="131">
        <f t="shared" si="4"/>
        <v>44651</v>
      </c>
      <c r="G312" s="130" t="str">
        <f t="shared" si="5"/>
        <v/>
      </c>
      <c r="H312" s="130" t="str">
        <f t="shared" si="6"/>
        <v/>
      </c>
      <c r="I312" s="147">
        <f t="shared" si="7"/>
        <v>5.596852209</v>
      </c>
      <c r="J312" s="130"/>
      <c r="K312" s="130"/>
      <c r="L312" s="130"/>
      <c r="M312" s="130"/>
      <c r="N312" s="130"/>
      <c r="O312" s="130"/>
      <c r="P312" s="130"/>
      <c r="Q312" s="130"/>
      <c r="R312" s="130"/>
      <c r="S312" s="130"/>
      <c r="T312" s="130"/>
      <c r="U312" s="130"/>
    </row>
    <row r="313" ht="12.75" customHeight="1">
      <c r="A313" s="142">
        <v>44500.0</v>
      </c>
      <c r="B313" s="146">
        <f t="shared" si="8"/>
        <v>5.681777579</v>
      </c>
      <c r="C313" s="144">
        <f t="shared" si="1"/>
        <v>2021</v>
      </c>
      <c r="D313" s="144">
        <f t="shared" si="2"/>
        <v>4</v>
      </c>
      <c r="E313" s="131">
        <f t="shared" si="3"/>
        <v>44561</v>
      </c>
      <c r="F313" s="131">
        <f t="shared" si="4"/>
        <v>44651</v>
      </c>
      <c r="G313" s="130" t="str">
        <f t="shared" si="5"/>
        <v/>
      </c>
      <c r="H313" s="130" t="str">
        <f t="shared" si="6"/>
        <v/>
      </c>
      <c r="I313" s="147">
        <f t="shared" si="7"/>
        <v>5.596852209</v>
      </c>
      <c r="J313" s="130"/>
      <c r="K313" s="130"/>
      <c r="L313" s="130"/>
      <c r="M313" s="130"/>
      <c r="N313" s="130"/>
      <c r="O313" s="130"/>
      <c r="P313" s="130"/>
      <c r="Q313" s="130"/>
      <c r="R313" s="130"/>
      <c r="S313" s="130"/>
      <c r="T313" s="130"/>
      <c r="U313" s="130"/>
    </row>
    <row r="314" ht="12.75" customHeight="1">
      <c r="A314" s="142">
        <v>44501.0</v>
      </c>
      <c r="B314" s="146">
        <f t="shared" si="8"/>
        <v>5.554100053</v>
      </c>
      <c r="C314" s="144">
        <f t="shared" si="1"/>
        <v>2021</v>
      </c>
      <c r="D314" s="144">
        <f t="shared" si="2"/>
        <v>4</v>
      </c>
      <c r="E314" s="131">
        <f t="shared" si="3"/>
        <v>44561</v>
      </c>
      <c r="F314" s="131">
        <f t="shared" si="4"/>
        <v>44651</v>
      </c>
      <c r="G314" s="130" t="str">
        <f t="shared" si="5"/>
        <v/>
      </c>
      <c r="H314" s="130" t="str">
        <f t="shared" si="6"/>
        <v/>
      </c>
      <c r="I314" s="147">
        <f t="shared" si="7"/>
        <v>5.596852209</v>
      </c>
      <c r="J314" s="130"/>
      <c r="K314" s="130"/>
      <c r="L314" s="130"/>
      <c r="M314" s="130"/>
      <c r="N314" s="130"/>
      <c r="O314" s="130"/>
      <c r="P314" s="130"/>
      <c r="Q314" s="130"/>
      <c r="R314" s="130"/>
      <c r="S314" s="130"/>
      <c r="T314" s="130"/>
      <c r="U314" s="130"/>
    </row>
    <row r="315" ht="12.75" customHeight="1">
      <c r="A315" s="142">
        <v>44502.0</v>
      </c>
      <c r="B315" s="146">
        <f t="shared" si="8"/>
        <v>5.678905681</v>
      </c>
      <c r="C315" s="144">
        <f t="shared" si="1"/>
        <v>2021</v>
      </c>
      <c r="D315" s="144">
        <f t="shared" si="2"/>
        <v>4</v>
      </c>
      <c r="E315" s="131">
        <f t="shared" si="3"/>
        <v>44561</v>
      </c>
      <c r="F315" s="131">
        <f t="shared" si="4"/>
        <v>44651</v>
      </c>
      <c r="G315" s="130" t="str">
        <f t="shared" si="5"/>
        <v/>
      </c>
      <c r="H315" s="130" t="str">
        <f t="shared" si="6"/>
        <v/>
      </c>
      <c r="I315" s="147">
        <f t="shared" si="7"/>
        <v>5.596852209</v>
      </c>
      <c r="J315" s="130"/>
      <c r="K315" s="130"/>
      <c r="L315" s="130"/>
      <c r="M315" s="130"/>
      <c r="N315" s="130"/>
      <c r="O315" s="130"/>
      <c r="P315" s="130"/>
      <c r="Q315" s="130"/>
      <c r="R315" s="130"/>
      <c r="S315" s="130"/>
      <c r="T315" s="130"/>
      <c r="U315" s="130"/>
    </row>
    <row r="316" ht="12.75" customHeight="1">
      <c r="A316" s="142">
        <v>44503.0</v>
      </c>
      <c r="B316" s="146">
        <f t="shared" si="8"/>
        <v>5.551298426</v>
      </c>
      <c r="C316" s="144">
        <f t="shared" si="1"/>
        <v>2021</v>
      </c>
      <c r="D316" s="144">
        <f t="shared" si="2"/>
        <v>4</v>
      </c>
      <c r="E316" s="131">
        <f t="shared" si="3"/>
        <v>44561</v>
      </c>
      <c r="F316" s="131">
        <f t="shared" si="4"/>
        <v>44651</v>
      </c>
      <c r="G316" s="130" t="str">
        <f t="shared" si="5"/>
        <v/>
      </c>
      <c r="H316" s="130" t="str">
        <f t="shared" si="6"/>
        <v/>
      </c>
      <c r="I316" s="147">
        <f t="shared" si="7"/>
        <v>5.596852209</v>
      </c>
      <c r="J316" s="130"/>
      <c r="K316" s="130"/>
      <c r="L316" s="130"/>
      <c r="M316" s="130"/>
      <c r="N316" s="130"/>
      <c r="O316" s="130"/>
      <c r="P316" s="130"/>
      <c r="Q316" s="130"/>
      <c r="R316" s="130"/>
      <c r="S316" s="130"/>
      <c r="T316" s="130"/>
      <c r="U316" s="130"/>
    </row>
    <row r="317" ht="12.75" customHeight="1">
      <c r="A317" s="142">
        <v>44504.0</v>
      </c>
      <c r="B317" s="146">
        <f t="shared" si="8"/>
        <v>5.676035493</v>
      </c>
      <c r="C317" s="144">
        <f t="shared" si="1"/>
        <v>2021</v>
      </c>
      <c r="D317" s="144">
        <f t="shared" si="2"/>
        <v>4</v>
      </c>
      <c r="E317" s="131">
        <f t="shared" si="3"/>
        <v>44561</v>
      </c>
      <c r="F317" s="131">
        <f t="shared" si="4"/>
        <v>44651</v>
      </c>
      <c r="G317" s="130" t="str">
        <f t="shared" si="5"/>
        <v/>
      </c>
      <c r="H317" s="130" t="str">
        <f t="shared" si="6"/>
        <v/>
      </c>
      <c r="I317" s="147">
        <f t="shared" si="7"/>
        <v>5.596852209</v>
      </c>
      <c r="J317" s="130"/>
      <c r="K317" s="130"/>
      <c r="L317" s="130"/>
      <c r="M317" s="130"/>
      <c r="N317" s="130"/>
      <c r="O317" s="130"/>
      <c r="P317" s="130"/>
      <c r="Q317" s="130"/>
      <c r="R317" s="130"/>
      <c r="S317" s="130"/>
      <c r="T317" s="130"/>
      <c r="U317" s="130"/>
    </row>
    <row r="318" ht="12.75" customHeight="1">
      <c r="A318" s="142">
        <v>44505.0</v>
      </c>
      <c r="B318" s="146">
        <f t="shared" si="8"/>
        <v>5.548498464</v>
      </c>
      <c r="C318" s="144">
        <f t="shared" si="1"/>
        <v>2021</v>
      </c>
      <c r="D318" s="144">
        <f t="shared" si="2"/>
        <v>4</v>
      </c>
      <c r="E318" s="131">
        <f t="shared" si="3"/>
        <v>44561</v>
      </c>
      <c r="F318" s="131">
        <f t="shared" si="4"/>
        <v>44651</v>
      </c>
      <c r="G318" s="130" t="str">
        <f t="shared" si="5"/>
        <v/>
      </c>
      <c r="H318" s="130" t="str">
        <f t="shared" si="6"/>
        <v/>
      </c>
      <c r="I318" s="147">
        <f t="shared" si="7"/>
        <v>5.596852209</v>
      </c>
      <c r="J318" s="130"/>
      <c r="K318" s="130"/>
      <c r="L318" s="130"/>
      <c r="M318" s="130"/>
      <c r="N318" s="130"/>
      <c r="O318" s="130"/>
      <c r="P318" s="130"/>
      <c r="Q318" s="130"/>
      <c r="R318" s="130"/>
      <c r="S318" s="130"/>
      <c r="T318" s="130"/>
      <c r="U318" s="130"/>
    </row>
    <row r="319" ht="12.75" customHeight="1">
      <c r="A319" s="142">
        <v>44506.0</v>
      </c>
      <c r="B319" s="146">
        <f t="shared" si="8"/>
        <v>5.673167013</v>
      </c>
      <c r="C319" s="144">
        <f t="shared" si="1"/>
        <v>2021</v>
      </c>
      <c r="D319" s="144">
        <f t="shared" si="2"/>
        <v>4</v>
      </c>
      <c r="E319" s="131">
        <f t="shared" si="3"/>
        <v>44561</v>
      </c>
      <c r="F319" s="131">
        <f t="shared" si="4"/>
        <v>44651</v>
      </c>
      <c r="G319" s="130" t="str">
        <f t="shared" si="5"/>
        <v/>
      </c>
      <c r="H319" s="130" t="str">
        <f t="shared" si="6"/>
        <v/>
      </c>
      <c r="I319" s="147">
        <f t="shared" si="7"/>
        <v>5.596852209</v>
      </c>
      <c r="J319" s="130"/>
      <c r="K319" s="130"/>
      <c r="L319" s="130"/>
      <c r="M319" s="130"/>
      <c r="N319" s="130"/>
      <c r="O319" s="130"/>
      <c r="P319" s="130"/>
      <c r="Q319" s="130"/>
      <c r="R319" s="130"/>
      <c r="S319" s="130"/>
      <c r="T319" s="130"/>
      <c r="U319" s="130"/>
    </row>
    <row r="320" ht="12.75" customHeight="1">
      <c r="A320" s="142">
        <v>44507.0</v>
      </c>
      <c r="B320" s="146">
        <f t="shared" si="8"/>
        <v>5.545700165</v>
      </c>
      <c r="C320" s="144">
        <f t="shared" si="1"/>
        <v>2021</v>
      </c>
      <c r="D320" s="144">
        <f t="shared" si="2"/>
        <v>4</v>
      </c>
      <c r="E320" s="131">
        <f t="shared" si="3"/>
        <v>44561</v>
      </c>
      <c r="F320" s="131">
        <f t="shared" si="4"/>
        <v>44651</v>
      </c>
      <c r="G320" s="130" t="str">
        <f t="shared" si="5"/>
        <v/>
      </c>
      <c r="H320" s="130" t="str">
        <f t="shared" si="6"/>
        <v/>
      </c>
      <c r="I320" s="147">
        <f t="shared" si="7"/>
        <v>5.596852209</v>
      </c>
      <c r="J320" s="130"/>
      <c r="K320" s="130"/>
      <c r="L320" s="130"/>
      <c r="M320" s="130"/>
      <c r="N320" s="130"/>
      <c r="O320" s="130"/>
      <c r="P320" s="130"/>
      <c r="Q320" s="130"/>
      <c r="R320" s="130"/>
      <c r="S320" s="130"/>
      <c r="T320" s="130"/>
      <c r="U320" s="130"/>
    </row>
    <row r="321" ht="12.75" customHeight="1">
      <c r="A321" s="142">
        <v>44508.0</v>
      </c>
      <c r="B321" s="146">
        <f t="shared" si="8"/>
        <v>5.670300241</v>
      </c>
      <c r="C321" s="144">
        <f t="shared" si="1"/>
        <v>2021</v>
      </c>
      <c r="D321" s="144">
        <f t="shared" si="2"/>
        <v>4</v>
      </c>
      <c r="E321" s="131">
        <f t="shared" si="3"/>
        <v>44561</v>
      </c>
      <c r="F321" s="131">
        <f t="shared" si="4"/>
        <v>44651</v>
      </c>
      <c r="G321" s="130" t="str">
        <f t="shared" si="5"/>
        <v/>
      </c>
      <c r="H321" s="130" t="str">
        <f t="shared" si="6"/>
        <v/>
      </c>
      <c r="I321" s="147">
        <f t="shared" si="7"/>
        <v>5.596852209</v>
      </c>
      <c r="J321" s="130"/>
      <c r="K321" s="130"/>
      <c r="L321" s="130"/>
      <c r="M321" s="130"/>
      <c r="N321" s="130"/>
      <c r="O321" s="130"/>
      <c r="P321" s="130"/>
      <c r="Q321" s="130"/>
      <c r="R321" s="130"/>
      <c r="S321" s="130"/>
      <c r="T321" s="130"/>
      <c r="U321" s="130"/>
    </row>
    <row r="322" ht="12.75" customHeight="1">
      <c r="A322" s="142">
        <v>44509.0</v>
      </c>
      <c r="B322" s="146">
        <f t="shared" si="8"/>
        <v>5.542903529</v>
      </c>
      <c r="C322" s="144">
        <f t="shared" si="1"/>
        <v>2021</v>
      </c>
      <c r="D322" s="144">
        <f t="shared" si="2"/>
        <v>4</v>
      </c>
      <c r="E322" s="131">
        <f t="shared" si="3"/>
        <v>44561</v>
      </c>
      <c r="F322" s="131">
        <f t="shared" si="4"/>
        <v>44651</v>
      </c>
      <c r="G322" s="130" t="str">
        <f t="shared" si="5"/>
        <v/>
      </c>
      <c r="H322" s="130" t="str">
        <f t="shared" si="6"/>
        <v/>
      </c>
      <c r="I322" s="147">
        <f t="shared" si="7"/>
        <v>5.596852209</v>
      </c>
      <c r="J322" s="130"/>
      <c r="K322" s="130"/>
      <c r="L322" s="130"/>
      <c r="M322" s="130"/>
      <c r="N322" s="130"/>
      <c r="O322" s="130"/>
      <c r="P322" s="130"/>
      <c r="Q322" s="130"/>
      <c r="R322" s="130"/>
      <c r="S322" s="130"/>
      <c r="T322" s="130"/>
      <c r="U322" s="130"/>
    </row>
    <row r="323" ht="12.75" customHeight="1">
      <c r="A323" s="142">
        <v>44510.0</v>
      </c>
      <c r="B323" s="146">
        <f t="shared" si="8"/>
        <v>5.667435174</v>
      </c>
      <c r="C323" s="144">
        <f t="shared" si="1"/>
        <v>2021</v>
      </c>
      <c r="D323" s="144">
        <f t="shared" si="2"/>
        <v>4</v>
      </c>
      <c r="E323" s="131">
        <f t="shared" si="3"/>
        <v>44561</v>
      </c>
      <c r="F323" s="131">
        <f t="shared" si="4"/>
        <v>44651</v>
      </c>
      <c r="G323" s="130" t="str">
        <f t="shared" si="5"/>
        <v/>
      </c>
      <c r="H323" s="130" t="str">
        <f t="shared" si="6"/>
        <v/>
      </c>
      <c r="I323" s="147">
        <f t="shared" si="7"/>
        <v>5.596852209</v>
      </c>
      <c r="J323" s="130"/>
      <c r="K323" s="130"/>
      <c r="L323" s="130"/>
      <c r="M323" s="130"/>
      <c r="N323" s="130"/>
      <c r="O323" s="130"/>
      <c r="P323" s="130"/>
      <c r="Q323" s="130"/>
      <c r="R323" s="130"/>
      <c r="S323" s="130"/>
      <c r="T323" s="130"/>
      <c r="U323" s="130"/>
    </row>
    <row r="324" ht="12.75" customHeight="1">
      <c r="A324" s="142">
        <v>44511.0</v>
      </c>
      <c r="B324" s="146">
        <f t="shared" si="8"/>
        <v>5.540108554</v>
      </c>
      <c r="C324" s="144">
        <f t="shared" si="1"/>
        <v>2021</v>
      </c>
      <c r="D324" s="144">
        <f t="shared" si="2"/>
        <v>4</v>
      </c>
      <c r="E324" s="131">
        <f t="shared" si="3"/>
        <v>44561</v>
      </c>
      <c r="F324" s="131">
        <f t="shared" si="4"/>
        <v>44651</v>
      </c>
      <c r="G324" s="130" t="str">
        <f t="shared" si="5"/>
        <v/>
      </c>
      <c r="H324" s="130" t="str">
        <f t="shared" si="6"/>
        <v/>
      </c>
      <c r="I324" s="147">
        <f t="shared" si="7"/>
        <v>5.596852209</v>
      </c>
      <c r="J324" s="130"/>
      <c r="K324" s="130"/>
      <c r="L324" s="130"/>
      <c r="M324" s="130"/>
      <c r="N324" s="130"/>
      <c r="O324" s="130"/>
      <c r="P324" s="130"/>
      <c r="Q324" s="130"/>
      <c r="R324" s="130"/>
      <c r="S324" s="130"/>
      <c r="T324" s="130"/>
      <c r="U324" s="130"/>
    </row>
    <row r="325" ht="12.75" customHeight="1">
      <c r="A325" s="142">
        <v>44512.0</v>
      </c>
      <c r="B325" s="146">
        <f t="shared" si="8"/>
        <v>5.664571813</v>
      </c>
      <c r="C325" s="144">
        <f t="shared" si="1"/>
        <v>2021</v>
      </c>
      <c r="D325" s="144">
        <f t="shared" si="2"/>
        <v>4</v>
      </c>
      <c r="E325" s="131">
        <f t="shared" si="3"/>
        <v>44561</v>
      </c>
      <c r="F325" s="131">
        <f t="shared" si="4"/>
        <v>44651</v>
      </c>
      <c r="G325" s="130" t="str">
        <f t="shared" si="5"/>
        <v/>
      </c>
      <c r="H325" s="130" t="str">
        <f t="shared" si="6"/>
        <v/>
      </c>
      <c r="I325" s="147">
        <f t="shared" si="7"/>
        <v>5.596852209</v>
      </c>
      <c r="J325" s="130"/>
      <c r="K325" s="130"/>
      <c r="L325" s="130"/>
      <c r="M325" s="130"/>
      <c r="N325" s="130"/>
      <c r="O325" s="130"/>
      <c r="P325" s="130"/>
      <c r="Q325" s="130"/>
      <c r="R325" s="130"/>
      <c r="S325" s="130"/>
      <c r="T325" s="130"/>
      <c r="U325" s="130"/>
    </row>
    <row r="326" ht="12.75" customHeight="1">
      <c r="A326" s="142">
        <v>44513.0</v>
      </c>
      <c r="B326" s="146">
        <f t="shared" si="8"/>
        <v>5.53731524</v>
      </c>
      <c r="C326" s="144">
        <f t="shared" si="1"/>
        <v>2021</v>
      </c>
      <c r="D326" s="144">
        <f t="shared" si="2"/>
        <v>4</v>
      </c>
      <c r="E326" s="131">
        <f t="shared" si="3"/>
        <v>44561</v>
      </c>
      <c r="F326" s="131">
        <f t="shared" si="4"/>
        <v>44651</v>
      </c>
      <c r="G326" s="130" t="str">
        <f t="shared" si="5"/>
        <v/>
      </c>
      <c r="H326" s="130" t="str">
        <f t="shared" si="6"/>
        <v/>
      </c>
      <c r="I326" s="147">
        <f t="shared" si="7"/>
        <v>5.596852209</v>
      </c>
      <c r="J326" s="130"/>
      <c r="K326" s="130"/>
      <c r="L326" s="130"/>
      <c r="M326" s="130"/>
      <c r="N326" s="130"/>
      <c r="O326" s="130"/>
      <c r="P326" s="130"/>
      <c r="Q326" s="130"/>
      <c r="R326" s="130"/>
      <c r="S326" s="130"/>
      <c r="T326" s="130"/>
      <c r="U326" s="130"/>
    </row>
    <row r="327" ht="12.75" customHeight="1">
      <c r="A327" s="142">
        <v>44514.0</v>
      </c>
      <c r="B327" s="146">
        <f t="shared" si="8"/>
        <v>5.661710155</v>
      </c>
      <c r="C327" s="144">
        <f t="shared" si="1"/>
        <v>2021</v>
      </c>
      <c r="D327" s="144">
        <f t="shared" si="2"/>
        <v>4</v>
      </c>
      <c r="E327" s="131">
        <f t="shared" si="3"/>
        <v>44561</v>
      </c>
      <c r="F327" s="131">
        <f t="shared" si="4"/>
        <v>44651</v>
      </c>
      <c r="G327" s="130" t="str">
        <f t="shared" si="5"/>
        <v/>
      </c>
      <c r="H327" s="130" t="str">
        <f t="shared" si="6"/>
        <v/>
      </c>
      <c r="I327" s="147">
        <f t="shared" si="7"/>
        <v>5.596852209</v>
      </c>
      <c r="J327" s="130"/>
      <c r="K327" s="130"/>
      <c r="L327" s="130"/>
      <c r="M327" s="130"/>
      <c r="N327" s="130"/>
      <c r="O327" s="130"/>
      <c r="P327" s="130"/>
      <c r="Q327" s="130"/>
      <c r="R327" s="130"/>
      <c r="S327" s="130"/>
      <c r="T327" s="130"/>
      <c r="U327" s="130"/>
    </row>
    <row r="328" ht="12.75" customHeight="1">
      <c r="A328" s="142">
        <v>44515.0</v>
      </c>
      <c r="B328" s="146">
        <f t="shared" si="8"/>
        <v>5.534523585</v>
      </c>
      <c r="C328" s="144">
        <f t="shared" si="1"/>
        <v>2021</v>
      </c>
      <c r="D328" s="144">
        <f t="shared" si="2"/>
        <v>4</v>
      </c>
      <c r="E328" s="131">
        <f t="shared" si="3"/>
        <v>44561</v>
      </c>
      <c r="F328" s="131">
        <f t="shared" si="4"/>
        <v>44651</v>
      </c>
      <c r="G328" s="130" t="str">
        <f t="shared" si="5"/>
        <v/>
      </c>
      <c r="H328" s="130" t="str">
        <f t="shared" si="6"/>
        <v/>
      </c>
      <c r="I328" s="147">
        <f t="shared" si="7"/>
        <v>5.596852209</v>
      </c>
      <c r="J328" s="130"/>
      <c r="K328" s="130"/>
      <c r="L328" s="130"/>
      <c r="M328" s="130"/>
      <c r="N328" s="130"/>
      <c r="O328" s="130"/>
      <c r="P328" s="130"/>
      <c r="Q328" s="130"/>
      <c r="R328" s="130"/>
      <c r="S328" s="130"/>
      <c r="T328" s="130"/>
      <c r="U328" s="130"/>
    </row>
    <row r="329" ht="12.75" customHeight="1">
      <c r="A329" s="142">
        <v>44516.0</v>
      </c>
      <c r="B329" s="146">
        <f t="shared" si="8"/>
        <v>5.6588502</v>
      </c>
      <c r="C329" s="144">
        <f t="shared" si="1"/>
        <v>2021</v>
      </c>
      <c r="D329" s="144">
        <f t="shared" si="2"/>
        <v>4</v>
      </c>
      <c r="E329" s="131">
        <f t="shared" si="3"/>
        <v>44561</v>
      </c>
      <c r="F329" s="131">
        <f t="shared" si="4"/>
        <v>44651</v>
      </c>
      <c r="G329" s="130" t="str">
        <f t="shared" si="5"/>
        <v/>
      </c>
      <c r="H329" s="130" t="str">
        <f t="shared" si="6"/>
        <v/>
      </c>
      <c r="I329" s="147">
        <f t="shared" si="7"/>
        <v>5.596852209</v>
      </c>
      <c r="J329" s="130"/>
      <c r="K329" s="130"/>
      <c r="L329" s="130"/>
      <c r="M329" s="130"/>
      <c r="N329" s="130"/>
      <c r="O329" s="130"/>
      <c r="P329" s="130"/>
      <c r="Q329" s="130"/>
      <c r="R329" s="130"/>
      <c r="S329" s="130"/>
      <c r="T329" s="130"/>
      <c r="U329" s="130"/>
    </row>
    <row r="330" ht="12.75" customHeight="1">
      <c r="A330" s="142">
        <v>44517.0</v>
      </c>
      <c r="B330" s="146">
        <f t="shared" si="8"/>
        <v>5.531733588</v>
      </c>
      <c r="C330" s="144">
        <f t="shared" si="1"/>
        <v>2021</v>
      </c>
      <c r="D330" s="144">
        <f t="shared" si="2"/>
        <v>4</v>
      </c>
      <c r="E330" s="131">
        <f t="shared" si="3"/>
        <v>44561</v>
      </c>
      <c r="F330" s="131">
        <f t="shared" si="4"/>
        <v>44651</v>
      </c>
      <c r="G330" s="130" t="str">
        <f t="shared" si="5"/>
        <v/>
      </c>
      <c r="H330" s="130" t="str">
        <f t="shared" si="6"/>
        <v/>
      </c>
      <c r="I330" s="147">
        <f t="shared" si="7"/>
        <v>5.596852209</v>
      </c>
      <c r="J330" s="130"/>
      <c r="K330" s="130"/>
      <c r="L330" s="130"/>
      <c r="M330" s="130"/>
      <c r="N330" s="130"/>
      <c r="O330" s="130"/>
      <c r="P330" s="130"/>
      <c r="Q330" s="130"/>
      <c r="R330" s="130"/>
      <c r="S330" s="130"/>
      <c r="T330" s="130"/>
      <c r="U330" s="130"/>
    </row>
    <row r="331" ht="12.75" customHeight="1">
      <c r="A331" s="142">
        <v>44518.0</v>
      </c>
      <c r="B331" s="146">
        <f t="shared" si="8"/>
        <v>5.655991946</v>
      </c>
      <c r="C331" s="144">
        <f t="shared" si="1"/>
        <v>2021</v>
      </c>
      <c r="D331" s="144">
        <f t="shared" si="2"/>
        <v>4</v>
      </c>
      <c r="E331" s="131">
        <f t="shared" si="3"/>
        <v>44561</v>
      </c>
      <c r="F331" s="131">
        <f t="shared" si="4"/>
        <v>44651</v>
      </c>
      <c r="G331" s="130" t="str">
        <f t="shared" si="5"/>
        <v/>
      </c>
      <c r="H331" s="130" t="str">
        <f t="shared" si="6"/>
        <v/>
      </c>
      <c r="I331" s="147">
        <f t="shared" si="7"/>
        <v>5.596852209</v>
      </c>
      <c r="J331" s="130"/>
      <c r="K331" s="130"/>
      <c r="L331" s="130"/>
      <c r="M331" s="130"/>
      <c r="N331" s="130"/>
      <c r="O331" s="130"/>
      <c r="P331" s="130"/>
      <c r="Q331" s="130"/>
      <c r="R331" s="130"/>
      <c r="S331" s="130"/>
      <c r="T331" s="130"/>
      <c r="U331" s="130"/>
    </row>
    <row r="332" ht="12.75" customHeight="1">
      <c r="A332" s="142">
        <v>44519.0</v>
      </c>
      <c r="B332" s="146">
        <f t="shared" si="8"/>
        <v>5.528945248</v>
      </c>
      <c r="C332" s="144">
        <f t="shared" si="1"/>
        <v>2021</v>
      </c>
      <c r="D332" s="144">
        <f t="shared" si="2"/>
        <v>4</v>
      </c>
      <c r="E332" s="131">
        <f t="shared" si="3"/>
        <v>44561</v>
      </c>
      <c r="F332" s="131">
        <f t="shared" si="4"/>
        <v>44651</v>
      </c>
      <c r="G332" s="130" t="str">
        <f t="shared" si="5"/>
        <v/>
      </c>
      <c r="H332" s="130" t="str">
        <f t="shared" si="6"/>
        <v/>
      </c>
      <c r="I332" s="147">
        <f t="shared" si="7"/>
        <v>5.596852209</v>
      </c>
      <c r="J332" s="130"/>
      <c r="K332" s="130"/>
      <c r="L332" s="130"/>
      <c r="M332" s="130"/>
      <c r="N332" s="130"/>
      <c r="O332" s="130"/>
      <c r="P332" s="130"/>
      <c r="Q332" s="130"/>
      <c r="R332" s="130"/>
      <c r="S332" s="130"/>
      <c r="T332" s="130"/>
      <c r="U332" s="130"/>
    </row>
    <row r="333" ht="12.75" customHeight="1">
      <c r="A333" s="142">
        <v>44520.0</v>
      </c>
      <c r="B333" s="146">
        <f t="shared" si="8"/>
        <v>5.653135393</v>
      </c>
      <c r="C333" s="144">
        <f t="shared" si="1"/>
        <v>2021</v>
      </c>
      <c r="D333" s="144">
        <f t="shared" si="2"/>
        <v>4</v>
      </c>
      <c r="E333" s="131">
        <f t="shared" si="3"/>
        <v>44561</v>
      </c>
      <c r="F333" s="131">
        <f t="shared" si="4"/>
        <v>44651</v>
      </c>
      <c r="G333" s="130" t="str">
        <f t="shared" si="5"/>
        <v/>
      </c>
      <c r="H333" s="130" t="str">
        <f t="shared" si="6"/>
        <v/>
      </c>
      <c r="I333" s="147">
        <f t="shared" si="7"/>
        <v>5.596852209</v>
      </c>
      <c r="J333" s="130"/>
      <c r="K333" s="130"/>
      <c r="L333" s="130"/>
      <c r="M333" s="130"/>
      <c r="N333" s="130"/>
      <c r="O333" s="130"/>
      <c r="P333" s="130"/>
      <c r="Q333" s="130"/>
      <c r="R333" s="130"/>
      <c r="S333" s="130"/>
      <c r="T333" s="130"/>
      <c r="U333" s="130"/>
    </row>
    <row r="334" ht="12.75" customHeight="1">
      <c r="A334" s="142">
        <v>44521.0</v>
      </c>
      <c r="B334" s="146">
        <f t="shared" si="8"/>
        <v>5.526158565</v>
      </c>
      <c r="C334" s="144">
        <f t="shared" si="1"/>
        <v>2021</v>
      </c>
      <c r="D334" s="144">
        <f t="shared" si="2"/>
        <v>4</v>
      </c>
      <c r="E334" s="131">
        <f t="shared" si="3"/>
        <v>44561</v>
      </c>
      <c r="F334" s="131">
        <f t="shared" si="4"/>
        <v>44651</v>
      </c>
      <c r="G334" s="130" t="str">
        <f t="shared" si="5"/>
        <v/>
      </c>
      <c r="H334" s="130" t="str">
        <f t="shared" si="6"/>
        <v/>
      </c>
      <c r="I334" s="147">
        <f t="shared" si="7"/>
        <v>5.596852209</v>
      </c>
      <c r="J334" s="130"/>
      <c r="K334" s="130"/>
      <c r="L334" s="130"/>
      <c r="M334" s="130"/>
      <c r="N334" s="130"/>
      <c r="O334" s="130"/>
      <c r="P334" s="130"/>
      <c r="Q334" s="130"/>
      <c r="R334" s="130"/>
      <c r="S334" s="130"/>
      <c r="T334" s="130"/>
      <c r="U334" s="130"/>
    </row>
    <row r="335" ht="12.75" customHeight="1">
      <c r="A335" s="142">
        <v>44522.0</v>
      </c>
      <c r="B335" s="146">
        <f t="shared" si="8"/>
        <v>5.650280539</v>
      </c>
      <c r="C335" s="144">
        <f t="shared" si="1"/>
        <v>2021</v>
      </c>
      <c r="D335" s="144">
        <f t="shared" si="2"/>
        <v>4</v>
      </c>
      <c r="E335" s="131">
        <f t="shared" si="3"/>
        <v>44561</v>
      </c>
      <c r="F335" s="131">
        <f t="shared" si="4"/>
        <v>44651</v>
      </c>
      <c r="G335" s="130" t="str">
        <f t="shared" si="5"/>
        <v/>
      </c>
      <c r="H335" s="130" t="str">
        <f t="shared" si="6"/>
        <v/>
      </c>
      <c r="I335" s="147">
        <f t="shared" si="7"/>
        <v>5.596852209</v>
      </c>
      <c r="J335" s="130"/>
      <c r="K335" s="130"/>
      <c r="L335" s="130"/>
      <c r="M335" s="130"/>
      <c r="N335" s="130"/>
      <c r="O335" s="130"/>
      <c r="P335" s="130"/>
      <c r="Q335" s="130"/>
      <c r="R335" s="130"/>
      <c r="S335" s="130"/>
      <c r="T335" s="130"/>
      <c r="U335" s="130"/>
    </row>
    <row r="336" ht="12.75" customHeight="1">
      <c r="A336" s="142">
        <v>44523.0</v>
      </c>
      <c r="B336" s="146">
        <f t="shared" si="8"/>
        <v>5.523373535</v>
      </c>
      <c r="C336" s="144">
        <f t="shared" si="1"/>
        <v>2021</v>
      </c>
      <c r="D336" s="144">
        <f t="shared" si="2"/>
        <v>4</v>
      </c>
      <c r="E336" s="131">
        <f t="shared" si="3"/>
        <v>44561</v>
      </c>
      <c r="F336" s="131">
        <f t="shared" si="4"/>
        <v>44651</v>
      </c>
      <c r="G336" s="130" t="str">
        <f t="shared" si="5"/>
        <v/>
      </c>
      <c r="H336" s="130" t="str">
        <f t="shared" si="6"/>
        <v/>
      </c>
      <c r="I336" s="147">
        <f t="shared" si="7"/>
        <v>5.596852209</v>
      </c>
      <c r="J336" s="130"/>
      <c r="K336" s="130"/>
      <c r="L336" s="130"/>
      <c r="M336" s="130"/>
      <c r="N336" s="130"/>
      <c r="O336" s="130"/>
      <c r="P336" s="130"/>
      <c r="Q336" s="130"/>
      <c r="R336" s="130"/>
      <c r="S336" s="130"/>
      <c r="T336" s="130"/>
      <c r="U336" s="130"/>
    </row>
    <row r="337" ht="12.75" customHeight="1">
      <c r="A337" s="142">
        <v>44524.0</v>
      </c>
      <c r="B337" s="146">
        <f t="shared" si="8"/>
        <v>5.647427384</v>
      </c>
      <c r="C337" s="144">
        <f t="shared" si="1"/>
        <v>2021</v>
      </c>
      <c r="D337" s="144">
        <f t="shared" si="2"/>
        <v>4</v>
      </c>
      <c r="E337" s="131">
        <f t="shared" si="3"/>
        <v>44561</v>
      </c>
      <c r="F337" s="131">
        <f t="shared" si="4"/>
        <v>44651</v>
      </c>
      <c r="G337" s="130" t="str">
        <f t="shared" si="5"/>
        <v/>
      </c>
      <c r="H337" s="130" t="str">
        <f t="shared" si="6"/>
        <v/>
      </c>
      <c r="I337" s="147">
        <f t="shared" si="7"/>
        <v>5.596852209</v>
      </c>
      <c r="J337" s="130"/>
      <c r="K337" s="130"/>
      <c r="L337" s="130"/>
      <c r="M337" s="130"/>
      <c r="N337" s="130"/>
      <c r="O337" s="130"/>
      <c r="P337" s="130"/>
      <c r="Q337" s="130"/>
      <c r="R337" s="130"/>
      <c r="S337" s="130"/>
      <c r="T337" s="130"/>
      <c r="U337" s="130"/>
    </row>
    <row r="338" ht="12.75" customHeight="1">
      <c r="A338" s="142">
        <v>44525.0</v>
      </c>
      <c r="B338" s="146">
        <f t="shared" si="8"/>
        <v>5.52059016</v>
      </c>
      <c r="C338" s="144">
        <f t="shared" si="1"/>
        <v>2021</v>
      </c>
      <c r="D338" s="144">
        <f t="shared" si="2"/>
        <v>4</v>
      </c>
      <c r="E338" s="131">
        <f t="shared" si="3"/>
        <v>44561</v>
      </c>
      <c r="F338" s="131">
        <f t="shared" si="4"/>
        <v>44651</v>
      </c>
      <c r="G338" s="130" t="str">
        <f t="shared" si="5"/>
        <v/>
      </c>
      <c r="H338" s="130" t="str">
        <f t="shared" si="6"/>
        <v/>
      </c>
      <c r="I338" s="147">
        <f t="shared" si="7"/>
        <v>5.596852209</v>
      </c>
      <c r="J338" s="130"/>
      <c r="K338" s="130"/>
      <c r="L338" s="130"/>
      <c r="M338" s="130"/>
      <c r="N338" s="130"/>
      <c r="O338" s="130"/>
      <c r="P338" s="130"/>
      <c r="Q338" s="130"/>
      <c r="R338" s="130"/>
      <c r="S338" s="130"/>
      <c r="T338" s="130"/>
      <c r="U338" s="130"/>
    </row>
    <row r="339" ht="12.75" customHeight="1">
      <c r="A339" s="142">
        <v>44526.0</v>
      </c>
      <c r="B339" s="146">
        <f t="shared" si="8"/>
        <v>5.644575925</v>
      </c>
      <c r="C339" s="144">
        <f t="shared" si="1"/>
        <v>2021</v>
      </c>
      <c r="D339" s="144">
        <f t="shared" si="2"/>
        <v>4</v>
      </c>
      <c r="E339" s="131">
        <f t="shared" si="3"/>
        <v>44561</v>
      </c>
      <c r="F339" s="131">
        <f t="shared" si="4"/>
        <v>44651</v>
      </c>
      <c r="G339" s="130" t="str">
        <f t="shared" si="5"/>
        <v/>
      </c>
      <c r="H339" s="130" t="str">
        <f t="shared" si="6"/>
        <v/>
      </c>
      <c r="I339" s="147">
        <f t="shared" si="7"/>
        <v>5.596852209</v>
      </c>
      <c r="J339" s="130"/>
      <c r="K339" s="130"/>
      <c r="L339" s="130"/>
      <c r="M339" s="130"/>
      <c r="N339" s="130"/>
      <c r="O339" s="130"/>
      <c r="P339" s="130"/>
      <c r="Q339" s="130"/>
      <c r="R339" s="130"/>
      <c r="S339" s="130"/>
      <c r="T339" s="130"/>
      <c r="U339" s="130"/>
    </row>
    <row r="340" ht="12.75" customHeight="1">
      <c r="A340" s="142">
        <v>44527.0</v>
      </c>
      <c r="B340" s="146">
        <f t="shared" si="8"/>
        <v>5.517808437</v>
      </c>
      <c r="C340" s="144">
        <f t="shared" si="1"/>
        <v>2021</v>
      </c>
      <c r="D340" s="144">
        <f t="shared" si="2"/>
        <v>4</v>
      </c>
      <c r="E340" s="131">
        <f t="shared" si="3"/>
        <v>44561</v>
      </c>
      <c r="F340" s="131">
        <f t="shared" si="4"/>
        <v>44651</v>
      </c>
      <c r="G340" s="130" t="str">
        <f t="shared" si="5"/>
        <v/>
      </c>
      <c r="H340" s="130" t="str">
        <f t="shared" si="6"/>
        <v/>
      </c>
      <c r="I340" s="147">
        <f t="shared" si="7"/>
        <v>5.596852209</v>
      </c>
      <c r="J340" s="130"/>
      <c r="K340" s="130"/>
      <c r="L340" s="130"/>
      <c r="M340" s="130"/>
      <c r="N340" s="130"/>
      <c r="O340" s="130"/>
      <c r="P340" s="130"/>
      <c r="Q340" s="130"/>
      <c r="R340" s="130"/>
      <c r="S340" s="130"/>
      <c r="T340" s="130"/>
      <c r="U340" s="130"/>
    </row>
    <row r="341" ht="12.75" customHeight="1">
      <c r="A341" s="142">
        <v>44528.0</v>
      </c>
      <c r="B341" s="146">
        <f t="shared" si="8"/>
        <v>5.641726161</v>
      </c>
      <c r="C341" s="144">
        <f t="shared" si="1"/>
        <v>2021</v>
      </c>
      <c r="D341" s="144">
        <f t="shared" si="2"/>
        <v>4</v>
      </c>
      <c r="E341" s="131">
        <f t="shared" si="3"/>
        <v>44561</v>
      </c>
      <c r="F341" s="131">
        <f t="shared" si="4"/>
        <v>44651</v>
      </c>
      <c r="G341" s="130" t="str">
        <f t="shared" si="5"/>
        <v/>
      </c>
      <c r="H341" s="130" t="str">
        <f t="shared" si="6"/>
        <v/>
      </c>
      <c r="I341" s="147">
        <f t="shared" si="7"/>
        <v>5.596852209</v>
      </c>
      <c r="J341" s="130"/>
      <c r="K341" s="130"/>
      <c r="L341" s="130"/>
      <c r="M341" s="130"/>
      <c r="N341" s="130"/>
      <c r="O341" s="130"/>
      <c r="P341" s="130"/>
      <c r="Q341" s="130"/>
      <c r="R341" s="130"/>
      <c r="S341" s="130"/>
      <c r="T341" s="130"/>
      <c r="U341" s="130"/>
    </row>
    <row r="342" ht="12.75" customHeight="1">
      <c r="A342" s="142">
        <v>44529.0</v>
      </c>
      <c r="B342" s="146">
        <f t="shared" si="8"/>
        <v>5.515028365</v>
      </c>
      <c r="C342" s="144">
        <f t="shared" si="1"/>
        <v>2021</v>
      </c>
      <c r="D342" s="144">
        <f t="shared" si="2"/>
        <v>4</v>
      </c>
      <c r="E342" s="131">
        <f t="shared" si="3"/>
        <v>44561</v>
      </c>
      <c r="F342" s="131">
        <f t="shared" si="4"/>
        <v>44651</v>
      </c>
      <c r="G342" s="130" t="str">
        <f t="shared" si="5"/>
        <v/>
      </c>
      <c r="H342" s="130" t="str">
        <f t="shared" si="6"/>
        <v/>
      </c>
      <c r="I342" s="147">
        <f t="shared" si="7"/>
        <v>5.596852209</v>
      </c>
      <c r="J342" s="130"/>
      <c r="K342" s="130"/>
      <c r="L342" s="130"/>
      <c r="M342" s="130"/>
      <c r="N342" s="130"/>
      <c r="O342" s="130"/>
      <c r="P342" s="130"/>
      <c r="Q342" s="130"/>
      <c r="R342" s="130"/>
      <c r="S342" s="130"/>
      <c r="T342" s="130"/>
      <c r="U342" s="130"/>
    </row>
    <row r="343" ht="12.75" customHeight="1">
      <c r="A343" s="142">
        <v>44530.0</v>
      </c>
      <c r="B343" s="146">
        <f t="shared" si="8"/>
        <v>5.638878093</v>
      </c>
      <c r="C343" s="144">
        <f t="shared" si="1"/>
        <v>2021</v>
      </c>
      <c r="D343" s="144">
        <f t="shared" si="2"/>
        <v>4</v>
      </c>
      <c r="E343" s="131">
        <f t="shared" si="3"/>
        <v>44561</v>
      </c>
      <c r="F343" s="131">
        <f t="shared" si="4"/>
        <v>44651</v>
      </c>
      <c r="G343" s="130" t="str">
        <f t="shared" si="5"/>
        <v/>
      </c>
      <c r="H343" s="130" t="str">
        <f t="shared" si="6"/>
        <v/>
      </c>
      <c r="I343" s="147">
        <f t="shared" si="7"/>
        <v>5.596852209</v>
      </c>
      <c r="J343" s="130"/>
      <c r="K343" s="130"/>
      <c r="L343" s="130"/>
      <c r="M343" s="130"/>
      <c r="N343" s="130"/>
      <c r="O343" s="130"/>
      <c r="P343" s="130"/>
      <c r="Q343" s="130"/>
      <c r="R343" s="130"/>
      <c r="S343" s="130"/>
      <c r="T343" s="130"/>
      <c r="U343" s="130"/>
    </row>
    <row r="344" ht="12.75" customHeight="1">
      <c r="A344" s="142">
        <v>44531.0</v>
      </c>
      <c r="B344" s="146">
        <f t="shared" si="8"/>
        <v>5.512249944</v>
      </c>
      <c r="C344" s="144">
        <f t="shared" si="1"/>
        <v>2021</v>
      </c>
      <c r="D344" s="144">
        <f t="shared" si="2"/>
        <v>4</v>
      </c>
      <c r="E344" s="131">
        <f t="shared" si="3"/>
        <v>44561</v>
      </c>
      <c r="F344" s="131">
        <f t="shared" si="4"/>
        <v>44651</v>
      </c>
      <c r="G344" s="130" t="str">
        <f t="shared" si="5"/>
        <v/>
      </c>
      <c r="H344" s="130" t="str">
        <f t="shared" si="6"/>
        <v/>
      </c>
      <c r="I344" s="147">
        <f t="shared" si="7"/>
        <v>5.596852209</v>
      </c>
      <c r="J344" s="130"/>
      <c r="K344" s="130"/>
      <c r="L344" s="130"/>
      <c r="M344" s="130"/>
      <c r="N344" s="130"/>
      <c r="O344" s="130"/>
      <c r="P344" s="130"/>
      <c r="Q344" s="130"/>
      <c r="R344" s="130"/>
      <c r="S344" s="130"/>
      <c r="T344" s="130"/>
      <c r="U344" s="130"/>
    </row>
    <row r="345" ht="12.75" customHeight="1">
      <c r="A345" s="142">
        <v>44532.0</v>
      </c>
      <c r="B345" s="146">
        <f t="shared" si="8"/>
        <v>5.636031718</v>
      </c>
      <c r="C345" s="144">
        <f t="shared" si="1"/>
        <v>2021</v>
      </c>
      <c r="D345" s="144">
        <f t="shared" si="2"/>
        <v>4</v>
      </c>
      <c r="E345" s="131">
        <f t="shared" si="3"/>
        <v>44561</v>
      </c>
      <c r="F345" s="131">
        <f t="shared" si="4"/>
        <v>44651</v>
      </c>
      <c r="G345" s="130" t="str">
        <f t="shared" si="5"/>
        <v/>
      </c>
      <c r="H345" s="130" t="str">
        <f t="shared" si="6"/>
        <v/>
      </c>
      <c r="I345" s="147">
        <f t="shared" si="7"/>
        <v>5.596852209</v>
      </c>
      <c r="J345" s="130"/>
      <c r="K345" s="130"/>
      <c r="L345" s="130"/>
      <c r="M345" s="130"/>
      <c r="N345" s="130"/>
      <c r="O345" s="130"/>
      <c r="P345" s="130"/>
      <c r="Q345" s="130"/>
      <c r="R345" s="130"/>
      <c r="S345" s="130"/>
      <c r="T345" s="130"/>
      <c r="U345" s="130"/>
    </row>
    <row r="346" ht="12.75" customHeight="1">
      <c r="A346" s="142">
        <v>44533.0</v>
      </c>
      <c r="B346" s="146">
        <f t="shared" si="8"/>
        <v>5.509473172</v>
      </c>
      <c r="C346" s="144">
        <f t="shared" si="1"/>
        <v>2021</v>
      </c>
      <c r="D346" s="144">
        <f t="shared" si="2"/>
        <v>4</v>
      </c>
      <c r="E346" s="131">
        <f t="shared" si="3"/>
        <v>44561</v>
      </c>
      <c r="F346" s="131">
        <f t="shared" si="4"/>
        <v>44651</v>
      </c>
      <c r="G346" s="130" t="str">
        <f t="shared" si="5"/>
        <v/>
      </c>
      <c r="H346" s="130" t="str">
        <f t="shared" si="6"/>
        <v/>
      </c>
      <c r="I346" s="147">
        <f t="shared" si="7"/>
        <v>5.596852209</v>
      </c>
      <c r="J346" s="130"/>
      <c r="K346" s="130"/>
      <c r="L346" s="130"/>
      <c r="M346" s="130"/>
      <c r="N346" s="130"/>
      <c r="O346" s="130"/>
      <c r="P346" s="130"/>
      <c r="Q346" s="130"/>
      <c r="R346" s="130"/>
      <c r="S346" s="130"/>
      <c r="T346" s="130"/>
      <c r="U346" s="130"/>
    </row>
    <row r="347" ht="12.75" customHeight="1">
      <c r="A347" s="142">
        <v>44534.0</v>
      </c>
      <c r="B347" s="146">
        <f t="shared" si="8"/>
        <v>5.633187035</v>
      </c>
      <c r="C347" s="144">
        <f t="shared" si="1"/>
        <v>2021</v>
      </c>
      <c r="D347" s="144">
        <f t="shared" si="2"/>
        <v>4</v>
      </c>
      <c r="E347" s="131">
        <f t="shared" si="3"/>
        <v>44561</v>
      </c>
      <c r="F347" s="131">
        <f t="shared" si="4"/>
        <v>44651</v>
      </c>
      <c r="G347" s="130" t="str">
        <f t="shared" si="5"/>
        <v/>
      </c>
      <c r="H347" s="130" t="str">
        <f t="shared" si="6"/>
        <v/>
      </c>
      <c r="I347" s="147">
        <f t="shared" si="7"/>
        <v>5.596852209</v>
      </c>
      <c r="J347" s="130"/>
      <c r="K347" s="130"/>
      <c r="L347" s="130"/>
      <c r="M347" s="130"/>
      <c r="N347" s="130"/>
      <c r="O347" s="130"/>
      <c r="P347" s="130"/>
      <c r="Q347" s="130"/>
      <c r="R347" s="130"/>
      <c r="S347" s="130"/>
      <c r="T347" s="130"/>
      <c r="U347" s="130"/>
    </row>
    <row r="348" ht="12.75" customHeight="1">
      <c r="A348" s="142">
        <v>44535.0</v>
      </c>
      <c r="B348" s="146">
        <f t="shared" si="8"/>
        <v>5.506698048</v>
      </c>
      <c r="C348" s="144">
        <f t="shared" si="1"/>
        <v>2021</v>
      </c>
      <c r="D348" s="144">
        <f t="shared" si="2"/>
        <v>4</v>
      </c>
      <c r="E348" s="131">
        <f t="shared" si="3"/>
        <v>44561</v>
      </c>
      <c r="F348" s="131">
        <f t="shared" si="4"/>
        <v>44651</v>
      </c>
      <c r="G348" s="130" t="str">
        <f t="shared" si="5"/>
        <v/>
      </c>
      <c r="H348" s="130" t="str">
        <f t="shared" si="6"/>
        <v/>
      </c>
      <c r="I348" s="147">
        <f t="shared" si="7"/>
        <v>5.596852209</v>
      </c>
      <c r="J348" s="130"/>
      <c r="K348" s="130"/>
      <c r="L348" s="130"/>
      <c r="M348" s="130"/>
      <c r="N348" s="130"/>
      <c r="O348" s="130"/>
      <c r="P348" s="130"/>
      <c r="Q348" s="130"/>
      <c r="R348" s="130"/>
      <c r="S348" s="130"/>
      <c r="T348" s="130"/>
      <c r="U348" s="130"/>
    </row>
    <row r="349" ht="12.75" customHeight="1">
      <c r="A349" s="142">
        <v>44536.0</v>
      </c>
      <c r="B349" s="146">
        <f t="shared" si="8"/>
        <v>5.630344043</v>
      </c>
      <c r="C349" s="144">
        <f t="shared" si="1"/>
        <v>2021</v>
      </c>
      <c r="D349" s="144">
        <f t="shared" si="2"/>
        <v>4</v>
      </c>
      <c r="E349" s="131">
        <f t="shared" si="3"/>
        <v>44561</v>
      </c>
      <c r="F349" s="131">
        <f t="shared" si="4"/>
        <v>44651</v>
      </c>
      <c r="G349" s="130" t="str">
        <f t="shared" si="5"/>
        <v/>
      </c>
      <c r="H349" s="130" t="str">
        <f t="shared" si="6"/>
        <v/>
      </c>
      <c r="I349" s="147">
        <f t="shared" si="7"/>
        <v>5.596852209</v>
      </c>
      <c r="J349" s="130"/>
      <c r="K349" s="130"/>
      <c r="L349" s="130"/>
      <c r="M349" s="130"/>
      <c r="N349" s="130"/>
      <c r="O349" s="130"/>
      <c r="P349" s="130"/>
      <c r="Q349" s="130"/>
      <c r="R349" s="130"/>
      <c r="S349" s="130"/>
      <c r="T349" s="130"/>
      <c r="U349" s="130"/>
    </row>
    <row r="350" ht="12.75" customHeight="1">
      <c r="A350" s="142">
        <v>44537.0</v>
      </c>
      <c r="B350" s="146">
        <f t="shared" si="8"/>
        <v>5.503924571</v>
      </c>
      <c r="C350" s="144">
        <f t="shared" si="1"/>
        <v>2021</v>
      </c>
      <c r="D350" s="144">
        <f t="shared" si="2"/>
        <v>4</v>
      </c>
      <c r="E350" s="131">
        <f t="shared" si="3"/>
        <v>44561</v>
      </c>
      <c r="F350" s="131">
        <f t="shared" si="4"/>
        <v>44651</v>
      </c>
      <c r="G350" s="130" t="str">
        <f t="shared" si="5"/>
        <v/>
      </c>
      <c r="H350" s="130" t="str">
        <f t="shared" si="6"/>
        <v/>
      </c>
      <c r="I350" s="147">
        <f t="shared" si="7"/>
        <v>5.596852209</v>
      </c>
      <c r="J350" s="130"/>
      <c r="K350" s="130"/>
      <c r="L350" s="130"/>
      <c r="M350" s="130"/>
      <c r="N350" s="130"/>
      <c r="O350" s="130"/>
      <c r="P350" s="130"/>
      <c r="Q350" s="130"/>
      <c r="R350" s="130"/>
      <c r="S350" s="130"/>
      <c r="T350" s="130"/>
      <c r="U350" s="130"/>
    </row>
    <row r="351" ht="12.75" customHeight="1">
      <c r="A351" s="142">
        <v>44538.0</v>
      </c>
      <c r="B351" s="146">
        <f t="shared" si="8"/>
        <v>5.627502742</v>
      </c>
      <c r="C351" s="144">
        <f t="shared" si="1"/>
        <v>2021</v>
      </c>
      <c r="D351" s="144">
        <f t="shared" si="2"/>
        <v>4</v>
      </c>
      <c r="E351" s="131">
        <f t="shared" si="3"/>
        <v>44561</v>
      </c>
      <c r="F351" s="131">
        <f t="shared" si="4"/>
        <v>44651</v>
      </c>
      <c r="G351" s="130" t="str">
        <f t="shared" si="5"/>
        <v/>
      </c>
      <c r="H351" s="130" t="str">
        <f t="shared" si="6"/>
        <v/>
      </c>
      <c r="I351" s="147">
        <f t="shared" si="7"/>
        <v>5.596852209</v>
      </c>
      <c r="J351" s="130"/>
      <c r="K351" s="130"/>
      <c r="L351" s="130"/>
      <c r="M351" s="130"/>
      <c r="N351" s="130"/>
      <c r="O351" s="130"/>
      <c r="P351" s="130"/>
      <c r="Q351" s="130"/>
      <c r="R351" s="130"/>
      <c r="S351" s="130"/>
      <c r="T351" s="130"/>
      <c r="U351" s="130"/>
    </row>
    <row r="352" ht="12.75" customHeight="1">
      <c r="A352" s="142">
        <v>44539.0</v>
      </c>
      <c r="B352" s="146">
        <f t="shared" si="8"/>
        <v>5.50115274</v>
      </c>
      <c r="C352" s="144">
        <f t="shared" si="1"/>
        <v>2021</v>
      </c>
      <c r="D352" s="144">
        <f t="shared" si="2"/>
        <v>4</v>
      </c>
      <c r="E352" s="131">
        <f t="shared" si="3"/>
        <v>44561</v>
      </c>
      <c r="F352" s="131">
        <f t="shared" si="4"/>
        <v>44651</v>
      </c>
      <c r="G352" s="130" t="str">
        <f t="shared" si="5"/>
        <v/>
      </c>
      <c r="H352" s="130" t="str">
        <f t="shared" si="6"/>
        <v/>
      </c>
      <c r="I352" s="147">
        <f t="shared" si="7"/>
        <v>5.596852209</v>
      </c>
      <c r="J352" s="130"/>
      <c r="K352" s="130"/>
      <c r="L352" s="130"/>
      <c r="M352" s="130"/>
      <c r="N352" s="130"/>
      <c r="O352" s="130"/>
      <c r="P352" s="130"/>
      <c r="Q352" s="130"/>
      <c r="R352" s="130"/>
      <c r="S352" s="130"/>
      <c r="T352" s="130"/>
      <c r="U352" s="130"/>
    </row>
    <row r="353" ht="12.75" customHeight="1">
      <c r="A353" s="142">
        <v>44540.0</v>
      </c>
      <c r="B353" s="146">
        <f t="shared" si="8"/>
        <v>5.624663129</v>
      </c>
      <c r="C353" s="144">
        <f t="shared" si="1"/>
        <v>2021</v>
      </c>
      <c r="D353" s="144">
        <f t="shared" si="2"/>
        <v>4</v>
      </c>
      <c r="E353" s="131">
        <f t="shared" si="3"/>
        <v>44561</v>
      </c>
      <c r="F353" s="131">
        <f t="shared" si="4"/>
        <v>44651</v>
      </c>
      <c r="G353" s="130" t="str">
        <f t="shared" si="5"/>
        <v/>
      </c>
      <c r="H353" s="130" t="str">
        <f t="shared" si="6"/>
        <v/>
      </c>
      <c r="I353" s="147">
        <f t="shared" si="7"/>
        <v>5.596852209</v>
      </c>
      <c r="J353" s="130"/>
      <c r="K353" s="130"/>
      <c r="L353" s="130"/>
      <c r="M353" s="130"/>
      <c r="N353" s="130"/>
      <c r="O353" s="130"/>
      <c r="P353" s="130"/>
      <c r="Q353" s="130"/>
      <c r="R353" s="130"/>
      <c r="S353" s="130"/>
      <c r="T353" s="130"/>
      <c r="U353" s="130"/>
    </row>
    <row r="354" ht="12.75" customHeight="1">
      <c r="A354" s="142">
        <v>44541.0</v>
      </c>
      <c r="B354" s="146">
        <f t="shared" si="8"/>
        <v>5.498382553</v>
      </c>
      <c r="C354" s="144">
        <f t="shared" si="1"/>
        <v>2021</v>
      </c>
      <c r="D354" s="144">
        <f t="shared" si="2"/>
        <v>4</v>
      </c>
      <c r="E354" s="131">
        <f t="shared" si="3"/>
        <v>44561</v>
      </c>
      <c r="F354" s="131">
        <f t="shared" si="4"/>
        <v>44651</v>
      </c>
      <c r="G354" s="130" t="str">
        <f t="shared" si="5"/>
        <v/>
      </c>
      <c r="H354" s="130" t="str">
        <f t="shared" si="6"/>
        <v/>
      </c>
      <c r="I354" s="147">
        <f t="shared" si="7"/>
        <v>5.596852209</v>
      </c>
      <c r="J354" s="130"/>
      <c r="K354" s="130"/>
      <c r="L354" s="130"/>
      <c r="M354" s="130"/>
      <c r="N354" s="130"/>
      <c r="O354" s="130"/>
      <c r="P354" s="130"/>
      <c r="Q354" s="130"/>
      <c r="R354" s="130"/>
      <c r="S354" s="130"/>
      <c r="T354" s="130"/>
      <c r="U354" s="130"/>
    </row>
    <row r="355" ht="12.75" customHeight="1">
      <c r="A355" s="142">
        <v>44542.0</v>
      </c>
      <c r="B355" s="146">
        <f t="shared" si="8"/>
        <v>5.621825204</v>
      </c>
      <c r="C355" s="144">
        <f t="shared" si="1"/>
        <v>2021</v>
      </c>
      <c r="D355" s="144">
        <f t="shared" si="2"/>
        <v>4</v>
      </c>
      <c r="E355" s="131">
        <f t="shared" si="3"/>
        <v>44561</v>
      </c>
      <c r="F355" s="131">
        <f t="shared" si="4"/>
        <v>44651</v>
      </c>
      <c r="G355" s="130" t="str">
        <f t="shared" si="5"/>
        <v/>
      </c>
      <c r="H355" s="130" t="str">
        <f t="shared" si="6"/>
        <v/>
      </c>
      <c r="I355" s="147">
        <f t="shared" si="7"/>
        <v>5.596852209</v>
      </c>
      <c r="J355" s="130"/>
      <c r="K355" s="130"/>
      <c r="L355" s="130"/>
      <c r="M355" s="130"/>
      <c r="N355" s="130"/>
      <c r="O355" s="130"/>
      <c r="P355" s="130"/>
      <c r="Q355" s="130"/>
      <c r="R355" s="130"/>
      <c r="S355" s="130"/>
      <c r="T355" s="130"/>
      <c r="U355" s="130"/>
    </row>
    <row r="356" ht="12.75" customHeight="1">
      <c r="A356" s="142">
        <v>44543.0</v>
      </c>
      <c r="B356" s="146">
        <f t="shared" si="8"/>
        <v>5.49561401</v>
      </c>
      <c r="C356" s="144">
        <f t="shared" si="1"/>
        <v>2021</v>
      </c>
      <c r="D356" s="144">
        <f t="shared" si="2"/>
        <v>4</v>
      </c>
      <c r="E356" s="131">
        <f t="shared" si="3"/>
        <v>44561</v>
      </c>
      <c r="F356" s="131">
        <f t="shared" si="4"/>
        <v>44651</v>
      </c>
      <c r="G356" s="130" t="str">
        <f t="shared" si="5"/>
        <v/>
      </c>
      <c r="H356" s="130" t="str">
        <f t="shared" si="6"/>
        <v/>
      </c>
      <c r="I356" s="147">
        <f t="shared" si="7"/>
        <v>5.596852209</v>
      </c>
      <c r="J356" s="130"/>
      <c r="K356" s="130"/>
      <c r="L356" s="130"/>
      <c r="M356" s="130"/>
      <c r="N356" s="130"/>
      <c r="O356" s="130"/>
      <c r="P356" s="130"/>
      <c r="Q356" s="130"/>
      <c r="R356" s="130"/>
      <c r="S356" s="130"/>
      <c r="T356" s="130"/>
      <c r="U356" s="130"/>
    </row>
    <row r="357" ht="12.75" customHeight="1">
      <c r="A357" s="142">
        <v>44544.0</v>
      </c>
      <c r="B357" s="146">
        <f t="shared" si="8"/>
        <v>5.618988965</v>
      </c>
      <c r="C357" s="144">
        <f t="shared" si="1"/>
        <v>2021</v>
      </c>
      <c r="D357" s="144">
        <f t="shared" si="2"/>
        <v>4</v>
      </c>
      <c r="E357" s="131">
        <f t="shared" si="3"/>
        <v>44561</v>
      </c>
      <c r="F357" s="131">
        <f t="shared" si="4"/>
        <v>44651</v>
      </c>
      <c r="G357" s="130" t="str">
        <f t="shared" si="5"/>
        <v/>
      </c>
      <c r="H357" s="130" t="str">
        <f t="shared" si="6"/>
        <v/>
      </c>
      <c r="I357" s="147">
        <f t="shared" si="7"/>
        <v>5.596852209</v>
      </c>
      <c r="J357" s="130"/>
      <c r="K357" s="130"/>
      <c r="L357" s="130"/>
      <c r="M357" s="130"/>
      <c r="N357" s="130"/>
      <c r="O357" s="130"/>
      <c r="P357" s="130"/>
      <c r="Q357" s="130"/>
      <c r="R357" s="130"/>
      <c r="S357" s="130"/>
      <c r="T357" s="130"/>
      <c r="U357" s="130"/>
    </row>
    <row r="358" ht="12.75" customHeight="1">
      <c r="A358" s="142">
        <v>44545.0</v>
      </c>
      <c r="B358" s="146">
        <f t="shared" si="8"/>
        <v>5.49284711</v>
      </c>
      <c r="C358" s="144">
        <f t="shared" si="1"/>
        <v>2021</v>
      </c>
      <c r="D358" s="144">
        <f t="shared" si="2"/>
        <v>4</v>
      </c>
      <c r="E358" s="131">
        <f t="shared" si="3"/>
        <v>44561</v>
      </c>
      <c r="F358" s="131">
        <f t="shared" si="4"/>
        <v>44651</v>
      </c>
      <c r="G358" s="130" t="str">
        <f t="shared" si="5"/>
        <v/>
      </c>
      <c r="H358" s="130" t="str">
        <f t="shared" si="6"/>
        <v/>
      </c>
      <c r="I358" s="147">
        <f t="shared" si="7"/>
        <v>5.596852209</v>
      </c>
      <c r="J358" s="130"/>
      <c r="K358" s="130"/>
      <c r="L358" s="130"/>
      <c r="M358" s="130"/>
      <c r="N358" s="130"/>
      <c r="O358" s="130"/>
      <c r="P358" s="130"/>
      <c r="Q358" s="130"/>
      <c r="R358" s="130"/>
      <c r="S358" s="130"/>
      <c r="T358" s="130"/>
      <c r="U358" s="130"/>
    </row>
    <row r="359" ht="12.75" customHeight="1">
      <c r="A359" s="142">
        <v>44546.0</v>
      </c>
      <c r="B359" s="146">
        <f t="shared" si="8"/>
        <v>5.616154412</v>
      </c>
      <c r="C359" s="144">
        <f t="shared" si="1"/>
        <v>2021</v>
      </c>
      <c r="D359" s="144">
        <f t="shared" si="2"/>
        <v>4</v>
      </c>
      <c r="E359" s="131">
        <f t="shared" si="3"/>
        <v>44561</v>
      </c>
      <c r="F359" s="131">
        <f t="shared" si="4"/>
        <v>44651</v>
      </c>
      <c r="G359" s="130" t="str">
        <f t="shared" si="5"/>
        <v/>
      </c>
      <c r="H359" s="130" t="str">
        <f t="shared" si="6"/>
        <v/>
      </c>
      <c r="I359" s="147">
        <f t="shared" si="7"/>
        <v>5.596852209</v>
      </c>
      <c r="J359" s="130"/>
      <c r="K359" s="130"/>
      <c r="L359" s="130"/>
      <c r="M359" s="130"/>
      <c r="N359" s="130"/>
      <c r="O359" s="130"/>
      <c r="P359" s="130"/>
      <c r="Q359" s="130"/>
      <c r="R359" s="130"/>
      <c r="S359" s="130"/>
      <c r="T359" s="130"/>
      <c r="U359" s="130"/>
    </row>
    <row r="360" ht="12.75" customHeight="1">
      <c r="A360" s="142">
        <v>44547.0</v>
      </c>
      <c r="B360" s="146">
        <f t="shared" si="8"/>
        <v>5.490081851</v>
      </c>
      <c r="C360" s="144">
        <f t="shared" si="1"/>
        <v>2021</v>
      </c>
      <c r="D360" s="144">
        <f t="shared" si="2"/>
        <v>4</v>
      </c>
      <c r="E360" s="131">
        <f t="shared" si="3"/>
        <v>44561</v>
      </c>
      <c r="F360" s="131">
        <f t="shared" si="4"/>
        <v>44651</v>
      </c>
      <c r="G360" s="130" t="str">
        <f t="shared" si="5"/>
        <v/>
      </c>
      <c r="H360" s="130" t="str">
        <f t="shared" si="6"/>
        <v/>
      </c>
      <c r="I360" s="147">
        <f t="shared" si="7"/>
        <v>5.596852209</v>
      </c>
      <c r="J360" s="130"/>
      <c r="K360" s="130"/>
      <c r="L360" s="130"/>
      <c r="M360" s="130"/>
      <c r="N360" s="130"/>
      <c r="O360" s="130"/>
      <c r="P360" s="130"/>
      <c r="Q360" s="130"/>
      <c r="R360" s="130"/>
      <c r="S360" s="130"/>
      <c r="T360" s="130"/>
      <c r="U360" s="130"/>
    </row>
    <row r="361" ht="12.75" customHeight="1">
      <c r="A361" s="142">
        <v>44548.0</v>
      </c>
      <c r="B361" s="146">
        <f t="shared" si="8"/>
        <v>5.613321544</v>
      </c>
      <c r="C361" s="144">
        <f t="shared" si="1"/>
        <v>2021</v>
      </c>
      <c r="D361" s="144">
        <f t="shared" si="2"/>
        <v>4</v>
      </c>
      <c r="E361" s="131">
        <f t="shared" si="3"/>
        <v>44561</v>
      </c>
      <c r="F361" s="131">
        <f t="shared" si="4"/>
        <v>44651</v>
      </c>
      <c r="G361" s="130" t="str">
        <f t="shared" si="5"/>
        <v/>
      </c>
      <c r="H361" s="130" t="str">
        <f t="shared" si="6"/>
        <v/>
      </c>
      <c r="I361" s="147">
        <f t="shared" si="7"/>
        <v>5.596852209</v>
      </c>
      <c r="J361" s="130"/>
      <c r="K361" s="130"/>
      <c r="L361" s="130"/>
      <c r="M361" s="130"/>
      <c r="N361" s="130"/>
      <c r="O361" s="130"/>
      <c r="P361" s="130"/>
      <c r="Q361" s="130"/>
      <c r="R361" s="130"/>
      <c r="S361" s="130"/>
      <c r="T361" s="130"/>
      <c r="U361" s="130"/>
    </row>
    <row r="362" ht="12.75" customHeight="1">
      <c r="A362" s="142">
        <v>44549.0</v>
      </c>
      <c r="B362" s="146">
        <f t="shared" si="8"/>
        <v>5.487318232</v>
      </c>
      <c r="C362" s="144">
        <f t="shared" si="1"/>
        <v>2021</v>
      </c>
      <c r="D362" s="144">
        <f t="shared" si="2"/>
        <v>4</v>
      </c>
      <c r="E362" s="131">
        <f t="shared" si="3"/>
        <v>44561</v>
      </c>
      <c r="F362" s="131">
        <f t="shared" si="4"/>
        <v>44651</v>
      </c>
      <c r="G362" s="130" t="str">
        <f t="shared" si="5"/>
        <v/>
      </c>
      <c r="H362" s="130" t="str">
        <f t="shared" si="6"/>
        <v/>
      </c>
      <c r="I362" s="147">
        <f t="shared" si="7"/>
        <v>5.596852209</v>
      </c>
      <c r="J362" s="130"/>
      <c r="K362" s="130"/>
      <c r="L362" s="130"/>
      <c r="M362" s="130"/>
      <c r="N362" s="130"/>
      <c r="O362" s="130"/>
      <c r="P362" s="130"/>
      <c r="Q362" s="130"/>
      <c r="R362" s="130"/>
      <c r="S362" s="130"/>
      <c r="T362" s="130"/>
      <c r="U362" s="130"/>
    </row>
    <row r="363" ht="12.75" customHeight="1">
      <c r="A363" s="142">
        <v>44550.0</v>
      </c>
      <c r="B363" s="146">
        <f t="shared" si="8"/>
        <v>5.610490358</v>
      </c>
      <c r="C363" s="144">
        <f t="shared" si="1"/>
        <v>2021</v>
      </c>
      <c r="D363" s="144">
        <f t="shared" si="2"/>
        <v>4</v>
      </c>
      <c r="E363" s="131">
        <f t="shared" si="3"/>
        <v>44561</v>
      </c>
      <c r="F363" s="131">
        <f t="shared" si="4"/>
        <v>44651</v>
      </c>
      <c r="G363" s="130" t="str">
        <f t="shared" si="5"/>
        <v/>
      </c>
      <c r="H363" s="130" t="str">
        <f t="shared" si="6"/>
        <v/>
      </c>
      <c r="I363" s="147">
        <f t="shared" si="7"/>
        <v>5.596852209</v>
      </c>
      <c r="J363" s="130"/>
      <c r="K363" s="130"/>
      <c r="L363" s="130"/>
      <c r="M363" s="130"/>
      <c r="N363" s="130"/>
      <c r="O363" s="130"/>
      <c r="P363" s="130"/>
      <c r="Q363" s="130"/>
      <c r="R363" s="130"/>
      <c r="S363" s="130"/>
      <c r="T363" s="130"/>
      <c r="U363" s="130"/>
    </row>
    <row r="364" ht="12.75" customHeight="1">
      <c r="A364" s="142">
        <v>44551.0</v>
      </c>
      <c r="B364" s="146">
        <f t="shared" si="8"/>
        <v>5.484556252</v>
      </c>
      <c r="C364" s="144">
        <f t="shared" si="1"/>
        <v>2021</v>
      </c>
      <c r="D364" s="144">
        <f t="shared" si="2"/>
        <v>4</v>
      </c>
      <c r="E364" s="131">
        <f t="shared" si="3"/>
        <v>44561</v>
      </c>
      <c r="F364" s="131">
        <f t="shared" si="4"/>
        <v>44651</v>
      </c>
      <c r="G364" s="130" t="str">
        <f t="shared" si="5"/>
        <v/>
      </c>
      <c r="H364" s="130" t="str">
        <f t="shared" si="6"/>
        <v/>
      </c>
      <c r="I364" s="147">
        <f t="shared" si="7"/>
        <v>5.596852209</v>
      </c>
      <c r="J364" s="130"/>
      <c r="K364" s="130"/>
      <c r="L364" s="130"/>
      <c r="M364" s="130"/>
      <c r="N364" s="130"/>
      <c r="O364" s="130"/>
      <c r="P364" s="130"/>
      <c r="Q364" s="130"/>
      <c r="R364" s="130"/>
      <c r="S364" s="130"/>
      <c r="T364" s="130"/>
      <c r="U364" s="130"/>
    </row>
    <row r="365" ht="12.75" customHeight="1">
      <c r="A365" s="142">
        <v>44552.0</v>
      </c>
      <c r="B365" s="146">
        <f t="shared" si="8"/>
        <v>5.607660855</v>
      </c>
      <c r="C365" s="144">
        <f t="shared" si="1"/>
        <v>2021</v>
      </c>
      <c r="D365" s="144">
        <f t="shared" si="2"/>
        <v>4</v>
      </c>
      <c r="E365" s="131">
        <f t="shared" si="3"/>
        <v>44561</v>
      </c>
      <c r="F365" s="131">
        <f t="shared" si="4"/>
        <v>44651</v>
      </c>
      <c r="G365" s="130" t="str">
        <f t="shared" si="5"/>
        <v/>
      </c>
      <c r="H365" s="130" t="str">
        <f t="shared" si="6"/>
        <v/>
      </c>
      <c r="I365" s="147">
        <f t="shared" si="7"/>
        <v>5.596852209</v>
      </c>
      <c r="J365" s="130"/>
      <c r="K365" s="130"/>
      <c r="L365" s="130"/>
      <c r="M365" s="130"/>
      <c r="N365" s="130"/>
      <c r="O365" s="130"/>
      <c r="P365" s="130"/>
      <c r="Q365" s="130"/>
      <c r="R365" s="130"/>
      <c r="S365" s="130"/>
      <c r="T365" s="130"/>
      <c r="U365" s="130"/>
    </row>
    <row r="366" ht="12.75" customHeight="1">
      <c r="A366" s="142">
        <v>44553.0</v>
      </c>
      <c r="B366" s="146">
        <f t="shared" si="8"/>
        <v>5.481795911</v>
      </c>
      <c r="C366" s="144">
        <f t="shared" si="1"/>
        <v>2021</v>
      </c>
      <c r="D366" s="144">
        <f t="shared" si="2"/>
        <v>4</v>
      </c>
      <c r="E366" s="131">
        <f t="shared" si="3"/>
        <v>44561</v>
      </c>
      <c r="F366" s="131">
        <f t="shared" si="4"/>
        <v>44651</v>
      </c>
      <c r="G366" s="130" t="str">
        <f t="shared" si="5"/>
        <v/>
      </c>
      <c r="H366" s="130" t="str">
        <f t="shared" si="6"/>
        <v/>
      </c>
      <c r="I366" s="147">
        <f t="shared" si="7"/>
        <v>5.596852209</v>
      </c>
      <c r="J366" s="130"/>
      <c r="K366" s="130"/>
      <c r="L366" s="130"/>
      <c r="M366" s="130"/>
      <c r="N366" s="130"/>
      <c r="O366" s="130"/>
      <c r="P366" s="130"/>
      <c r="Q366" s="130"/>
      <c r="R366" s="130"/>
      <c r="S366" s="130"/>
      <c r="T366" s="130"/>
      <c r="U366" s="130"/>
    </row>
    <row r="367" ht="12.75" customHeight="1">
      <c r="A367" s="142">
        <v>44554.0</v>
      </c>
      <c r="B367" s="146">
        <f t="shared" si="8"/>
        <v>5.604833032</v>
      </c>
      <c r="C367" s="144">
        <f t="shared" si="1"/>
        <v>2021</v>
      </c>
      <c r="D367" s="144">
        <f t="shared" si="2"/>
        <v>4</v>
      </c>
      <c r="E367" s="131">
        <f t="shared" si="3"/>
        <v>44561</v>
      </c>
      <c r="F367" s="131">
        <f t="shared" si="4"/>
        <v>44651</v>
      </c>
      <c r="G367" s="130" t="str">
        <f t="shared" si="5"/>
        <v/>
      </c>
      <c r="H367" s="130" t="str">
        <f t="shared" si="6"/>
        <v/>
      </c>
      <c r="I367" s="147">
        <f t="shared" si="7"/>
        <v>5.596852209</v>
      </c>
      <c r="J367" s="130"/>
      <c r="K367" s="130"/>
      <c r="L367" s="130"/>
      <c r="M367" s="130"/>
      <c r="N367" s="130"/>
      <c r="O367" s="130"/>
      <c r="P367" s="130"/>
      <c r="Q367" s="130"/>
      <c r="R367" s="130"/>
      <c r="S367" s="130"/>
      <c r="T367" s="130"/>
      <c r="U367" s="130"/>
    </row>
    <row r="368" ht="12.75" customHeight="1">
      <c r="A368" s="142">
        <v>44555.0</v>
      </c>
      <c r="B368" s="146">
        <f t="shared" si="8"/>
        <v>5.479037206</v>
      </c>
      <c r="C368" s="144">
        <f t="shared" si="1"/>
        <v>2021</v>
      </c>
      <c r="D368" s="144">
        <f t="shared" si="2"/>
        <v>4</v>
      </c>
      <c r="E368" s="131">
        <f t="shared" si="3"/>
        <v>44561</v>
      </c>
      <c r="F368" s="131">
        <f t="shared" si="4"/>
        <v>44651</v>
      </c>
      <c r="G368" s="130" t="str">
        <f t="shared" si="5"/>
        <v/>
      </c>
      <c r="H368" s="130" t="str">
        <f t="shared" si="6"/>
        <v/>
      </c>
      <c r="I368" s="147">
        <f t="shared" si="7"/>
        <v>5.596852209</v>
      </c>
      <c r="J368" s="130"/>
      <c r="K368" s="130"/>
      <c r="L368" s="130"/>
      <c r="M368" s="130"/>
      <c r="N368" s="130"/>
      <c r="O368" s="130"/>
      <c r="P368" s="130"/>
      <c r="Q368" s="130"/>
      <c r="R368" s="130"/>
      <c r="S368" s="130"/>
      <c r="T368" s="130"/>
      <c r="U368" s="130"/>
    </row>
    <row r="369" ht="12.75" customHeight="1">
      <c r="A369" s="142">
        <v>44556.0</v>
      </c>
      <c r="B369" s="146">
        <f t="shared" si="8"/>
        <v>5.602006889</v>
      </c>
      <c r="C369" s="144">
        <f t="shared" si="1"/>
        <v>2021</v>
      </c>
      <c r="D369" s="144">
        <f t="shared" si="2"/>
        <v>4</v>
      </c>
      <c r="E369" s="131">
        <f t="shared" si="3"/>
        <v>44561</v>
      </c>
      <c r="F369" s="131">
        <f t="shared" si="4"/>
        <v>44651</v>
      </c>
      <c r="G369" s="130" t="str">
        <f t="shared" si="5"/>
        <v/>
      </c>
      <c r="H369" s="130" t="str">
        <f t="shared" si="6"/>
        <v/>
      </c>
      <c r="I369" s="147">
        <f t="shared" si="7"/>
        <v>5.596852209</v>
      </c>
      <c r="J369" s="130"/>
      <c r="K369" s="130"/>
      <c r="L369" s="130"/>
      <c r="M369" s="130"/>
      <c r="N369" s="130"/>
      <c r="O369" s="130"/>
      <c r="P369" s="130"/>
      <c r="Q369" s="130"/>
      <c r="R369" s="130"/>
      <c r="S369" s="130"/>
      <c r="T369" s="130"/>
      <c r="U369" s="130"/>
    </row>
    <row r="370" ht="12.75" customHeight="1">
      <c r="A370" s="142">
        <v>44557.0</v>
      </c>
      <c r="B370" s="146">
        <f t="shared" si="8"/>
        <v>5.476280137</v>
      </c>
      <c r="C370" s="144">
        <f t="shared" si="1"/>
        <v>2021</v>
      </c>
      <c r="D370" s="144">
        <f t="shared" si="2"/>
        <v>4</v>
      </c>
      <c r="E370" s="131">
        <f t="shared" si="3"/>
        <v>44561</v>
      </c>
      <c r="F370" s="131">
        <f t="shared" si="4"/>
        <v>44651</v>
      </c>
      <c r="G370" s="130" t="str">
        <f t="shared" si="5"/>
        <v/>
      </c>
      <c r="H370" s="130" t="str">
        <f t="shared" si="6"/>
        <v/>
      </c>
      <c r="I370" s="147">
        <f t="shared" si="7"/>
        <v>5.596852209</v>
      </c>
      <c r="J370" s="130"/>
      <c r="K370" s="130"/>
      <c r="L370" s="130"/>
      <c r="M370" s="130"/>
      <c r="N370" s="130"/>
      <c r="O370" s="130"/>
      <c r="P370" s="130"/>
      <c r="Q370" s="130"/>
      <c r="R370" s="130"/>
      <c r="S370" s="130"/>
      <c r="T370" s="130"/>
      <c r="U370" s="130"/>
    </row>
    <row r="371" ht="12.75" customHeight="1">
      <c r="A371" s="142">
        <v>44558.0</v>
      </c>
      <c r="B371" s="146">
        <f t="shared" si="8"/>
        <v>5.599182425</v>
      </c>
      <c r="C371" s="144">
        <f t="shared" si="1"/>
        <v>2021</v>
      </c>
      <c r="D371" s="144">
        <f t="shared" si="2"/>
        <v>4</v>
      </c>
      <c r="E371" s="131">
        <f t="shared" si="3"/>
        <v>44561</v>
      </c>
      <c r="F371" s="131">
        <f t="shared" si="4"/>
        <v>44651</v>
      </c>
      <c r="G371" s="130" t="str">
        <f t="shared" si="5"/>
        <v/>
      </c>
      <c r="H371" s="130" t="str">
        <f t="shared" si="6"/>
        <v/>
      </c>
      <c r="I371" s="147">
        <f t="shared" si="7"/>
        <v>5.596852209</v>
      </c>
      <c r="J371" s="130"/>
      <c r="K371" s="130"/>
      <c r="L371" s="130"/>
      <c r="M371" s="130"/>
      <c r="N371" s="130"/>
      <c r="O371" s="130"/>
      <c r="P371" s="130"/>
      <c r="Q371" s="130"/>
      <c r="R371" s="130"/>
      <c r="S371" s="130"/>
      <c r="T371" s="130"/>
      <c r="U371" s="130"/>
    </row>
    <row r="372" ht="12.75" customHeight="1">
      <c r="A372" s="142">
        <v>44559.0</v>
      </c>
      <c r="B372" s="146">
        <f t="shared" si="8"/>
        <v>5.473524703</v>
      </c>
      <c r="C372" s="144">
        <f t="shared" si="1"/>
        <v>2021</v>
      </c>
      <c r="D372" s="144">
        <f t="shared" si="2"/>
        <v>4</v>
      </c>
      <c r="E372" s="131">
        <f t="shared" si="3"/>
        <v>44561</v>
      </c>
      <c r="F372" s="131">
        <f t="shared" si="4"/>
        <v>44651</v>
      </c>
      <c r="G372" s="130" t="str">
        <f t="shared" si="5"/>
        <v/>
      </c>
      <c r="H372" s="130" t="str">
        <f t="shared" si="6"/>
        <v/>
      </c>
      <c r="I372" s="147">
        <f t="shared" si="7"/>
        <v>5.596852209</v>
      </c>
      <c r="J372" s="130"/>
      <c r="K372" s="130"/>
      <c r="L372" s="130"/>
      <c r="M372" s="130"/>
      <c r="N372" s="130"/>
      <c r="O372" s="130"/>
      <c r="P372" s="130"/>
      <c r="Q372" s="130"/>
      <c r="R372" s="130"/>
      <c r="S372" s="130"/>
      <c r="T372" s="130"/>
      <c r="U372" s="130"/>
    </row>
    <row r="373" ht="12.75" customHeight="1">
      <c r="A373" s="142">
        <v>44560.0</v>
      </c>
      <c r="B373" s="146">
        <f t="shared" si="8"/>
        <v>5.596359638</v>
      </c>
      <c r="C373" s="144">
        <f t="shared" si="1"/>
        <v>2021</v>
      </c>
      <c r="D373" s="144">
        <f t="shared" si="2"/>
        <v>4</v>
      </c>
      <c r="E373" s="131">
        <f t="shared" si="3"/>
        <v>44561</v>
      </c>
      <c r="F373" s="131">
        <f t="shared" si="4"/>
        <v>44651</v>
      </c>
      <c r="G373" s="130" t="str">
        <f t="shared" si="5"/>
        <v/>
      </c>
      <c r="H373" s="130" t="str">
        <f t="shared" si="6"/>
        <v/>
      </c>
      <c r="I373" s="147">
        <f t="shared" si="7"/>
        <v>5.596852209</v>
      </c>
      <c r="J373" s="130"/>
      <c r="K373" s="130"/>
      <c r="L373" s="130"/>
      <c r="M373" s="130"/>
      <c r="N373" s="130"/>
      <c r="O373" s="130"/>
      <c r="P373" s="130"/>
      <c r="Q373" s="130"/>
      <c r="R373" s="130"/>
      <c r="S373" s="130"/>
      <c r="T373" s="130"/>
      <c r="U373" s="130"/>
    </row>
    <row r="374" ht="12.75" customHeight="1">
      <c r="A374" s="142">
        <v>44561.0</v>
      </c>
      <c r="B374" s="146">
        <f t="shared" si="8"/>
        <v>5.470770903</v>
      </c>
      <c r="C374" s="144">
        <f t="shared" si="1"/>
        <v>2021</v>
      </c>
      <c r="D374" s="144">
        <f t="shared" si="2"/>
        <v>4</v>
      </c>
      <c r="E374" s="131">
        <f t="shared" si="3"/>
        <v>44561</v>
      </c>
      <c r="F374" s="131">
        <f t="shared" si="4"/>
        <v>44651</v>
      </c>
      <c r="G374" s="131">
        <f t="shared" si="5"/>
        <v>44561</v>
      </c>
      <c r="H374" s="131">
        <f t="shared" si="6"/>
        <v>44651</v>
      </c>
      <c r="I374" s="147">
        <f t="shared" si="7"/>
        <v>5.596852209</v>
      </c>
      <c r="J374" s="130"/>
      <c r="K374" s="130"/>
      <c r="L374" s="130"/>
      <c r="M374" s="130"/>
      <c r="N374" s="130"/>
      <c r="O374" s="130"/>
      <c r="P374" s="130"/>
      <c r="Q374" s="130"/>
      <c r="R374" s="130"/>
      <c r="S374" s="130"/>
      <c r="T374" s="130"/>
      <c r="U374" s="130"/>
    </row>
    <row r="375" ht="12.75" customHeight="1">
      <c r="A375" s="142">
        <v>44562.0</v>
      </c>
      <c r="B375" s="146">
        <f t="shared" si="8"/>
        <v>5.593538528</v>
      </c>
      <c r="C375" s="144">
        <f t="shared" si="1"/>
        <v>2022</v>
      </c>
      <c r="D375" s="144">
        <f t="shared" si="2"/>
        <v>1</v>
      </c>
      <c r="E375" s="131">
        <f t="shared" si="3"/>
        <v>44651</v>
      </c>
      <c r="F375" s="131">
        <f t="shared" si="4"/>
        <v>44742</v>
      </c>
      <c r="G375" s="130" t="str">
        <f t="shared" si="5"/>
        <v/>
      </c>
      <c r="H375" s="130" t="str">
        <f t="shared" si="6"/>
        <v/>
      </c>
      <c r="I375" s="147">
        <f t="shared" si="7"/>
        <v>5.470026259</v>
      </c>
      <c r="J375" s="130"/>
      <c r="K375" s="130"/>
      <c r="L375" s="130"/>
      <c r="M375" s="130"/>
      <c r="N375" s="130"/>
      <c r="O375" s="130"/>
      <c r="P375" s="130"/>
      <c r="Q375" s="130"/>
      <c r="R375" s="130"/>
      <c r="S375" s="130"/>
      <c r="T375" s="130"/>
      <c r="U375" s="130"/>
    </row>
    <row r="376" ht="12.75" customHeight="1">
      <c r="A376" s="142">
        <v>44563.0</v>
      </c>
      <c r="B376" s="146">
        <f t="shared" si="8"/>
        <v>5.468018735</v>
      </c>
      <c r="C376" s="144">
        <f t="shared" si="1"/>
        <v>2022</v>
      </c>
      <c r="D376" s="144">
        <f t="shared" si="2"/>
        <v>1</v>
      </c>
      <c r="E376" s="131">
        <f t="shared" si="3"/>
        <v>44651</v>
      </c>
      <c r="F376" s="131">
        <f t="shared" si="4"/>
        <v>44742</v>
      </c>
      <c r="G376" s="130" t="str">
        <f t="shared" si="5"/>
        <v/>
      </c>
      <c r="H376" s="130" t="str">
        <f t="shared" si="6"/>
        <v/>
      </c>
      <c r="I376" s="147">
        <f t="shared" si="7"/>
        <v>5.470026259</v>
      </c>
      <c r="J376" s="130"/>
      <c r="K376" s="130"/>
      <c r="L376" s="130"/>
      <c r="M376" s="130"/>
      <c r="N376" s="130"/>
      <c r="O376" s="130"/>
      <c r="P376" s="130"/>
      <c r="Q376" s="130"/>
      <c r="R376" s="130"/>
      <c r="S376" s="130"/>
      <c r="T376" s="130"/>
      <c r="U376" s="130"/>
    </row>
    <row r="377" ht="12.75" customHeight="1">
      <c r="A377" s="142">
        <v>44564.0</v>
      </c>
      <c r="B377" s="146">
        <f t="shared" si="8"/>
        <v>5.590719092</v>
      </c>
      <c r="C377" s="144">
        <f t="shared" si="1"/>
        <v>2022</v>
      </c>
      <c r="D377" s="144">
        <f t="shared" si="2"/>
        <v>1</v>
      </c>
      <c r="E377" s="131">
        <f t="shared" si="3"/>
        <v>44651</v>
      </c>
      <c r="F377" s="131">
        <f t="shared" si="4"/>
        <v>44742</v>
      </c>
      <c r="G377" s="130" t="str">
        <f t="shared" si="5"/>
        <v/>
      </c>
      <c r="H377" s="130" t="str">
        <f t="shared" si="6"/>
        <v/>
      </c>
      <c r="I377" s="147">
        <f t="shared" si="7"/>
        <v>5.470026259</v>
      </c>
      <c r="J377" s="130"/>
      <c r="K377" s="130"/>
      <c r="L377" s="130"/>
      <c r="M377" s="130"/>
      <c r="N377" s="130"/>
      <c r="O377" s="130"/>
      <c r="P377" s="130"/>
      <c r="Q377" s="130"/>
      <c r="R377" s="130"/>
      <c r="S377" s="130"/>
      <c r="T377" s="130"/>
      <c r="U377" s="130"/>
    </row>
    <row r="378" ht="12.75" customHeight="1">
      <c r="A378" s="142">
        <v>44565.0</v>
      </c>
      <c r="B378" s="146">
        <f t="shared" si="8"/>
        <v>5.465268198</v>
      </c>
      <c r="C378" s="144">
        <f t="shared" si="1"/>
        <v>2022</v>
      </c>
      <c r="D378" s="144">
        <f t="shared" si="2"/>
        <v>1</v>
      </c>
      <c r="E378" s="131">
        <f t="shared" si="3"/>
        <v>44651</v>
      </c>
      <c r="F378" s="131">
        <f t="shared" si="4"/>
        <v>44742</v>
      </c>
      <c r="G378" s="130" t="str">
        <f t="shared" si="5"/>
        <v/>
      </c>
      <c r="H378" s="130" t="str">
        <f t="shared" si="6"/>
        <v/>
      </c>
      <c r="I378" s="147">
        <f t="shared" si="7"/>
        <v>5.470026259</v>
      </c>
      <c r="J378" s="130"/>
      <c r="K378" s="130"/>
      <c r="L378" s="130"/>
      <c r="M378" s="130"/>
      <c r="N378" s="130"/>
      <c r="O378" s="130"/>
      <c r="P378" s="130"/>
      <c r="Q378" s="130"/>
      <c r="R378" s="130"/>
      <c r="S378" s="130"/>
      <c r="T378" s="130"/>
      <c r="U378" s="130"/>
    </row>
    <row r="379" ht="12.75" customHeight="1">
      <c r="A379" s="142">
        <v>44566.0</v>
      </c>
      <c r="B379" s="146">
        <f t="shared" si="8"/>
        <v>5.587901331</v>
      </c>
      <c r="C379" s="144">
        <f t="shared" si="1"/>
        <v>2022</v>
      </c>
      <c r="D379" s="144">
        <f t="shared" si="2"/>
        <v>1</v>
      </c>
      <c r="E379" s="131">
        <f t="shared" si="3"/>
        <v>44651</v>
      </c>
      <c r="F379" s="131">
        <f t="shared" si="4"/>
        <v>44742</v>
      </c>
      <c r="G379" s="130" t="str">
        <f t="shared" si="5"/>
        <v/>
      </c>
      <c r="H379" s="130" t="str">
        <f t="shared" si="6"/>
        <v/>
      </c>
      <c r="I379" s="147">
        <f t="shared" si="7"/>
        <v>5.470026259</v>
      </c>
      <c r="J379" s="130"/>
      <c r="K379" s="130"/>
      <c r="L379" s="130"/>
      <c r="M379" s="130"/>
      <c r="N379" s="130"/>
      <c r="O379" s="130"/>
      <c r="P379" s="130"/>
      <c r="Q379" s="130"/>
      <c r="R379" s="130"/>
      <c r="S379" s="130"/>
      <c r="T379" s="130"/>
      <c r="U379" s="130"/>
    </row>
    <row r="380" ht="12.75" customHeight="1">
      <c r="A380" s="142">
        <v>44567.0</v>
      </c>
      <c r="B380" s="146">
        <f t="shared" si="8"/>
        <v>5.462519292</v>
      </c>
      <c r="C380" s="144">
        <f t="shared" si="1"/>
        <v>2022</v>
      </c>
      <c r="D380" s="144">
        <f t="shared" si="2"/>
        <v>1</v>
      </c>
      <c r="E380" s="131">
        <f t="shared" si="3"/>
        <v>44651</v>
      </c>
      <c r="F380" s="131">
        <f t="shared" si="4"/>
        <v>44742</v>
      </c>
      <c r="G380" s="130" t="str">
        <f t="shared" si="5"/>
        <v/>
      </c>
      <c r="H380" s="130" t="str">
        <f t="shared" si="6"/>
        <v/>
      </c>
      <c r="I380" s="147">
        <f t="shared" si="7"/>
        <v>5.470026259</v>
      </c>
      <c r="J380" s="130"/>
      <c r="K380" s="130"/>
      <c r="L380" s="130"/>
      <c r="M380" s="130"/>
      <c r="N380" s="130"/>
      <c r="O380" s="130"/>
      <c r="P380" s="130"/>
      <c r="Q380" s="130"/>
      <c r="R380" s="130"/>
      <c r="S380" s="130"/>
      <c r="T380" s="130"/>
      <c r="U380" s="130"/>
    </row>
    <row r="381" ht="12.75" customHeight="1">
      <c r="A381" s="142">
        <v>44568.0</v>
      </c>
      <c r="B381" s="146">
        <f t="shared" si="8"/>
        <v>5.585085243</v>
      </c>
      <c r="C381" s="144">
        <f t="shared" si="1"/>
        <v>2022</v>
      </c>
      <c r="D381" s="144">
        <f t="shared" si="2"/>
        <v>1</v>
      </c>
      <c r="E381" s="131">
        <f t="shared" si="3"/>
        <v>44651</v>
      </c>
      <c r="F381" s="131">
        <f t="shared" si="4"/>
        <v>44742</v>
      </c>
      <c r="G381" s="130" t="str">
        <f t="shared" si="5"/>
        <v/>
      </c>
      <c r="H381" s="130" t="str">
        <f t="shared" si="6"/>
        <v/>
      </c>
      <c r="I381" s="147">
        <f t="shared" si="7"/>
        <v>5.470026259</v>
      </c>
      <c r="J381" s="130"/>
      <c r="K381" s="130"/>
      <c r="L381" s="130"/>
      <c r="M381" s="130"/>
      <c r="N381" s="130"/>
      <c r="O381" s="130"/>
      <c r="P381" s="130"/>
      <c r="Q381" s="130"/>
      <c r="R381" s="130"/>
      <c r="S381" s="130"/>
      <c r="T381" s="130"/>
      <c r="U381" s="130"/>
    </row>
    <row r="382" ht="12.75" customHeight="1">
      <c r="A382" s="142">
        <v>44569.0</v>
      </c>
      <c r="B382" s="146">
        <f t="shared" si="8"/>
        <v>5.459772015</v>
      </c>
      <c r="C382" s="144">
        <f t="shared" si="1"/>
        <v>2022</v>
      </c>
      <c r="D382" s="144">
        <f t="shared" si="2"/>
        <v>1</v>
      </c>
      <c r="E382" s="131">
        <f t="shared" si="3"/>
        <v>44651</v>
      </c>
      <c r="F382" s="131">
        <f t="shared" si="4"/>
        <v>44742</v>
      </c>
      <c r="G382" s="130" t="str">
        <f t="shared" si="5"/>
        <v/>
      </c>
      <c r="H382" s="130" t="str">
        <f t="shared" si="6"/>
        <v/>
      </c>
      <c r="I382" s="147">
        <f t="shared" si="7"/>
        <v>5.470026259</v>
      </c>
      <c r="J382" s="130"/>
      <c r="K382" s="130"/>
      <c r="L382" s="130"/>
      <c r="M382" s="130"/>
      <c r="N382" s="130"/>
      <c r="O382" s="130"/>
      <c r="P382" s="130"/>
      <c r="Q382" s="130"/>
      <c r="R382" s="130"/>
      <c r="S382" s="130"/>
      <c r="T382" s="130"/>
      <c r="U382" s="130"/>
    </row>
    <row r="383" ht="12.75" customHeight="1">
      <c r="A383" s="142">
        <v>44570.0</v>
      </c>
      <c r="B383" s="146">
        <f t="shared" si="8"/>
        <v>5.582270827</v>
      </c>
      <c r="C383" s="144">
        <f t="shared" si="1"/>
        <v>2022</v>
      </c>
      <c r="D383" s="144">
        <f t="shared" si="2"/>
        <v>1</v>
      </c>
      <c r="E383" s="131">
        <f t="shared" si="3"/>
        <v>44651</v>
      </c>
      <c r="F383" s="131">
        <f t="shared" si="4"/>
        <v>44742</v>
      </c>
      <c r="G383" s="130" t="str">
        <f t="shared" si="5"/>
        <v/>
      </c>
      <c r="H383" s="130" t="str">
        <f t="shared" si="6"/>
        <v/>
      </c>
      <c r="I383" s="147">
        <f t="shared" si="7"/>
        <v>5.470026259</v>
      </c>
      <c r="J383" s="130"/>
      <c r="K383" s="130"/>
      <c r="L383" s="130"/>
      <c r="M383" s="130"/>
      <c r="N383" s="130"/>
      <c r="O383" s="130"/>
      <c r="P383" s="130"/>
      <c r="Q383" s="130"/>
      <c r="R383" s="130"/>
      <c r="S383" s="130"/>
      <c r="T383" s="130"/>
      <c r="U383" s="130"/>
    </row>
    <row r="384" ht="12.75" customHeight="1">
      <c r="A384" s="142">
        <v>44571.0</v>
      </c>
      <c r="B384" s="146">
        <f t="shared" si="8"/>
        <v>5.457026367</v>
      </c>
      <c r="C384" s="144">
        <f t="shared" si="1"/>
        <v>2022</v>
      </c>
      <c r="D384" s="144">
        <f t="shared" si="2"/>
        <v>1</v>
      </c>
      <c r="E384" s="131">
        <f t="shared" si="3"/>
        <v>44651</v>
      </c>
      <c r="F384" s="131">
        <f t="shared" si="4"/>
        <v>44742</v>
      </c>
      <c r="G384" s="130" t="str">
        <f t="shared" si="5"/>
        <v/>
      </c>
      <c r="H384" s="130" t="str">
        <f t="shared" si="6"/>
        <v/>
      </c>
      <c r="I384" s="147">
        <f t="shared" si="7"/>
        <v>5.470026259</v>
      </c>
      <c r="J384" s="130"/>
      <c r="K384" s="130"/>
      <c r="L384" s="130"/>
      <c r="M384" s="130"/>
      <c r="N384" s="130"/>
      <c r="O384" s="130"/>
      <c r="P384" s="130"/>
      <c r="Q384" s="130"/>
      <c r="R384" s="130"/>
      <c r="S384" s="130"/>
      <c r="T384" s="130"/>
      <c r="U384" s="130"/>
    </row>
    <row r="385" ht="12.75" customHeight="1">
      <c r="A385" s="142">
        <v>44572.0</v>
      </c>
      <c r="B385" s="146">
        <f t="shared" si="8"/>
        <v>5.579458081</v>
      </c>
      <c r="C385" s="144">
        <f t="shared" si="1"/>
        <v>2022</v>
      </c>
      <c r="D385" s="144">
        <f t="shared" si="2"/>
        <v>1</v>
      </c>
      <c r="E385" s="131">
        <f t="shared" si="3"/>
        <v>44651</v>
      </c>
      <c r="F385" s="131">
        <f t="shared" si="4"/>
        <v>44742</v>
      </c>
      <c r="G385" s="130" t="str">
        <f t="shared" si="5"/>
        <v/>
      </c>
      <c r="H385" s="130" t="str">
        <f t="shared" si="6"/>
        <v/>
      </c>
      <c r="I385" s="147">
        <f t="shared" si="7"/>
        <v>5.470026259</v>
      </c>
      <c r="J385" s="130"/>
      <c r="K385" s="130"/>
      <c r="L385" s="130"/>
      <c r="M385" s="130"/>
      <c r="N385" s="130"/>
      <c r="O385" s="130"/>
      <c r="P385" s="130"/>
      <c r="Q385" s="130"/>
      <c r="R385" s="130"/>
      <c r="S385" s="130"/>
      <c r="T385" s="130"/>
      <c r="U385" s="130"/>
    </row>
    <row r="386" ht="12.75" customHeight="1">
      <c r="A386" s="142">
        <v>44573.0</v>
      </c>
      <c r="B386" s="146">
        <f t="shared" si="8"/>
        <v>5.454282345</v>
      </c>
      <c r="C386" s="144">
        <f t="shared" si="1"/>
        <v>2022</v>
      </c>
      <c r="D386" s="144">
        <f t="shared" si="2"/>
        <v>1</v>
      </c>
      <c r="E386" s="131">
        <f t="shared" si="3"/>
        <v>44651</v>
      </c>
      <c r="F386" s="131">
        <f t="shared" si="4"/>
        <v>44742</v>
      </c>
      <c r="G386" s="130" t="str">
        <f t="shared" si="5"/>
        <v/>
      </c>
      <c r="H386" s="130" t="str">
        <f t="shared" si="6"/>
        <v/>
      </c>
      <c r="I386" s="147">
        <f t="shared" si="7"/>
        <v>5.470026259</v>
      </c>
      <c r="J386" s="130"/>
      <c r="K386" s="130"/>
      <c r="L386" s="130"/>
      <c r="M386" s="130"/>
      <c r="N386" s="130"/>
      <c r="O386" s="130"/>
      <c r="P386" s="130"/>
      <c r="Q386" s="130"/>
      <c r="R386" s="130"/>
      <c r="S386" s="130"/>
      <c r="T386" s="130"/>
      <c r="U386" s="130"/>
    </row>
    <row r="387" ht="12.75" customHeight="1">
      <c r="A387" s="142">
        <v>44574.0</v>
      </c>
      <c r="B387" s="146">
        <f t="shared" si="8"/>
        <v>5.576647005</v>
      </c>
      <c r="C387" s="144">
        <f t="shared" si="1"/>
        <v>2022</v>
      </c>
      <c r="D387" s="144">
        <f t="shared" si="2"/>
        <v>1</v>
      </c>
      <c r="E387" s="131">
        <f t="shared" si="3"/>
        <v>44651</v>
      </c>
      <c r="F387" s="131">
        <f t="shared" si="4"/>
        <v>44742</v>
      </c>
      <c r="G387" s="130" t="str">
        <f t="shared" si="5"/>
        <v/>
      </c>
      <c r="H387" s="130" t="str">
        <f t="shared" si="6"/>
        <v/>
      </c>
      <c r="I387" s="147">
        <f t="shared" si="7"/>
        <v>5.470026259</v>
      </c>
      <c r="J387" s="130"/>
      <c r="K387" s="130"/>
      <c r="L387" s="130"/>
      <c r="M387" s="130"/>
      <c r="N387" s="130"/>
      <c r="O387" s="130"/>
      <c r="P387" s="130"/>
      <c r="Q387" s="130"/>
      <c r="R387" s="130"/>
      <c r="S387" s="130"/>
      <c r="T387" s="130"/>
      <c r="U387" s="130"/>
    </row>
    <row r="388" ht="12.75" customHeight="1">
      <c r="A388" s="142">
        <v>44575.0</v>
      </c>
      <c r="B388" s="146">
        <f t="shared" si="8"/>
        <v>5.451539949</v>
      </c>
      <c r="C388" s="144">
        <f t="shared" si="1"/>
        <v>2022</v>
      </c>
      <c r="D388" s="144">
        <f t="shared" si="2"/>
        <v>1</v>
      </c>
      <c r="E388" s="131">
        <f t="shared" si="3"/>
        <v>44651</v>
      </c>
      <c r="F388" s="131">
        <f t="shared" si="4"/>
        <v>44742</v>
      </c>
      <c r="G388" s="130" t="str">
        <f t="shared" si="5"/>
        <v/>
      </c>
      <c r="H388" s="130" t="str">
        <f t="shared" si="6"/>
        <v/>
      </c>
      <c r="I388" s="147">
        <f t="shared" si="7"/>
        <v>5.470026259</v>
      </c>
      <c r="J388" s="130"/>
      <c r="K388" s="130"/>
      <c r="L388" s="130"/>
      <c r="M388" s="130"/>
      <c r="N388" s="130"/>
      <c r="O388" s="130"/>
      <c r="P388" s="130"/>
      <c r="Q388" s="130"/>
      <c r="R388" s="130"/>
      <c r="S388" s="130"/>
      <c r="T388" s="130"/>
      <c r="U388" s="130"/>
    </row>
    <row r="389" ht="12.75" customHeight="1">
      <c r="A389" s="142">
        <v>44576.0</v>
      </c>
      <c r="B389" s="146">
        <f t="shared" si="8"/>
        <v>5.573837597</v>
      </c>
      <c r="C389" s="144">
        <f t="shared" si="1"/>
        <v>2022</v>
      </c>
      <c r="D389" s="144">
        <f t="shared" si="2"/>
        <v>1</v>
      </c>
      <c r="E389" s="131">
        <f t="shared" si="3"/>
        <v>44651</v>
      </c>
      <c r="F389" s="131">
        <f t="shared" si="4"/>
        <v>44742</v>
      </c>
      <c r="G389" s="130" t="str">
        <f t="shared" si="5"/>
        <v/>
      </c>
      <c r="H389" s="130" t="str">
        <f t="shared" si="6"/>
        <v/>
      </c>
      <c r="I389" s="147">
        <f t="shared" si="7"/>
        <v>5.470026259</v>
      </c>
      <c r="J389" s="130"/>
      <c r="K389" s="130"/>
      <c r="L389" s="130"/>
      <c r="M389" s="130"/>
      <c r="N389" s="130"/>
      <c r="O389" s="130"/>
      <c r="P389" s="130"/>
      <c r="Q389" s="130"/>
      <c r="R389" s="130"/>
      <c r="S389" s="130"/>
      <c r="T389" s="130"/>
      <c r="U389" s="130"/>
    </row>
    <row r="390" ht="12.75" customHeight="1">
      <c r="A390" s="142">
        <v>44577.0</v>
      </c>
      <c r="B390" s="146">
        <f t="shared" si="8"/>
        <v>5.448799178</v>
      </c>
      <c r="C390" s="144">
        <f t="shared" si="1"/>
        <v>2022</v>
      </c>
      <c r="D390" s="144">
        <f t="shared" si="2"/>
        <v>1</v>
      </c>
      <c r="E390" s="131">
        <f t="shared" si="3"/>
        <v>44651</v>
      </c>
      <c r="F390" s="131">
        <f t="shared" si="4"/>
        <v>44742</v>
      </c>
      <c r="G390" s="130" t="str">
        <f t="shared" si="5"/>
        <v/>
      </c>
      <c r="H390" s="130" t="str">
        <f t="shared" si="6"/>
        <v/>
      </c>
      <c r="I390" s="147">
        <f t="shared" si="7"/>
        <v>5.470026259</v>
      </c>
      <c r="J390" s="130"/>
      <c r="K390" s="130"/>
      <c r="L390" s="130"/>
      <c r="M390" s="130"/>
      <c r="N390" s="130"/>
      <c r="O390" s="130"/>
      <c r="P390" s="130"/>
      <c r="Q390" s="130"/>
      <c r="R390" s="130"/>
      <c r="S390" s="130"/>
      <c r="T390" s="130"/>
      <c r="U390" s="130"/>
    </row>
    <row r="391" ht="12.75" customHeight="1">
      <c r="A391" s="142">
        <v>44578.0</v>
      </c>
      <c r="B391" s="146">
        <f t="shared" si="8"/>
        <v>5.571029856</v>
      </c>
      <c r="C391" s="144">
        <f t="shared" si="1"/>
        <v>2022</v>
      </c>
      <c r="D391" s="144">
        <f t="shared" si="2"/>
        <v>1</v>
      </c>
      <c r="E391" s="131">
        <f t="shared" si="3"/>
        <v>44651</v>
      </c>
      <c r="F391" s="131">
        <f t="shared" si="4"/>
        <v>44742</v>
      </c>
      <c r="G391" s="130" t="str">
        <f t="shared" si="5"/>
        <v/>
      </c>
      <c r="H391" s="130" t="str">
        <f t="shared" si="6"/>
        <v/>
      </c>
      <c r="I391" s="147">
        <f t="shared" si="7"/>
        <v>5.470026259</v>
      </c>
      <c r="J391" s="130"/>
      <c r="K391" s="130"/>
      <c r="L391" s="130"/>
      <c r="M391" s="130"/>
      <c r="N391" s="130"/>
      <c r="O391" s="130"/>
      <c r="P391" s="130"/>
      <c r="Q391" s="130"/>
      <c r="R391" s="130"/>
      <c r="S391" s="130"/>
      <c r="T391" s="130"/>
      <c r="U391" s="130"/>
    </row>
    <row r="392" ht="12.75" customHeight="1">
      <c r="A392" s="142">
        <v>44579.0</v>
      </c>
      <c r="B392" s="146">
        <f t="shared" si="8"/>
        <v>5.446060031</v>
      </c>
      <c r="C392" s="144">
        <f t="shared" si="1"/>
        <v>2022</v>
      </c>
      <c r="D392" s="144">
        <f t="shared" si="2"/>
        <v>1</v>
      </c>
      <c r="E392" s="131">
        <f t="shared" si="3"/>
        <v>44651</v>
      </c>
      <c r="F392" s="131">
        <f t="shared" si="4"/>
        <v>44742</v>
      </c>
      <c r="G392" s="130" t="str">
        <f t="shared" si="5"/>
        <v/>
      </c>
      <c r="H392" s="130" t="str">
        <f t="shared" si="6"/>
        <v/>
      </c>
      <c r="I392" s="147">
        <f t="shared" si="7"/>
        <v>5.470026259</v>
      </c>
      <c r="J392" s="130"/>
      <c r="K392" s="130"/>
      <c r="L392" s="130"/>
      <c r="M392" s="130"/>
      <c r="N392" s="130"/>
      <c r="O392" s="130"/>
      <c r="P392" s="130"/>
      <c r="Q392" s="130"/>
      <c r="R392" s="130"/>
      <c r="S392" s="130"/>
      <c r="T392" s="130"/>
      <c r="U392" s="130"/>
    </row>
    <row r="393" ht="12.75" customHeight="1">
      <c r="A393" s="142">
        <v>44580.0</v>
      </c>
      <c r="B393" s="146">
        <f t="shared" si="8"/>
        <v>5.568223782</v>
      </c>
      <c r="C393" s="144">
        <f t="shared" si="1"/>
        <v>2022</v>
      </c>
      <c r="D393" s="144">
        <f t="shared" si="2"/>
        <v>1</v>
      </c>
      <c r="E393" s="131">
        <f t="shared" si="3"/>
        <v>44651</v>
      </c>
      <c r="F393" s="131">
        <f t="shared" si="4"/>
        <v>44742</v>
      </c>
      <c r="G393" s="130" t="str">
        <f t="shared" si="5"/>
        <v/>
      </c>
      <c r="H393" s="130" t="str">
        <f t="shared" si="6"/>
        <v/>
      </c>
      <c r="I393" s="147">
        <f t="shared" si="7"/>
        <v>5.470026259</v>
      </c>
      <c r="J393" s="130"/>
      <c r="K393" s="130"/>
      <c r="L393" s="130"/>
      <c r="M393" s="130"/>
      <c r="N393" s="130"/>
      <c r="O393" s="130"/>
      <c r="P393" s="130"/>
      <c r="Q393" s="130"/>
      <c r="R393" s="130"/>
      <c r="S393" s="130"/>
      <c r="T393" s="130"/>
      <c r="U393" s="130"/>
    </row>
    <row r="394" ht="12.75" customHeight="1">
      <c r="A394" s="142">
        <v>44581.0</v>
      </c>
      <c r="B394" s="146">
        <f t="shared" si="8"/>
        <v>5.443322506</v>
      </c>
      <c r="C394" s="144">
        <f t="shared" si="1"/>
        <v>2022</v>
      </c>
      <c r="D394" s="144">
        <f t="shared" si="2"/>
        <v>1</v>
      </c>
      <c r="E394" s="131">
        <f t="shared" si="3"/>
        <v>44651</v>
      </c>
      <c r="F394" s="131">
        <f t="shared" si="4"/>
        <v>44742</v>
      </c>
      <c r="G394" s="130" t="str">
        <f t="shared" si="5"/>
        <v/>
      </c>
      <c r="H394" s="130" t="str">
        <f t="shared" si="6"/>
        <v/>
      </c>
      <c r="I394" s="147">
        <f t="shared" si="7"/>
        <v>5.470026259</v>
      </c>
      <c r="J394" s="130"/>
      <c r="K394" s="130"/>
      <c r="L394" s="130"/>
      <c r="M394" s="130"/>
      <c r="N394" s="130"/>
      <c r="O394" s="130"/>
      <c r="P394" s="130"/>
      <c r="Q394" s="130"/>
      <c r="R394" s="130"/>
      <c r="S394" s="130"/>
      <c r="T394" s="130"/>
      <c r="U394" s="130"/>
    </row>
    <row r="395" ht="12.75" customHeight="1">
      <c r="A395" s="142">
        <v>44582.0</v>
      </c>
      <c r="B395" s="146">
        <f t="shared" si="8"/>
        <v>5.565419373</v>
      </c>
      <c r="C395" s="144">
        <f t="shared" si="1"/>
        <v>2022</v>
      </c>
      <c r="D395" s="144">
        <f t="shared" si="2"/>
        <v>1</v>
      </c>
      <c r="E395" s="131">
        <f t="shared" si="3"/>
        <v>44651</v>
      </c>
      <c r="F395" s="131">
        <f t="shared" si="4"/>
        <v>44742</v>
      </c>
      <c r="G395" s="130" t="str">
        <f t="shared" si="5"/>
        <v/>
      </c>
      <c r="H395" s="130" t="str">
        <f t="shared" si="6"/>
        <v/>
      </c>
      <c r="I395" s="147">
        <f t="shared" si="7"/>
        <v>5.470026259</v>
      </c>
      <c r="J395" s="130"/>
      <c r="K395" s="130"/>
      <c r="L395" s="130"/>
      <c r="M395" s="130"/>
      <c r="N395" s="130"/>
      <c r="O395" s="130"/>
      <c r="P395" s="130"/>
      <c r="Q395" s="130"/>
      <c r="R395" s="130"/>
      <c r="S395" s="130"/>
      <c r="T395" s="130"/>
      <c r="U395" s="130"/>
    </row>
    <row r="396" ht="12.75" customHeight="1">
      <c r="A396" s="142">
        <v>44583.0</v>
      </c>
      <c r="B396" s="146">
        <f t="shared" si="8"/>
        <v>5.440586603</v>
      </c>
      <c r="C396" s="144">
        <f t="shared" si="1"/>
        <v>2022</v>
      </c>
      <c r="D396" s="144">
        <f t="shared" si="2"/>
        <v>1</v>
      </c>
      <c r="E396" s="131">
        <f t="shared" si="3"/>
        <v>44651</v>
      </c>
      <c r="F396" s="131">
        <f t="shared" si="4"/>
        <v>44742</v>
      </c>
      <c r="G396" s="130" t="str">
        <f t="shared" si="5"/>
        <v/>
      </c>
      <c r="H396" s="130" t="str">
        <f t="shared" si="6"/>
        <v/>
      </c>
      <c r="I396" s="147">
        <f t="shared" si="7"/>
        <v>5.470026259</v>
      </c>
      <c r="J396" s="130"/>
      <c r="K396" s="130"/>
      <c r="L396" s="130"/>
      <c r="M396" s="130"/>
      <c r="N396" s="130"/>
      <c r="O396" s="130"/>
      <c r="P396" s="130"/>
      <c r="Q396" s="130"/>
      <c r="R396" s="130"/>
      <c r="S396" s="130"/>
      <c r="T396" s="130"/>
      <c r="U396" s="130"/>
    </row>
    <row r="397" ht="12.75" customHeight="1">
      <c r="A397" s="142">
        <v>44584.0</v>
      </c>
      <c r="B397" s="146">
        <f t="shared" si="8"/>
        <v>5.562616627</v>
      </c>
      <c r="C397" s="144">
        <f t="shared" si="1"/>
        <v>2022</v>
      </c>
      <c r="D397" s="144">
        <f t="shared" si="2"/>
        <v>1</v>
      </c>
      <c r="E397" s="131">
        <f t="shared" si="3"/>
        <v>44651</v>
      </c>
      <c r="F397" s="131">
        <f t="shared" si="4"/>
        <v>44742</v>
      </c>
      <c r="G397" s="130" t="str">
        <f t="shared" si="5"/>
        <v/>
      </c>
      <c r="H397" s="130" t="str">
        <f t="shared" si="6"/>
        <v/>
      </c>
      <c r="I397" s="147">
        <f t="shared" si="7"/>
        <v>5.470026259</v>
      </c>
      <c r="J397" s="130"/>
      <c r="K397" s="130"/>
      <c r="L397" s="130"/>
      <c r="M397" s="130"/>
      <c r="N397" s="130"/>
      <c r="O397" s="130"/>
      <c r="P397" s="130"/>
      <c r="Q397" s="130"/>
      <c r="R397" s="130"/>
      <c r="S397" s="130"/>
      <c r="T397" s="130"/>
      <c r="U397" s="130"/>
    </row>
    <row r="398" ht="12.75" customHeight="1">
      <c r="A398" s="142">
        <v>44585.0</v>
      </c>
      <c r="B398" s="146">
        <f t="shared" si="8"/>
        <v>5.43785232</v>
      </c>
      <c r="C398" s="144">
        <f t="shared" si="1"/>
        <v>2022</v>
      </c>
      <c r="D398" s="144">
        <f t="shared" si="2"/>
        <v>1</v>
      </c>
      <c r="E398" s="131">
        <f t="shared" si="3"/>
        <v>44651</v>
      </c>
      <c r="F398" s="131">
        <f t="shared" si="4"/>
        <v>44742</v>
      </c>
      <c r="G398" s="130" t="str">
        <f t="shared" si="5"/>
        <v/>
      </c>
      <c r="H398" s="130" t="str">
        <f t="shared" si="6"/>
        <v/>
      </c>
      <c r="I398" s="147">
        <f t="shared" si="7"/>
        <v>5.470026259</v>
      </c>
      <c r="J398" s="130"/>
      <c r="K398" s="130"/>
      <c r="L398" s="130"/>
      <c r="M398" s="130"/>
      <c r="N398" s="130"/>
      <c r="O398" s="130"/>
      <c r="P398" s="130"/>
      <c r="Q398" s="130"/>
      <c r="R398" s="130"/>
      <c r="S398" s="130"/>
      <c r="T398" s="130"/>
      <c r="U398" s="130"/>
    </row>
    <row r="399" ht="12.75" customHeight="1">
      <c r="A399" s="142">
        <v>44586.0</v>
      </c>
      <c r="B399" s="146">
        <f t="shared" si="8"/>
        <v>5.559815544</v>
      </c>
      <c r="C399" s="144">
        <f t="shared" si="1"/>
        <v>2022</v>
      </c>
      <c r="D399" s="144">
        <f t="shared" si="2"/>
        <v>1</v>
      </c>
      <c r="E399" s="131">
        <f t="shared" si="3"/>
        <v>44651</v>
      </c>
      <c r="F399" s="131">
        <f t="shared" si="4"/>
        <v>44742</v>
      </c>
      <c r="G399" s="130" t="str">
        <f t="shared" si="5"/>
        <v/>
      </c>
      <c r="H399" s="130" t="str">
        <f t="shared" si="6"/>
        <v/>
      </c>
      <c r="I399" s="147">
        <f t="shared" si="7"/>
        <v>5.470026259</v>
      </c>
      <c r="J399" s="130"/>
      <c r="K399" s="130"/>
      <c r="L399" s="130"/>
      <c r="M399" s="130"/>
      <c r="N399" s="130"/>
      <c r="O399" s="130"/>
      <c r="P399" s="130"/>
      <c r="Q399" s="130"/>
      <c r="R399" s="130"/>
      <c r="S399" s="130"/>
      <c r="T399" s="130"/>
      <c r="U399" s="130"/>
    </row>
    <row r="400" ht="12.75" customHeight="1">
      <c r="A400" s="142">
        <v>44587.0</v>
      </c>
      <c r="B400" s="146">
        <f t="shared" si="8"/>
        <v>5.435119657</v>
      </c>
      <c r="C400" s="144">
        <f t="shared" si="1"/>
        <v>2022</v>
      </c>
      <c r="D400" s="144">
        <f t="shared" si="2"/>
        <v>1</v>
      </c>
      <c r="E400" s="131">
        <f t="shared" si="3"/>
        <v>44651</v>
      </c>
      <c r="F400" s="131">
        <f t="shared" si="4"/>
        <v>44742</v>
      </c>
      <c r="G400" s="130" t="str">
        <f t="shared" si="5"/>
        <v/>
      </c>
      <c r="H400" s="130" t="str">
        <f t="shared" si="6"/>
        <v/>
      </c>
      <c r="I400" s="147">
        <f t="shared" si="7"/>
        <v>5.470026259</v>
      </c>
      <c r="J400" s="130"/>
      <c r="K400" s="130"/>
      <c r="L400" s="130"/>
      <c r="M400" s="130"/>
      <c r="N400" s="130"/>
      <c r="O400" s="130"/>
      <c r="P400" s="130"/>
      <c r="Q400" s="130"/>
      <c r="R400" s="130"/>
      <c r="S400" s="130"/>
      <c r="T400" s="130"/>
      <c r="U400" s="130"/>
    </row>
    <row r="401" ht="12.75" customHeight="1">
      <c r="A401" s="142">
        <v>44588.0</v>
      </c>
      <c r="B401" s="146">
        <f t="shared" si="8"/>
        <v>5.557016123</v>
      </c>
      <c r="C401" s="144">
        <f t="shared" si="1"/>
        <v>2022</v>
      </c>
      <c r="D401" s="144">
        <f t="shared" si="2"/>
        <v>1</v>
      </c>
      <c r="E401" s="131">
        <f t="shared" si="3"/>
        <v>44651</v>
      </c>
      <c r="F401" s="131">
        <f t="shared" si="4"/>
        <v>44742</v>
      </c>
      <c r="G401" s="130" t="str">
        <f t="shared" si="5"/>
        <v/>
      </c>
      <c r="H401" s="130" t="str">
        <f t="shared" si="6"/>
        <v/>
      </c>
      <c r="I401" s="147">
        <f t="shared" si="7"/>
        <v>5.470026259</v>
      </c>
      <c r="J401" s="130"/>
      <c r="K401" s="130"/>
      <c r="L401" s="130"/>
      <c r="M401" s="130"/>
      <c r="N401" s="130"/>
      <c r="O401" s="130"/>
      <c r="P401" s="130"/>
      <c r="Q401" s="130"/>
      <c r="R401" s="130"/>
      <c r="S401" s="130"/>
      <c r="T401" s="130"/>
      <c r="U401" s="130"/>
    </row>
    <row r="402" ht="12.75" customHeight="1">
      <c r="A402" s="142">
        <v>44589.0</v>
      </c>
      <c r="B402" s="146">
        <f t="shared" si="8"/>
        <v>5.432388612</v>
      </c>
      <c r="C402" s="144">
        <f t="shared" si="1"/>
        <v>2022</v>
      </c>
      <c r="D402" s="144">
        <f t="shared" si="2"/>
        <v>1</v>
      </c>
      <c r="E402" s="131">
        <f t="shared" si="3"/>
        <v>44651</v>
      </c>
      <c r="F402" s="131">
        <f t="shared" si="4"/>
        <v>44742</v>
      </c>
      <c r="G402" s="130" t="str">
        <f t="shared" si="5"/>
        <v/>
      </c>
      <c r="H402" s="130" t="str">
        <f t="shared" si="6"/>
        <v/>
      </c>
      <c r="I402" s="147">
        <f t="shared" si="7"/>
        <v>5.470026259</v>
      </c>
      <c r="J402" s="130"/>
      <c r="K402" s="130"/>
      <c r="L402" s="130"/>
      <c r="M402" s="130"/>
      <c r="N402" s="130"/>
      <c r="O402" s="130"/>
      <c r="P402" s="130"/>
      <c r="Q402" s="130"/>
      <c r="R402" s="130"/>
      <c r="S402" s="130"/>
      <c r="T402" s="130"/>
      <c r="U402" s="130"/>
    </row>
    <row r="403" ht="12.75" customHeight="1">
      <c r="A403" s="142">
        <v>44590.0</v>
      </c>
      <c r="B403" s="146">
        <f t="shared" si="8"/>
        <v>5.554218363</v>
      </c>
      <c r="C403" s="144">
        <f t="shared" si="1"/>
        <v>2022</v>
      </c>
      <c r="D403" s="144">
        <f t="shared" si="2"/>
        <v>1</v>
      </c>
      <c r="E403" s="131">
        <f t="shared" si="3"/>
        <v>44651</v>
      </c>
      <c r="F403" s="131">
        <f t="shared" si="4"/>
        <v>44742</v>
      </c>
      <c r="G403" s="130" t="str">
        <f t="shared" si="5"/>
        <v/>
      </c>
      <c r="H403" s="130" t="str">
        <f t="shared" si="6"/>
        <v/>
      </c>
      <c r="I403" s="147">
        <f t="shared" si="7"/>
        <v>5.470026259</v>
      </c>
      <c r="J403" s="130"/>
      <c r="K403" s="130"/>
      <c r="L403" s="130"/>
      <c r="M403" s="130"/>
      <c r="N403" s="130"/>
      <c r="O403" s="130"/>
      <c r="P403" s="130"/>
      <c r="Q403" s="130"/>
      <c r="R403" s="130"/>
      <c r="S403" s="130"/>
      <c r="T403" s="130"/>
      <c r="U403" s="130"/>
    </row>
    <row r="404" ht="12.75" customHeight="1">
      <c r="A404" s="142">
        <v>44591.0</v>
      </c>
      <c r="B404" s="146">
        <f t="shared" si="8"/>
        <v>5.429659184</v>
      </c>
      <c r="C404" s="144">
        <f t="shared" si="1"/>
        <v>2022</v>
      </c>
      <c r="D404" s="144">
        <f t="shared" si="2"/>
        <v>1</v>
      </c>
      <c r="E404" s="131">
        <f t="shared" si="3"/>
        <v>44651</v>
      </c>
      <c r="F404" s="131">
        <f t="shared" si="4"/>
        <v>44742</v>
      </c>
      <c r="G404" s="130" t="str">
        <f t="shared" si="5"/>
        <v/>
      </c>
      <c r="H404" s="130" t="str">
        <f t="shared" si="6"/>
        <v/>
      </c>
      <c r="I404" s="147">
        <f t="shared" si="7"/>
        <v>5.470026259</v>
      </c>
      <c r="J404" s="130"/>
      <c r="K404" s="130"/>
      <c r="L404" s="130"/>
      <c r="M404" s="130"/>
      <c r="N404" s="130"/>
      <c r="O404" s="130"/>
      <c r="P404" s="130"/>
      <c r="Q404" s="130"/>
      <c r="R404" s="130"/>
      <c r="S404" s="130"/>
      <c r="T404" s="130"/>
      <c r="U404" s="130"/>
    </row>
    <row r="405" ht="12.75" customHeight="1">
      <c r="A405" s="142">
        <v>44592.0</v>
      </c>
      <c r="B405" s="146">
        <f t="shared" si="8"/>
        <v>5.551422262</v>
      </c>
      <c r="C405" s="144">
        <f t="shared" si="1"/>
        <v>2022</v>
      </c>
      <c r="D405" s="144">
        <f t="shared" si="2"/>
        <v>1</v>
      </c>
      <c r="E405" s="131">
        <f t="shared" si="3"/>
        <v>44651</v>
      </c>
      <c r="F405" s="131">
        <f t="shared" si="4"/>
        <v>44742</v>
      </c>
      <c r="G405" s="130" t="str">
        <f t="shared" si="5"/>
        <v/>
      </c>
      <c r="H405" s="130" t="str">
        <f t="shared" si="6"/>
        <v/>
      </c>
      <c r="I405" s="147">
        <f t="shared" si="7"/>
        <v>5.470026259</v>
      </c>
      <c r="J405" s="130"/>
      <c r="K405" s="130"/>
      <c r="L405" s="130"/>
      <c r="M405" s="130"/>
      <c r="N405" s="130"/>
      <c r="O405" s="130"/>
      <c r="P405" s="130"/>
      <c r="Q405" s="130"/>
      <c r="R405" s="130"/>
      <c r="S405" s="130"/>
      <c r="T405" s="130"/>
      <c r="U405" s="130"/>
    </row>
    <row r="406" ht="12.75" customHeight="1">
      <c r="A406" s="142">
        <v>44593.0</v>
      </c>
      <c r="B406" s="146">
        <f t="shared" si="8"/>
        <v>5.426931372</v>
      </c>
      <c r="C406" s="144">
        <f t="shared" si="1"/>
        <v>2022</v>
      </c>
      <c r="D406" s="144">
        <f t="shared" si="2"/>
        <v>1</v>
      </c>
      <c r="E406" s="131">
        <f t="shared" si="3"/>
        <v>44651</v>
      </c>
      <c r="F406" s="131">
        <f t="shared" si="4"/>
        <v>44742</v>
      </c>
      <c r="G406" s="130" t="str">
        <f t="shared" si="5"/>
        <v/>
      </c>
      <c r="H406" s="130" t="str">
        <f t="shared" si="6"/>
        <v/>
      </c>
      <c r="I406" s="147">
        <f t="shared" si="7"/>
        <v>5.470026259</v>
      </c>
      <c r="J406" s="130"/>
      <c r="K406" s="130"/>
      <c r="L406" s="130"/>
      <c r="M406" s="130"/>
      <c r="N406" s="130"/>
      <c r="O406" s="130"/>
      <c r="P406" s="130"/>
      <c r="Q406" s="130"/>
      <c r="R406" s="130"/>
      <c r="S406" s="130"/>
      <c r="T406" s="130"/>
      <c r="U406" s="130"/>
    </row>
    <row r="407" ht="12.75" customHeight="1">
      <c r="A407" s="142">
        <v>44594.0</v>
      </c>
      <c r="B407" s="146">
        <f t="shared" si="8"/>
        <v>5.548627819</v>
      </c>
      <c r="C407" s="144">
        <f t="shared" si="1"/>
        <v>2022</v>
      </c>
      <c r="D407" s="144">
        <f t="shared" si="2"/>
        <v>1</v>
      </c>
      <c r="E407" s="131">
        <f t="shared" si="3"/>
        <v>44651</v>
      </c>
      <c r="F407" s="131">
        <f t="shared" si="4"/>
        <v>44742</v>
      </c>
      <c r="G407" s="130" t="str">
        <f t="shared" si="5"/>
        <v/>
      </c>
      <c r="H407" s="130" t="str">
        <f t="shared" si="6"/>
        <v/>
      </c>
      <c r="I407" s="147">
        <f t="shared" si="7"/>
        <v>5.470026259</v>
      </c>
      <c r="J407" s="130"/>
      <c r="K407" s="130"/>
      <c r="L407" s="130"/>
      <c r="M407" s="130"/>
      <c r="N407" s="130"/>
      <c r="O407" s="130"/>
      <c r="P407" s="130"/>
      <c r="Q407" s="130"/>
      <c r="R407" s="130"/>
      <c r="S407" s="130"/>
      <c r="T407" s="130"/>
      <c r="U407" s="130"/>
    </row>
    <row r="408" ht="12.75" customHeight="1">
      <c r="A408" s="142">
        <v>44595.0</v>
      </c>
      <c r="B408" s="146">
        <f t="shared" si="8"/>
        <v>5.424205175</v>
      </c>
      <c r="C408" s="144">
        <f t="shared" si="1"/>
        <v>2022</v>
      </c>
      <c r="D408" s="144">
        <f t="shared" si="2"/>
        <v>1</v>
      </c>
      <c r="E408" s="131">
        <f t="shared" si="3"/>
        <v>44651</v>
      </c>
      <c r="F408" s="131">
        <f t="shared" si="4"/>
        <v>44742</v>
      </c>
      <c r="G408" s="130" t="str">
        <f t="shared" si="5"/>
        <v/>
      </c>
      <c r="H408" s="130" t="str">
        <f t="shared" si="6"/>
        <v/>
      </c>
      <c r="I408" s="147">
        <f t="shared" si="7"/>
        <v>5.470026259</v>
      </c>
      <c r="J408" s="130"/>
      <c r="K408" s="130"/>
      <c r="L408" s="130"/>
      <c r="M408" s="130"/>
      <c r="N408" s="130"/>
      <c r="O408" s="130"/>
      <c r="P408" s="130"/>
      <c r="Q408" s="130"/>
      <c r="R408" s="130"/>
      <c r="S408" s="130"/>
      <c r="T408" s="130"/>
      <c r="U408" s="130"/>
    </row>
    <row r="409" ht="12.75" customHeight="1">
      <c r="A409" s="142">
        <v>44596.0</v>
      </c>
      <c r="B409" s="146">
        <f t="shared" si="8"/>
        <v>5.545835034</v>
      </c>
      <c r="C409" s="144">
        <f t="shared" si="1"/>
        <v>2022</v>
      </c>
      <c r="D409" s="144">
        <f t="shared" si="2"/>
        <v>1</v>
      </c>
      <c r="E409" s="131">
        <f t="shared" si="3"/>
        <v>44651</v>
      </c>
      <c r="F409" s="131">
        <f t="shared" si="4"/>
        <v>44742</v>
      </c>
      <c r="G409" s="130" t="str">
        <f t="shared" si="5"/>
        <v/>
      </c>
      <c r="H409" s="130" t="str">
        <f t="shared" si="6"/>
        <v/>
      </c>
      <c r="I409" s="147">
        <f t="shared" si="7"/>
        <v>5.470026259</v>
      </c>
      <c r="J409" s="130"/>
      <c r="K409" s="130"/>
      <c r="L409" s="130"/>
      <c r="M409" s="130"/>
      <c r="N409" s="130"/>
      <c r="O409" s="130"/>
      <c r="P409" s="130"/>
      <c r="Q409" s="130"/>
      <c r="R409" s="130"/>
      <c r="S409" s="130"/>
      <c r="T409" s="130"/>
      <c r="U409" s="130"/>
    </row>
    <row r="410" ht="12.75" customHeight="1">
      <c r="A410" s="142">
        <v>44597.0</v>
      </c>
      <c r="B410" s="146">
        <f t="shared" si="8"/>
        <v>5.421480592</v>
      </c>
      <c r="C410" s="144">
        <f t="shared" si="1"/>
        <v>2022</v>
      </c>
      <c r="D410" s="144">
        <f t="shared" si="2"/>
        <v>1</v>
      </c>
      <c r="E410" s="131">
        <f t="shared" si="3"/>
        <v>44651</v>
      </c>
      <c r="F410" s="131">
        <f t="shared" si="4"/>
        <v>44742</v>
      </c>
      <c r="G410" s="130" t="str">
        <f t="shared" si="5"/>
        <v/>
      </c>
      <c r="H410" s="130" t="str">
        <f t="shared" si="6"/>
        <v/>
      </c>
      <c r="I410" s="147">
        <f t="shared" si="7"/>
        <v>5.470026259</v>
      </c>
      <c r="J410" s="130"/>
      <c r="K410" s="130"/>
      <c r="L410" s="130"/>
      <c r="M410" s="130"/>
      <c r="N410" s="130"/>
      <c r="O410" s="130"/>
      <c r="P410" s="130"/>
      <c r="Q410" s="130"/>
      <c r="R410" s="130"/>
      <c r="S410" s="130"/>
      <c r="T410" s="130"/>
      <c r="U410" s="130"/>
    </row>
    <row r="411" ht="12.75" customHeight="1">
      <c r="A411" s="142">
        <v>44598.0</v>
      </c>
      <c r="B411" s="146">
        <f t="shared" si="8"/>
        <v>5.543043904</v>
      </c>
      <c r="C411" s="144">
        <f t="shared" si="1"/>
        <v>2022</v>
      </c>
      <c r="D411" s="144">
        <f t="shared" si="2"/>
        <v>1</v>
      </c>
      <c r="E411" s="131">
        <f t="shared" si="3"/>
        <v>44651</v>
      </c>
      <c r="F411" s="131">
        <f t="shared" si="4"/>
        <v>44742</v>
      </c>
      <c r="G411" s="130" t="str">
        <f t="shared" si="5"/>
        <v/>
      </c>
      <c r="H411" s="130" t="str">
        <f t="shared" si="6"/>
        <v/>
      </c>
      <c r="I411" s="147">
        <f t="shared" si="7"/>
        <v>5.470026259</v>
      </c>
      <c r="J411" s="130"/>
      <c r="K411" s="130"/>
      <c r="L411" s="130"/>
      <c r="M411" s="130"/>
      <c r="N411" s="130"/>
      <c r="O411" s="130"/>
      <c r="P411" s="130"/>
      <c r="Q411" s="130"/>
      <c r="R411" s="130"/>
      <c r="S411" s="130"/>
      <c r="T411" s="130"/>
      <c r="U411" s="130"/>
    </row>
    <row r="412" ht="12.75" customHeight="1">
      <c r="A412" s="142">
        <v>44599.0</v>
      </c>
      <c r="B412" s="146">
        <f t="shared" si="8"/>
        <v>5.418757622</v>
      </c>
      <c r="C412" s="144">
        <f t="shared" si="1"/>
        <v>2022</v>
      </c>
      <c r="D412" s="144">
        <f t="shared" si="2"/>
        <v>1</v>
      </c>
      <c r="E412" s="131">
        <f t="shared" si="3"/>
        <v>44651</v>
      </c>
      <c r="F412" s="131">
        <f t="shared" si="4"/>
        <v>44742</v>
      </c>
      <c r="G412" s="130" t="str">
        <f t="shared" si="5"/>
        <v/>
      </c>
      <c r="H412" s="130" t="str">
        <f t="shared" si="6"/>
        <v/>
      </c>
      <c r="I412" s="147">
        <f t="shared" si="7"/>
        <v>5.470026259</v>
      </c>
      <c r="J412" s="130"/>
      <c r="K412" s="130"/>
      <c r="L412" s="130"/>
      <c r="M412" s="130"/>
      <c r="N412" s="130"/>
      <c r="O412" s="130"/>
      <c r="P412" s="130"/>
      <c r="Q412" s="130"/>
      <c r="R412" s="130"/>
      <c r="S412" s="130"/>
      <c r="T412" s="130"/>
      <c r="U412" s="130"/>
    </row>
    <row r="413" ht="12.75" customHeight="1">
      <c r="A413" s="142">
        <v>44600.0</v>
      </c>
      <c r="B413" s="146">
        <f t="shared" si="8"/>
        <v>5.540254429</v>
      </c>
      <c r="C413" s="144">
        <f t="shared" si="1"/>
        <v>2022</v>
      </c>
      <c r="D413" s="144">
        <f t="shared" si="2"/>
        <v>1</v>
      </c>
      <c r="E413" s="131">
        <f t="shared" si="3"/>
        <v>44651</v>
      </c>
      <c r="F413" s="131">
        <f t="shared" si="4"/>
        <v>44742</v>
      </c>
      <c r="G413" s="130" t="str">
        <f t="shared" si="5"/>
        <v/>
      </c>
      <c r="H413" s="130" t="str">
        <f t="shared" si="6"/>
        <v/>
      </c>
      <c r="I413" s="147">
        <f t="shared" si="7"/>
        <v>5.470026259</v>
      </c>
      <c r="J413" s="130"/>
      <c r="K413" s="130"/>
      <c r="L413" s="130"/>
      <c r="M413" s="130"/>
      <c r="N413" s="130"/>
      <c r="O413" s="130"/>
      <c r="P413" s="130"/>
      <c r="Q413" s="130"/>
      <c r="R413" s="130"/>
      <c r="S413" s="130"/>
      <c r="T413" s="130"/>
      <c r="U413" s="130"/>
    </row>
    <row r="414" ht="12.75" customHeight="1">
      <c r="A414" s="142">
        <v>44601.0</v>
      </c>
      <c r="B414" s="146">
        <f t="shared" si="8"/>
        <v>5.416036263</v>
      </c>
      <c r="C414" s="144">
        <f t="shared" si="1"/>
        <v>2022</v>
      </c>
      <c r="D414" s="144">
        <f t="shared" si="2"/>
        <v>1</v>
      </c>
      <c r="E414" s="131">
        <f t="shared" si="3"/>
        <v>44651</v>
      </c>
      <c r="F414" s="131">
        <f t="shared" si="4"/>
        <v>44742</v>
      </c>
      <c r="G414" s="130" t="str">
        <f t="shared" si="5"/>
        <v/>
      </c>
      <c r="H414" s="130" t="str">
        <f t="shared" si="6"/>
        <v/>
      </c>
      <c r="I414" s="147">
        <f t="shared" si="7"/>
        <v>5.470026259</v>
      </c>
      <c r="J414" s="130"/>
      <c r="K414" s="130"/>
      <c r="L414" s="130"/>
      <c r="M414" s="130"/>
      <c r="N414" s="130"/>
      <c r="O414" s="130"/>
      <c r="P414" s="130"/>
      <c r="Q414" s="130"/>
      <c r="R414" s="130"/>
      <c r="S414" s="130"/>
      <c r="T414" s="130"/>
      <c r="U414" s="130"/>
    </row>
    <row r="415" ht="12.75" customHeight="1">
      <c r="A415" s="142">
        <v>44602.0</v>
      </c>
      <c r="B415" s="146">
        <f t="shared" si="8"/>
        <v>5.537466609</v>
      </c>
      <c r="C415" s="144">
        <f t="shared" si="1"/>
        <v>2022</v>
      </c>
      <c r="D415" s="144">
        <f t="shared" si="2"/>
        <v>1</v>
      </c>
      <c r="E415" s="131">
        <f t="shared" si="3"/>
        <v>44651</v>
      </c>
      <c r="F415" s="131">
        <f t="shared" si="4"/>
        <v>44742</v>
      </c>
      <c r="G415" s="130" t="str">
        <f t="shared" si="5"/>
        <v/>
      </c>
      <c r="H415" s="130" t="str">
        <f t="shared" si="6"/>
        <v/>
      </c>
      <c r="I415" s="147">
        <f t="shared" si="7"/>
        <v>5.470026259</v>
      </c>
      <c r="J415" s="130"/>
      <c r="K415" s="130"/>
      <c r="L415" s="130"/>
      <c r="M415" s="130"/>
      <c r="N415" s="130"/>
      <c r="O415" s="130"/>
      <c r="P415" s="130"/>
      <c r="Q415" s="130"/>
      <c r="R415" s="130"/>
      <c r="S415" s="130"/>
      <c r="T415" s="130"/>
      <c r="U415" s="130"/>
    </row>
    <row r="416" ht="12.75" customHeight="1">
      <c r="A416" s="142">
        <v>44603.0</v>
      </c>
      <c r="B416" s="146">
        <f t="shared" si="8"/>
        <v>5.413316515</v>
      </c>
      <c r="C416" s="144">
        <f t="shared" si="1"/>
        <v>2022</v>
      </c>
      <c r="D416" s="144">
        <f t="shared" si="2"/>
        <v>1</v>
      </c>
      <c r="E416" s="131">
        <f t="shared" si="3"/>
        <v>44651</v>
      </c>
      <c r="F416" s="131">
        <f t="shared" si="4"/>
        <v>44742</v>
      </c>
      <c r="G416" s="130" t="str">
        <f t="shared" si="5"/>
        <v/>
      </c>
      <c r="H416" s="130" t="str">
        <f t="shared" si="6"/>
        <v/>
      </c>
      <c r="I416" s="147">
        <f t="shared" si="7"/>
        <v>5.470026259</v>
      </c>
      <c r="J416" s="130"/>
      <c r="K416" s="130"/>
      <c r="L416" s="130"/>
      <c r="M416" s="130"/>
      <c r="N416" s="130"/>
      <c r="O416" s="130"/>
      <c r="P416" s="130"/>
      <c r="Q416" s="130"/>
      <c r="R416" s="130"/>
      <c r="S416" s="130"/>
      <c r="T416" s="130"/>
      <c r="U416" s="130"/>
    </row>
    <row r="417" ht="12.75" customHeight="1">
      <c r="A417" s="142">
        <v>44604.0</v>
      </c>
      <c r="B417" s="146">
        <f t="shared" si="8"/>
        <v>5.53468044</v>
      </c>
      <c r="C417" s="144">
        <f t="shared" si="1"/>
        <v>2022</v>
      </c>
      <c r="D417" s="144">
        <f t="shared" si="2"/>
        <v>1</v>
      </c>
      <c r="E417" s="131">
        <f t="shared" si="3"/>
        <v>44651</v>
      </c>
      <c r="F417" s="131">
        <f t="shared" si="4"/>
        <v>44742</v>
      </c>
      <c r="G417" s="130" t="str">
        <f t="shared" si="5"/>
        <v/>
      </c>
      <c r="H417" s="130" t="str">
        <f t="shared" si="6"/>
        <v/>
      </c>
      <c r="I417" s="147">
        <f t="shared" si="7"/>
        <v>5.470026259</v>
      </c>
      <c r="J417" s="130"/>
      <c r="K417" s="130"/>
      <c r="L417" s="130"/>
      <c r="M417" s="130"/>
      <c r="N417" s="130"/>
      <c r="O417" s="130"/>
      <c r="P417" s="130"/>
      <c r="Q417" s="130"/>
      <c r="R417" s="130"/>
      <c r="S417" s="130"/>
      <c r="T417" s="130"/>
      <c r="U417" s="130"/>
    </row>
    <row r="418" ht="12.75" customHeight="1">
      <c r="A418" s="142">
        <v>44605.0</v>
      </c>
      <c r="B418" s="146">
        <f t="shared" si="8"/>
        <v>5.410598377</v>
      </c>
      <c r="C418" s="144">
        <f t="shared" si="1"/>
        <v>2022</v>
      </c>
      <c r="D418" s="144">
        <f t="shared" si="2"/>
        <v>1</v>
      </c>
      <c r="E418" s="131">
        <f t="shared" si="3"/>
        <v>44651</v>
      </c>
      <c r="F418" s="131">
        <f t="shared" si="4"/>
        <v>44742</v>
      </c>
      <c r="G418" s="130" t="str">
        <f t="shared" si="5"/>
        <v/>
      </c>
      <c r="H418" s="130" t="str">
        <f t="shared" si="6"/>
        <v/>
      </c>
      <c r="I418" s="147">
        <f t="shared" si="7"/>
        <v>5.470026259</v>
      </c>
      <c r="J418" s="130"/>
      <c r="K418" s="130"/>
      <c r="L418" s="130"/>
      <c r="M418" s="130"/>
      <c r="N418" s="130"/>
      <c r="O418" s="130"/>
      <c r="P418" s="130"/>
      <c r="Q418" s="130"/>
      <c r="R418" s="130"/>
      <c r="S418" s="130"/>
      <c r="T418" s="130"/>
      <c r="U418" s="130"/>
    </row>
    <row r="419" ht="12.75" customHeight="1">
      <c r="A419" s="142">
        <v>44606.0</v>
      </c>
      <c r="B419" s="146">
        <f t="shared" si="8"/>
        <v>5.531895924</v>
      </c>
      <c r="C419" s="144">
        <f t="shared" si="1"/>
        <v>2022</v>
      </c>
      <c r="D419" s="144">
        <f t="shared" si="2"/>
        <v>1</v>
      </c>
      <c r="E419" s="131">
        <f t="shared" si="3"/>
        <v>44651</v>
      </c>
      <c r="F419" s="131">
        <f t="shared" si="4"/>
        <v>44742</v>
      </c>
      <c r="G419" s="130" t="str">
        <f t="shared" si="5"/>
        <v/>
      </c>
      <c r="H419" s="130" t="str">
        <f t="shared" si="6"/>
        <v/>
      </c>
      <c r="I419" s="147">
        <f t="shared" si="7"/>
        <v>5.470026259</v>
      </c>
      <c r="J419" s="130"/>
      <c r="K419" s="130"/>
      <c r="L419" s="130"/>
      <c r="M419" s="130"/>
      <c r="N419" s="130"/>
      <c r="O419" s="130"/>
      <c r="P419" s="130"/>
      <c r="Q419" s="130"/>
      <c r="R419" s="130"/>
      <c r="S419" s="130"/>
      <c r="T419" s="130"/>
      <c r="U419" s="130"/>
    </row>
    <row r="420" ht="12.75" customHeight="1">
      <c r="A420" s="142">
        <v>44607.0</v>
      </c>
      <c r="B420" s="146">
        <f t="shared" si="8"/>
        <v>5.407881847</v>
      </c>
      <c r="C420" s="144">
        <f t="shared" si="1"/>
        <v>2022</v>
      </c>
      <c r="D420" s="144">
        <f t="shared" si="2"/>
        <v>1</v>
      </c>
      <c r="E420" s="131">
        <f t="shared" si="3"/>
        <v>44651</v>
      </c>
      <c r="F420" s="131">
        <f t="shared" si="4"/>
        <v>44742</v>
      </c>
      <c r="G420" s="130" t="str">
        <f t="shared" si="5"/>
        <v/>
      </c>
      <c r="H420" s="130" t="str">
        <f t="shared" si="6"/>
        <v/>
      </c>
      <c r="I420" s="147">
        <f t="shared" si="7"/>
        <v>5.470026259</v>
      </c>
      <c r="J420" s="130"/>
      <c r="K420" s="130"/>
      <c r="L420" s="130"/>
      <c r="M420" s="130"/>
      <c r="N420" s="130"/>
      <c r="O420" s="130"/>
      <c r="P420" s="130"/>
      <c r="Q420" s="130"/>
      <c r="R420" s="130"/>
      <c r="S420" s="130"/>
      <c r="T420" s="130"/>
      <c r="U420" s="130"/>
    </row>
    <row r="421" ht="12.75" customHeight="1">
      <c r="A421" s="142">
        <v>44608.0</v>
      </c>
      <c r="B421" s="146">
        <f t="shared" si="8"/>
        <v>5.529113058</v>
      </c>
      <c r="C421" s="144">
        <f t="shared" si="1"/>
        <v>2022</v>
      </c>
      <c r="D421" s="144">
        <f t="shared" si="2"/>
        <v>1</v>
      </c>
      <c r="E421" s="131">
        <f t="shared" si="3"/>
        <v>44651</v>
      </c>
      <c r="F421" s="131">
        <f t="shared" si="4"/>
        <v>44742</v>
      </c>
      <c r="G421" s="130" t="str">
        <f t="shared" si="5"/>
        <v/>
      </c>
      <c r="H421" s="130" t="str">
        <f t="shared" si="6"/>
        <v/>
      </c>
      <c r="I421" s="147">
        <f t="shared" si="7"/>
        <v>5.470026259</v>
      </c>
      <c r="J421" s="130"/>
      <c r="K421" s="130"/>
      <c r="L421" s="130"/>
      <c r="M421" s="130"/>
      <c r="N421" s="130"/>
      <c r="O421" s="130"/>
      <c r="P421" s="130"/>
      <c r="Q421" s="130"/>
      <c r="R421" s="130"/>
      <c r="S421" s="130"/>
      <c r="T421" s="130"/>
      <c r="U421" s="130"/>
    </row>
    <row r="422" ht="12.75" customHeight="1">
      <c r="A422" s="142">
        <v>44609.0</v>
      </c>
      <c r="B422" s="146">
        <f t="shared" si="8"/>
        <v>5.405166924</v>
      </c>
      <c r="C422" s="144">
        <f t="shared" si="1"/>
        <v>2022</v>
      </c>
      <c r="D422" s="144">
        <f t="shared" si="2"/>
        <v>1</v>
      </c>
      <c r="E422" s="131">
        <f t="shared" si="3"/>
        <v>44651</v>
      </c>
      <c r="F422" s="131">
        <f t="shared" si="4"/>
        <v>44742</v>
      </c>
      <c r="G422" s="130" t="str">
        <f t="shared" si="5"/>
        <v/>
      </c>
      <c r="H422" s="130" t="str">
        <f t="shared" si="6"/>
        <v/>
      </c>
      <c r="I422" s="147">
        <f t="shared" si="7"/>
        <v>5.470026259</v>
      </c>
      <c r="J422" s="130"/>
      <c r="K422" s="130"/>
      <c r="L422" s="130"/>
      <c r="M422" s="130"/>
      <c r="N422" s="130"/>
      <c r="O422" s="130"/>
      <c r="P422" s="130"/>
      <c r="Q422" s="130"/>
      <c r="R422" s="130"/>
      <c r="S422" s="130"/>
      <c r="T422" s="130"/>
      <c r="U422" s="130"/>
    </row>
    <row r="423" ht="12.75" customHeight="1">
      <c r="A423" s="142">
        <v>44610.0</v>
      </c>
      <c r="B423" s="146">
        <f t="shared" si="8"/>
        <v>5.526331841</v>
      </c>
      <c r="C423" s="144">
        <f t="shared" si="1"/>
        <v>2022</v>
      </c>
      <c r="D423" s="144">
        <f t="shared" si="2"/>
        <v>1</v>
      </c>
      <c r="E423" s="131">
        <f t="shared" si="3"/>
        <v>44651</v>
      </c>
      <c r="F423" s="131">
        <f t="shared" si="4"/>
        <v>44742</v>
      </c>
      <c r="G423" s="130" t="str">
        <f t="shared" si="5"/>
        <v/>
      </c>
      <c r="H423" s="130" t="str">
        <f t="shared" si="6"/>
        <v/>
      </c>
      <c r="I423" s="147">
        <f t="shared" si="7"/>
        <v>5.470026259</v>
      </c>
      <c r="J423" s="130"/>
      <c r="K423" s="130"/>
      <c r="L423" s="130"/>
      <c r="M423" s="130"/>
      <c r="N423" s="130"/>
      <c r="O423" s="130"/>
      <c r="P423" s="130"/>
      <c r="Q423" s="130"/>
      <c r="R423" s="130"/>
      <c r="S423" s="130"/>
      <c r="T423" s="130"/>
      <c r="U423" s="130"/>
    </row>
    <row r="424" ht="12.75" customHeight="1">
      <c r="A424" s="142">
        <v>44611.0</v>
      </c>
      <c r="B424" s="146">
        <f t="shared" si="8"/>
        <v>5.402453608</v>
      </c>
      <c r="C424" s="144">
        <f t="shared" si="1"/>
        <v>2022</v>
      </c>
      <c r="D424" s="144">
        <f t="shared" si="2"/>
        <v>1</v>
      </c>
      <c r="E424" s="131">
        <f t="shared" si="3"/>
        <v>44651</v>
      </c>
      <c r="F424" s="131">
        <f t="shared" si="4"/>
        <v>44742</v>
      </c>
      <c r="G424" s="130" t="str">
        <f t="shared" si="5"/>
        <v/>
      </c>
      <c r="H424" s="130" t="str">
        <f t="shared" si="6"/>
        <v/>
      </c>
      <c r="I424" s="147">
        <f t="shared" si="7"/>
        <v>5.470026259</v>
      </c>
      <c r="J424" s="130"/>
      <c r="K424" s="130"/>
      <c r="L424" s="130"/>
      <c r="M424" s="130"/>
      <c r="N424" s="130"/>
      <c r="O424" s="130"/>
      <c r="P424" s="130"/>
      <c r="Q424" s="130"/>
      <c r="R424" s="130"/>
      <c r="S424" s="130"/>
      <c r="T424" s="130"/>
      <c r="U424" s="130"/>
    </row>
    <row r="425" ht="12.75" customHeight="1">
      <c r="A425" s="142">
        <v>44612.0</v>
      </c>
      <c r="B425" s="146">
        <f t="shared" si="8"/>
        <v>5.523552272</v>
      </c>
      <c r="C425" s="144">
        <f t="shared" si="1"/>
        <v>2022</v>
      </c>
      <c r="D425" s="144">
        <f t="shared" si="2"/>
        <v>1</v>
      </c>
      <c r="E425" s="131">
        <f t="shared" si="3"/>
        <v>44651</v>
      </c>
      <c r="F425" s="131">
        <f t="shared" si="4"/>
        <v>44742</v>
      </c>
      <c r="G425" s="130" t="str">
        <f t="shared" si="5"/>
        <v/>
      </c>
      <c r="H425" s="130" t="str">
        <f t="shared" si="6"/>
        <v/>
      </c>
      <c r="I425" s="147">
        <f t="shared" si="7"/>
        <v>5.470026259</v>
      </c>
      <c r="J425" s="130"/>
      <c r="K425" s="130"/>
      <c r="L425" s="130"/>
      <c r="M425" s="130"/>
      <c r="N425" s="130"/>
      <c r="O425" s="130"/>
      <c r="P425" s="130"/>
      <c r="Q425" s="130"/>
      <c r="R425" s="130"/>
      <c r="S425" s="130"/>
      <c r="T425" s="130"/>
      <c r="U425" s="130"/>
    </row>
    <row r="426" ht="12.75" customHeight="1">
      <c r="A426" s="142">
        <v>44613.0</v>
      </c>
      <c r="B426" s="146">
        <f t="shared" si="8"/>
        <v>5.399741897</v>
      </c>
      <c r="C426" s="144">
        <f t="shared" si="1"/>
        <v>2022</v>
      </c>
      <c r="D426" s="144">
        <f t="shared" si="2"/>
        <v>1</v>
      </c>
      <c r="E426" s="131">
        <f t="shared" si="3"/>
        <v>44651</v>
      </c>
      <c r="F426" s="131">
        <f t="shared" si="4"/>
        <v>44742</v>
      </c>
      <c r="G426" s="130" t="str">
        <f t="shared" si="5"/>
        <v/>
      </c>
      <c r="H426" s="130" t="str">
        <f t="shared" si="6"/>
        <v/>
      </c>
      <c r="I426" s="147">
        <f t="shared" si="7"/>
        <v>5.470026259</v>
      </c>
      <c r="J426" s="130"/>
      <c r="K426" s="130"/>
      <c r="L426" s="130"/>
      <c r="M426" s="130"/>
      <c r="N426" s="130"/>
      <c r="O426" s="130"/>
      <c r="P426" s="130"/>
      <c r="Q426" s="130"/>
      <c r="R426" s="130"/>
      <c r="S426" s="130"/>
      <c r="T426" s="130"/>
      <c r="U426" s="130"/>
    </row>
    <row r="427" ht="12.75" customHeight="1">
      <c r="A427" s="142">
        <v>44614.0</v>
      </c>
      <c r="B427" s="146">
        <f t="shared" si="8"/>
        <v>5.520774351</v>
      </c>
      <c r="C427" s="144">
        <f t="shared" si="1"/>
        <v>2022</v>
      </c>
      <c r="D427" s="144">
        <f t="shared" si="2"/>
        <v>1</v>
      </c>
      <c r="E427" s="131">
        <f t="shared" si="3"/>
        <v>44651</v>
      </c>
      <c r="F427" s="131">
        <f t="shared" si="4"/>
        <v>44742</v>
      </c>
      <c r="G427" s="130" t="str">
        <f t="shared" si="5"/>
        <v/>
      </c>
      <c r="H427" s="130" t="str">
        <f t="shared" si="6"/>
        <v/>
      </c>
      <c r="I427" s="147">
        <f t="shared" si="7"/>
        <v>5.470026259</v>
      </c>
      <c r="J427" s="130"/>
      <c r="K427" s="130"/>
      <c r="L427" s="130"/>
      <c r="M427" s="130"/>
      <c r="N427" s="130"/>
      <c r="O427" s="130"/>
      <c r="P427" s="130"/>
      <c r="Q427" s="130"/>
      <c r="R427" s="130"/>
      <c r="S427" s="130"/>
      <c r="T427" s="130"/>
      <c r="U427" s="130"/>
    </row>
    <row r="428" ht="12.75" customHeight="1">
      <c r="A428" s="142">
        <v>44615.0</v>
      </c>
      <c r="B428" s="146">
        <f t="shared" si="8"/>
        <v>5.39703179</v>
      </c>
      <c r="C428" s="144">
        <f t="shared" si="1"/>
        <v>2022</v>
      </c>
      <c r="D428" s="144">
        <f t="shared" si="2"/>
        <v>1</v>
      </c>
      <c r="E428" s="131">
        <f t="shared" si="3"/>
        <v>44651</v>
      </c>
      <c r="F428" s="131">
        <f t="shared" si="4"/>
        <v>44742</v>
      </c>
      <c r="G428" s="130" t="str">
        <f t="shared" si="5"/>
        <v/>
      </c>
      <c r="H428" s="130" t="str">
        <f t="shared" si="6"/>
        <v/>
      </c>
      <c r="I428" s="147">
        <f t="shared" si="7"/>
        <v>5.470026259</v>
      </c>
      <c r="J428" s="130"/>
      <c r="K428" s="130"/>
      <c r="L428" s="130"/>
      <c r="M428" s="130"/>
      <c r="N428" s="130"/>
      <c r="O428" s="130"/>
      <c r="P428" s="130"/>
      <c r="Q428" s="130"/>
      <c r="R428" s="130"/>
      <c r="S428" s="130"/>
      <c r="T428" s="130"/>
      <c r="U428" s="130"/>
    </row>
    <row r="429" ht="12.75" customHeight="1">
      <c r="A429" s="142">
        <v>44616.0</v>
      </c>
      <c r="B429" s="146">
        <f t="shared" si="8"/>
        <v>5.517998076</v>
      </c>
      <c r="C429" s="144">
        <f t="shared" si="1"/>
        <v>2022</v>
      </c>
      <c r="D429" s="144">
        <f t="shared" si="2"/>
        <v>1</v>
      </c>
      <c r="E429" s="131">
        <f t="shared" si="3"/>
        <v>44651</v>
      </c>
      <c r="F429" s="131">
        <f t="shared" si="4"/>
        <v>44742</v>
      </c>
      <c r="G429" s="130" t="str">
        <f t="shared" si="5"/>
        <v/>
      </c>
      <c r="H429" s="130" t="str">
        <f t="shared" si="6"/>
        <v/>
      </c>
      <c r="I429" s="147">
        <f t="shared" si="7"/>
        <v>5.470026259</v>
      </c>
      <c r="J429" s="130"/>
      <c r="K429" s="130"/>
      <c r="L429" s="130"/>
      <c r="M429" s="130"/>
      <c r="N429" s="130"/>
      <c r="O429" s="130"/>
      <c r="P429" s="130"/>
      <c r="Q429" s="130"/>
      <c r="R429" s="130"/>
      <c r="S429" s="130"/>
      <c r="T429" s="130"/>
      <c r="U429" s="130"/>
    </row>
    <row r="430" ht="12.75" customHeight="1">
      <c r="A430" s="142">
        <v>44617.0</v>
      </c>
      <c r="B430" s="146">
        <f t="shared" si="8"/>
        <v>5.394323286</v>
      </c>
      <c r="C430" s="144">
        <f t="shared" si="1"/>
        <v>2022</v>
      </c>
      <c r="D430" s="144">
        <f t="shared" si="2"/>
        <v>1</v>
      </c>
      <c r="E430" s="131">
        <f t="shared" si="3"/>
        <v>44651</v>
      </c>
      <c r="F430" s="131">
        <f t="shared" si="4"/>
        <v>44742</v>
      </c>
      <c r="G430" s="130" t="str">
        <f t="shared" si="5"/>
        <v/>
      </c>
      <c r="H430" s="130" t="str">
        <f t="shared" si="6"/>
        <v/>
      </c>
      <c r="I430" s="147">
        <f t="shared" si="7"/>
        <v>5.470026259</v>
      </c>
      <c r="J430" s="130"/>
      <c r="K430" s="130"/>
      <c r="L430" s="130"/>
      <c r="M430" s="130"/>
      <c r="N430" s="130"/>
      <c r="O430" s="130"/>
      <c r="P430" s="130"/>
      <c r="Q430" s="130"/>
      <c r="R430" s="130"/>
      <c r="S430" s="130"/>
      <c r="T430" s="130"/>
      <c r="U430" s="130"/>
    </row>
    <row r="431" ht="12.75" customHeight="1">
      <c r="A431" s="142">
        <v>44618.0</v>
      </c>
      <c r="B431" s="146">
        <f t="shared" si="8"/>
        <v>5.515223445</v>
      </c>
      <c r="C431" s="144">
        <f t="shared" si="1"/>
        <v>2022</v>
      </c>
      <c r="D431" s="144">
        <f t="shared" si="2"/>
        <v>1</v>
      </c>
      <c r="E431" s="131">
        <f t="shared" si="3"/>
        <v>44651</v>
      </c>
      <c r="F431" s="131">
        <f t="shared" si="4"/>
        <v>44742</v>
      </c>
      <c r="G431" s="130" t="str">
        <f t="shared" si="5"/>
        <v/>
      </c>
      <c r="H431" s="130" t="str">
        <f t="shared" si="6"/>
        <v/>
      </c>
      <c r="I431" s="147">
        <f t="shared" si="7"/>
        <v>5.470026259</v>
      </c>
      <c r="J431" s="130"/>
      <c r="K431" s="130"/>
      <c r="L431" s="130"/>
      <c r="M431" s="130"/>
      <c r="N431" s="130"/>
      <c r="O431" s="130"/>
      <c r="P431" s="130"/>
      <c r="Q431" s="130"/>
      <c r="R431" s="130"/>
      <c r="S431" s="130"/>
      <c r="T431" s="130"/>
      <c r="U431" s="130"/>
    </row>
    <row r="432" ht="12.75" customHeight="1">
      <c r="A432" s="142">
        <v>44619.0</v>
      </c>
      <c r="B432" s="146">
        <f t="shared" si="8"/>
        <v>5.391616384</v>
      </c>
      <c r="C432" s="144">
        <f t="shared" si="1"/>
        <v>2022</v>
      </c>
      <c r="D432" s="144">
        <f t="shared" si="2"/>
        <v>1</v>
      </c>
      <c r="E432" s="131">
        <f t="shared" si="3"/>
        <v>44651</v>
      </c>
      <c r="F432" s="131">
        <f t="shared" si="4"/>
        <v>44742</v>
      </c>
      <c r="G432" s="130" t="str">
        <f t="shared" si="5"/>
        <v/>
      </c>
      <c r="H432" s="130" t="str">
        <f t="shared" si="6"/>
        <v/>
      </c>
      <c r="I432" s="147">
        <f t="shared" si="7"/>
        <v>5.470026259</v>
      </c>
      <c r="J432" s="130"/>
      <c r="K432" s="130"/>
      <c r="L432" s="130"/>
      <c r="M432" s="130"/>
      <c r="N432" s="130"/>
      <c r="O432" s="130"/>
      <c r="P432" s="130"/>
      <c r="Q432" s="130"/>
      <c r="R432" s="130"/>
      <c r="S432" s="130"/>
      <c r="T432" s="130"/>
      <c r="U432" s="130"/>
    </row>
    <row r="433" ht="12.75" customHeight="1">
      <c r="A433" s="142">
        <v>44620.0</v>
      </c>
      <c r="B433" s="146">
        <f t="shared" si="8"/>
        <v>5.512450458</v>
      </c>
      <c r="C433" s="144">
        <f t="shared" si="1"/>
        <v>2022</v>
      </c>
      <c r="D433" s="144">
        <f t="shared" si="2"/>
        <v>1</v>
      </c>
      <c r="E433" s="131">
        <f t="shared" si="3"/>
        <v>44651</v>
      </c>
      <c r="F433" s="131">
        <f t="shared" si="4"/>
        <v>44742</v>
      </c>
      <c r="G433" s="130" t="str">
        <f t="shared" si="5"/>
        <v/>
      </c>
      <c r="H433" s="130" t="str">
        <f t="shared" si="6"/>
        <v/>
      </c>
      <c r="I433" s="147">
        <f t="shared" si="7"/>
        <v>5.470026259</v>
      </c>
      <c r="J433" s="130"/>
      <c r="K433" s="130"/>
      <c r="L433" s="130"/>
      <c r="M433" s="130"/>
      <c r="N433" s="130"/>
      <c r="O433" s="130"/>
      <c r="P433" s="130"/>
      <c r="Q433" s="130"/>
      <c r="R433" s="130"/>
      <c r="S433" s="130"/>
      <c r="T433" s="130"/>
      <c r="U433" s="130"/>
    </row>
    <row r="434" ht="12.75" customHeight="1">
      <c r="A434" s="142">
        <v>44621.0</v>
      </c>
      <c r="B434" s="146">
        <f t="shared" si="8"/>
        <v>5.388911083</v>
      </c>
      <c r="C434" s="144">
        <f t="shared" si="1"/>
        <v>2022</v>
      </c>
      <c r="D434" s="144">
        <f t="shared" si="2"/>
        <v>1</v>
      </c>
      <c r="E434" s="131">
        <f t="shared" si="3"/>
        <v>44651</v>
      </c>
      <c r="F434" s="131">
        <f t="shared" si="4"/>
        <v>44742</v>
      </c>
      <c r="G434" s="130" t="str">
        <f t="shared" si="5"/>
        <v/>
      </c>
      <c r="H434" s="130" t="str">
        <f t="shared" si="6"/>
        <v/>
      </c>
      <c r="I434" s="147">
        <f t="shared" si="7"/>
        <v>5.470026259</v>
      </c>
      <c r="J434" s="130"/>
      <c r="K434" s="130"/>
      <c r="L434" s="130"/>
      <c r="M434" s="130"/>
      <c r="N434" s="130"/>
      <c r="O434" s="130"/>
      <c r="P434" s="130"/>
      <c r="Q434" s="130"/>
      <c r="R434" s="130"/>
      <c r="S434" s="130"/>
      <c r="T434" s="130"/>
      <c r="U434" s="130"/>
    </row>
    <row r="435" ht="12.75" customHeight="1">
      <c r="A435" s="142">
        <v>44622.0</v>
      </c>
      <c r="B435" s="146">
        <f t="shared" si="8"/>
        <v>5.509679114</v>
      </c>
      <c r="C435" s="144">
        <f t="shared" si="1"/>
        <v>2022</v>
      </c>
      <c r="D435" s="144">
        <f t="shared" si="2"/>
        <v>1</v>
      </c>
      <c r="E435" s="131">
        <f t="shared" si="3"/>
        <v>44651</v>
      </c>
      <c r="F435" s="131">
        <f t="shared" si="4"/>
        <v>44742</v>
      </c>
      <c r="G435" s="130" t="str">
        <f t="shared" si="5"/>
        <v/>
      </c>
      <c r="H435" s="130" t="str">
        <f t="shared" si="6"/>
        <v/>
      </c>
      <c r="I435" s="147">
        <f t="shared" si="7"/>
        <v>5.470026259</v>
      </c>
      <c r="J435" s="130"/>
      <c r="K435" s="130"/>
      <c r="L435" s="130"/>
      <c r="M435" s="130"/>
      <c r="N435" s="130"/>
      <c r="O435" s="130"/>
      <c r="P435" s="130"/>
      <c r="Q435" s="130"/>
      <c r="R435" s="130"/>
      <c r="S435" s="130"/>
      <c r="T435" s="130"/>
      <c r="U435" s="130"/>
    </row>
    <row r="436" ht="12.75" customHeight="1">
      <c r="A436" s="142">
        <v>44623.0</v>
      </c>
      <c r="B436" s="146">
        <f t="shared" si="8"/>
        <v>5.386207382</v>
      </c>
      <c r="C436" s="144">
        <f t="shared" si="1"/>
        <v>2022</v>
      </c>
      <c r="D436" s="144">
        <f t="shared" si="2"/>
        <v>1</v>
      </c>
      <c r="E436" s="131">
        <f t="shared" si="3"/>
        <v>44651</v>
      </c>
      <c r="F436" s="131">
        <f t="shared" si="4"/>
        <v>44742</v>
      </c>
      <c r="G436" s="130" t="str">
        <f t="shared" si="5"/>
        <v/>
      </c>
      <c r="H436" s="130" t="str">
        <f t="shared" si="6"/>
        <v/>
      </c>
      <c r="I436" s="147">
        <f t="shared" si="7"/>
        <v>5.470026259</v>
      </c>
      <c r="J436" s="130"/>
      <c r="K436" s="130"/>
      <c r="L436" s="130"/>
      <c r="M436" s="130"/>
      <c r="N436" s="130"/>
      <c r="O436" s="130"/>
      <c r="P436" s="130"/>
      <c r="Q436" s="130"/>
      <c r="R436" s="130"/>
      <c r="S436" s="130"/>
      <c r="T436" s="130"/>
      <c r="U436" s="130"/>
    </row>
    <row r="437" ht="12.75" customHeight="1">
      <c r="A437" s="142">
        <v>44624.0</v>
      </c>
      <c r="B437" s="146">
        <f t="shared" si="8"/>
        <v>5.506909412</v>
      </c>
      <c r="C437" s="144">
        <f t="shared" si="1"/>
        <v>2022</v>
      </c>
      <c r="D437" s="144">
        <f t="shared" si="2"/>
        <v>1</v>
      </c>
      <c r="E437" s="131">
        <f t="shared" si="3"/>
        <v>44651</v>
      </c>
      <c r="F437" s="131">
        <f t="shared" si="4"/>
        <v>44742</v>
      </c>
      <c r="G437" s="130" t="str">
        <f t="shared" si="5"/>
        <v/>
      </c>
      <c r="H437" s="130" t="str">
        <f t="shared" si="6"/>
        <v/>
      </c>
      <c r="I437" s="147">
        <f t="shared" si="7"/>
        <v>5.470026259</v>
      </c>
      <c r="J437" s="130"/>
      <c r="K437" s="130"/>
      <c r="L437" s="130"/>
      <c r="M437" s="130"/>
      <c r="N437" s="130"/>
      <c r="O437" s="130"/>
      <c r="P437" s="130"/>
      <c r="Q437" s="130"/>
      <c r="R437" s="130"/>
      <c r="S437" s="130"/>
      <c r="T437" s="130"/>
      <c r="U437" s="130"/>
    </row>
    <row r="438" ht="12.75" customHeight="1">
      <c r="A438" s="142">
        <v>44625.0</v>
      </c>
      <c r="B438" s="146">
        <f t="shared" si="8"/>
        <v>5.383505279</v>
      </c>
      <c r="C438" s="144">
        <f t="shared" si="1"/>
        <v>2022</v>
      </c>
      <c r="D438" s="144">
        <f t="shared" si="2"/>
        <v>1</v>
      </c>
      <c r="E438" s="131">
        <f t="shared" si="3"/>
        <v>44651</v>
      </c>
      <c r="F438" s="131">
        <f t="shared" si="4"/>
        <v>44742</v>
      </c>
      <c r="G438" s="130" t="str">
        <f t="shared" si="5"/>
        <v/>
      </c>
      <c r="H438" s="130" t="str">
        <f t="shared" si="6"/>
        <v/>
      </c>
      <c r="I438" s="147">
        <f t="shared" si="7"/>
        <v>5.470026259</v>
      </c>
      <c r="J438" s="130"/>
      <c r="K438" s="130"/>
      <c r="L438" s="130"/>
      <c r="M438" s="130"/>
      <c r="N438" s="130"/>
      <c r="O438" s="130"/>
      <c r="P438" s="130"/>
      <c r="Q438" s="130"/>
      <c r="R438" s="130"/>
      <c r="S438" s="130"/>
      <c r="T438" s="130"/>
      <c r="U438" s="130"/>
    </row>
    <row r="439" ht="12.75" customHeight="1">
      <c r="A439" s="142">
        <v>44626.0</v>
      </c>
      <c r="B439" s="146">
        <f t="shared" si="8"/>
        <v>5.50414135</v>
      </c>
      <c r="C439" s="144">
        <f t="shared" si="1"/>
        <v>2022</v>
      </c>
      <c r="D439" s="144">
        <f t="shared" si="2"/>
        <v>1</v>
      </c>
      <c r="E439" s="131">
        <f t="shared" si="3"/>
        <v>44651</v>
      </c>
      <c r="F439" s="131">
        <f t="shared" si="4"/>
        <v>44742</v>
      </c>
      <c r="G439" s="130" t="str">
        <f t="shared" si="5"/>
        <v/>
      </c>
      <c r="H439" s="130" t="str">
        <f t="shared" si="6"/>
        <v/>
      </c>
      <c r="I439" s="147">
        <f t="shared" si="7"/>
        <v>5.470026259</v>
      </c>
      <c r="J439" s="130"/>
      <c r="K439" s="130"/>
      <c r="L439" s="130"/>
      <c r="M439" s="130"/>
      <c r="N439" s="130"/>
      <c r="O439" s="130"/>
      <c r="P439" s="130"/>
      <c r="Q439" s="130"/>
      <c r="R439" s="130"/>
      <c r="S439" s="130"/>
      <c r="T439" s="130"/>
      <c r="U439" s="130"/>
    </row>
    <row r="440" ht="12.75" customHeight="1">
      <c r="A440" s="142">
        <v>44627.0</v>
      </c>
      <c r="B440" s="146">
        <f t="shared" si="8"/>
        <v>5.380804774</v>
      </c>
      <c r="C440" s="144">
        <f t="shared" si="1"/>
        <v>2022</v>
      </c>
      <c r="D440" s="144">
        <f t="shared" si="2"/>
        <v>1</v>
      </c>
      <c r="E440" s="131">
        <f t="shared" si="3"/>
        <v>44651</v>
      </c>
      <c r="F440" s="131">
        <f t="shared" si="4"/>
        <v>44742</v>
      </c>
      <c r="G440" s="130" t="str">
        <f t="shared" si="5"/>
        <v/>
      </c>
      <c r="H440" s="130" t="str">
        <f t="shared" si="6"/>
        <v/>
      </c>
      <c r="I440" s="147">
        <f t="shared" si="7"/>
        <v>5.470026259</v>
      </c>
      <c r="J440" s="130"/>
      <c r="K440" s="130"/>
      <c r="L440" s="130"/>
      <c r="M440" s="130"/>
      <c r="N440" s="130"/>
      <c r="O440" s="130"/>
      <c r="P440" s="130"/>
      <c r="Q440" s="130"/>
      <c r="R440" s="130"/>
      <c r="S440" s="130"/>
      <c r="T440" s="130"/>
      <c r="U440" s="130"/>
    </row>
    <row r="441" ht="12.75" customHeight="1">
      <c r="A441" s="142">
        <v>44628.0</v>
      </c>
      <c r="B441" s="146">
        <f t="shared" si="8"/>
        <v>5.501374927</v>
      </c>
      <c r="C441" s="144">
        <f t="shared" si="1"/>
        <v>2022</v>
      </c>
      <c r="D441" s="144">
        <f t="shared" si="2"/>
        <v>1</v>
      </c>
      <c r="E441" s="131">
        <f t="shared" si="3"/>
        <v>44651</v>
      </c>
      <c r="F441" s="131">
        <f t="shared" si="4"/>
        <v>44742</v>
      </c>
      <c r="G441" s="130" t="str">
        <f t="shared" si="5"/>
        <v/>
      </c>
      <c r="H441" s="130" t="str">
        <f t="shared" si="6"/>
        <v/>
      </c>
      <c r="I441" s="147">
        <f t="shared" si="7"/>
        <v>5.470026259</v>
      </c>
      <c r="J441" s="130"/>
      <c r="K441" s="130"/>
      <c r="L441" s="130"/>
      <c r="M441" s="130"/>
      <c r="N441" s="130"/>
      <c r="O441" s="130"/>
      <c r="P441" s="130"/>
      <c r="Q441" s="130"/>
      <c r="R441" s="130"/>
      <c r="S441" s="130"/>
      <c r="T441" s="130"/>
      <c r="U441" s="130"/>
    </row>
    <row r="442" ht="12.75" customHeight="1">
      <c r="A442" s="142">
        <v>44629.0</v>
      </c>
      <c r="B442" s="146">
        <f t="shared" si="8"/>
        <v>5.378105866</v>
      </c>
      <c r="C442" s="144">
        <f t="shared" si="1"/>
        <v>2022</v>
      </c>
      <c r="D442" s="144">
        <f t="shared" si="2"/>
        <v>1</v>
      </c>
      <c r="E442" s="131">
        <f t="shared" si="3"/>
        <v>44651</v>
      </c>
      <c r="F442" s="131">
        <f t="shared" si="4"/>
        <v>44742</v>
      </c>
      <c r="G442" s="130" t="str">
        <f t="shared" si="5"/>
        <v/>
      </c>
      <c r="H442" s="130" t="str">
        <f t="shared" si="6"/>
        <v/>
      </c>
      <c r="I442" s="147">
        <f t="shared" si="7"/>
        <v>5.470026259</v>
      </c>
      <c r="J442" s="130"/>
      <c r="K442" s="130"/>
      <c r="L442" s="130"/>
      <c r="M442" s="130"/>
      <c r="N442" s="130"/>
      <c r="O442" s="130"/>
      <c r="P442" s="130"/>
      <c r="Q442" s="130"/>
      <c r="R442" s="130"/>
      <c r="S442" s="130"/>
      <c r="T442" s="130"/>
      <c r="U442" s="130"/>
    </row>
    <row r="443" ht="12.75" customHeight="1">
      <c r="A443" s="142">
        <v>44630.0</v>
      </c>
      <c r="B443" s="146">
        <f t="shared" si="8"/>
        <v>5.498610143</v>
      </c>
      <c r="C443" s="144">
        <f t="shared" si="1"/>
        <v>2022</v>
      </c>
      <c r="D443" s="144">
        <f t="shared" si="2"/>
        <v>1</v>
      </c>
      <c r="E443" s="131">
        <f t="shared" si="3"/>
        <v>44651</v>
      </c>
      <c r="F443" s="131">
        <f t="shared" si="4"/>
        <v>44742</v>
      </c>
      <c r="G443" s="130" t="str">
        <f t="shared" si="5"/>
        <v/>
      </c>
      <c r="H443" s="130" t="str">
        <f t="shared" si="6"/>
        <v/>
      </c>
      <c r="I443" s="147">
        <f t="shared" si="7"/>
        <v>5.470026259</v>
      </c>
      <c r="J443" s="130"/>
      <c r="K443" s="130"/>
      <c r="L443" s="130"/>
      <c r="M443" s="130"/>
      <c r="N443" s="130"/>
      <c r="O443" s="130"/>
      <c r="P443" s="130"/>
      <c r="Q443" s="130"/>
      <c r="R443" s="130"/>
      <c r="S443" s="130"/>
      <c r="T443" s="130"/>
      <c r="U443" s="130"/>
    </row>
    <row r="444" ht="12.75" customHeight="1">
      <c r="A444" s="142">
        <v>44631.0</v>
      </c>
      <c r="B444" s="146">
        <f t="shared" si="8"/>
        <v>5.375408553</v>
      </c>
      <c r="C444" s="144">
        <f t="shared" si="1"/>
        <v>2022</v>
      </c>
      <c r="D444" s="144">
        <f t="shared" si="2"/>
        <v>1</v>
      </c>
      <c r="E444" s="131">
        <f t="shared" si="3"/>
        <v>44651</v>
      </c>
      <c r="F444" s="131">
        <f t="shared" si="4"/>
        <v>44742</v>
      </c>
      <c r="G444" s="130" t="str">
        <f t="shared" si="5"/>
        <v/>
      </c>
      <c r="H444" s="130" t="str">
        <f t="shared" si="6"/>
        <v/>
      </c>
      <c r="I444" s="147">
        <f t="shared" si="7"/>
        <v>5.470026259</v>
      </c>
      <c r="J444" s="130"/>
      <c r="K444" s="130"/>
      <c r="L444" s="130"/>
      <c r="M444" s="130"/>
      <c r="N444" s="130"/>
      <c r="O444" s="130"/>
      <c r="P444" s="130"/>
      <c r="Q444" s="130"/>
      <c r="R444" s="130"/>
      <c r="S444" s="130"/>
      <c r="T444" s="130"/>
      <c r="U444" s="130"/>
    </row>
    <row r="445" ht="12.75" customHeight="1">
      <c r="A445" s="142">
        <v>44632.0</v>
      </c>
      <c r="B445" s="146">
        <f t="shared" si="8"/>
        <v>5.495846995</v>
      </c>
      <c r="C445" s="144">
        <f t="shared" si="1"/>
        <v>2022</v>
      </c>
      <c r="D445" s="144">
        <f t="shared" si="2"/>
        <v>1</v>
      </c>
      <c r="E445" s="131">
        <f t="shared" si="3"/>
        <v>44651</v>
      </c>
      <c r="F445" s="131">
        <f t="shared" si="4"/>
        <v>44742</v>
      </c>
      <c r="G445" s="130" t="str">
        <f t="shared" si="5"/>
        <v/>
      </c>
      <c r="H445" s="130" t="str">
        <f t="shared" si="6"/>
        <v/>
      </c>
      <c r="I445" s="147">
        <f t="shared" si="7"/>
        <v>5.470026259</v>
      </c>
      <c r="J445" s="130"/>
      <c r="K445" s="130"/>
      <c r="L445" s="130"/>
      <c r="M445" s="130"/>
      <c r="N445" s="130"/>
      <c r="O445" s="130"/>
      <c r="P445" s="130"/>
      <c r="Q445" s="130"/>
      <c r="R445" s="130"/>
      <c r="S445" s="130"/>
      <c r="T445" s="130"/>
      <c r="U445" s="130"/>
    </row>
    <row r="446" ht="12.75" customHeight="1">
      <c r="A446" s="142">
        <v>44633.0</v>
      </c>
      <c r="B446" s="146">
        <f t="shared" si="8"/>
        <v>5.372712835</v>
      </c>
      <c r="C446" s="144">
        <f t="shared" si="1"/>
        <v>2022</v>
      </c>
      <c r="D446" s="144">
        <f t="shared" si="2"/>
        <v>1</v>
      </c>
      <c r="E446" s="131">
        <f t="shared" si="3"/>
        <v>44651</v>
      </c>
      <c r="F446" s="131">
        <f t="shared" si="4"/>
        <v>44742</v>
      </c>
      <c r="G446" s="130" t="str">
        <f t="shared" si="5"/>
        <v/>
      </c>
      <c r="H446" s="130" t="str">
        <f t="shared" si="6"/>
        <v/>
      </c>
      <c r="I446" s="147">
        <f t="shared" si="7"/>
        <v>5.470026259</v>
      </c>
      <c r="J446" s="130"/>
      <c r="K446" s="130"/>
      <c r="L446" s="130"/>
      <c r="M446" s="130"/>
      <c r="N446" s="130"/>
      <c r="O446" s="130"/>
      <c r="P446" s="130"/>
      <c r="Q446" s="130"/>
      <c r="R446" s="130"/>
      <c r="S446" s="130"/>
      <c r="T446" s="130"/>
      <c r="U446" s="130"/>
    </row>
    <row r="447" ht="12.75" customHeight="1">
      <c r="A447" s="142">
        <v>44634.0</v>
      </c>
      <c r="B447" s="146">
        <f t="shared" si="8"/>
        <v>5.493085484</v>
      </c>
      <c r="C447" s="144">
        <f t="shared" si="1"/>
        <v>2022</v>
      </c>
      <c r="D447" s="144">
        <f t="shared" si="2"/>
        <v>1</v>
      </c>
      <c r="E447" s="131">
        <f t="shared" si="3"/>
        <v>44651</v>
      </c>
      <c r="F447" s="131">
        <f t="shared" si="4"/>
        <v>44742</v>
      </c>
      <c r="G447" s="130" t="str">
        <f t="shared" si="5"/>
        <v/>
      </c>
      <c r="H447" s="130" t="str">
        <f t="shared" si="6"/>
        <v/>
      </c>
      <c r="I447" s="147">
        <f t="shared" si="7"/>
        <v>5.470026259</v>
      </c>
      <c r="J447" s="130"/>
      <c r="K447" s="130"/>
      <c r="L447" s="130"/>
      <c r="M447" s="130"/>
      <c r="N447" s="130"/>
      <c r="O447" s="130"/>
      <c r="P447" s="130"/>
      <c r="Q447" s="130"/>
      <c r="R447" s="130"/>
      <c r="S447" s="130"/>
      <c r="T447" s="130"/>
      <c r="U447" s="130"/>
    </row>
    <row r="448" ht="12.75" customHeight="1">
      <c r="A448" s="142">
        <v>44635.0</v>
      </c>
      <c r="B448" s="146">
        <f t="shared" si="8"/>
        <v>5.370018709</v>
      </c>
      <c r="C448" s="144">
        <f t="shared" si="1"/>
        <v>2022</v>
      </c>
      <c r="D448" s="144">
        <f t="shared" si="2"/>
        <v>1</v>
      </c>
      <c r="E448" s="131">
        <f t="shared" si="3"/>
        <v>44651</v>
      </c>
      <c r="F448" s="131">
        <f t="shared" si="4"/>
        <v>44742</v>
      </c>
      <c r="G448" s="130" t="str">
        <f t="shared" si="5"/>
        <v/>
      </c>
      <c r="H448" s="130" t="str">
        <f t="shared" si="6"/>
        <v/>
      </c>
      <c r="I448" s="147">
        <f t="shared" si="7"/>
        <v>5.470026259</v>
      </c>
      <c r="J448" s="130"/>
      <c r="K448" s="130"/>
      <c r="L448" s="130"/>
      <c r="M448" s="130"/>
      <c r="N448" s="130"/>
      <c r="O448" s="130"/>
      <c r="P448" s="130"/>
      <c r="Q448" s="130"/>
      <c r="R448" s="130"/>
      <c r="S448" s="130"/>
      <c r="T448" s="130"/>
      <c r="U448" s="130"/>
    </row>
    <row r="449" ht="12.75" customHeight="1">
      <c r="A449" s="142">
        <v>44636.0</v>
      </c>
      <c r="B449" s="146">
        <f t="shared" si="8"/>
        <v>5.490325608</v>
      </c>
      <c r="C449" s="144">
        <f t="shared" si="1"/>
        <v>2022</v>
      </c>
      <c r="D449" s="144">
        <f t="shared" si="2"/>
        <v>1</v>
      </c>
      <c r="E449" s="131">
        <f t="shared" si="3"/>
        <v>44651</v>
      </c>
      <c r="F449" s="131">
        <f t="shared" si="4"/>
        <v>44742</v>
      </c>
      <c r="G449" s="130" t="str">
        <f t="shared" si="5"/>
        <v/>
      </c>
      <c r="H449" s="130" t="str">
        <f t="shared" si="6"/>
        <v/>
      </c>
      <c r="I449" s="147">
        <f t="shared" si="7"/>
        <v>5.470026259</v>
      </c>
      <c r="J449" s="130"/>
      <c r="K449" s="130"/>
      <c r="L449" s="130"/>
      <c r="M449" s="130"/>
      <c r="N449" s="130"/>
      <c r="O449" s="130"/>
      <c r="P449" s="130"/>
      <c r="Q449" s="130"/>
      <c r="R449" s="130"/>
      <c r="S449" s="130"/>
      <c r="T449" s="130"/>
      <c r="U449" s="130"/>
    </row>
    <row r="450" ht="12.75" customHeight="1">
      <c r="A450" s="142">
        <v>44637.0</v>
      </c>
      <c r="B450" s="146">
        <f t="shared" si="8"/>
        <v>5.367326177</v>
      </c>
      <c r="C450" s="144">
        <f t="shared" si="1"/>
        <v>2022</v>
      </c>
      <c r="D450" s="144">
        <f t="shared" si="2"/>
        <v>1</v>
      </c>
      <c r="E450" s="131">
        <f t="shared" si="3"/>
        <v>44651</v>
      </c>
      <c r="F450" s="131">
        <f t="shared" si="4"/>
        <v>44742</v>
      </c>
      <c r="G450" s="130" t="str">
        <f t="shared" si="5"/>
        <v/>
      </c>
      <c r="H450" s="130" t="str">
        <f t="shared" si="6"/>
        <v/>
      </c>
      <c r="I450" s="147">
        <f t="shared" si="7"/>
        <v>5.470026259</v>
      </c>
      <c r="J450" s="130"/>
      <c r="K450" s="130"/>
      <c r="L450" s="130"/>
      <c r="M450" s="130"/>
      <c r="N450" s="130"/>
      <c r="O450" s="130"/>
      <c r="P450" s="130"/>
      <c r="Q450" s="130"/>
      <c r="R450" s="130"/>
      <c r="S450" s="130"/>
      <c r="T450" s="130"/>
      <c r="U450" s="130"/>
    </row>
    <row r="451" ht="12.75" customHeight="1">
      <c r="A451" s="142">
        <v>44638.0</v>
      </c>
      <c r="B451" s="146">
        <f t="shared" si="8"/>
        <v>5.487567365</v>
      </c>
      <c r="C451" s="144">
        <f t="shared" si="1"/>
        <v>2022</v>
      </c>
      <c r="D451" s="144">
        <f t="shared" si="2"/>
        <v>1</v>
      </c>
      <c r="E451" s="131">
        <f t="shared" si="3"/>
        <v>44651</v>
      </c>
      <c r="F451" s="131">
        <f t="shared" si="4"/>
        <v>44742</v>
      </c>
      <c r="G451" s="130" t="str">
        <f t="shared" si="5"/>
        <v/>
      </c>
      <c r="H451" s="130" t="str">
        <f t="shared" si="6"/>
        <v/>
      </c>
      <c r="I451" s="147">
        <f t="shared" si="7"/>
        <v>5.470026259</v>
      </c>
      <c r="J451" s="130"/>
      <c r="K451" s="130"/>
      <c r="L451" s="130"/>
      <c r="M451" s="130"/>
      <c r="N451" s="130"/>
      <c r="O451" s="130"/>
      <c r="P451" s="130"/>
      <c r="Q451" s="130"/>
      <c r="R451" s="130"/>
      <c r="S451" s="130"/>
      <c r="T451" s="130"/>
      <c r="U451" s="130"/>
    </row>
    <row r="452" ht="12.75" customHeight="1">
      <c r="A452" s="142">
        <v>44639.0</v>
      </c>
      <c r="B452" s="146">
        <f t="shared" si="8"/>
        <v>5.364635235</v>
      </c>
      <c r="C452" s="144">
        <f t="shared" si="1"/>
        <v>2022</v>
      </c>
      <c r="D452" s="144">
        <f t="shared" si="2"/>
        <v>1</v>
      </c>
      <c r="E452" s="131">
        <f t="shared" si="3"/>
        <v>44651</v>
      </c>
      <c r="F452" s="131">
        <f t="shared" si="4"/>
        <v>44742</v>
      </c>
      <c r="G452" s="130" t="str">
        <f t="shared" si="5"/>
        <v/>
      </c>
      <c r="H452" s="130" t="str">
        <f t="shared" si="6"/>
        <v/>
      </c>
      <c r="I452" s="147">
        <f t="shared" si="7"/>
        <v>5.470026259</v>
      </c>
      <c r="J452" s="130"/>
      <c r="K452" s="130"/>
      <c r="L452" s="130"/>
      <c r="M452" s="130"/>
      <c r="N452" s="130"/>
      <c r="O452" s="130"/>
      <c r="P452" s="130"/>
      <c r="Q452" s="130"/>
      <c r="R452" s="130"/>
      <c r="S452" s="130"/>
      <c r="T452" s="130"/>
      <c r="U452" s="130"/>
    </row>
    <row r="453" ht="12.75" customHeight="1">
      <c r="A453" s="142">
        <v>44640.0</v>
      </c>
      <c r="B453" s="146">
        <f t="shared" si="8"/>
        <v>5.484810755</v>
      </c>
      <c r="C453" s="144">
        <f t="shared" si="1"/>
        <v>2022</v>
      </c>
      <c r="D453" s="144">
        <f t="shared" si="2"/>
        <v>1</v>
      </c>
      <c r="E453" s="131">
        <f t="shared" si="3"/>
        <v>44651</v>
      </c>
      <c r="F453" s="131">
        <f t="shared" si="4"/>
        <v>44742</v>
      </c>
      <c r="G453" s="130" t="str">
        <f t="shared" si="5"/>
        <v/>
      </c>
      <c r="H453" s="130" t="str">
        <f t="shared" si="6"/>
        <v/>
      </c>
      <c r="I453" s="147">
        <f t="shared" si="7"/>
        <v>5.470026259</v>
      </c>
      <c r="J453" s="130"/>
      <c r="K453" s="130"/>
      <c r="L453" s="130"/>
      <c r="M453" s="130"/>
      <c r="N453" s="130"/>
      <c r="O453" s="130"/>
      <c r="P453" s="130"/>
      <c r="Q453" s="130"/>
      <c r="R453" s="130"/>
      <c r="S453" s="130"/>
      <c r="T453" s="130"/>
      <c r="U453" s="130"/>
    </row>
    <row r="454" ht="12.75" customHeight="1">
      <c r="A454" s="142">
        <v>44641.0</v>
      </c>
      <c r="B454" s="146">
        <f t="shared" si="8"/>
        <v>5.361945883</v>
      </c>
      <c r="C454" s="144">
        <f t="shared" si="1"/>
        <v>2022</v>
      </c>
      <c r="D454" s="144">
        <f t="shared" si="2"/>
        <v>1</v>
      </c>
      <c r="E454" s="131">
        <f t="shared" si="3"/>
        <v>44651</v>
      </c>
      <c r="F454" s="131">
        <f t="shared" si="4"/>
        <v>44742</v>
      </c>
      <c r="G454" s="130" t="str">
        <f t="shared" si="5"/>
        <v/>
      </c>
      <c r="H454" s="130" t="str">
        <f t="shared" si="6"/>
        <v/>
      </c>
      <c r="I454" s="147">
        <f t="shared" si="7"/>
        <v>5.470026259</v>
      </c>
      <c r="J454" s="130"/>
      <c r="K454" s="130"/>
      <c r="L454" s="130"/>
      <c r="M454" s="130"/>
      <c r="N454" s="130"/>
      <c r="O454" s="130"/>
      <c r="P454" s="130"/>
      <c r="Q454" s="130"/>
      <c r="R454" s="130"/>
      <c r="S454" s="130"/>
      <c r="T454" s="130"/>
      <c r="U454" s="130"/>
    </row>
    <row r="455" ht="12.75" customHeight="1">
      <c r="A455" s="142">
        <v>44642.0</v>
      </c>
      <c r="B455" s="146">
        <f t="shared" si="8"/>
        <v>5.482055777</v>
      </c>
      <c r="C455" s="144">
        <f t="shared" si="1"/>
        <v>2022</v>
      </c>
      <c r="D455" s="144">
        <f t="shared" si="2"/>
        <v>1</v>
      </c>
      <c r="E455" s="131">
        <f t="shared" si="3"/>
        <v>44651</v>
      </c>
      <c r="F455" s="131">
        <f t="shared" si="4"/>
        <v>44742</v>
      </c>
      <c r="G455" s="130" t="str">
        <f t="shared" si="5"/>
        <v/>
      </c>
      <c r="H455" s="130" t="str">
        <f t="shared" si="6"/>
        <v/>
      </c>
      <c r="I455" s="147">
        <f t="shared" si="7"/>
        <v>5.470026259</v>
      </c>
      <c r="J455" s="130"/>
      <c r="K455" s="130"/>
      <c r="L455" s="130"/>
      <c r="M455" s="130"/>
      <c r="N455" s="130"/>
      <c r="O455" s="130"/>
      <c r="P455" s="130"/>
      <c r="Q455" s="130"/>
      <c r="R455" s="130"/>
      <c r="S455" s="130"/>
      <c r="T455" s="130"/>
      <c r="U455" s="130"/>
    </row>
    <row r="456" ht="12.75" customHeight="1">
      <c r="A456" s="142">
        <v>44643.0</v>
      </c>
      <c r="B456" s="146">
        <f t="shared" si="8"/>
        <v>5.359258121</v>
      </c>
      <c r="C456" s="144">
        <f t="shared" si="1"/>
        <v>2022</v>
      </c>
      <c r="D456" s="144">
        <f t="shared" si="2"/>
        <v>1</v>
      </c>
      <c r="E456" s="131">
        <f t="shared" si="3"/>
        <v>44651</v>
      </c>
      <c r="F456" s="131">
        <f t="shared" si="4"/>
        <v>44742</v>
      </c>
      <c r="G456" s="130" t="str">
        <f t="shared" si="5"/>
        <v/>
      </c>
      <c r="H456" s="130" t="str">
        <f t="shared" si="6"/>
        <v/>
      </c>
      <c r="I456" s="147">
        <f t="shared" si="7"/>
        <v>5.470026259</v>
      </c>
      <c r="J456" s="130"/>
      <c r="K456" s="130"/>
      <c r="L456" s="130"/>
      <c r="M456" s="130"/>
      <c r="N456" s="130"/>
      <c r="O456" s="130"/>
      <c r="P456" s="130"/>
      <c r="Q456" s="130"/>
      <c r="R456" s="130"/>
      <c r="S456" s="130"/>
      <c r="T456" s="130"/>
      <c r="U456" s="130"/>
    </row>
    <row r="457" ht="12.75" customHeight="1">
      <c r="A457" s="142">
        <v>44644.0</v>
      </c>
      <c r="B457" s="146">
        <f t="shared" si="8"/>
        <v>5.479302429</v>
      </c>
      <c r="C457" s="144">
        <f t="shared" si="1"/>
        <v>2022</v>
      </c>
      <c r="D457" s="144">
        <f t="shared" si="2"/>
        <v>1</v>
      </c>
      <c r="E457" s="131">
        <f t="shared" si="3"/>
        <v>44651</v>
      </c>
      <c r="F457" s="131">
        <f t="shared" si="4"/>
        <v>44742</v>
      </c>
      <c r="G457" s="130" t="str">
        <f t="shared" si="5"/>
        <v/>
      </c>
      <c r="H457" s="130" t="str">
        <f t="shared" si="6"/>
        <v/>
      </c>
      <c r="I457" s="147">
        <f t="shared" si="7"/>
        <v>5.470026259</v>
      </c>
      <c r="J457" s="130"/>
      <c r="K457" s="130"/>
      <c r="L457" s="130"/>
      <c r="M457" s="130"/>
      <c r="N457" s="130"/>
      <c r="O457" s="130"/>
      <c r="P457" s="130"/>
      <c r="Q457" s="130"/>
      <c r="R457" s="130"/>
      <c r="S457" s="130"/>
      <c r="T457" s="130"/>
      <c r="U457" s="130"/>
    </row>
    <row r="458" ht="12.75" customHeight="1">
      <c r="A458" s="142">
        <v>44645.0</v>
      </c>
      <c r="B458" s="146">
        <f t="shared" si="8"/>
        <v>5.356571946</v>
      </c>
      <c r="C458" s="144">
        <f t="shared" si="1"/>
        <v>2022</v>
      </c>
      <c r="D458" s="144">
        <f t="shared" si="2"/>
        <v>1</v>
      </c>
      <c r="E458" s="131">
        <f t="shared" si="3"/>
        <v>44651</v>
      </c>
      <c r="F458" s="131">
        <f t="shared" si="4"/>
        <v>44742</v>
      </c>
      <c r="G458" s="130" t="str">
        <f t="shared" si="5"/>
        <v/>
      </c>
      <c r="H458" s="130" t="str">
        <f t="shared" si="6"/>
        <v/>
      </c>
      <c r="I458" s="147">
        <f t="shared" si="7"/>
        <v>5.470026259</v>
      </c>
      <c r="J458" s="130"/>
      <c r="K458" s="130"/>
      <c r="L458" s="130"/>
      <c r="M458" s="130"/>
      <c r="N458" s="130"/>
      <c r="O458" s="130"/>
      <c r="P458" s="130"/>
      <c r="Q458" s="130"/>
      <c r="R458" s="130"/>
      <c r="S458" s="130"/>
      <c r="T458" s="130"/>
      <c r="U458" s="130"/>
    </row>
    <row r="459" ht="12.75" customHeight="1">
      <c r="A459" s="142">
        <v>44646.0</v>
      </c>
      <c r="B459" s="146">
        <f t="shared" si="8"/>
        <v>5.476550711</v>
      </c>
      <c r="C459" s="144">
        <f t="shared" si="1"/>
        <v>2022</v>
      </c>
      <c r="D459" s="144">
        <f t="shared" si="2"/>
        <v>1</v>
      </c>
      <c r="E459" s="131">
        <f t="shared" si="3"/>
        <v>44651</v>
      </c>
      <c r="F459" s="131">
        <f t="shared" si="4"/>
        <v>44742</v>
      </c>
      <c r="G459" s="130" t="str">
        <f t="shared" si="5"/>
        <v/>
      </c>
      <c r="H459" s="130" t="str">
        <f t="shared" si="6"/>
        <v/>
      </c>
      <c r="I459" s="147">
        <f t="shared" si="7"/>
        <v>5.470026259</v>
      </c>
      <c r="J459" s="130"/>
      <c r="K459" s="130"/>
      <c r="L459" s="130"/>
      <c r="M459" s="130"/>
      <c r="N459" s="130"/>
      <c r="O459" s="130"/>
      <c r="P459" s="130"/>
      <c r="Q459" s="130"/>
      <c r="R459" s="130"/>
      <c r="S459" s="130"/>
      <c r="T459" s="130"/>
      <c r="U459" s="130"/>
    </row>
    <row r="460" ht="12.75" customHeight="1">
      <c r="A460" s="142">
        <v>44647.0</v>
      </c>
      <c r="B460" s="146">
        <f t="shared" si="8"/>
        <v>5.353887358</v>
      </c>
      <c r="C460" s="144">
        <f t="shared" si="1"/>
        <v>2022</v>
      </c>
      <c r="D460" s="144">
        <f t="shared" si="2"/>
        <v>1</v>
      </c>
      <c r="E460" s="131">
        <f t="shared" si="3"/>
        <v>44651</v>
      </c>
      <c r="F460" s="131">
        <f t="shared" si="4"/>
        <v>44742</v>
      </c>
      <c r="G460" s="130" t="str">
        <f t="shared" si="5"/>
        <v/>
      </c>
      <c r="H460" s="130" t="str">
        <f t="shared" si="6"/>
        <v/>
      </c>
      <c r="I460" s="147">
        <f t="shared" si="7"/>
        <v>5.470026259</v>
      </c>
      <c r="J460" s="130"/>
      <c r="K460" s="130"/>
      <c r="L460" s="130"/>
      <c r="M460" s="130"/>
      <c r="N460" s="130"/>
      <c r="O460" s="130"/>
      <c r="P460" s="130"/>
      <c r="Q460" s="130"/>
      <c r="R460" s="130"/>
      <c r="S460" s="130"/>
      <c r="T460" s="130"/>
      <c r="U460" s="130"/>
    </row>
    <row r="461" ht="12.75" customHeight="1">
      <c r="A461" s="142">
        <v>44648.0</v>
      </c>
      <c r="B461" s="146">
        <f t="shared" si="8"/>
        <v>5.473800621</v>
      </c>
      <c r="C461" s="144">
        <f t="shared" si="1"/>
        <v>2022</v>
      </c>
      <c r="D461" s="144">
        <f t="shared" si="2"/>
        <v>1</v>
      </c>
      <c r="E461" s="131">
        <f t="shared" si="3"/>
        <v>44651</v>
      </c>
      <c r="F461" s="131">
        <f t="shared" si="4"/>
        <v>44742</v>
      </c>
      <c r="G461" s="130" t="str">
        <f t="shared" si="5"/>
        <v/>
      </c>
      <c r="H461" s="130" t="str">
        <f t="shared" si="6"/>
        <v/>
      </c>
      <c r="I461" s="147">
        <f t="shared" si="7"/>
        <v>5.470026259</v>
      </c>
      <c r="J461" s="130"/>
      <c r="K461" s="130"/>
      <c r="L461" s="130"/>
      <c r="M461" s="130"/>
      <c r="N461" s="130"/>
      <c r="O461" s="130"/>
      <c r="P461" s="130"/>
      <c r="Q461" s="130"/>
      <c r="R461" s="130"/>
      <c r="S461" s="130"/>
      <c r="T461" s="130"/>
      <c r="U461" s="130"/>
    </row>
    <row r="462" ht="12.75" customHeight="1">
      <c r="A462" s="142">
        <v>44649.0</v>
      </c>
      <c r="B462" s="146">
        <f t="shared" si="8"/>
        <v>5.351204357</v>
      </c>
      <c r="C462" s="144">
        <f t="shared" si="1"/>
        <v>2022</v>
      </c>
      <c r="D462" s="144">
        <f t="shared" si="2"/>
        <v>1</v>
      </c>
      <c r="E462" s="131">
        <f t="shared" si="3"/>
        <v>44651</v>
      </c>
      <c r="F462" s="131">
        <f t="shared" si="4"/>
        <v>44742</v>
      </c>
      <c r="G462" s="130" t="str">
        <f t="shared" si="5"/>
        <v/>
      </c>
      <c r="H462" s="130" t="str">
        <f t="shared" si="6"/>
        <v/>
      </c>
      <c r="I462" s="147">
        <f t="shared" si="7"/>
        <v>5.470026259</v>
      </c>
      <c r="J462" s="130"/>
      <c r="K462" s="130"/>
      <c r="L462" s="130"/>
      <c r="M462" s="130"/>
      <c r="N462" s="130"/>
      <c r="O462" s="130"/>
      <c r="P462" s="130"/>
      <c r="Q462" s="130"/>
      <c r="R462" s="130"/>
      <c r="S462" s="130"/>
      <c r="T462" s="130"/>
      <c r="U462" s="130"/>
    </row>
    <row r="463" ht="12.75" customHeight="1">
      <c r="A463" s="142">
        <v>44650.0</v>
      </c>
      <c r="B463" s="146">
        <f t="shared" si="8"/>
        <v>5.471052158</v>
      </c>
      <c r="C463" s="144">
        <f t="shared" si="1"/>
        <v>2022</v>
      </c>
      <c r="D463" s="144">
        <f t="shared" si="2"/>
        <v>1</v>
      </c>
      <c r="E463" s="131">
        <f t="shared" si="3"/>
        <v>44651</v>
      </c>
      <c r="F463" s="131">
        <f t="shared" si="4"/>
        <v>44742</v>
      </c>
      <c r="G463" s="130" t="str">
        <f t="shared" si="5"/>
        <v/>
      </c>
      <c r="H463" s="130" t="str">
        <f t="shared" si="6"/>
        <v/>
      </c>
      <c r="I463" s="147">
        <f t="shared" si="7"/>
        <v>5.470026259</v>
      </c>
      <c r="J463" s="130"/>
      <c r="K463" s="130"/>
      <c r="L463" s="130"/>
      <c r="M463" s="130"/>
      <c r="N463" s="130"/>
      <c r="O463" s="130"/>
      <c r="P463" s="130"/>
      <c r="Q463" s="130"/>
      <c r="R463" s="130"/>
      <c r="S463" s="130"/>
      <c r="T463" s="130"/>
      <c r="U463" s="130"/>
    </row>
    <row r="464" ht="12.75" customHeight="1">
      <c r="A464" s="142">
        <v>44651.0</v>
      </c>
      <c r="B464" s="146">
        <f t="shared" si="8"/>
        <v>5.348522939</v>
      </c>
      <c r="C464" s="144">
        <f t="shared" si="1"/>
        <v>2022</v>
      </c>
      <c r="D464" s="144">
        <f t="shared" si="2"/>
        <v>1</v>
      </c>
      <c r="E464" s="131">
        <f t="shared" si="3"/>
        <v>44651</v>
      </c>
      <c r="F464" s="131">
        <f t="shared" si="4"/>
        <v>44742</v>
      </c>
      <c r="G464" s="131">
        <f t="shared" si="5"/>
        <v>44651</v>
      </c>
      <c r="H464" s="131">
        <f t="shared" si="6"/>
        <v>44742</v>
      </c>
      <c r="I464" s="147">
        <f t="shared" si="7"/>
        <v>5.470026259</v>
      </c>
      <c r="J464" s="130"/>
      <c r="K464" s="130"/>
      <c r="L464" s="130"/>
      <c r="M464" s="130"/>
      <c r="N464" s="130"/>
      <c r="O464" s="130"/>
      <c r="P464" s="130"/>
      <c r="Q464" s="130"/>
      <c r="R464" s="130"/>
      <c r="S464" s="130"/>
      <c r="T464" s="130"/>
      <c r="U464" s="130"/>
    </row>
    <row r="465" ht="12.75" customHeight="1">
      <c r="A465" s="142">
        <v>44652.0</v>
      </c>
      <c r="B465" s="146">
        <f t="shared" si="8"/>
        <v>5.468305322</v>
      </c>
      <c r="C465" s="144">
        <f t="shared" si="1"/>
        <v>2022</v>
      </c>
      <c r="D465" s="144">
        <f t="shared" si="2"/>
        <v>2</v>
      </c>
      <c r="E465" s="131">
        <f t="shared" si="3"/>
        <v>44742</v>
      </c>
      <c r="F465" s="131">
        <f t="shared" si="4"/>
        <v>44834</v>
      </c>
      <c r="G465" s="130" t="str">
        <f t="shared" si="5"/>
        <v/>
      </c>
      <c r="H465" s="130" t="str">
        <f t="shared" si="6"/>
        <v/>
      </c>
      <c r="I465" s="147">
        <f t="shared" si="7"/>
        <v>5.347900888</v>
      </c>
      <c r="J465" s="130"/>
      <c r="K465" s="130"/>
      <c r="L465" s="130"/>
      <c r="M465" s="130"/>
      <c r="N465" s="130"/>
      <c r="O465" s="130"/>
      <c r="P465" s="130"/>
      <c r="Q465" s="130"/>
      <c r="R465" s="130"/>
      <c r="S465" s="130"/>
      <c r="T465" s="130"/>
      <c r="U465" s="130"/>
    </row>
    <row r="466" ht="12.75" customHeight="1">
      <c r="A466" s="142">
        <v>44653.0</v>
      </c>
      <c r="B466" s="146">
        <f t="shared" si="8"/>
        <v>5.345843106</v>
      </c>
      <c r="C466" s="144">
        <f t="shared" si="1"/>
        <v>2022</v>
      </c>
      <c r="D466" s="144">
        <f t="shared" si="2"/>
        <v>2</v>
      </c>
      <c r="E466" s="131">
        <f t="shared" si="3"/>
        <v>44742</v>
      </c>
      <c r="F466" s="131">
        <f t="shared" si="4"/>
        <v>44834</v>
      </c>
      <c r="G466" s="130" t="str">
        <f t="shared" si="5"/>
        <v/>
      </c>
      <c r="H466" s="130" t="str">
        <f t="shared" si="6"/>
        <v/>
      </c>
      <c r="I466" s="147">
        <f t="shared" si="7"/>
        <v>5.347900888</v>
      </c>
      <c r="J466" s="130"/>
      <c r="K466" s="130"/>
      <c r="L466" s="130"/>
      <c r="M466" s="130"/>
      <c r="N466" s="130"/>
      <c r="O466" s="130"/>
      <c r="P466" s="130"/>
      <c r="Q466" s="130"/>
      <c r="R466" s="130"/>
      <c r="S466" s="130"/>
      <c r="T466" s="130"/>
      <c r="U466" s="130"/>
    </row>
    <row r="467" ht="12.75" customHeight="1">
      <c r="A467" s="142">
        <v>44654.0</v>
      </c>
      <c r="B467" s="146">
        <f t="shared" si="8"/>
        <v>5.46556011</v>
      </c>
      <c r="C467" s="144">
        <f t="shared" si="1"/>
        <v>2022</v>
      </c>
      <c r="D467" s="144">
        <f t="shared" si="2"/>
        <v>2</v>
      </c>
      <c r="E467" s="131">
        <f t="shared" si="3"/>
        <v>44742</v>
      </c>
      <c r="F467" s="131">
        <f t="shared" si="4"/>
        <v>44834</v>
      </c>
      <c r="G467" s="130" t="str">
        <f t="shared" si="5"/>
        <v/>
      </c>
      <c r="H467" s="130" t="str">
        <f t="shared" si="6"/>
        <v/>
      </c>
      <c r="I467" s="147">
        <f t="shared" si="7"/>
        <v>5.347900888</v>
      </c>
      <c r="J467" s="130"/>
      <c r="K467" s="130"/>
      <c r="L467" s="130"/>
      <c r="M467" s="130"/>
      <c r="N467" s="130"/>
      <c r="O467" s="130"/>
      <c r="P467" s="130"/>
      <c r="Q467" s="130"/>
      <c r="R467" s="130"/>
      <c r="S467" s="130"/>
      <c r="T467" s="130"/>
      <c r="U467" s="130"/>
    </row>
    <row r="468" ht="12.75" customHeight="1">
      <c r="A468" s="142">
        <v>44655.0</v>
      </c>
      <c r="B468" s="146">
        <f t="shared" si="8"/>
        <v>5.343164855</v>
      </c>
      <c r="C468" s="144">
        <f t="shared" si="1"/>
        <v>2022</v>
      </c>
      <c r="D468" s="144">
        <f t="shared" si="2"/>
        <v>2</v>
      </c>
      <c r="E468" s="131">
        <f t="shared" si="3"/>
        <v>44742</v>
      </c>
      <c r="F468" s="131">
        <f t="shared" si="4"/>
        <v>44834</v>
      </c>
      <c r="G468" s="130" t="str">
        <f t="shared" si="5"/>
        <v/>
      </c>
      <c r="H468" s="130" t="str">
        <f t="shared" si="6"/>
        <v/>
      </c>
      <c r="I468" s="147">
        <f t="shared" si="7"/>
        <v>5.347900888</v>
      </c>
      <c r="J468" s="130"/>
      <c r="K468" s="130"/>
      <c r="L468" s="130"/>
      <c r="M468" s="130"/>
      <c r="N468" s="130"/>
      <c r="O468" s="130"/>
      <c r="P468" s="130"/>
      <c r="Q468" s="130"/>
      <c r="R468" s="130"/>
      <c r="S468" s="130"/>
      <c r="T468" s="130"/>
      <c r="U468" s="130"/>
    </row>
    <row r="469" ht="12.75" customHeight="1">
      <c r="A469" s="142">
        <v>44656.0</v>
      </c>
      <c r="B469" s="146">
        <f t="shared" si="8"/>
        <v>5.462816523</v>
      </c>
      <c r="C469" s="144">
        <f t="shared" si="1"/>
        <v>2022</v>
      </c>
      <c r="D469" s="144">
        <f t="shared" si="2"/>
        <v>2</v>
      </c>
      <c r="E469" s="131">
        <f t="shared" si="3"/>
        <v>44742</v>
      </c>
      <c r="F469" s="131">
        <f t="shared" si="4"/>
        <v>44834</v>
      </c>
      <c r="G469" s="130" t="str">
        <f t="shared" si="5"/>
        <v/>
      </c>
      <c r="H469" s="130" t="str">
        <f t="shared" si="6"/>
        <v/>
      </c>
      <c r="I469" s="147">
        <f t="shared" si="7"/>
        <v>5.347900888</v>
      </c>
      <c r="J469" s="130"/>
      <c r="K469" s="130"/>
      <c r="L469" s="130"/>
      <c r="M469" s="130"/>
      <c r="N469" s="130"/>
      <c r="O469" s="130"/>
      <c r="P469" s="130"/>
      <c r="Q469" s="130"/>
      <c r="R469" s="130"/>
      <c r="S469" s="130"/>
      <c r="T469" s="130"/>
      <c r="U469" s="130"/>
    </row>
    <row r="470" ht="12.75" customHeight="1">
      <c r="A470" s="142">
        <v>44657.0</v>
      </c>
      <c r="B470" s="146">
        <f t="shared" si="8"/>
        <v>5.340488186</v>
      </c>
      <c r="C470" s="144">
        <f t="shared" si="1"/>
        <v>2022</v>
      </c>
      <c r="D470" s="144">
        <f t="shared" si="2"/>
        <v>2</v>
      </c>
      <c r="E470" s="131">
        <f t="shared" si="3"/>
        <v>44742</v>
      </c>
      <c r="F470" s="131">
        <f t="shared" si="4"/>
        <v>44834</v>
      </c>
      <c r="G470" s="130" t="str">
        <f t="shared" si="5"/>
        <v/>
      </c>
      <c r="H470" s="130" t="str">
        <f t="shared" si="6"/>
        <v/>
      </c>
      <c r="I470" s="147">
        <f t="shared" si="7"/>
        <v>5.347900888</v>
      </c>
      <c r="J470" s="130"/>
      <c r="K470" s="130"/>
      <c r="L470" s="130"/>
      <c r="M470" s="130"/>
      <c r="N470" s="130"/>
      <c r="O470" s="130"/>
      <c r="P470" s="130"/>
      <c r="Q470" s="130"/>
      <c r="R470" s="130"/>
      <c r="S470" s="130"/>
      <c r="T470" s="130"/>
      <c r="U470" s="130"/>
    </row>
    <row r="471" ht="12.75" customHeight="1">
      <c r="A471" s="142">
        <v>44658.0</v>
      </c>
      <c r="B471" s="146">
        <f t="shared" si="8"/>
        <v>5.460074558</v>
      </c>
      <c r="C471" s="144">
        <f t="shared" si="1"/>
        <v>2022</v>
      </c>
      <c r="D471" s="144">
        <f t="shared" si="2"/>
        <v>2</v>
      </c>
      <c r="E471" s="131">
        <f t="shared" si="3"/>
        <v>44742</v>
      </c>
      <c r="F471" s="131">
        <f t="shared" si="4"/>
        <v>44834</v>
      </c>
      <c r="G471" s="130" t="str">
        <f t="shared" si="5"/>
        <v/>
      </c>
      <c r="H471" s="130" t="str">
        <f t="shared" si="6"/>
        <v/>
      </c>
      <c r="I471" s="147">
        <f t="shared" si="7"/>
        <v>5.347900888</v>
      </c>
      <c r="J471" s="130"/>
      <c r="K471" s="130"/>
      <c r="L471" s="130"/>
      <c r="M471" s="130"/>
      <c r="N471" s="130"/>
      <c r="O471" s="130"/>
      <c r="P471" s="130"/>
      <c r="Q471" s="130"/>
      <c r="R471" s="130"/>
      <c r="S471" s="130"/>
      <c r="T471" s="130"/>
      <c r="U471" s="130"/>
    </row>
    <row r="472" ht="12.75" customHeight="1">
      <c r="A472" s="142">
        <v>44659.0</v>
      </c>
      <c r="B472" s="146">
        <f t="shared" si="8"/>
        <v>5.337813097</v>
      </c>
      <c r="C472" s="144">
        <f t="shared" si="1"/>
        <v>2022</v>
      </c>
      <c r="D472" s="144">
        <f t="shared" si="2"/>
        <v>2</v>
      </c>
      <c r="E472" s="131">
        <f t="shared" si="3"/>
        <v>44742</v>
      </c>
      <c r="F472" s="131">
        <f t="shared" si="4"/>
        <v>44834</v>
      </c>
      <c r="G472" s="130" t="str">
        <f t="shared" si="5"/>
        <v/>
      </c>
      <c r="H472" s="130" t="str">
        <f t="shared" si="6"/>
        <v/>
      </c>
      <c r="I472" s="147">
        <f t="shared" si="7"/>
        <v>5.347900888</v>
      </c>
      <c r="J472" s="130"/>
      <c r="K472" s="130"/>
      <c r="L472" s="130"/>
      <c r="M472" s="130"/>
      <c r="N472" s="130"/>
      <c r="O472" s="130"/>
      <c r="P472" s="130"/>
      <c r="Q472" s="130"/>
      <c r="R472" s="130"/>
      <c r="S472" s="130"/>
      <c r="T472" s="130"/>
      <c r="U472" s="130"/>
    </row>
    <row r="473" ht="12.75" customHeight="1">
      <c r="A473" s="142">
        <v>44660.0</v>
      </c>
      <c r="B473" s="146">
        <f t="shared" si="8"/>
        <v>5.457334215</v>
      </c>
      <c r="C473" s="144">
        <f t="shared" si="1"/>
        <v>2022</v>
      </c>
      <c r="D473" s="144">
        <f t="shared" si="2"/>
        <v>2</v>
      </c>
      <c r="E473" s="131">
        <f t="shared" si="3"/>
        <v>44742</v>
      </c>
      <c r="F473" s="131">
        <f t="shared" si="4"/>
        <v>44834</v>
      </c>
      <c r="G473" s="130" t="str">
        <f t="shared" si="5"/>
        <v/>
      </c>
      <c r="H473" s="130" t="str">
        <f t="shared" si="6"/>
        <v/>
      </c>
      <c r="I473" s="147">
        <f t="shared" si="7"/>
        <v>5.347900888</v>
      </c>
      <c r="J473" s="130"/>
      <c r="K473" s="130"/>
      <c r="L473" s="130"/>
      <c r="M473" s="130"/>
      <c r="N473" s="130"/>
      <c r="O473" s="130"/>
      <c r="P473" s="130"/>
      <c r="Q473" s="130"/>
      <c r="R473" s="130"/>
      <c r="S473" s="130"/>
      <c r="T473" s="130"/>
      <c r="U473" s="130"/>
    </row>
    <row r="474" ht="12.75" customHeight="1">
      <c r="A474" s="142">
        <v>44661.0</v>
      </c>
      <c r="B474" s="146">
        <f t="shared" si="8"/>
        <v>5.335139588</v>
      </c>
      <c r="C474" s="144">
        <f t="shared" si="1"/>
        <v>2022</v>
      </c>
      <c r="D474" s="144">
        <f t="shared" si="2"/>
        <v>2</v>
      </c>
      <c r="E474" s="131">
        <f t="shared" si="3"/>
        <v>44742</v>
      </c>
      <c r="F474" s="131">
        <f t="shared" si="4"/>
        <v>44834</v>
      </c>
      <c r="G474" s="130" t="str">
        <f t="shared" si="5"/>
        <v/>
      </c>
      <c r="H474" s="130" t="str">
        <f t="shared" si="6"/>
        <v/>
      </c>
      <c r="I474" s="147">
        <f t="shared" si="7"/>
        <v>5.347900888</v>
      </c>
      <c r="J474" s="130"/>
      <c r="K474" s="130"/>
      <c r="L474" s="130"/>
      <c r="M474" s="130"/>
      <c r="N474" s="130"/>
      <c r="O474" s="130"/>
      <c r="P474" s="130"/>
      <c r="Q474" s="130"/>
      <c r="R474" s="130"/>
      <c r="S474" s="130"/>
      <c r="T474" s="130"/>
      <c r="U474" s="130"/>
    </row>
    <row r="475" ht="12.75" customHeight="1">
      <c r="A475" s="142">
        <v>44662.0</v>
      </c>
      <c r="B475" s="146">
        <f t="shared" si="8"/>
        <v>5.454595492</v>
      </c>
      <c r="C475" s="144">
        <f t="shared" si="1"/>
        <v>2022</v>
      </c>
      <c r="D475" s="144">
        <f t="shared" si="2"/>
        <v>2</v>
      </c>
      <c r="E475" s="131">
        <f t="shared" si="3"/>
        <v>44742</v>
      </c>
      <c r="F475" s="131">
        <f t="shared" si="4"/>
        <v>44834</v>
      </c>
      <c r="G475" s="130" t="str">
        <f t="shared" si="5"/>
        <v/>
      </c>
      <c r="H475" s="130" t="str">
        <f t="shared" si="6"/>
        <v/>
      </c>
      <c r="I475" s="147">
        <f t="shared" si="7"/>
        <v>5.347900888</v>
      </c>
      <c r="J475" s="130"/>
      <c r="K475" s="130"/>
      <c r="L475" s="130"/>
      <c r="M475" s="130"/>
      <c r="N475" s="130"/>
      <c r="O475" s="130"/>
      <c r="P475" s="130"/>
      <c r="Q475" s="130"/>
      <c r="R475" s="130"/>
      <c r="S475" s="130"/>
      <c r="T475" s="130"/>
      <c r="U475" s="130"/>
    </row>
    <row r="476" ht="12.75" customHeight="1">
      <c r="A476" s="142">
        <v>44663.0</v>
      </c>
      <c r="B476" s="146">
        <f t="shared" si="8"/>
        <v>5.332467657</v>
      </c>
      <c r="C476" s="144">
        <f t="shared" si="1"/>
        <v>2022</v>
      </c>
      <c r="D476" s="144">
        <f t="shared" si="2"/>
        <v>2</v>
      </c>
      <c r="E476" s="131">
        <f t="shared" si="3"/>
        <v>44742</v>
      </c>
      <c r="F476" s="131">
        <f t="shared" si="4"/>
        <v>44834</v>
      </c>
      <c r="G476" s="130" t="str">
        <f t="shared" si="5"/>
        <v/>
      </c>
      <c r="H476" s="130" t="str">
        <f t="shared" si="6"/>
        <v/>
      </c>
      <c r="I476" s="147">
        <f t="shared" si="7"/>
        <v>5.347900888</v>
      </c>
      <c r="J476" s="130"/>
      <c r="K476" s="130"/>
      <c r="L476" s="130"/>
      <c r="M476" s="130"/>
      <c r="N476" s="130"/>
      <c r="O476" s="130"/>
      <c r="P476" s="130"/>
      <c r="Q476" s="130"/>
      <c r="R476" s="130"/>
      <c r="S476" s="130"/>
      <c r="T476" s="130"/>
      <c r="U476" s="130"/>
    </row>
    <row r="477" ht="12.75" customHeight="1">
      <c r="A477" s="142">
        <v>44664.0</v>
      </c>
      <c r="B477" s="146">
        <f t="shared" si="8"/>
        <v>5.451858389</v>
      </c>
      <c r="C477" s="144">
        <f t="shared" si="1"/>
        <v>2022</v>
      </c>
      <c r="D477" s="144">
        <f t="shared" si="2"/>
        <v>2</v>
      </c>
      <c r="E477" s="131">
        <f t="shared" si="3"/>
        <v>44742</v>
      </c>
      <c r="F477" s="131">
        <f t="shared" si="4"/>
        <v>44834</v>
      </c>
      <c r="G477" s="130" t="str">
        <f t="shared" si="5"/>
        <v/>
      </c>
      <c r="H477" s="130" t="str">
        <f t="shared" si="6"/>
        <v/>
      </c>
      <c r="I477" s="147">
        <f t="shared" si="7"/>
        <v>5.347900888</v>
      </c>
      <c r="J477" s="130"/>
      <c r="K477" s="130"/>
      <c r="L477" s="130"/>
      <c r="M477" s="130"/>
      <c r="N477" s="130"/>
      <c r="O477" s="130"/>
      <c r="P477" s="130"/>
      <c r="Q477" s="130"/>
      <c r="R477" s="130"/>
      <c r="S477" s="130"/>
      <c r="T477" s="130"/>
      <c r="U477" s="130"/>
    </row>
    <row r="478" ht="12.75" customHeight="1">
      <c r="A478" s="142">
        <v>44665.0</v>
      </c>
      <c r="B478" s="146">
        <f t="shared" si="8"/>
        <v>5.329797304</v>
      </c>
      <c r="C478" s="144">
        <f t="shared" si="1"/>
        <v>2022</v>
      </c>
      <c r="D478" s="144">
        <f t="shared" si="2"/>
        <v>2</v>
      </c>
      <c r="E478" s="131">
        <f t="shared" si="3"/>
        <v>44742</v>
      </c>
      <c r="F478" s="131">
        <f t="shared" si="4"/>
        <v>44834</v>
      </c>
      <c r="G478" s="130" t="str">
        <f t="shared" si="5"/>
        <v/>
      </c>
      <c r="H478" s="130" t="str">
        <f t="shared" si="6"/>
        <v/>
      </c>
      <c r="I478" s="147">
        <f t="shared" si="7"/>
        <v>5.347900888</v>
      </c>
      <c r="J478" s="130"/>
      <c r="K478" s="130"/>
      <c r="L478" s="130"/>
      <c r="M478" s="130"/>
      <c r="N478" s="130"/>
      <c r="O478" s="130"/>
      <c r="P478" s="130"/>
      <c r="Q478" s="130"/>
      <c r="R478" s="130"/>
      <c r="S478" s="130"/>
      <c r="T478" s="130"/>
      <c r="U478" s="130"/>
    </row>
    <row r="479" ht="12.75" customHeight="1">
      <c r="A479" s="142">
        <v>44666.0</v>
      </c>
      <c r="B479" s="146">
        <f t="shared" si="8"/>
        <v>5.449122905</v>
      </c>
      <c r="C479" s="144">
        <f t="shared" si="1"/>
        <v>2022</v>
      </c>
      <c r="D479" s="144">
        <f t="shared" si="2"/>
        <v>2</v>
      </c>
      <c r="E479" s="131">
        <f t="shared" si="3"/>
        <v>44742</v>
      </c>
      <c r="F479" s="131">
        <f t="shared" si="4"/>
        <v>44834</v>
      </c>
      <c r="G479" s="130" t="str">
        <f t="shared" si="5"/>
        <v/>
      </c>
      <c r="H479" s="130" t="str">
        <f t="shared" si="6"/>
        <v/>
      </c>
      <c r="I479" s="147">
        <f t="shared" si="7"/>
        <v>5.347900888</v>
      </c>
      <c r="J479" s="130"/>
      <c r="K479" s="130"/>
      <c r="L479" s="130"/>
      <c r="M479" s="130"/>
      <c r="N479" s="130"/>
      <c r="O479" s="130"/>
      <c r="P479" s="130"/>
      <c r="Q479" s="130"/>
      <c r="R479" s="130"/>
      <c r="S479" s="130"/>
      <c r="T479" s="130"/>
      <c r="U479" s="130"/>
    </row>
    <row r="480" ht="12.75" customHeight="1">
      <c r="A480" s="142">
        <v>44667.0</v>
      </c>
      <c r="B480" s="146">
        <f t="shared" si="8"/>
        <v>5.327128527</v>
      </c>
      <c r="C480" s="144">
        <f t="shared" si="1"/>
        <v>2022</v>
      </c>
      <c r="D480" s="144">
        <f t="shared" si="2"/>
        <v>2</v>
      </c>
      <c r="E480" s="131">
        <f t="shared" si="3"/>
        <v>44742</v>
      </c>
      <c r="F480" s="131">
        <f t="shared" si="4"/>
        <v>44834</v>
      </c>
      <c r="G480" s="130" t="str">
        <f t="shared" si="5"/>
        <v/>
      </c>
      <c r="H480" s="130" t="str">
        <f t="shared" si="6"/>
        <v/>
      </c>
      <c r="I480" s="147">
        <f t="shared" si="7"/>
        <v>5.347900888</v>
      </c>
      <c r="J480" s="130"/>
      <c r="K480" s="130"/>
      <c r="L480" s="130"/>
      <c r="M480" s="130"/>
      <c r="N480" s="130"/>
      <c r="O480" s="130"/>
      <c r="P480" s="130"/>
      <c r="Q480" s="130"/>
      <c r="R480" s="130"/>
      <c r="S480" s="130"/>
      <c r="T480" s="130"/>
      <c r="U480" s="130"/>
    </row>
    <row r="481" ht="12.75" customHeight="1">
      <c r="A481" s="142">
        <v>44668.0</v>
      </c>
      <c r="B481" s="146">
        <f t="shared" si="8"/>
        <v>5.446389038</v>
      </c>
      <c r="C481" s="144">
        <f t="shared" si="1"/>
        <v>2022</v>
      </c>
      <c r="D481" s="144">
        <f t="shared" si="2"/>
        <v>2</v>
      </c>
      <c r="E481" s="131">
        <f t="shared" si="3"/>
        <v>44742</v>
      </c>
      <c r="F481" s="131">
        <f t="shared" si="4"/>
        <v>44834</v>
      </c>
      <c r="G481" s="130" t="str">
        <f t="shared" si="5"/>
        <v/>
      </c>
      <c r="H481" s="130" t="str">
        <f t="shared" si="6"/>
        <v/>
      </c>
      <c r="I481" s="147">
        <f t="shared" si="7"/>
        <v>5.347900888</v>
      </c>
      <c r="J481" s="130"/>
      <c r="K481" s="130"/>
      <c r="L481" s="130"/>
      <c r="M481" s="130"/>
      <c r="N481" s="130"/>
      <c r="O481" s="130"/>
      <c r="P481" s="130"/>
      <c r="Q481" s="130"/>
      <c r="R481" s="130"/>
      <c r="S481" s="130"/>
      <c r="T481" s="130"/>
      <c r="U481" s="130"/>
    </row>
    <row r="482" ht="12.75" customHeight="1">
      <c r="A482" s="142">
        <v>44669.0</v>
      </c>
      <c r="B482" s="146">
        <f t="shared" si="8"/>
        <v>5.324461324</v>
      </c>
      <c r="C482" s="144">
        <f t="shared" si="1"/>
        <v>2022</v>
      </c>
      <c r="D482" s="144">
        <f t="shared" si="2"/>
        <v>2</v>
      </c>
      <c r="E482" s="131">
        <f t="shared" si="3"/>
        <v>44742</v>
      </c>
      <c r="F482" s="131">
        <f t="shared" si="4"/>
        <v>44834</v>
      </c>
      <c r="G482" s="130" t="str">
        <f t="shared" si="5"/>
        <v/>
      </c>
      <c r="H482" s="130" t="str">
        <f t="shared" si="6"/>
        <v/>
      </c>
      <c r="I482" s="147">
        <f t="shared" si="7"/>
        <v>5.347900888</v>
      </c>
      <c r="J482" s="130"/>
      <c r="K482" s="130"/>
      <c r="L482" s="130"/>
      <c r="M482" s="130"/>
      <c r="N482" s="130"/>
      <c r="O482" s="130"/>
      <c r="P482" s="130"/>
      <c r="Q482" s="130"/>
      <c r="R482" s="130"/>
      <c r="S482" s="130"/>
      <c r="T482" s="130"/>
      <c r="U482" s="130"/>
    </row>
    <row r="483" ht="12.75" customHeight="1">
      <c r="A483" s="142">
        <v>44670.0</v>
      </c>
      <c r="B483" s="146">
        <f t="shared" si="8"/>
        <v>5.443656787</v>
      </c>
      <c r="C483" s="144">
        <f t="shared" si="1"/>
        <v>2022</v>
      </c>
      <c r="D483" s="144">
        <f t="shared" si="2"/>
        <v>2</v>
      </c>
      <c r="E483" s="131">
        <f t="shared" si="3"/>
        <v>44742</v>
      </c>
      <c r="F483" s="131">
        <f t="shared" si="4"/>
        <v>44834</v>
      </c>
      <c r="G483" s="130" t="str">
        <f t="shared" si="5"/>
        <v/>
      </c>
      <c r="H483" s="130" t="str">
        <f t="shared" si="6"/>
        <v/>
      </c>
      <c r="I483" s="147">
        <f t="shared" si="7"/>
        <v>5.347900888</v>
      </c>
      <c r="J483" s="130"/>
      <c r="K483" s="130"/>
      <c r="L483" s="130"/>
      <c r="M483" s="130"/>
      <c r="N483" s="130"/>
      <c r="O483" s="130"/>
      <c r="P483" s="130"/>
      <c r="Q483" s="130"/>
      <c r="R483" s="130"/>
      <c r="S483" s="130"/>
      <c r="T483" s="130"/>
      <c r="U483" s="130"/>
    </row>
    <row r="484" ht="12.75" customHeight="1">
      <c r="A484" s="142">
        <v>44671.0</v>
      </c>
      <c r="B484" s="146">
        <f t="shared" si="8"/>
        <v>5.321795696</v>
      </c>
      <c r="C484" s="144">
        <f t="shared" si="1"/>
        <v>2022</v>
      </c>
      <c r="D484" s="144">
        <f t="shared" si="2"/>
        <v>2</v>
      </c>
      <c r="E484" s="131">
        <f t="shared" si="3"/>
        <v>44742</v>
      </c>
      <c r="F484" s="131">
        <f t="shared" si="4"/>
        <v>44834</v>
      </c>
      <c r="G484" s="130" t="str">
        <f t="shared" si="5"/>
        <v/>
      </c>
      <c r="H484" s="130" t="str">
        <f t="shared" si="6"/>
        <v/>
      </c>
      <c r="I484" s="147">
        <f t="shared" si="7"/>
        <v>5.347900888</v>
      </c>
      <c r="J484" s="130"/>
      <c r="K484" s="130"/>
      <c r="L484" s="130"/>
      <c r="M484" s="130"/>
      <c r="N484" s="130"/>
      <c r="O484" s="130"/>
      <c r="P484" s="130"/>
      <c r="Q484" s="130"/>
      <c r="R484" s="130"/>
      <c r="S484" s="130"/>
      <c r="T484" s="130"/>
      <c r="U484" s="130"/>
    </row>
    <row r="485" ht="12.75" customHeight="1">
      <c r="A485" s="142">
        <v>44672.0</v>
      </c>
      <c r="B485" s="146">
        <f t="shared" si="8"/>
        <v>5.440926152</v>
      </c>
      <c r="C485" s="144">
        <f t="shared" si="1"/>
        <v>2022</v>
      </c>
      <c r="D485" s="144">
        <f t="shared" si="2"/>
        <v>2</v>
      </c>
      <c r="E485" s="131">
        <f t="shared" si="3"/>
        <v>44742</v>
      </c>
      <c r="F485" s="131">
        <f t="shared" si="4"/>
        <v>44834</v>
      </c>
      <c r="G485" s="130" t="str">
        <f t="shared" si="5"/>
        <v/>
      </c>
      <c r="H485" s="130" t="str">
        <f t="shared" si="6"/>
        <v/>
      </c>
      <c r="I485" s="147">
        <f t="shared" si="7"/>
        <v>5.347900888</v>
      </c>
      <c r="J485" s="130"/>
      <c r="K485" s="130"/>
      <c r="L485" s="130"/>
      <c r="M485" s="130"/>
      <c r="N485" s="130"/>
      <c r="O485" s="130"/>
      <c r="P485" s="130"/>
      <c r="Q485" s="130"/>
      <c r="R485" s="130"/>
      <c r="S485" s="130"/>
      <c r="T485" s="130"/>
      <c r="U485" s="130"/>
    </row>
    <row r="486" ht="12.75" customHeight="1">
      <c r="A486" s="142">
        <v>44673.0</v>
      </c>
      <c r="B486" s="146">
        <f t="shared" si="8"/>
        <v>5.319131642</v>
      </c>
      <c r="C486" s="144">
        <f t="shared" si="1"/>
        <v>2022</v>
      </c>
      <c r="D486" s="144">
        <f t="shared" si="2"/>
        <v>2</v>
      </c>
      <c r="E486" s="131">
        <f t="shared" si="3"/>
        <v>44742</v>
      </c>
      <c r="F486" s="131">
        <f t="shared" si="4"/>
        <v>44834</v>
      </c>
      <c r="G486" s="130" t="str">
        <f t="shared" si="5"/>
        <v/>
      </c>
      <c r="H486" s="130" t="str">
        <f t="shared" si="6"/>
        <v/>
      </c>
      <c r="I486" s="147">
        <f t="shared" si="7"/>
        <v>5.347900888</v>
      </c>
      <c r="J486" s="130"/>
      <c r="K486" s="130"/>
      <c r="L486" s="130"/>
      <c r="M486" s="130"/>
      <c r="N486" s="130"/>
      <c r="O486" s="130"/>
      <c r="P486" s="130"/>
      <c r="Q486" s="130"/>
      <c r="R486" s="130"/>
      <c r="S486" s="130"/>
      <c r="T486" s="130"/>
      <c r="U486" s="130"/>
    </row>
    <row r="487" ht="12.75" customHeight="1">
      <c r="A487" s="142">
        <v>44674.0</v>
      </c>
      <c r="B487" s="146">
        <f t="shared" si="8"/>
        <v>5.43819713</v>
      </c>
      <c r="C487" s="144">
        <f t="shared" si="1"/>
        <v>2022</v>
      </c>
      <c r="D487" s="144">
        <f t="shared" si="2"/>
        <v>2</v>
      </c>
      <c r="E487" s="131">
        <f t="shared" si="3"/>
        <v>44742</v>
      </c>
      <c r="F487" s="131">
        <f t="shared" si="4"/>
        <v>44834</v>
      </c>
      <c r="G487" s="130" t="str">
        <f t="shared" si="5"/>
        <v/>
      </c>
      <c r="H487" s="130" t="str">
        <f t="shared" si="6"/>
        <v/>
      </c>
      <c r="I487" s="147">
        <f t="shared" si="7"/>
        <v>5.347900888</v>
      </c>
      <c r="J487" s="130"/>
      <c r="K487" s="130"/>
      <c r="L487" s="130"/>
      <c r="M487" s="130"/>
      <c r="N487" s="130"/>
      <c r="O487" s="130"/>
      <c r="P487" s="130"/>
      <c r="Q487" s="130"/>
      <c r="R487" s="130"/>
      <c r="S487" s="130"/>
      <c r="T487" s="130"/>
      <c r="U487" s="130"/>
    </row>
    <row r="488" ht="12.75" customHeight="1">
      <c r="A488" s="142">
        <v>44675.0</v>
      </c>
      <c r="B488" s="146">
        <f t="shared" si="8"/>
        <v>5.316469159</v>
      </c>
      <c r="C488" s="144">
        <f t="shared" si="1"/>
        <v>2022</v>
      </c>
      <c r="D488" s="144">
        <f t="shared" si="2"/>
        <v>2</v>
      </c>
      <c r="E488" s="131">
        <f t="shared" si="3"/>
        <v>44742</v>
      </c>
      <c r="F488" s="131">
        <f t="shared" si="4"/>
        <v>44834</v>
      </c>
      <c r="G488" s="130" t="str">
        <f t="shared" si="5"/>
        <v/>
      </c>
      <c r="H488" s="130" t="str">
        <f t="shared" si="6"/>
        <v/>
      </c>
      <c r="I488" s="147">
        <f t="shared" si="7"/>
        <v>5.347900888</v>
      </c>
      <c r="J488" s="130"/>
      <c r="K488" s="130"/>
      <c r="L488" s="130"/>
      <c r="M488" s="130"/>
      <c r="N488" s="130"/>
      <c r="O488" s="130"/>
      <c r="P488" s="130"/>
      <c r="Q488" s="130"/>
      <c r="R488" s="130"/>
      <c r="S488" s="130"/>
      <c r="T488" s="130"/>
      <c r="U488" s="130"/>
    </row>
    <row r="489" ht="12.75" customHeight="1">
      <c r="A489" s="142">
        <v>44676.0</v>
      </c>
      <c r="B489" s="146">
        <f t="shared" si="8"/>
        <v>5.435469722</v>
      </c>
      <c r="C489" s="144">
        <f t="shared" si="1"/>
        <v>2022</v>
      </c>
      <c r="D489" s="144">
        <f t="shared" si="2"/>
        <v>2</v>
      </c>
      <c r="E489" s="131">
        <f t="shared" si="3"/>
        <v>44742</v>
      </c>
      <c r="F489" s="131">
        <f t="shared" si="4"/>
        <v>44834</v>
      </c>
      <c r="G489" s="130" t="str">
        <f t="shared" si="5"/>
        <v/>
      </c>
      <c r="H489" s="130" t="str">
        <f t="shared" si="6"/>
        <v/>
      </c>
      <c r="I489" s="147">
        <f t="shared" si="7"/>
        <v>5.347900888</v>
      </c>
      <c r="J489" s="130"/>
      <c r="K489" s="130"/>
      <c r="L489" s="130"/>
      <c r="M489" s="130"/>
      <c r="N489" s="130"/>
      <c r="O489" s="130"/>
      <c r="P489" s="130"/>
      <c r="Q489" s="130"/>
      <c r="R489" s="130"/>
      <c r="S489" s="130"/>
      <c r="T489" s="130"/>
      <c r="U489" s="130"/>
    </row>
    <row r="490" ht="12.75" customHeight="1">
      <c r="A490" s="142">
        <v>44677.0</v>
      </c>
      <c r="B490" s="146">
        <f t="shared" si="8"/>
        <v>5.313808247</v>
      </c>
      <c r="C490" s="144">
        <f t="shared" si="1"/>
        <v>2022</v>
      </c>
      <c r="D490" s="144">
        <f t="shared" si="2"/>
        <v>2</v>
      </c>
      <c r="E490" s="131">
        <f t="shared" si="3"/>
        <v>44742</v>
      </c>
      <c r="F490" s="131">
        <f t="shared" si="4"/>
        <v>44834</v>
      </c>
      <c r="G490" s="130" t="str">
        <f t="shared" si="5"/>
        <v/>
      </c>
      <c r="H490" s="130" t="str">
        <f t="shared" si="6"/>
        <v/>
      </c>
      <c r="I490" s="147">
        <f t="shared" si="7"/>
        <v>5.347900888</v>
      </c>
      <c r="J490" s="130"/>
      <c r="K490" s="130"/>
      <c r="L490" s="130"/>
      <c r="M490" s="130"/>
      <c r="N490" s="130"/>
      <c r="O490" s="130"/>
      <c r="P490" s="130"/>
      <c r="Q490" s="130"/>
      <c r="R490" s="130"/>
      <c r="S490" s="130"/>
      <c r="T490" s="130"/>
      <c r="U490" s="130"/>
    </row>
    <row r="491" ht="12.75" customHeight="1">
      <c r="A491" s="142">
        <v>44678.0</v>
      </c>
      <c r="B491" s="146">
        <f t="shared" si="8"/>
        <v>5.432743925</v>
      </c>
      <c r="C491" s="144">
        <f t="shared" si="1"/>
        <v>2022</v>
      </c>
      <c r="D491" s="144">
        <f t="shared" si="2"/>
        <v>2</v>
      </c>
      <c r="E491" s="131">
        <f t="shared" si="3"/>
        <v>44742</v>
      </c>
      <c r="F491" s="131">
        <f t="shared" si="4"/>
        <v>44834</v>
      </c>
      <c r="G491" s="130" t="str">
        <f t="shared" si="5"/>
        <v/>
      </c>
      <c r="H491" s="130" t="str">
        <f t="shared" si="6"/>
        <v/>
      </c>
      <c r="I491" s="147">
        <f t="shared" si="7"/>
        <v>5.347900888</v>
      </c>
      <c r="J491" s="130"/>
      <c r="K491" s="130"/>
      <c r="L491" s="130"/>
      <c r="M491" s="130"/>
      <c r="N491" s="130"/>
      <c r="O491" s="130"/>
      <c r="P491" s="130"/>
      <c r="Q491" s="130"/>
      <c r="R491" s="130"/>
      <c r="S491" s="130"/>
      <c r="T491" s="130"/>
      <c r="U491" s="130"/>
    </row>
    <row r="492" ht="12.75" customHeight="1">
      <c r="A492" s="142">
        <v>44679.0</v>
      </c>
      <c r="B492" s="146">
        <f t="shared" si="8"/>
        <v>5.311148905</v>
      </c>
      <c r="C492" s="144">
        <f t="shared" si="1"/>
        <v>2022</v>
      </c>
      <c r="D492" s="144">
        <f t="shared" si="2"/>
        <v>2</v>
      </c>
      <c r="E492" s="131">
        <f t="shared" si="3"/>
        <v>44742</v>
      </c>
      <c r="F492" s="131">
        <f t="shared" si="4"/>
        <v>44834</v>
      </c>
      <c r="G492" s="130" t="str">
        <f t="shared" si="5"/>
        <v/>
      </c>
      <c r="H492" s="130" t="str">
        <f t="shared" si="6"/>
        <v/>
      </c>
      <c r="I492" s="147">
        <f t="shared" si="7"/>
        <v>5.347900888</v>
      </c>
      <c r="J492" s="130"/>
      <c r="K492" s="130"/>
      <c r="L492" s="130"/>
      <c r="M492" s="130"/>
      <c r="N492" s="130"/>
      <c r="O492" s="130"/>
      <c r="P492" s="130"/>
      <c r="Q492" s="130"/>
      <c r="R492" s="130"/>
      <c r="S492" s="130"/>
      <c r="T492" s="130"/>
      <c r="U492" s="130"/>
    </row>
    <row r="493" ht="12.75" customHeight="1">
      <c r="A493" s="142">
        <v>44680.0</v>
      </c>
      <c r="B493" s="146">
        <f t="shared" si="8"/>
        <v>5.43001974</v>
      </c>
      <c r="C493" s="144">
        <f t="shared" si="1"/>
        <v>2022</v>
      </c>
      <c r="D493" s="144">
        <f t="shared" si="2"/>
        <v>2</v>
      </c>
      <c r="E493" s="131">
        <f t="shared" si="3"/>
        <v>44742</v>
      </c>
      <c r="F493" s="131">
        <f t="shared" si="4"/>
        <v>44834</v>
      </c>
      <c r="G493" s="130" t="str">
        <f t="shared" si="5"/>
        <v/>
      </c>
      <c r="H493" s="130" t="str">
        <f t="shared" si="6"/>
        <v/>
      </c>
      <c r="I493" s="147">
        <f t="shared" si="7"/>
        <v>5.347900888</v>
      </c>
      <c r="J493" s="130"/>
      <c r="K493" s="130"/>
      <c r="L493" s="130"/>
      <c r="M493" s="130"/>
      <c r="N493" s="130"/>
      <c r="O493" s="130"/>
      <c r="P493" s="130"/>
      <c r="Q493" s="130"/>
      <c r="R493" s="130"/>
      <c r="S493" s="130"/>
      <c r="T493" s="130"/>
      <c r="U493" s="130"/>
    </row>
    <row r="494" ht="12.75" customHeight="1">
      <c r="A494" s="142">
        <v>44681.0</v>
      </c>
      <c r="B494" s="146">
        <f t="shared" si="8"/>
        <v>5.308491131</v>
      </c>
      <c r="C494" s="144">
        <f t="shared" si="1"/>
        <v>2022</v>
      </c>
      <c r="D494" s="144">
        <f t="shared" si="2"/>
        <v>2</v>
      </c>
      <c r="E494" s="131">
        <f t="shared" si="3"/>
        <v>44742</v>
      </c>
      <c r="F494" s="131">
        <f t="shared" si="4"/>
        <v>44834</v>
      </c>
      <c r="G494" s="130" t="str">
        <f t="shared" si="5"/>
        <v/>
      </c>
      <c r="H494" s="130" t="str">
        <f t="shared" si="6"/>
        <v/>
      </c>
      <c r="I494" s="147">
        <f t="shared" si="7"/>
        <v>5.347900888</v>
      </c>
      <c r="J494" s="130"/>
      <c r="K494" s="130"/>
      <c r="L494" s="130"/>
      <c r="M494" s="130"/>
      <c r="N494" s="130"/>
      <c r="O494" s="130"/>
      <c r="P494" s="130"/>
      <c r="Q494" s="130"/>
      <c r="R494" s="130"/>
      <c r="S494" s="130"/>
      <c r="T494" s="130"/>
      <c r="U494" s="130"/>
    </row>
    <row r="495" ht="12.75" customHeight="1">
      <c r="A495" s="142">
        <v>44682.0</v>
      </c>
      <c r="B495" s="146">
        <f t="shared" si="8"/>
        <v>5.427297164</v>
      </c>
      <c r="C495" s="144">
        <f t="shared" si="1"/>
        <v>2022</v>
      </c>
      <c r="D495" s="144">
        <f t="shared" si="2"/>
        <v>2</v>
      </c>
      <c r="E495" s="131">
        <f t="shared" si="3"/>
        <v>44742</v>
      </c>
      <c r="F495" s="131">
        <f t="shared" si="4"/>
        <v>44834</v>
      </c>
      <c r="G495" s="130" t="str">
        <f t="shared" si="5"/>
        <v/>
      </c>
      <c r="H495" s="130" t="str">
        <f t="shared" si="6"/>
        <v/>
      </c>
      <c r="I495" s="147">
        <f t="shared" si="7"/>
        <v>5.347900888</v>
      </c>
      <c r="J495" s="130"/>
      <c r="K495" s="130"/>
      <c r="L495" s="130"/>
      <c r="M495" s="130"/>
      <c r="N495" s="130"/>
      <c r="O495" s="130"/>
      <c r="P495" s="130"/>
      <c r="Q495" s="130"/>
      <c r="R495" s="130"/>
      <c r="S495" s="130"/>
      <c r="T495" s="130"/>
      <c r="U495" s="130"/>
    </row>
    <row r="496" ht="12.75" customHeight="1">
      <c r="A496" s="142">
        <v>44683.0</v>
      </c>
      <c r="B496" s="146">
        <f t="shared" si="8"/>
        <v>5.305834926</v>
      </c>
      <c r="C496" s="144">
        <f t="shared" si="1"/>
        <v>2022</v>
      </c>
      <c r="D496" s="144">
        <f t="shared" si="2"/>
        <v>2</v>
      </c>
      <c r="E496" s="131">
        <f t="shared" si="3"/>
        <v>44742</v>
      </c>
      <c r="F496" s="131">
        <f t="shared" si="4"/>
        <v>44834</v>
      </c>
      <c r="G496" s="130" t="str">
        <f t="shared" si="5"/>
        <v/>
      </c>
      <c r="H496" s="130" t="str">
        <f t="shared" si="6"/>
        <v/>
      </c>
      <c r="I496" s="147">
        <f t="shared" si="7"/>
        <v>5.347900888</v>
      </c>
      <c r="J496" s="130"/>
      <c r="K496" s="130"/>
      <c r="L496" s="130"/>
      <c r="M496" s="130"/>
      <c r="N496" s="130"/>
      <c r="O496" s="130"/>
      <c r="P496" s="130"/>
      <c r="Q496" s="130"/>
      <c r="R496" s="130"/>
      <c r="S496" s="130"/>
      <c r="T496" s="130"/>
      <c r="U496" s="130"/>
    </row>
    <row r="497" ht="12.75" customHeight="1">
      <c r="A497" s="142">
        <v>44684.0</v>
      </c>
      <c r="B497" s="146">
        <f t="shared" si="8"/>
        <v>5.424576196</v>
      </c>
      <c r="C497" s="144">
        <f t="shared" si="1"/>
        <v>2022</v>
      </c>
      <c r="D497" s="144">
        <f t="shared" si="2"/>
        <v>2</v>
      </c>
      <c r="E497" s="131">
        <f t="shared" si="3"/>
        <v>44742</v>
      </c>
      <c r="F497" s="131">
        <f t="shared" si="4"/>
        <v>44834</v>
      </c>
      <c r="G497" s="130" t="str">
        <f t="shared" si="5"/>
        <v/>
      </c>
      <c r="H497" s="130" t="str">
        <f t="shared" si="6"/>
        <v/>
      </c>
      <c r="I497" s="147">
        <f t="shared" si="7"/>
        <v>5.347900888</v>
      </c>
      <c r="J497" s="130"/>
      <c r="K497" s="130"/>
      <c r="L497" s="130"/>
      <c r="M497" s="130"/>
      <c r="N497" s="130"/>
      <c r="O497" s="130"/>
      <c r="P497" s="130"/>
      <c r="Q497" s="130"/>
      <c r="R497" s="130"/>
      <c r="S497" s="130"/>
      <c r="T497" s="130"/>
      <c r="U497" s="130"/>
    </row>
    <row r="498" ht="12.75" customHeight="1">
      <c r="A498" s="142">
        <v>44685.0</v>
      </c>
      <c r="B498" s="146">
        <f t="shared" si="8"/>
        <v>5.303180287</v>
      </c>
      <c r="C498" s="144">
        <f t="shared" si="1"/>
        <v>2022</v>
      </c>
      <c r="D498" s="144">
        <f t="shared" si="2"/>
        <v>2</v>
      </c>
      <c r="E498" s="131">
        <f t="shared" si="3"/>
        <v>44742</v>
      </c>
      <c r="F498" s="131">
        <f t="shared" si="4"/>
        <v>44834</v>
      </c>
      <c r="G498" s="130" t="str">
        <f t="shared" si="5"/>
        <v/>
      </c>
      <c r="H498" s="130" t="str">
        <f t="shared" si="6"/>
        <v/>
      </c>
      <c r="I498" s="147">
        <f t="shared" si="7"/>
        <v>5.347900888</v>
      </c>
      <c r="J498" s="130"/>
      <c r="K498" s="130"/>
      <c r="L498" s="130"/>
      <c r="M498" s="130"/>
      <c r="N498" s="130"/>
      <c r="O498" s="130"/>
      <c r="P498" s="130"/>
      <c r="Q498" s="130"/>
      <c r="R498" s="130"/>
      <c r="S498" s="130"/>
      <c r="T498" s="130"/>
      <c r="U498" s="130"/>
    </row>
    <row r="499" ht="12.75" customHeight="1">
      <c r="A499" s="142">
        <v>44686.0</v>
      </c>
      <c r="B499" s="146">
        <f t="shared" si="8"/>
        <v>5.421856837</v>
      </c>
      <c r="C499" s="144">
        <f t="shared" si="1"/>
        <v>2022</v>
      </c>
      <c r="D499" s="144">
        <f t="shared" si="2"/>
        <v>2</v>
      </c>
      <c r="E499" s="131">
        <f t="shared" si="3"/>
        <v>44742</v>
      </c>
      <c r="F499" s="131">
        <f t="shared" si="4"/>
        <v>44834</v>
      </c>
      <c r="G499" s="130" t="str">
        <f t="shared" si="5"/>
        <v/>
      </c>
      <c r="H499" s="130" t="str">
        <f t="shared" si="6"/>
        <v/>
      </c>
      <c r="I499" s="147">
        <f t="shared" si="7"/>
        <v>5.347900888</v>
      </c>
      <c r="J499" s="130"/>
      <c r="K499" s="130"/>
      <c r="L499" s="130"/>
      <c r="M499" s="130"/>
      <c r="N499" s="130"/>
      <c r="O499" s="130"/>
      <c r="P499" s="130"/>
      <c r="Q499" s="130"/>
      <c r="R499" s="130"/>
      <c r="S499" s="130"/>
      <c r="T499" s="130"/>
      <c r="U499" s="130"/>
    </row>
    <row r="500" ht="12.75" customHeight="1">
      <c r="A500" s="142">
        <v>44687.0</v>
      </c>
      <c r="B500" s="146">
        <f t="shared" si="8"/>
        <v>5.300527214</v>
      </c>
      <c r="C500" s="144">
        <f t="shared" si="1"/>
        <v>2022</v>
      </c>
      <c r="D500" s="144">
        <f t="shared" si="2"/>
        <v>2</v>
      </c>
      <c r="E500" s="131">
        <f t="shared" si="3"/>
        <v>44742</v>
      </c>
      <c r="F500" s="131">
        <f t="shared" si="4"/>
        <v>44834</v>
      </c>
      <c r="G500" s="130" t="str">
        <f t="shared" si="5"/>
        <v/>
      </c>
      <c r="H500" s="130" t="str">
        <f t="shared" si="6"/>
        <v/>
      </c>
      <c r="I500" s="147">
        <f t="shared" si="7"/>
        <v>5.347900888</v>
      </c>
      <c r="J500" s="130"/>
      <c r="K500" s="130"/>
      <c r="L500" s="130"/>
      <c r="M500" s="130"/>
      <c r="N500" s="130"/>
      <c r="O500" s="130"/>
      <c r="P500" s="130"/>
      <c r="Q500" s="130"/>
      <c r="R500" s="130"/>
      <c r="S500" s="130"/>
      <c r="T500" s="130"/>
      <c r="U500" s="130"/>
    </row>
    <row r="501" ht="12.75" customHeight="1">
      <c r="A501" s="142">
        <v>44688.0</v>
      </c>
      <c r="B501" s="146">
        <f t="shared" si="8"/>
        <v>5.419139084</v>
      </c>
      <c r="C501" s="144">
        <f t="shared" si="1"/>
        <v>2022</v>
      </c>
      <c r="D501" s="144">
        <f t="shared" si="2"/>
        <v>2</v>
      </c>
      <c r="E501" s="131">
        <f t="shared" si="3"/>
        <v>44742</v>
      </c>
      <c r="F501" s="131">
        <f t="shared" si="4"/>
        <v>44834</v>
      </c>
      <c r="G501" s="130" t="str">
        <f t="shared" si="5"/>
        <v/>
      </c>
      <c r="H501" s="130" t="str">
        <f t="shared" si="6"/>
        <v/>
      </c>
      <c r="I501" s="147">
        <f t="shared" si="7"/>
        <v>5.347900888</v>
      </c>
      <c r="J501" s="130"/>
      <c r="K501" s="130"/>
      <c r="L501" s="130"/>
      <c r="M501" s="130"/>
      <c r="N501" s="130"/>
      <c r="O501" s="130"/>
      <c r="P501" s="130"/>
      <c r="Q501" s="130"/>
      <c r="R501" s="130"/>
      <c r="S501" s="130"/>
      <c r="T501" s="130"/>
      <c r="U501" s="130"/>
    </row>
    <row r="502" ht="12.75" customHeight="1">
      <c r="A502" s="142">
        <v>44689.0</v>
      </c>
      <c r="B502" s="146">
        <f t="shared" si="8"/>
        <v>5.297875706</v>
      </c>
      <c r="C502" s="144">
        <f t="shared" si="1"/>
        <v>2022</v>
      </c>
      <c r="D502" s="144">
        <f t="shared" si="2"/>
        <v>2</v>
      </c>
      <c r="E502" s="131">
        <f t="shared" si="3"/>
        <v>44742</v>
      </c>
      <c r="F502" s="131">
        <f t="shared" si="4"/>
        <v>44834</v>
      </c>
      <c r="G502" s="130" t="str">
        <f t="shared" si="5"/>
        <v/>
      </c>
      <c r="H502" s="130" t="str">
        <f t="shared" si="6"/>
        <v/>
      </c>
      <c r="I502" s="147">
        <f t="shared" si="7"/>
        <v>5.347900888</v>
      </c>
      <c r="J502" s="130"/>
      <c r="K502" s="130"/>
      <c r="L502" s="130"/>
      <c r="M502" s="130"/>
      <c r="N502" s="130"/>
      <c r="O502" s="130"/>
      <c r="P502" s="130"/>
      <c r="Q502" s="130"/>
      <c r="R502" s="130"/>
      <c r="S502" s="130"/>
      <c r="T502" s="130"/>
      <c r="U502" s="130"/>
    </row>
    <row r="503" ht="12.75" customHeight="1">
      <c r="A503" s="142">
        <v>44690.0</v>
      </c>
      <c r="B503" s="146">
        <f t="shared" si="8"/>
        <v>5.416422936</v>
      </c>
      <c r="C503" s="144">
        <f t="shared" si="1"/>
        <v>2022</v>
      </c>
      <c r="D503" s="144">
        <f t="shared" si="2"/>
        <v>2</v>
      </c>
      <c r="E503" s="131">
        <f t="shared" si="3"/>
        <v>44742</v>
      </c>
      <c r="F503" s="131">
        <f t="shared" si="4"/>
        <v>44834</v>
      </c>
      <c r="G503" s="130" t="str">
        <f t="shared" si="5"/>
        <v/>
      </c>
      <c r="H503" s="130" t="str">
        <f t="shared" si="6"/>
        <v/>
      </c>
      <c r="I503" s="147">
        <f t="shared" si="7"/>
        <v>5.347900888</v>
      </c>
      <c r="J503" s="130"/>
      <c r="K503" s="130"/>
      <c r="L503" s="130"/>
      <c r="M503" s="130"/>
      <c r="N503" s="130"/>
      <c r="O503" s="130"/>
      <c r="P503" s="130"/>
      <c r="Q503" s="130"/>
      <c r="R503" s="130"/>
      <c r="S503" s="130"/>
      <c r="T503" s="130"/>
      <c r="U503" s="130"/>
    </row>
    <row r="504" ht="12.75" customHeight="1">
      <c r="A504" s="142">
        <v>44691.0</v>
      </c>
      <c r="B504" s="146">
        <f t="shared" si="8"/>
        <v>5.295225761</v>
      </c>
      <c r="C504" s="144">
        <f t="shared" si="1"/>
        <v>2022</v>
      </c>
      <c r="D504" s="144">
        <f t="shared" si="2"/>
        <v>2</v>
      </c>
      <c r="E504" s="131">
        <f t="shared" si="3"/>
        <v>44742</v>
      </c>
      <c r="F504" s="131">
        <f t="shared" si="4"/>
        <v>44834</v>
      </c>
      <c r="G504" s="130" t="str">
        <f t="shared" si="5"/>
        <v/>
      </c>
      <c r="H504" s="130" t="str">
        <f t="shared" si="6"/>
        <v/>
      </c>
      <c r="I504" s="147">
        <f t="shared" si="7"/>
        <v>5.347900888</v>
      </c>
      <c r="J504" s="130"/>
      <c r="K504" s="130"/>
      <c r="L504" s="130"/>
      <c r="M504" s="130"/>
      <c r="N504" s="130"/>
      <c r="O504" s="130"/>
      <c r="P504" s="130"/>
      <c r="Q504" s="130"/>
      <c r="R504" s="130"/>
      <c r="S504" s="130"/>
      <c r="T504" s="130"/>
      <c r="U504" s="130"/>
    </row>
    <row r="505" ht="12.75" customHeight="1">
      <c r="A505" s="142">
        <v>44692.0</v>
      </c>
      <c r="B505" s="146">
        <f t="shared" si="8"/>
        <v>5.413708393</v>
      </c>
      <c r="C505" s="144">
        <f t="shared" si="1"/>
        <v>2022</v>
      </c>
      <c r="D505" s="144">
        <f t="shared" si="2"/>
        <v>2</v>
      </c>
      <c r="E505" s="131">
        <f t="shared" si="3"/>
        <v>44742</v>
      </c>
      <c r="F505" s="131">
        <f t="shared" si="4"/>
        <v>44834</v>
      </c>
      <c r="G505" s="130" t="str">
        <f t="shared" si="5"/>
        <v/>
      </c>
      <c r="H505" s="130" t="str">
        <f t="shared" si="6"/>
        <v/>
      </c>
      <c r="I505" s="147">
        <f t="shared" si="7"/>
        <v>5.347900888</v>
      </c>
      <c r="J505" s="130"/>
      <c r="K505" s="130"/>
      <c r="L505" s="130"/>
      <c r="M505" s="130"/>
      <c r="N505" s="130"/>
      <c r="O505" s="130"/>
      <c r="P505" s="130"/>
      <c r="Q505" s="130"/>
      <c r="R505" s="130"/>
      <c r="S505" s="130"/>
      <c r="T505" s="130"/>
      <c r="U505" s="130"/>
    </row>
    <row r="506" ht="12.75" customHeight="1">
      <c r="A506" s="142">
        <v>44693.0</v>
      </c>
      <c r="B506" s="146">
        <f t="shared" si="8"/>
        <v>5.292577379</v>
      </c>
      <c r="C506" s="144">
        <f t="shared" si="1"/>
        <v>2022</v>
      </c>
      <c r="D506" s="144">
        <f t="shared" si="2"/>
        <v>2</v>
      </c>
      <c r="E506" s="131">
        <f t="shared" si="3"/>
        <v>44742</v>
      </c>
      <c r="F506" s="131">
        <f t="shared" si="4"/>
        <v>44834</v>
      </c>
      <c r="G506" s="130" t="str">
        <f t="shared" si="5"/>
        <v/>
      </c>
      <c r="H506" s="130" t="str">
        <f t="shared" si="6"/>
        <v/>
      </c>
      <c r="I506" s="147">
        <f t="shared" si="7"/>
        <v>5.347900888</v>
      </c>
      <c r="J506" s="130"/>
      <c r="K506" s="130"/>
      <c r="L506" s="130"/>
      <c r="M506" s="130"/>
      <c r="N506" s="130"/>
      <c r="O506" s="130"/>
      <c r="P506" s="130"/>
      <c r="Q506" s="130"/>
      <c r="R506" s="130"/>
      <c r="S506" s="130"/>
      <c r="T506" s="130"/>
      <c r="U506" s="130"/>
    </row>
    <row r="507" ht="12.75" customHeight="1">
      <c r="A507" s="142">
        <v>44694.0</v>
      </c>
      <c r="B507" s="146">
        <f t="shared" si="8"/>
        <v>5.410995453</v>
      </c>
      <c r="C507" s="144">
        <f t="shared" si="1"/>
        <v>2022</v>
      </c>
      <c r="D507" s="144">
        <f t="shared" si="2"/>
        <v>2</v>
      </c>
      <c r="E507" s="131">
        <f t="shared" si="3"/>
        <v>44742</v>
      </c>
      <c r="F507" s="131">
        <f t="shared" si="4"/>
        <v>44834</v>
      </c>
      <c r="G507" s="130" t="str">
        <f t="shared" si="5"/>
        <v/>
      </c>
      <c r="H507" s="130" t="str">
        <f t="shared" si="6"/>
        <v/>
      </c>
      <c r="I507" s="147">
        <f t="shared" si="7"/>
        <v>5.347900888</v>
      </c>
      <c r="J507" s="130"/>
      <c r="K507" s="130"/>
      <c r="L507" s="130"/>
      <c r="M507" s="130"/>
      <c r="N507" s="130"/>
      <c r="O507" s="130"/>
      <c r="P507" s="130"/>
      <c r="Q507" s="130"/>
      <c r="R507" s="130"/>
      <c r="S507" s="130"/>
      <c r="T507" s="130"/>
      <c r="U507" s="130"/>
    </row>
    <row r="508" ht="12.75" customHeight="1">
      <c r="A508" s="142">
        <v>44695.0</v>
      </c>
      <c r="B508" s="146">
        <f t="shared" si="8"/>
        <v>5.289930558</v>
      </c>
      <c r="C508" s="144">
        <f t="shared" si="1"/>
        <v>2022</v>
      </c>
      <c r="D508" s="144">
        <f t="shared" si="2"/>
        <v>2</v>
      </c>
      <c r="E508" s="131">
        <f t="shared" si="3"/>
        <v>44742</v>
      </c>
      <c r="F508" s="131">
        <f t="shared" si="4"/>
        <v>44834</v>
      </c>
      <c r="G508" s="130" t="str">
        <f t="shared" si="5"/>
        <v/>
      </c>
      <c r="H508" s="130" t="str">
        <f t="shared" si="6"/>
        <v/>
      </c>
      <c r="I508" s="147">
        <f t="shared" si="7"/>
        <v>5.347900888</v>
      </c>
      <c r="J508" s="130"/>
      <c r="K508" s="130"/>
      <c r="L508" s="130"/>
      <c r="M508" s="130"/>
      <c r="N508" s="130"/>
      <c r="O508" s="130"/>
      <c r="P508" s="130"/>
      <c r="Q508" s="130"/>
      <c r="R508" s="130"/>
      <c r="S508" s="130"/>
      <c r="T508" s="130"/>
      <c r="U508" s="130"/>
    </row>
    <row r="509" ht="12.75" customHeight="1">
      <c r="A509" s="142">
        <v>44696.0</v>
      </c>
      <c r="B509" s="146">
        <f t="shared" si="8"/>
        <v>5.408284115</v>
      </c>
      <c r="C509" s="144">
        <f t="shared" si="1"/>
        <v>2022</v>
      </c>
      <c r="D509" s="144">
        <f t="shared" si="2"/>
        <v>2</v>
      </c>
      <c r="E509" s="131">
        <f t="shared" si="3"/>
        <v>44742</v>
      </c>
      <c r="F509" s="131">
        <f t="shared" si="4"/>
        <v>44834</v>
      </c>
      <c r="G509" s="130" t="str">
        <f t="shared" si="5"/>
        <v/>
      </c>
      <c r="H509" s="130" t="str">
        <f t="shared" si="6"/>
        <v/>
      </c>
      <c r="I509" s="147">
        <f t="shared" si="7"/>
        <v>5.347900888</v>
      </c>
      <c r="J509" s="130"/>
      <c r="K509" s="130"/>
      <c r="L509" s="130"/>
      <c r="M509" s="130"/>
      <c r="N509" s="130"/>
      <c r="O509" s="130"/>
      <c r="P509" s="130"/>
      <c r="Q509" s="130"/>
      <c r="R509" s="130"/>
      <c r="S509" s="130"/>
      <c r="T509" s="130"/>
      <c r="U509" s="130"/>
    </row>
    <row r="510" ht="12.75" customHeight="1">
      <c r="A510" s="142">
        <v>44697.0</v>
      </c>
      <c r="B510" s="146">
        <f t="shared" si="8"/>
        <v>5.287285298</v>
      </c>
      <c r="C510" s="144">
        <f t="shared" si="1"/>
        <v>2022</v>
      </c>
      <c r="D510" s="144">
        <f t="shared" si="2"/>
        <v>2</v>
      </c>
      <c r="E510" s="131">
        <f t="shared" si="3"/>
        <v>44742</v>
      </c>
      <c r="F510" s="131">
        <f t="shared" si="4"/>
        <v>44834</v>
      </c>
      <c r="G510" s="130" t="str">
        <f t="shared" si="5"/>
        <v/>
      </c>
      <c r="H510" s="130" t="str">
        <f t="shared" si="6"/>
        <v/>
      </c>
      <c r="I510" s="147">
        <f t="shared" si="7"/>
        <v>5.347900888</v>
      </c>
      <c r="J510" s="130"/>
      <c r="K510" s="130"/>
      <c r="L510" s="130"/>
      <c r="M510" s="130"/>
      <c r="N510" s="130"/>
      <c r="O510" s="130"/>
      <c r="P510" s="130"/>
      <c r="Q510" s="130"/>
      <c r="R510" s="130"/>
      <c r="S510" s="130"/>
      <c r="T510" s="130"/>
      <c r="U510" s="130"/>
    </row>
    <row r="511" ht="12.75" customHeight="1">
      <c r="A511" s="142">
        <v>44698.0</v>
      </c>
      <c r="B511" s="146">
        <f t="shared" si="8"/>
        <v>5.405574378</v>
      </c>
      <c r="C511" s="144">
        <f t="shared" si="1"/>
        <v>2022</v>
      </c>
      <c r="D511" s="144">
        <f t="shared" si="2"/>
        <v>2</v>
      </c>
      <c r="E511" s="131">
        <f t="shared" si="3"/>
        <v>44742</v>
      </c>
      <c r="F511" s="131">
        <f t="shared" si="4"/>
        <v>44834</v>
      </c>
      <c r="G511" s="130" t="str">
        <f t="shared" si="5"/>
        <v/>
      </c>
      <c r="H511" s="130" t="str">
        <f t="shared" si="6"/>
        <v/>
      </c>
      <c r="I511" s="147">
        <f t="shared" si="7"/>
        <v>5.347900888</v>
      </c>
      <c r="J511" s="130"/>
      <c r="K511" s="130"/>
      <c r="L511" s="130"/>
      <c r="M511" s="130"/>
      <c r="N511" s="130"/>
      <c r="O511" s="130"/>
      <c r="P511" s="130"/>
      <c r="Q511" s="130"/>
      <c r="R511" s="130"/>
      <c r="S511" s="130"/>
      <c r="T511" s="130"/>
      <c r="U511" s="130"/>
    </row>
    <row r="512" ht="12.75" customHeight="1">
      <c r="A512" s="142">
        <v>44699.0</v>
      </c>
      <c r="B512" s="146">
        <f t="shared" si="8"/>
        <v>5.284641597</v>
      </c>
      <c r="C512" s="144">
        <f t="shared" si="1"/>
        <v>2022</v>
      </c>
      <c r="D512" s="144">
        <f t="shared" si="2"/>
        <v>2</v>
      </c>
      <c r="E512" s="131">
        <f t="shared" si="3"/>
        <v>44742</v>
      </c>
      <c r="F512" s="131">
        <f t="shared" si="4"/>
        <v>44834</v>
      </c>
      <c r="G512" s="130" t="str">
        <f t="shared" si="5"/>
        <v/>
      </c>
      <c r="H512" s="130" t="str">
        <f t="shared" si="6"/>
        <v/>
      </c>
      <c r="I512" s="147">
        <f t="shared" si="7"/>
        <v>5.347900888</v>
      </c>
      <c r="J512" s="130"/>
      <c r="K512" s="130"/>
      <c r="L512" s="130"/>
      <c r="M512" s="130"/>
      <c r="N512" s="130"/>
      <c r="O512" s="130"/>
      <c r="P512" s="130"/>
      <c r="Q512" s="130"/>
      <c r="R512" s="130"/>
      <c r="S512" s="130"/>
      <c r="T512" s="130"/>
      <c r="U512" s="130"/>
    </row>
    <row r="513" ht="12.75" customHeight="1">
      <c r="A513" s="142">
        <v>44700.0</v>
      </c>
      <c r="B513" s="146">
        <f t="shared" si="8"/>
        <v>5.402866241</v>
      </c>
      <c r="C513" s="144">
        <f t="shared" si="1"/>
        <v>2022</v>
      </c>
      <c r="D513" s="144">
        <f t="shared" si="2"/>
        <v>2</v>
      </c>
      <c r="E513" s="131">
        <f t="shared" si="3"/>
        <v>44742</v>
      </c>
      <c r="F513" s="131">
        <f t="shared" si="4"/>
        <v>44834</v>
      </c>
      <c r="G513" s="130" t="str">
        <f t="shared" si="5"/>
        <v/>
      </c>
      <c r="H513" s="130" t="str">
        <f t="shared" si="6"/>
        <v/>
      </c>
      <c r="I513" s="147">
        <f t="shared" si="7"/>
        <v>5.347900888</v>
      </c>
      <c r="J513" s="130"/>
      <c r="K513" s="130"/>
      <c r="L513" s="130"/>
      <c r="M513" s="130"/>
      <c r="N513" s="130"/>
      <c r="O513" s="130"/>
      <c r="P513" s="130"/>
      <c r="Q513" s="130"/>
      <c r="R513" s="130"/>
      <c r="S513" s="130"/>
      <c r="T513" s="130"/>
      <c r="U513" s="130"/>
    </row>
    <row r="514" ht="12.75" customHeight="1">
      <c r="A514" s="142">
        <v>44701.0</v>
      </c>
      <c r="B514" s="146">
        <f t="shared" si="8"/>
        <v>5.281999454</v>
      </c>
      <c r="C514" s="144">
        <f t="shared" si="1"/>
        <v>2022</v>
      </c>
      <c r="D514" s="144">
        <f t="shared" si="2"/>
        <v>2</v>
      </c>
      <c r="E514" s="131">
        <f t="shared" si="3"/>
        <v>44742</v>
      </c>
      <c r="F514" s="131">
        <f t="shared" si="4"/>
        <v>44834</v>
      </c>
      <c r="G514" s="130" t="str">
        <f t="shared" si="5"/>
        <v/>
      </c>
      <c r="H514" s="130" t="str">
        <f t="shared" si="6"/>
        <v/>
      </c>
      <c r="I514" s="147">
        <f t="shared" si="7"/>
        <v>5.347900888</v>
      </c>
      <c r="J514" s="130"/>
      <c r="K514" s="130"/>
      <c r="L514" s="130"/>
      <c r="M514" s="130"/>
      <c r="N514" s="130"/>
      <c r="O514" s="130"/>
      <c r="P514" s="130"/>
      <c r="Q514" s="130"/>
      <c r="R514" s="130"/>
      <c r="S514" s="130"/>
      <c r="T514" s="130"/>
      <c r="U514" s="130"/>
    </row>
    <row r="515" ht="12.75" customHeight="1">
      <c r="A515" s="142">
        <v>44702.0</v>
      </c>
      <c r="B515" s="146">
        <f t="shared" si="8"/>
        <v>5.400159703</v>
      </c>
      <c r="C515" s="144">
        <f t="shared" si="1"/>
        <v>2022</v>
      </c>
      <c r="D515" s="144">
        <f t="shared" si="2"/>
        <v>2</v>
      </c>
      <c r="E515" s="131">
        <f t="shared" si="3"/>
        <v>44742</v>
      </c>
      <c r="F515" s="131">
        <f t="shared" si="4"/>
        <v>44834</v>
      </c>
      <c r="G515" s="130" t="str">
        <f t="shared" si="5"/>
        <v/>
      </c>
      <c r="H515" s="130" t="str">
        <f t="shared" si="6"/>
        <v/>
      </c>
      <c r="I515" s="147">
        <f t="shared" si="7"/>
        <v>5.347900888</v>
      </c>
      <c r="J515" s="130"/>
      <c r="K515" s="130"/>
      <c r="L515" s="130"/>
      <c r="M515" s="130"/>
      <c r="N515" s="130"/>
      <c r="O515" s="130"/>
      <c r="P515" s="130"/>
      <c r="Q515" s="130"/>
      <c r="R515" s="130"/>
      <c r="S515" s="130"/>
      <c r="T515" s="130"/>
      <c r="U515" s="130"/>
    </row>
    <row r="516" ht="12.75" customHeight="1">
      <c r="A516" s="142">
        <v>44703.0</v>
      </c>
      <c r="B516" s="146">
        <f t="shared" si="8"/>
        <v>5.279358869</v>
      </c>
      <c r="C516" s="144">
        <f t="shared" si="1"/>
        <v>2022</v>
      </c>
      <c r="D516" s="144">
        <f t="shared" si="2"/>
        <v>2</v>
      </c>
      <c r="E516" s="131">
        <f t="shared" si="3"/>
        <v>44742</v>
      </c>
      <c r="F516" s="131">
        <f t="shared" si="4"/>
        <v>44834</v>
      </c>
      <c r="G516" s="130" t="str">
        <f t="shared" si="5"/>
        <v/>
      </c>
      <c r="H516" s="130" t="str">
        <f t="shared" si="6"/>
        <v/>
      </c>
      <c r="I516" s="147">
        <f t="shared" si="7"/>
        <v>5.347900888</v>
      </c>
      <c r="J516" s="130"/>
      <c r="K516" s="130"/>
      <c r="L516" s="130"/>
      <c r="M516" s="130"/>
      <c r="N516" s="130"/>
      <c r="O516" s="130"/>
      <c r="P516" s="130"/>
      <c r="Q516" s="130"/>
      <c r="R516" s="130"/>
      <c r="S516" s="130"/>
      <c r="T516" s="130"/>
      <c r="U516" s="130"/>
    </row>
    <row r="517" ht="12.75" customHeight="1">
      <c r="A517" s="142">
        <v>44704.0</v>
      </c>
      <c r="B517" s="146">
        <f t="shared" si="8"/>
        <v>5.397454763</v>
      </c>
      <c r="C517" s="144">
        <f t="shared" si="1"/>
        <v>2022</v>
      </c>
      <c r="D517" s="144">
        <f t="shared" si="2"/>
        <v>2</v>
      </c>
      <c r="E517" s="131">
        <f t="shared" si="3"/>
        <v>44742</v>
      </c>
      <c r="F517" s="131">
        <f t="shared" si="4"/>
        <v>44834</v>
      </c>
      <c r="G517" s="130" t="str">
        <f t="shared" si="5"/>
        <v/>
      </c>
      <c r="H517" s="130" t="str">
        <f t="shared" si="6"/>
        <v/>
      </c>
      <c r="I517" s="147">
        <f t="shared" si="7"/>
        <v>5.347900888</v>
      </c>
      <c r="J517" s="130"/>
      <c r="K517" s="130"/>
      <c r="L517" s="130"/>
      <c r="M517" s="130"/>
      <c r="N517" s="130"/>
      <c r="O517" s="130"/>
      <c r="P517" s="130"/>
      <c r="Q517" s="130"/>
      <c r="R517" s="130"/>
      <c r="S517" s="130"/>
      <c r="T517" s="130"/>
      <c r="U517" s="130"/>
    </row>
    <row r="518" ht="12.75" customHeight="1">
      <c r="A518" s="142">
        <v>44705.0</v>
      </c>
      <c r="B518" s="146">
        <f t="shared" si="8"/>
        <v>5.27671984</v>
      </c>
      <c r="C518" s="144">
        <f t="shared" si="1"/>
        <v>2022</v>
      </c>
      <c r="D518" s="144">
        <f t="shared" si="2"/>
        <v>2</v>
      </c>
      <c r="E518" s="131">
        <f t="shared" si="3"/>
        <v>44742</v>
      </c>
      <c r="F518" s="131">
        <f t="shared" si="4"/>
        <v>44834</v>
      </c>
      <c r="G518" s="130" t="str">
        <f t="shared" si="5"/>
        <v/>
      </c>
      <c r="H518" s="130" t="str">
        <f t="shared" si="6"/>
        <v/>
      </c>
      <c r="I518" s="147">
        <f t="shared" si="7"/>
        <v>5.347900888</v>
      </c>
      <c r="J518" s="130"/>
      <c r="K518" s="130"/>
      <c r="L518" s="130"/>
      <c r="M518" s="130"/>
      <c r="N518" s="130"/>
      <c r="O518" s="130"/>
      <c r="P518" s="130"/>
      <c r="Q518" s="130"/>
      <c r="R518" s="130"/>
      <c r="S518" s="130"/>
      <c r="T518" s="130"/>
      <c r="U518" s="130"/>
    </row>
    <row r="519" ht="12.75" customHeight="1">
      <c r="A519" s="142">
        <v>44706.0</v>
      </c>
      <c r="B519" s="146">
        <f t="shared" si="8"/>
        <v>5.39475142</v>
      </c>
      <c r="C519" s="144">
        <f t="shared" si="1"/>
        <v>2022</v>
      </c>
      <c r="D519" s="144">
        <f t="shared" si="2"/>
        <v>2</v>
      </c>
      <c r="E519" s="131">
        <f t="shared" si="3"/>
        <v>44742</v>
      </c>
      <c r="F519" s="131">
        <f t="shared" si="4"/>
        <v>44834</v>
      </c>
      <c r="G519" s="130" t="str">
        <f t="shared" si="5"/>
        <v/>
      </c>
      <c r="H519" s="130" t="str">
        <f t="shared" si="6"/>
        <v/>
      </c>
      <c r="I519" s="147">
        <f t="shared" si="7"/>
        <v>5.347900888</v>
      </c>
      <c r="J519" s="130"/>
      <c r="K519" s="130"/>
      <c r="L519" s="130"/>
      <c r="M519" s="130"/>
      <c r="N519" s="130"/>
      <c r="O519" s="130"/>
      <c r="P519" s="130"/>
      <c r="Q519" s="130"/>
      <c r="R519" s="130"/>
      <c r="S519" s="130"/>
      <c r="T519" s="130"/>
      <c r="U519" s="130"/>
    </row>
    <row r="520" ht="12.75" customHeight="1">
      <c r="A520" s="142">
        <v>44707.0</v>
      </c>
      <c r="B520" s="146">
        <f t="shared" si="8"/>
        <v>5.274082366</v>
      </c>
      <c r="C520" s="144">
        <f t="shared" si="1"/>
        <v>2022</v>
      </c>
      <c r="D520" s="144">
        <f t="shared" si="2"/>
        <v>2</v>
      </c>
      <c r="E520" s="131">
        <f t="shared" si="3"/>
        <v>44742</v>
      </c>
      <c r="F520" s="131">
        <f t="shared" si="4"/>
        <v>44834</v>
      </c>
      <c r="G520" s="130" t="str">
        <f t="shared" si="5"/>
        <v/>
      </c>
      <c r="H520" s="130" t="str">
        <f t="shared" si="6"/>
        <v/>
      </c>
      <c r="I520" s="147">
        <f t="shared" si="7"/>
        <v>5.347900888</v>
      </c>
      <c r="J520" s="130"/>
      <c r="K520" s="130"/>
      <c r="L520" s="130"/>
      <c r="M520" s="130"/>
      <c r="N520" s="130"/>
      <c r="O520" s="130"/>
      <c r="P520" s="130"/>
      <c r="Q520" s="130"/>
      <c r="R520" s="130"/>
      <c r="S520" s="130"/>
      <c r="T520" s="130"/>
      <c r="U520" s="130"/>
    </row>
    <row r="521" ht="12.75" customHeight="1">
      <c r="A521" s="142">
        <v>44708.0</v>
      </c>
      <c r="B521" s="146">
        <f t="shared" si="8"/>
        <v>5.392049673</v>
      </c>
      <c r="C521" s="144">
        <f t="shared" si="1"/>
        <v>2022</v>
      </c>
      <c r="D521" s="144">
        <f t="shared" si="2"/>
        <v>2</v>
      </c>
      <c r="E521" s="131">
        <f t="shared" si="3"/>
        <v>44742</v>
      </c>
      <c r="F521" s="131">
        <f t="shared" si="4"/>
        <v>44834</v>
      </c>
      <c r="G521" s="130" t="str">
        <f t="shared" si="5"/>
        <v/>
      </c>
      <c r="H521" s="130" t="str">
        <f t="shared" si="6"/>
        <v/>
      </c>
      <c r="I521" s="147">
        <f t="shared" si="7"/>
        <v>5.347900888</v>
      </c>
      <c r="J521" s="130"/>
      <c r="K521" s="130"/>
      <c r="L521" s="130"/>
      <c r="M521" s="130"/>
      <c r="N521" s="130"/>
      <c r="O521" s="130"/>
      <c r="P521" s="130"/>
      <c r="Q521" s="130"/>
      <c r="R521" s="130"/>
      <c r="S521" s="130"/>
      <c r="T521" s="130"/>
      <c r="U521" s="130"/>
    </row>
    <row r="522" ht="12.75" customHeight="1">
      <c r="A522" s="142">
        <v>44709.0</v>
      </c>
      <c r="B522" s="146">
        <f t="shared" si="8"/>
        <v>5.271446446</v>
      </c>
      <c r="C522" s="144">
        <f t="shared" si="1"/>
        <v>2022</v>
      </c>
      <c r="D522" s="144">
        <f t="shared" si="2"/>
        <v>2</v>
      </c>
      <c r="E522" s="131">
        <f t="shared" si="3"/>
        <v>44742</v>
      </c>
      <c r="F522" s="131">
        <f t="shared" si="4"/>
        <v>44834</v>
      </c>
      <c r="G522" s="130" t="str">
        <f t="shared" si="5"/>
        <v/>
      </c>
      <c r="H522" s="130" t="str">
        <f t="shared" si="6"/>
        <v/>
      </c>
      <c r="I522" s="147">
        <f t="shared" si="7"/>
        <v>5.347900888</v>
      </c>
      <c r="J522" s="130"/>
      <c r="K522" s="130"/>
      <c r="L522" s="130"/>
      <c r="M522" s="130"/>
      <c r="N522" s="130"/>
      <c r="O522" s="130"/>
      <c r="P522" s="130"/>
      <c r="Q522" s="130"/>
      <c r="R522" s="130"/>
      <c r="S522" s="130"/>
      <c r="T522" s="130"/>
      <c r="U522" s="130"/>
    </row>
    <row r="523" ht="12.75" customHeight="1">
      <c r="A523" s="142">
        <v>44710.0</v>
      </c>
      <c r="B523" s="146">
        <f t="shared" si="8"/>
        <v>5.38934952</v>
      </c>
      <c r="C523" s="144">
        <f t="shared" si="1"/>
        <v>2022</v>
      </c>
      <c r="D523" s="144">
        <f t="shared" si="2"/>
        <v>2</v>
      </c>
      <c r="E523" s="131">
        <f t="shared" si="3"/>
        <v>44742</v>
      </c>
      <c r="F523" s="131">
        <f t="shared" si="4"/>
        <v>44834</v>
      </c>
      <c r="G523" s="130" t="str">
        <f t="shared" si="5"/>
        <v/>
      </c>
      <c r="H523" s="130" t="str">
        <f t="shared" si="6"/>
        <v/>
      </c>
      <c r="I523" s="147">
        <f t="shared" si="7"/>
        <v>5.347900888</v>
      </c>
      <c r="J523" s="130"/>
      <c r="K523" s="130"/>
      <c r="L523" s="130"/>
      <c r="M523" s="130"/>
      <c r="N523" s="130"/>
      <c r="O523" s="130"/>
      <c r="P523" s="130"/>
      <c r="Q523" s="130"/>
      <c r="R523" s="130"/>
      <c r="S523" s="130"/>
      <c r="T523" s="130"/>
      <c r="U523" s="130"/>
    </row>
    <row r="524" ht="12.75" customHeight="1">
      <c r="A524" s="142">
        <v>44711.0</v>
      </c>
      <c r="B524" s="146">
        <f t="shared" si="8"/>
        <v>5.268812079</v>
      </c>
      <c r="C524" s="144">
        <f t="shared" si="1"/>
        <v>2022</v>
      </c>
      <c r="D524" s="144">
        <f t="shared" si="2"/>
        <v>2</v>
      </c>
      <c r="E524" s="131">
        <f t="shared" si="3"/>
        <v>44742</v>
      </c>
      <c r="F524" s="131">
        <f t="shared" si="4"/>
        <v>44834</v>
      </c>
      <c r="G524" s="130" t="str">
        <f t="shared" si="5"/>
        <v/>
      </c>
      <c r="H524" s="130" t="str">
        <f t="shared" si="6"/>
        <v/>
      </c>
      <c r="I524" s="147">
        <f t="shared" si="7"/>
        <v>5.347900888</v>
      </c>
      <c r="J524" s="130"/>
      <c r="K524" s="130"/>
      <c r="L524" s="130"/>
      <c r="M524" s="130"/>
      <c r="N524" s="130"/>
      <c r="O524" s="130"/>
      <c r="P524" s="130"/>
      <c r="Q524" s="130"/>
      <c r="R524" s="130"/>
      <c r="S524" s="130"/>
      <c r="T524" s="130"/>
      <c r="U524" s="130"/>
    </row>
    <row r="525" ht="12.75" customHeight="1">
      <c r="A525" s="142">
        <v>44712.0</v>
      </c>
      <c r="B525" s="146">
        <f t="shared" si="8"/>
        <v>5.386650961</v>
      </c>
      <c r="C525" s="144">
        <f t="shared" si="1"/>
        <v>2022</v>
      </c>
      <c r="D525" s="144">
        <f t="shared" si="2"/>
        <v>2</v>
      </c>
      <c r="E525" s="131">
        <f t="shared" si="3"/>
        <v>44742</v>
      </c>
      <c r="F525" s="131">
        <f t="shared" si="4"/>
        <v>44834</v>
      </c>
      <c r="G525" s="130" t="str">
        <f t="shared" si="5"/>
        <v/>
      </c>
      <c r="H525" s="130" t="str">
        <f t="shared" si="6"/>
        <v/>
      </c>
      <c r="I525" s="147">
        <f t="shared" si="7"/>
        <v>5.347900888</v>
      </c>
      <c r="J525" s="130"/>
      <c r="K525" s="130"/>
      <c r="L525" s="130"/>
      <c r="M525" s="130"/>
      <c r="N525" s="130"/>
      <c r="O525" s="130"/>
      <c r="P525" s="130"/>
      <c r="Q525" s="130"/>
      <c r="R525" s="130"/>
      <c r="S525" s="130"/>
      <c r="T525" s="130"/>
      <c r="U525" s="130"/>
    </row>
    <row r="526" ht="12.75" customHeight="1">
      <c r="A526" s="142">
        <v>44713.0</v>
      </c>
      <c r="B526" s="146">
        <f t="shared" si="8"/>
        <v>5.266179264</v>
      </c>
      <c r="C526" s="144">
        <f t="shared" si="1"/>
        <v>2022</v>
      </c>
      <c r="D526" s="144">
        <f t="shared" si="2"/>
        <v>2</v>
      </c>
      <c r="E526" s="131">
        <f t="shared" si="3"/>
        <v>44742</v>
      </c>
      <c r="F526" s="131">
        <f t="shared" si="4"/>
        <v>44834</v>
      </c>
      <c r="G526" s="130" t="str">
        <f t="shared" si="5"/>
        <v/>
      </c>
      <c r="H526" s="130" t="str">
        <f t="shared" si="6"/>
        <v/>
      </c>
      <c r="I526" s="147">
        <f t="shared" si="7"/>
        <v>5.347900888</v>
      </c>
      <c r="J526" s="130"/>
      <c r="K526" s="130"/>
      <c r="L526" s="130"/>
      <c r="M526" s="130"/>
      <c r="N526" s="130"/>
      <c r="O526" s="130"/>
      <c r="P526" s="130"/>
      <c r="Q526" s="130"/>
      <c r="R526" s="130"/>
      <c r="S526" s="130"/>
      <c r="T526" s="130"/>
      <c r="U526" s="130"/>
    </row>
    <row r="527" ht="12.75" customHeight="1">
      <c r="A527" s="142">
        <v>44714.0</v>
      </c>
      <c r="B527" s="146">
        <f t="shared" si="8"/>
        <v>5.383953994</v>
      </c>
      <c r="C527" s="144">
        <f t="shared" si="1"/>
        <v>2022</v>
      </c>
      <c r="D527" s="144">
        <f t="shared" si="2"/>
        <v>2</v>
      </c>
      <c r="E527" s="131">
        <f t="shared" si="3"/>
        <v>44742</v>
      </c>
      <c r="F527" s="131">
        <f t="shared" si="4"/>
        <v>44834</v>
      </c>
      <c r="G527" s="130" t="str">
        <f t="shared" si="5"/>
        <v/>
      </c>
      <c r="H527" s="130" t="str">
        <f t="shared" si="6"/>
        <v/>
      </c>
      <c r="I527" s="147">
        <f t="shared" si="7"/>
        <v>5.347900888</v>
      </c>
      <c r="J527" s="130"/>
      <c r="K527" s="130"/>
      <c r="L527" s="130"/>
      <c r="M527" s="130"/>
      <c r="N527" s="130"/>
      <c r="O527" s="130"/>
      <c r="P527" s="130"/>
      <c r="Q527" s="130"/>
      <c r="R527" s="130"/>
      <c r="S527" s="130"/>
      <c r="T527" s="130"/>
      <c r="U527" s="130"/>
    </row>
    <row r="528" ht="12.75" customHeight="1">
      <c r="A528" s="142">
        <v>44715.0</v>
      </c>
      <c r="B528" s="146">
        <f t="shared" si="8"/>
        <v>5.263548001</v>
      </c>
      <c r="C528" s="144">
        <f t="shared" si="1"/>
        <v>2022</v>
      </c>
      <c r="D528" s="144">
        <f t="shared" si="2"/>
        <v>2</v>
      </c>
      <c r="E528" s="131">
        <f t="shared" si="3"/>
        <v>44742</v>
      </c>
      <c r="F528" s="131">
        <f t="shared" si="4"/>
        <v>44834</v>
      </c>
      <c r="G528" s="130" t="str">
        <f t="shared" si="5"/>
        <v/>
      </c>
      <c r="H528" s="130" t="str">
        <f t="shared" si="6"/>
        <v/>
      </c>
      <c r="I528" s="147">
        <f t="shared" si="7"/>
        <v>5.347900888</v>
      </c>
      <c r="J528" s="130"/>
      <c r="K528" s="130"/>
      <c r="L528" s="130"/>
      <c r="M528" s="130"/>
      <c r="N528" s="130"/>
      <c r="O528" s="130"/>
      <c r="P528" s="130"/>
      <c r="Q528" s="130"/>
      <c r="R528" s="130"/>
      <c r="S528" s="130"/>
      <c r="T528" s="130"/>
      <c r="U528" s="130"/>
    </row>
    <row r="529" ht="12.75" customHeight="1">
      <c r="A529" s="142">
        <v>44716.0</v>
      </c>
      <c r="B529" s="146">
        <f t="shared" si="8"/>
        <v>5.381258619</v>
      </c>
      <c r="C529" s="144">
        <f t="shared" si="1"/>
        <v>2022</v>
      </c>
      <c r="D529" s="144">
        <f t="shared" si="2"/>
        <v>2</v>
      </c>
      <c r="E529" s="131">
        <f t="shared" si="3"/>
        <v>44742</v>
      </c>
      <c r="F529" s="131">
        <f t="shared" si="4"/>
        <v>44834</v>
      </c>
      <c r="G529" s="130" t="str">
        <f t="shared" si="5"/>
        <v/>
      </c>
      <c r="H529" s="130" t="str">
        <f t="shared" si="6"/>
        <v/>
      </c>
      <c r="I529" s="147">
        <f t="shared" si="7"/>
        <v>5.347900888</v>
      </c>
      <c r="J529" s="130"/>
      <c r="K529" s="130"/>
      <c r="L529" s="130"/>
      <c r="M529" s="130"/>
      <c r="N529" s="130"/>
      <c r="O529" s="130"/>
      <c r="P529" s="130"/>
      <c r="Q529" s="130"/>
      <c r="R529" s="130"/>
      <c r="S529" s="130"/>
      <c r="T529" s="130"/>
      <c r="U529" s="130"/>
    </row>
    <row r="530" ht="12.75" customHeight="1">
      <c r="A530" s="142">
        <v>44717.0</v>
      </c>
      <c r="B530" s="146">
        <f t="shared" si="8"/>
        <v>5.260918287</v>
      </c>
      <c r="C530" s="144">
        <f t="shared" si="1"/>
        <v>2022</v>
      </c>
      <c r="D530" s="144">
        <f t="shared" si="2"/>
        <v>2</v>
      </c>
      <c r="E530" s="131">
        <f t="shared" si="3"/>
        <v>44742</v>
      </c>
      <c r="F530" s="131">
        <f t="shared" si="4"/>
        <v>44834</v>
      </c>
      <c r="G530" s="130" t="str">
        <f t="shared" si="5"/>
        <v/>
      </c>
      <c r="H530" s="130" t="str">
        <f t="shared" si="6"/>
        <v/>
      </c>
      <c r="I530" s="147">
        <f t="shared" si="7"/>
        <v>5.347900888</v>
      </c>
      <c r="J530" s="130"/>
      <c r="K530" s="130"/>
      <c r="L530" s="130"/>
      <c r="M530" s="130"/>
      <c r="N530" s="130"/>
      <c r="O530" s="130"/>
      <c r="P530" s="130"/>
      <c r="Q530" s="130"/>
      <c r="R530" s="130"/>
      <c r="S530" s="130"/>
      <c r="T530" s="130"/>
      <c r="U530" s="130"/>
    </row>
    <row r="531" ht="12.75" customHeight="1">
      <c r="A531" s="142">
        <v>44718.0</v>
      </c>
      <c r="B531" s="146">
        <f t="shared" si="8"/>
        <v>5.378564834</v>
      </c>
      <c r="C531" s="144">
        <f t="shared" si="1"/>
        <v>2022</v>
      </c>
      <c r="D531" s="144">
        <f t="shared" si="2"/>
        <v>2</v>
      </c>
      <c r="E531" s="131">
        <f t="shared" si="3"/>
        <v>44742</v>
      </c>
      <c r="F531" s="131">
        <f t="shared" si="4"/>
        <v>44834</v>
      </c>
      <c r="G531" s="130" t="str">
        <f t="shared" si="5"/>
        <v/>
      </c>
      <c r="H531" s="130" t="str">
        <f t="shared" si="6"/>
        <v/>
      </c>
      <c r="I531" s="147">
        <f t="shared" si="7"/>
        <v>5.347900888</v>
      </c>
      <c r="J531" s="130"/>
      <c r="K531" s="130"/>
      <c r="L531" s="130"/>
      <c r="M531" s="130"/>
      <c r="N531" s="130"/>
      <c r="O531" s="130"/>
      <c r="P531" s="130"/>
      <c r="Q531" s="130"/>
      <c r="R531" s="130"/>
      <c r="S531" s="130"/>
      <c r="T531" s="130"/>
      <c r="U531" s="130"/>
    </row>
    <row r="532" ht="12.75" customHeight="1">
      <c r="A532" s="142">
        <v>44719.0</v>
      </c>
      <c r="B532" s="146">
        <f t="shared" si="8"/>
        <v>5.258290122</v>
      </c>
      <c r="C532" s="144">
        <f t="shared" si="1"/>
        <v>2022</v>
      </c>
      <c r="D532" s="144">
        <f t="shared" si="2"/>
        <v>2</v>
      </c>
      <c r="E532" s="131">
        <f t="shared" si="3"/>
        <v>44742</v>
      </c>
      <c r="F532" s="131">
        <f t="shared" si="4"/>
        <v>44834</v>
      </c>
      <c r="G532" s="130" t="str">
        <f t="shared" si="5"/>
        <v/>
      </c>
      <c r="H532" s="130" t="str">
        <f t="shared" si="6"/>
        <v/>
      </c>
      <c r="I532" s="147">
        <f t="shared" si="7"/>
        <v>5.347900888</v>
      </c>
      <c r="J532" s="130"/>
      <c r="K532" s="130"/>
      <c r="L532" s="130"/>
      <c r="M532" s="130"/>
      <c r="N532" s="130"/>
      <c r="O532" s="130"/>
      <c r="P532" s="130"/>
      <c r="Q532" s="130"/>
      <c r="R532" s="130"/>
      <c r="S532" s="130"/>
      <c r="T532" s="130"/>
      <c r="U532" s="130"/>
    </row>
    <row r="533" ht="12.75" customHeight="1">
      <c r="A533" s="142">
        <v>44720.0</v>
      </c>
      <c r="B533" s="146">
        <f t="shared" si="8"/>
        <v>5.375872638</v>
      </c>
      <c r="C533" s="144">
        <f t="shared" si="1"/>
        <v>2022</v>
      </c>
      <c r="D533" s="144">
        <f t="shared" si="2"/>
        <v>2</v>
      </c>
      <c r="E533" s="131">
        <f t="shared" si="3"/>
        <v>44742</v>
      </c>
      <c r="F533" s="131">
        <f t="shared" si="4"/>
        <v>44834</v>
      </c>
      <c r="G533" s="130" t="str">
        <f t="shared" si="5"/>
        <v/>
      </c>
      <c r="H533" s="130" t="str">
        <f t="shared" si="6"/>
        <v/>
      </c>
      <c r="I533" s="147">
        <f t="shared" si="7"/>
        <v>5.347900888</v>
      </c>
      <c r="J533" s="130"/>
      <c r="K533" s="130"/>
      <c r="L533" s="130"/>
      <c r="M533" s="130"/>
      <c r="N533" s="130"/>
      <c r="O533" s="130"/>
      <c r="P533" s="130"/>
      <c r="Q533" s="130"/>
      <c r="R533" s="130"/>
      <c r="S533" s="130"/>
      <c r="T533" s="130"/>
      <c r="U533" s="130"/>
    </row>
    <row r="534" ht="12.75" customHeight="1">
      <c r="A534" s="142">
        <v>44721.0</v>
      </c>
      <c r="B534" s="146">
        <f t="shared" si="8"/>
        <v>5.255663505</v>
      </c>
      <c r="C534" s="144">
        <f t="shared" si="1"/>
        <v>2022</v>
      </c>
      <c r="D534" s="144">
        <f t="shared" si="2"/>
        <v>2</v>
      </c>
      <c r="E534" s="131">
        <f t="shared" si="3"/>
        <v>44742</v>
      </c>
      <c r="F534" s="131">
        <f t="shared" si="4"/>
        <v>44834</v>
      </c>
      <c r="G534" s="130" t="str">
        <f t="shared" si="5"/>
        <v/>
      </c>
      <c r="H534" s="130" t="str">
        <f t="shared" si="6"/>
        <v/>
      </c>
      <c r="I534" s="147">
        <f t="shared" si="7"/>
        <v>5.347900888</v>
      </c>
      <c r="J534" s="130"/>
      <c r="K534" s="130"/>
      <c r="L534" s="130"/>
      <c r="M534" s="130"/>
      <c r="N534" s="130"/>
      <c r="O534" s="130"/>
      <c r="P534" s="130"/>
      <c r="Q534" s="130"/>
      <c r="R534" s="130"/>
      <c r="S534" s="130"/>
      <c r="T534" s="130"/>
      <c r="U534" s="130"/>
    </row>
    <row r="535" ht="12.75" customHeight="1">
      <c r="A535" s="142">
        <v>44722.0</v>
      </c>
      <c r="B535" s="146">
        <f t="shared" si="8"/>
        <v>5.373182031</v>
      </c>
      <c r="C535" s="144">
        <f t="shared" si="1"/>
        <v>2022</v>
      </c>
      <c r="D535" s="144">
        <f t="shared" si="2"/>
        <v>2</v>
      </c>
      <c r="E535" s="131">
        <f t="shared" si="3"/>
        <v>44742</v>
      </c>
      <c r="F535" s="131">
        <f t="shared" si="4"/>
        <v>44834</v>
      </c>
      <c r="G535" s="130" t="str">
        <f t="shared" si="5"/>
        <v/>
      </c>
      <c r="H535" s="130" t="str">
        <f t="shared" si="6"/>
        <v/>
      </c>
      <c r="I535" s="147">
        <f t="shared" si="7"/>
        <v>5.347900888</v>
      </c>
      <c r="J535" s="130"/>
      <c r="K535" s="130"/>
      <c r="L535" s="130"/>
      <c r="M535" s="130"/>
      <c r="N535" s="130"/>
      <c r="O535" s="130"/>
      <c r="P535" s="130"/>
      <c r="Q535" s="130"/>
      <c r="R535" s="130"/>
      <c r="S535" s="130"/>
      <c r="T535" s="130"/>
      <c r="U535" s="130"/>
    </row>
    <row r="536" ht="12.75" customHeight="1">
      <c r="A536" s="142">
        <v>44723.0</v>
      </c>
      <c r="B536" s="146">
        <f t="shared" si="8"/>
        <v>5.253038435</v>
      </c>
      <c r="C536" s="144">
        <f t="shared" si="1"/>
        <v>2022</v>
      </c>
      <c r="D536" s="144">
        <f t="shared" si="2"/>
        <v>2</v>
      </c>
      <c r="E536" s="131">
        <f t="shared" si="3"/>
        <v>44742</v>
      </c>
      <c r="F536" s="131">
        <f t="shared" si="4"/>
        <v>44834</v>
      </c>
      <c r="G536" s="130" t="str">
        <f t="shared" si="5"/>
        <v/>
      </c>
      <c r="H536" s="130" t="str">
        <f t="shared" si="6"/>
        <v/>
      </c>
      <c r="I536" s="147">
        <f t="shared" si="7"/>
        <v>5.347900888</v>
      </c>
      <c r="J536" s="130"/>
      <c r="K536" s="130"/>
      <c r="L536" s="130"/>
      <c r="M536" s="130"/>
      <c r="N536" s="130"/>
      <c r="O536" s="130"/>
      <c r="P536" s="130"/>
      <c r="Q536" s="130"/>
      <c r="R536" s="130"/>
      <c r="S536" s="130"/>
      <c r="T536" s="130"/>
      <c r="U536" s="130"/>
    </row>
    <row r="537" ht="12.75" customHeight="1">
      <c r="A537" s="142">
        <v>44724.0</v>
      </c>
      <c r="B537" s="146">
        <f t="shared" si="8"/>
        <v>5.370493011</v>
      </c>
      <c r="C537" s="144">
        <f t="shared" si="1"/>
        <v>2022</v>
      </c>
      <c r="D537" s="144">
        <f t="shared" si="2"/>
        <v>2</v>
      </c>
      <c r="E537" s="131">
        <f t="shared" si="3"/>
        <v>44742</v>
      </c>
      <c r="F537" s="131">
        <f t="shared" si="4"/>
        <v>44834</v>
      </c>
      <c r="G537" s="130" t="str">
        <f t="shared" si="5"/>
        <v/>
      </c>
      <c r="H537" s="130" t="str">
        <f t="shared" si="6"/>
        <v/>
      </c>
      <c r="I537" s="147">
        <f t="shared" si="7"/>
        <v>5.347900888</v>
      </c>
      <c r="J537" s="130"/>
      <c r="K537" s="130"/>
      <c r="L537" s="130"/>
      <c r="M537" s="130"/>
      <c r="N537" s="130"/>
      <c r="O537" s="130"/>
      <c r="P537" s="130"/>
      <c r="Q537" s="130"/>
      <c r="R537" s="130"/>
      <c r="S537" s="130"/>
      <c r="T537" s="130"/>
      <c r="U537" s="130"/>
    </row>
    <row r="538" ht="12.75" customHeight="1">
      <c r="A538" s="142">
        <v>44725.0</v>
      </c>
      <c r="B538" s="146">
        <f t="shared" si="8"/>
        <v>5.250414911</v>
      </c>
      <c r="C538" s="144">
        <f t="shared" si="1"/>
        <v>2022</v>
      </c>
      <c r="D538" s="144">
        <f t="shared" si="2"/>
        <v>2</v>
      </c>
      <c r="E538" s="131">
        <f t="shared" si="3"/>
        <v>44742</v>
      </c>
      <c r="F538" s="131">
        <f t="shared" si="4"/>
        <v>44834</v>
      </c>
      <c r="G538" s="130" t="str">
        <f t="shared" si="5"/>
        <v/>
      </c>
      <c r="H538" s="130" t="str">
        <f t="shared" si="6"/>
        <v/>
      </c>
      <c r="I538" s="147">
        <f t="shared" si="7"/>
        <v>5.347900888</v>
      </c>
      <c r="J538" s="130"/>
      <c r="K538" s="130"/>
      <c r="L538" s="130"/>
      <c r="M538" s="130"/>
      <c r="N538" s="130"/>
      <c r="O538" s="130"/>
      <c r="P538" s="130"/>
      <c r="Q538" s="130"/>
      <c r="R538" s="130"/>
      <c r="S538" s="130"/>
      <c r="T538" s="130"/>
      <c r="U538" s="130"/>
    </row>
    <row r="539" ht="12.75" customHeight="1">
      <c r="A539" s="142">
        <v>44726.0</v>
      </c>
      <c r="B539" s="146">
        <f t="shared" si="8"/>
        <v>5.367805577</v>
      </c>
      <c r="C539" s="144">
        <f t="shared" si="1"/>
        <v>2022</v>
      </c>
      <c r="D539" s="144">
        <f t="shared" si="2"/>
        <v>2</v>
      </c>
      <c r="E539" s="131">
        <f t="shared" si="3"/>
        <v>44742</v>
      </c>
      <c r="F539" s="131">
        <f t="shared" si="4"/>
        <v>44834</v>
      </c>
      <c r="G539" s="130" t="str">
        <f t="shared" si="5"/>
        <v/>
      </c>
      <c r="H539" s="130" t="str">
        <f t="shared" si="6"/>
        <v/>
      </c>
      <c r="I539" s="147">
        <f t="shared" si="7"/>
        <v>5.347900888</v>
      </c>
      <c r="J539" s="130"/>
      <c r="K539" s="130"/>
      <c r="L539" s="130"/>
      <c r="M539" s="130"/>
      <c r="N539" s="130"/>
      <c r="O539" s="130"/>
      <c r="P539" s="130"/>
      <c r="Q539" s="130"/>
      <c r="R539" s="130"/>
      <c r="S539" s="130"/>
      <c r="T539" s="130"/>
      <c r="U539" s="130"/>
    </row>
    <row r="540" ht="12.75" customHeight="1">
      <c r="A540" s="142">
        <v>44727.0</v>
      </c>
      <c r="B540" s="146">
        <f t="shared" si="8"/>
        <v>5.247792932</v>
      </c>
      <c r="C540" s="144">
        <f t="shared" si="1"/>
        <v>2022</v>
      </c>
      <c r="D540" s="144">
        <f t="shared" si="2"/>
        <v>2</v>
      </c>
      <c r="E540" s="131">
        <f t="shared" si="3"/>
        <v>44742</v>
      </c>
      <c r="F540" s="131">
        <f t="shared" si="4"/>
        <v>44834</v>
      </c>
      <c r="G540" s="130" t="str">
        <f t="shared" si="5"/>
        <v/>
      </c>
      <c r="H540" s="130" t="str">
        <f t="shared" si="6"/>
        <v/>
      </c>
      <c r="I540" s="147">
        <f t="shared" si="7"/>
        <v>5.347900888</v>
      </c>
      <c r="J540" s="130"/>
      <c r="K540" s="130"/>
      <c r="L540" s="130"/>
      <c r="M540" s="130"/>
      <c r="N540" s="130"/>
      <c r="O540" s="130"/>
      <c r="P540" s="130"/>
      <c r="Q540" s="130"/>
      <c r="R540" s="130"/>
      <c r="S540" s="130"/>
      <c r="T540" s="130"/>
      <c r="U540" s="130"/>
    </row>
    <row r="541" ht="12.75" customHeight="1">
      <c r="A541" s="142">
        <v>44728.0</v>
      </c>
      <c r="B541" s="146">
        <f t="shared" si="8"/>
        <v>5.365119728</v>
      </c>
      <c r="C541" s="144">
        <f t="shared" si="1"/>
        <v>2022</v>
      </c>
      <c r="D541" s="144">
        <f t="shared" si="2"/>
        <v>2</v>
      </c>
      <c r="E541" s="131">
        <f t="shared" si="3"/>
        <v>44742</v>
      </c>
      <c r="F541" s="131">
        <f t="shared" si="4"/>
        <v>44834</v>
      </c>
      <c r="G541" s="130" t="str">
        <f t="shared" si="5"/>
        <v/>
      </c>
      <c r="H541" s="130" t="str">
        <f t="shared" si="6"/>
        <v/>
      </c>
      <c r="I541" s="147">
        <f t="shared" si="7"/>
        <v>5.347900888</v>
      </c>
      <c r="J541" s="130"/>
      <c r="K541" s="130"/>
      <c r="L541" s="130"/>
      <c r="M541" s="130"/>
      <c r="N541" s="130"/>
      <c r="O541" s="130"/>
      <c r="P541" s="130"/>
      <c r="Q541" s="130"/>
      <c r="R541" s="130"/>
      <c r="S541" s="130"/>
      <c r="T541" s="130"/>
      <c r="U541" s="130"/>
    </row>
    <row r="542" ht="12.75" customHeight="1">
      <c r="A542" s="142">
        <v>44729.0</v>
      </c>
      <c r="B542" s="146">
        <f t="shared" si="8"/>
        <v>5.245172496</v>
      </c>
      <c r="C542" s="144">
        <f t="shared" si="1"/>
        <v>2022</v>
      </c>
      <c r="D542" s="144">
        <f t="shared" si="2"/>
        <v>2</v>
      </c>
      <c r="E542" s="131">
        <f t="shared" si="3"/>
        <v>44742</v>
      </c>
      <c r="F542" s="131">
        <f t="shared" si="4"/>
        <v>44834</v>
      </c>
      <c r="G542" s="130" t="str">
        <f t="shared" si="5"/>
        <v/>
      </c>
      <c r="H542" s="130" t="str">
        <f t="shared" si="6"/>
        <v/>
      </c>
      <c r="I542" s="147">
        <f t="shared" si="7"/>
        <v>5.347900888</v>
      </c>
      <c r="J542" s="130"/>
      <c r="K542" s="130"/>
      <c r="L542" s="130"/>
      <c r="M542" s="130"/>
      <c r="N542" s="130"/>
      <c r="O542" s="130"/>
      <c r="P542" s="130"/>
      <c r="Q542" s="130"/>
      <c r="R542" s="130"/>
      <c r="S542" s="130"/>
      <c r="T542" s="130"/>
      <c r="U542" s="130"/>
    </row>
    <row r="543" ht="12.75" customHeight="1">
      <c r="A543" s="142">
        <v>44730.0</v>
      </c>
      <c r="B543" s="146">
        <f t="shared" si="8"/>
        <v>5.362435463</v>
      </c>
      <c r="C543" s="144">
        <f t="shared" si="1"/>
        <v>2022</v>
      </c>
      <c r="D543" s="144">
        <f t="shared" si="2"/>
        <v>2</v>
      </c>
      <c r="E543" s="131">
        <f t="shared" si="3"/>
        <v>44742</v>
      </c>
      <c r="F543" s="131">
        <f t="shared" si="4"/>
        <v>44834</v>
      </c>
      <c r="G543" s="130" t="str">
        <f t="shared" si="5"/>
        <v/>
      </c>
      <c r="H543" s="130" t="str">
        <f t="shared" si="6"/>
        <v/>
      </c>
      <c r="I543" s="147">
        <f t="shared" si="7"/>
        <v>5.347900888</v>
      </c>
      <c r="J543" s="130"/>
      <c r="K543" s="130"/>
      <c r="L543" s="130"/>
      <c r="M543" s="130"/>
      <c r="N543" s="130"/>
      <c r="O543" s="130"/>
      <c r="P543" s="130"/>
      <c r="Q543" s="130"/>
      <c r="R543" s="130"/>
      <c r="S543" s="130"/>
      <c r="T543" s="130"/>
      <c r="U543" s="130"/>
    </row>
    <row r="544" ht="12.75" customHeight="1">
      <c r="A544" s="142">
        <v>44731.0</v>
      </c>
      <c r="B544" s="146">
        <f t="shared" si="8"/>
        <v>5.242553603</v>
      </c>
      <c r="C544" s="144">
        <f t="shared" si="1"/>
        <v>2022</v>
      </c>
      <c r="D544" s="144">
        <f t="shared" si="2"/>
        <v>2</v>
      </c>
      <c r="E544" s="131">
        <f t="shared" si="3"/>
        <v>44742</v>
      </c>
      <c r="F544" s="131">
        <f t="shared" si="4"/>
        <v>44834</v>
      </c>
      <c r="G544" s="130" t="str">
        <f t="shared" si="5"/>
        <v/>
      </c>
      <c r="H544" s="130" t="str">
        <f t="shared" si="6"/>
        <v/>
      </c>
      <c r="I544" s="147">
        <f t="shared" si="7"/>
        <v>5.347900888</v>
      </c>
      <c r="J544" s="130"/>
      <c r="K544" s="130"/>
      <c r="L544" s="130"/>
      <c r="M544" s="130"/>
      <c r="N544" s="130"/>
      <c r="O544" s="130"/>
      <c r="P544" s="130"/>
      <c r="Q544" s="130"/>
      <c r="R544" s="130"/>
      <c r="S544" s="130"/>
      <c r="T544" s="130"/>
      <c r="U544" s="130"/>
    </row>
    <row r="545" ht="12.75" customHeight="1">
      <c r="A545" s="142">
        <v>44732.0</v>
      </c>
      <c r="B545" s="146">
        <f t="shared" si="8"/>
        <v>5.35975278</v>
      </c>
      <c r="C545" s="144">
        <f t="shared" si="1"/>
        <v>2022</v>
      </c>
      <c r="D545" s="144">
        <f t="shared" si="2"/>
        <v>2</v>
      </c>
      <c r="E545" s="131">
        <f t="shared" si="3"/>
        <v>44742</v>
      </c>
      <c r="F545" s="131">
        <f t="shared" si="4"/>
        <v>44834</v>
      </c>
      <c r="G545" s="130" t="str">
        <f t="shared" si="5"/>
        <v/>
      </c>
      <c r="H545" s="130" t="str">
        <f t="shared" si="6"/>
        <v/>
      </c>
      <c r="I545" s="147">
        <f t="shared" si="7"/>
        <v>5.347900888</v>
      </c>
      <c r="J545" s="130"/>
      <c r="K545" s="130"/>
      <c r="L545" s="130"/>
      <c r="M545" s="130"/>
      <c r="N545" s="130"/>
      <c r="O545" s="130"/>
      <c r="P545" s="130"/>
      <c r="Q545" s="130"/>
      <c r="R545" s="130"/>
      <c r="S545" s="130"/>
      <c r="T545" s="130"/>
      <c r="U545" s="130"/>
    </row>
    <row r="546" ht="12.75" customHeight="1">
      <c r="A546" s="142">
        <v>44733.0</v>
      </c>
      <c r="B546" s="146">
        <f t="shared" si="8"/>
        <v>5.239936252</v>
      </c>
      <c r="C546" s="144">
        <f t="shared" si="1"/>
        <v>2022</v>
      </c>
      <c r="D546" s="144">
        <f t="shared" si="2"/>
        <v>2</v>
      </c>
      <c r="E546" s="131">
        <f t="shared" si="3"/>
        <v>44742</v>
      </c>
      <c r="F546" s="131">
        <f t="shared" si="4"/>
        <v>44834</v>
      </c>
      <c r="G546" s="130" t="str">
        <f t="shared" si="5"/>
        <v/>
      </c>
      <c r="H546" s="130" t="str">
        <f t="shared" si="6"/>
        <v/>
      </c>
      <c r="I546" s="147">
        <f t="shared" si="7"/>
        <v>5.347900888</v>
      </c>
      <c r="J546" s="130"/>
      <c r="K546" s="130"/>
      <c r="L546" s="130"/>
      <c r="M546" s="130"/>
      <c r="N546" s="130"/>
      <c r="O546" s="130"/>
      <c r="P546" s="130"/>
      <c r="Q546" s="130"/>
      <c r="R546" s="130"/>
      <c r="S546" s="130"/>
      <c r="T546" s="130"/>
      <c r="U546" s="130"/>
    </row>
    <row r="547" ht="12.75" customHeight="1">
      <c r="A547" s="142">
        <v>44734.0</v>
      </c>
      <c r="B547" s="146">
        <f t="shared" si="8"/>
        <v>5.35707168</v>
      </c>
      <c r="C547" s="144">
        <f t="shared" si="1"/>
        <v>2022</v>
      </c>
      <c r="D547" s="144">
        <f t="shared" si="2"/>
        <v>2</v>
      </c>
      <c r="E547" s="131">
        <f t="shared" si="3"/>
        <v>44742</v>
      </c>
      <c r="F547" s="131">
        <f t="shared" si="4"/>
        <v>44834</v>
      </c>
      <c r="G547" s="130" t="str">
        <f t="shared" si="5"/>
        <v/>
      </c>
      <c r="H547" s="130" t="str">
        <f t="shared" si="6"/>
        <v/>
      </c>
      <c r="I547" s="147">
        <f t="shared" si="7"/>
        <v>5.347900888</v>
      </c>
      <c r="J547" s="130"/>
      <c r="K547" s="130"/>
      <c r="L547" s="130"/>
      <c r="M547" s="130"/>
      <c r="N547" s="130"/>
      <c r="O547" s="130"/>
      <c r="P547" s="130"/>
      <c r="Q547" s="130"/>
      <c r="R547" s="130"/>
      <c r="S547" s="130"/>
      <c r="T547" s="130"/>
      <c r="U547" s="130"/>
    </row>
    <row r="548" ht="12.75" customHeight="1">
      <c r="A548" s="142">
        <v>44735.0</v>
      </c>
      <c r="B548" s="146">
        <f t="shared" si="8"/>
        <v>5.237320441</v>
      </c>
      <c r="C548" s="144">
        <f t="shared" si="1"/>
        <v>2022</v>
      </c>
      <c r="D548" s="144">
        <f t="shared" si="2"/>
        <v>2</v>
      </c>
      <c r="E548" s="131">
        <f t="shared" si="3"/>
        <v>44742</v>
      </c>
      <c r="F548" s="131">
        <f t="shared" si="4"/>
        <v>44834</v>
      </c>
      <c r="G548" s="130" t="str">
        <f t="shared" si="5"/>
        <v/>
      </c>
      <c r="H548" s="130" t="str">
        <f t="shared" si="6"/>
        <v/>
      </c>
      <c r="I548" s="147">
        <f t="shared" si="7"/>
        <v>5.347900888</v>
      </c>
      <c r="J548" s="130"/>
      <c r="K548" s="130"/>
      <c r="L548" s="130"/>
      <c r="M548" s="130"/>
      <c r="N548" s="130"/>
      <c r="O548" s="130"/>
      <c r="P548" s="130"/>
      <c r="Q548" s="130"/>
      <c r="R548" s="130"/>
      <c r="S548" s="130"/>
      <c r="T548" s="130"/>
      <c r="U548" s="130"/>
    </row>
    <row r="549" ht="12.75" customHeight="1">
      <c r="A549" s="142">
        <v>44736.0</v>
      </c>
      <c r="B549" s="146">
        <f t="shared" si="8"/>
        <v>5.35439216</v>
      </c>
      <c r="C549" s="144">
        <f t="shared" si="1"/>
        <v>2022</v>
      </c>
      <c r="D549" s="144">
        <f t="shared" si="2"/>
        <v>2</v>
      </c>
      <c r="E549" s="131">
        <f t="shared" si="3"/>
        <v>44742</v>
      </c>
      <c r="F549" s="131">
        <f t="shared" si="4"/>
        <v>44834</v>
      </c>
      <c r="G549" s="130" t="str">
        <f t="shared" si="5"/>
        <v/>
      </c>
      <c r="H549" s="130" t="str">
        <f t="shared" si="6"/>
        <v/>
      </c>
      <c r="I549" s="147">
        <f t="shared" si="7"/>
        <v>5.347900888</v>
      </c>
      <c r="J549" s="130"/>
      <c r="K549" s="130"/>
      <c r="L549" s="130"/>
      <c r="M549" s="130"/>
      <c r="N549" s="130"/>
      <c r="O549" s="130"/>
      <c r="P549" s="130"/>
      <c r="Q549" s="130"/>
      <c r="R549" s="130"/>
      <c r="S549" s="130"/>
      <c r="T549" s="130"/>
      <c r="U549" s="130"/>
    </row>
    <row r="550" ht="12.75" customHeight="1">
      <c r="A550" s="142">
        <v>44737.0</v>
      </c>
      <c r="B550" s="146">
        <f t="shared" si="8"/>
        <v>5.23470617</v>
      </c>
      <c r="C550" s="144">
        <f t="shared" si="1"/>
        <v>2022</v>
      </c>
      <c r="D550" s="144">
        <f t="shared" si="2"/>
        <v>2</v>
      </c>
      <c r="E550" s="131">
        <f t="shared" si="3"/>
        <v>44742</v>
      </c>
      <c r="F550" s="131">
        <f t="shared" si="4"/>
        <v>44834</v>
      </c>
      <c r="G550" s="130" t="str">
        <f t="shared" si="5"/>
        <v/>
      </c>
      <c r="H550" s="130" t="str">
        <f t="shared" si="6"/>
        <v/>
      </c>
      <c r="I550" s="147">
        <f t="shared" si="7"/>
        <v>5.347900888</v>
      </c>
      <c r="J550" s="130"/>
      <c r="K550" s="130"/>
      <c r="L550" s="130"/>
      <c r="M550" s="130"/>
      <c r="N550" s="130"/>
      <c r="O550" s="130"/>
      <c r="P550" s="130"/>
      <c r="Q550" s="130"/>
      <c r="R550" s="130"/>
      <c r="S550" s="130"/>
      <c r="T550" s="130"/>
      <c r="U550" s="130"/>
    </row>
    <row r="551" ht="12.75" customHeight="1">
      <c r="A551" s="142">
        <v>44738.0</v>
      </c>
      <c r="B551" s="146">
        <f t="shared" si="8"/>
        <v>5.35171422</v>
      </c>
      <c r="C551" s="144">
        <f t="shared" si="1"/>
        <v>2022</v>
      </c>
      <c r="D551" s="144">
        <f t="shared" si="2"/>
        <v>2</v>
      </c>
      <c r="E551" s="131">
        <f t="shared" si="3"/>
        <v>44742</v>
      </c>
      <c r="F551" s="131">
        <f t="shared" si="4"/>
        <v>44834</v>
      </c>
      <c r="G551" s="130" t="str">
        <f t="shared" si="5"/>
        <v/>
      </c>
      <c r="H551" s="130" t="str">
        <f t="shared" si="6"/>
        <v/>
      </c>
      <c r="I551" s="147">
        <f t="shared" si="7"/>
        <v>5.347900888</v>
      </c>
      <c r="J551" s="130"/>
      <c r="K551" s="130"/>
      <c r="L551" s="130"/>
      <c r="M551" s="130"/>
      <c r="N551" s="130"/>
      <c r="O551" s="130"/>
      <c r="P551" s="130"/>
      <c r="Q551" s="130"/>
      <c r="R551" s="130"/>
      <c r="S551" s="130"/>
      <c r="T551" s="130"/>
      <c r="U551" s="130"/>
    </row>
    <row r="552" ht="12.75" customHeight="1">
      <c r="A552" s="142">
        <v>44739.0</v>
      </c>
      <c r="B552" s="146">
        <f t="shared" si="8"/>
        <v>5.232093437</v>
      </c>
      <c r="C552" s="144">
        <f t="shared" si="1"/>
        <v>2022</v>
      </c>
      <c r="D552" s="144">
        <f t="shared" si="2"/>
        <v>2</v>
      </c>
      <c r="E552" s="131">
        <f t="shared" si="3"/>
        <v>44742</v>
      </c>
      <c r="F552" s="131">
        <f t="shared" si="4"/>
        <v>44834</v>
      </c>
      <c r="G552" s="130" t="str">
        <f t="shared" si="5"/>
        <v/>
      </c>
      <c r="H552" s="130" t="str">
        <f t="shared" si="6"/>
        <v/>
      </c>
      <c r="I552" s="147">
        <f t="shared" si="7"/>
        <v>5.347900888</v>
      </c>
      <c r="J552" s="130"/>
      <c r="K552" s="130"/>
      <c r="L552" s="130"/>
      <c r="M552" s="130"/>
      <c r="N552" s="130"/>
      <c r="O552" s="130"/>
      <c r="P552" s="130"/>
      <c r="Q552" s="130"/>
      <c r="R552" s="130"/>
      <c r="S552" s="130"/>
      <c r="T552" s="130"/>
      <c r="U552" s="130"/>
    </row>
    <row r="553" ht="12.75" customHeight="1">
      <c r="A553" s="142">
        <v>44740.0</v>
      </c>
      <c r="B553" s="146">
        <f t="shared" si="8"/>
        <v>5.349037859</v>
      </c>
      <c r="C553" s="144">
        <f t="shared" si="1"/>
        <v>2022</v>
      </c>
      <c r="D553" s="144">
        <f t="shared" si="2"/>
        <v>2</v>
      </c>
      <c r="E553" s="131">
        <f t="shared" si="3"/>
        <v>44742</v>
      </c>
      <c r="F553" s="131">
        <f t="shared" si="4"/>
        <v>44834</v>
      </c>
      <c r="G553" s="130" t="str">
        <f t="shared" si="5"/>
        <v/>
      </c>
      <c r="H553" s="130" t="str">
        <f t="shared" si="6"/>
        <v/>
      </c>
      <c r="I553" s="147">
        <f t="shared" si="7"/>
        <v>5.347900888</v>
      </c>
      <c r="J553" s="130"/>
      <c r="K553" s="130"/>
      <c r="L553" s="130"/>
      <c r="M553" s="130"/>
      <c r="N553" s="130"/>
      <c r="O553" s="130"/>
      <c r="P553" s="130"/>
      <c r="Q553" s="130"/>
      <c r="R553" s="130"/>
      <c r="S553" s="130"/>
      <c r="T553" s="130"/>
      <c r="U553" s="130"/>
    </row>
    <row r="554" ht="12.75" customHeight="1">
      <c r="A554" s="142">
        <v>44741.0</v>
      </c>
      <c r="B554" s="146">
        <f t="shared" si="8"/>
        <v>5.229482242</v>
      </c>
      <c r="C554" s="144">
        <f t="shared" si="1"/>
        <v>2022</v>
      </c>
      <c r="D554" s="144">
        <f t="shared" si="2"/>
        <v>2</v>
      </c>
      <c r="E554" s="131">
        <f t="shared" si="3"/>
        <v>44742</v>
      </c>
      <c r="F554" s="131">
        <f t="shared" si="4"/>
        <v>44834</v>
      </c>
      <c r="G554" s="130" t="str">
        <f t="shared" si="5"/>
        <v/>
      </c>
      <c r="H554" s="130" t="str">
        <f t="shared" si="6"/>
        <v/>
      </c>
      <c r="I554" s="147">
        <f t="shared" si="7"/>
        <v>5.347900888</v>
      </c>
      <c r="J554" s="130"/>
      <c r="K554" s="130"/>
      <c r="L554" s="130"/>
      <c r="M554" s="130"/>
      <c r="N554" s="130"/>
      <c r="O554" s="130"/>
      <c r="P554" s="130"/>
      <c r="Q554" s="130"/>
      <c r="R554" s="130"/>
      <c r="S554" s="130"/>
      <c r="T554" s="130"/>
      <c r="U554" s="130"/>
    </row>
    <row r="555" ht="12.75" customHeight="1">
      <c r="A555" s="142">
        <v>44742.0</v>
      </c>
      <c r="B555" s="146">
        <f t="shared" si="8"/>
        <v>5.346363075</v>
      </c>
      <c r="C555" s="144">
        <f t="shared" si="1"/>
        <v>2022</v>
      </c>
      <c r="D555" s="144">
        <f t="shared" si="2"/>
        <v>2</v>
      </c>
      <c r="E555" s="131">
        <f t="shared" si="3"/>
        <v>44742</v>
      </c>
      <c r="F555" s="131">
        <f t="shared" si="4"/>
        <v>44834</v>
      </c>
      <c r="G555" s="131">
        <f t="shared" si="5"/>
        <v>44742</v>
      </c>
      <c r="H555" s="131">
        <f t="shared" si="6"/>
        <v>44834</v>
      </c>
      <c r="I555" s="147">
        <f t="shared" si="7"/>
        <v>5.347900888</v>
      </c>
      <c r="J555" s="130"/>
      <c r="K555" s="130"/>
      <c r="L555" s="130"/>
      <c r="M555" s="130"/>
      <c r="N555" s="130"/>
      <c r="O555" s="130"/>
      <c r="P555" s="130"/>
      <c r="Q555" s="130"/>
      <c r="R555" s="130"/>
      <c r="S555" s="130"/>
      <c r="T555" s="130"/>
      <c r="U555" s="130"/>
    </row>
    <row r="556" ht="12.75" customHeight="1">
      <c r="A556" s="142">
        <v>44743.0</v>
      </c>
      <c r="B556" s="146">
        <f t="shared" si="8"/>
        <v>5.226872584</v>
      </c>
      <c r="C556" s="144">
        <f t="shared" si="1"/>
        <v>2022</v>
      </c>
      <c r="D556" s="144">
        <f t="shared" si="2"/>
        <v>3</v>
      </c>
      <c r="E556" s="131">
        <f t="shared" si="3"/>
        <v>44834</v>
      </c>
      <c r="F556" s="131">
        <f t="shared" si="4"/>
        <v>44926</v>
      </c>
      <c r="G556" s="130" t="str">
        <f t="shared" si="5"/>
        <v/>
      </c>
      <c r="H556" s="130" t="str">
        <f t="shared" si="6"/>
        <v/>
      </c>
      <c r="I556" s="147">
        <f t="shared" si="7"/>
        <v>5.226393264</v>
      </c>
      <c r="J556" s="130"/>
      <c r="K556" s="130"/>
      <c r="L556" s="130"/>
      <c r="M556" s="130"/>
      <c r="N556" s="130"/>
      <c r="O556" s="130"/>
      <c r="P556" s="130"/>
      <c r="Q556" s="130"/>
      <c r="R556" s="130"/>
      <c r="S556" s="130"/>
      <c r="T556" s="130"/>
      <c r="U556" s="130"/>
    </row>
    <row r="557" ht="12.75" customHeight="1">
      <c r="A557" s="142">
        <v>44744.0</v>
      </c>
      <c r="B557" s="146">
        <f t="shared" si="8"/>
        <v>5.343689868</v>
      </c>
      <c r="C557" s="144">
        <f t="shared" si="1"/>
        <v>2022</v>
      </c>
      <c r="D557" s="144">
        <f t="shared" si="2"/>
        <v>3</v>
      </c>
      <c r="E557" s="131">
        <f t="shared" si="3"/>
        <v>44834</v>
      </c>
      <c r="F557" s="131">
        <f t="shared" si="4"/>
        <v>44926</v>
      </c>
      <c r="G557" s="130" t="str">
        <f t="shared" si="5"/>
        <v/>
      </c>
      <c r="H557" s="130" t="str">
        <f t="shared" si="6"/>
        <v/>
      </c>
      <c r="I557" s="147">
        <f t="shared" si="7"/>
        <v>5.226393264</v>
      </c>
      <c r="J557" s="130"/>
      <c r="K557" s="130"/>
      <c r="L557" s="130"/>
      <c r="M557" s="130"/>
      <c r="N557" s="130"/>
      <c r="O557" s="130"/>
      <c r="P557" s="130"/>
      <c r="Q557" s="130"/>
      <c r="R557" s="130"/>
      <c r="S557" s="130"/>
      <c r="T557" s="130"/>
      <c r="U557" s="130"/>
    </row>
    <row r="558" ht="12.75" customHeight="1">
      <c r="A558" s="142">
        <v>44745.0</v>
      </c>
      <c r="B558" s="146">
        <f t="shared" si="8"/>
        <v>5.22426446</v>
      </c>
      <c r="C558" s="144">
        <f t="shared" si="1"/>
        <v>2022</v>
      </c>
      <c r="D558" s="144">
        <f t="shared" si="2"/>
        <v>3</v>
      </c>
      <c r="E558" s="131">
        <f t="shared" si="3"/>
        <v>44834</v>
      </c>
      <c r="F558" s="131">
        <f t="shared" si="4"/>
        <v>44926</v>
      </c>
      <c r="G558" s="130" t="str">
        <f t="shared" si="5"/>
        <v/>
      </c>
      <c r="H558" s="130" t="str">
        <f t="shared" si="6"/>
        <v/>
      </c>
      <c r="I558" s="147">
        <f t="shared" si="7"/>
        <v>5.226393264</v>
      </c>
      <c r="J558" s="130"/>
      <c r="K558" s="130"/>
      <c r="L558" s="130"/>
      <c r="M558" s="130"/>
      <c r="N558" s="130"/>
      <c r="O558" s="130"/>
      <c r="P558" s="130"/>
      <c r="Q558" s="130"/>
      <c r="R558" s="130"/>
      <c r="S558" s="130"/>
      <c r="T558" s="130"/>
      <c r="U558" s="130"/>
    </row>
    <row r="559" ht="12.75" customHeight="1">
      <c r="A559" s="142">
        <v>44746.0</v>
      </c>
      <c r="B559" s="146">
        <f t="shared" si="8"/>
        <v>5.341018236</v>
      </c>
      <c r="C559" s="144">
        <f t="shared" si="1"/>
        <v>2022</v>
      </c>
      <c r="D559" s="144">
        <f t="shared" si="2"/>
        <v>3</v>
      </c>
      <c r="E559" s="131">
        <f t="shared" si="3"/>
        <v>44834</v>
      </c>
      <c r="F559" s="131">
        <f t="shared" si="4"/>
        <v>44926</v>
      </c>
      <c r="G559" s="130" t="str">
        <f t="shared" si="5"/>
        <v/>
      </c>
      <c r="H559" s="130" t="str">
        <f t="shared" si="6"/>
        <v/>
      </c>
      <c r="I559" s="147">
        <f t="shared" si="7"/>
        <v>5.226393264</v>
      </c>
      <c r="J559" s="130"/>
      <c r="K559" s="130"/>
      <c r="L559" s="130"/>
      <c r="M559" s="130"/>
      <c r="N559" s="130"/>
      <c r="O559" s="130"/>
      <c r="P559" s="130"/>
      <c r="Q559" s="130"/>
      <c r="R559" s="130"/>
      <c r="S559" s="130"/>
      <c r="T559" s="130"/>
      <c r="U559" s="130"/>
    </row>
    <row r="560" ht="12.75" customHeight="1">
      <c r="A560" s="142">
        <v>44747.0</v>
      </c>
      <c r="B560" s="146">
        <f t="shared" si="8"/>
        <v>5.221657872</v>
      </c>
      <c r="C560" s="144">
        <f t="shared" si="1"/>
        <v>2022</v>
      </c>
      <c r="D560" s="144">
        <f t="shared" si="2"/>
        <v>3</v>
      </c>
      <c r="E560" s="131">
        <f t="shared" si="3"/>
        <v>44834</v>
      </c>
      <c r="F560" s="131">
        <f t="shared" si="4"/>
        <v>44926</v>
      </c>
      <c r="G560" s="130" t="str">
        <f t="shared" si="5"/>
        <v/>
      </c>
      <c r="H560" s="130" t="str">
        <f t="shared" si="6"/>
        <v/>
      </c>
      <c r="I560" s="147">
        <f t="shared" si="7"/>
        <v>5.226393264</v>
      </c>
      <c r="J560" s="130"/>
      <c r="K560" s="130"/>
      <c r="L560" s="130"/>
      <c r="M560" s="130"/>
      <c r="N560" s="130"/>
      <c r="O560" s="130"/>
      <c r="P560" s="130"/>
      <c r="Q560" s="130"/>
      <c r="R560" s="130"/>
      <c r="S560" s="130"/>
      <c r="T560" s="130"/>
      <c r="U560" s="130"/>
    </row>
    <row r="561" ht="12.75" customHeight="1">
      <c r="A561" s="142">
        <v>44748.0</v>
      </c>
      <c r="B561" s="146">
        <f t="shared" si="8"/>
        <v>5.338348179</v>
      </c>
      <c r="C561" s="144">
        <f t="shared" si="1"/>
        <v>2022</v>
      </c>
      <c r="D561" s="144">
        <f t="shared" si="2"/>
        <v>3</v>
      </c>
      <c r="E561" s="131">
        <f t="shared" si="3"/>
        <v>44834</v>
      </c>
      <c r="F561" s="131">
        <f t="shared" si="4"/>
        <v>44926</v>
      </c>
      <c r="G561" s="130" t="str">
        <f t="shared" si="5"/>
        <v/>
      </c>
      <c r="H561" s="130" t="str">
        <f t="shared" si="6"/>
        <v/>
      </c>
      <c r="I561" s="147">
        <f t="shared" si="7"/>
        <v>5.226393264</v>
      </c>
      <c r="J561" s="130"/>
      <c r="K561" s="130"/>
      <c r="L561" s="130"/>
      <c r="M561" s="130"/>
      <c r="N561" s="130"/>
      <c r="O561" s="130"/>
      <c r="P561" s="130"/>
      <c r="Q561" s="130"/>
      <c r="R561" s="130"/>
      <c r="S561" s="130"/>
      <c r="T561" s="130"/>
      <c r="U561" s="130"/>
    </row>
    <row r="562" ht="12.75" customHeight="1">
      <c r="A562" s="142">
        <v>44749.0</v>
      </c>
      <c r="B562" s="146">
        <f t="shared" si="8"/>
        <v>5.219052817</v>
      </c>
      <c r="C562" s="144">
        <f t="shared" si="1"/>
        <v>2022</v>
      </c>
      <c r="D562" s="144">
        <f t="shared" si="2"/>
        <v>3</v>
      </c>
      <c r="E562" s="131">
        <f t="shared" si="3"/>
        <v>44834</v>
      </c>
      <c r="F562" s="131">
        <f t="shared" si="4"/>
        <v>44926</v>
      </c>
      <c r="G562" s="130" t="str">
        <f t="shared" si="5"/>
        <v/>
      </c>
      <c r="H562" s="130" t="str">
        <f t="shared" si="6"/>
        <v/>
      </c>
      <c r="I562" s="147">
        <f t="shared" si="7"/>
        <v>5.226393264</v>
      </c>
      <c r="J562" s="130"/>
      <c r="K562" s="130"/>
      <c r="L562" s="130"/>
      <c r="M562" s="130"/>
      <c r="N562" s="130"/>
      <c r="O562" s="130"/>
      <c r="P562" s="130"/>
      <c r="Q562" s="130"/>
      <c r="R562" s="130"/>
      <c r="S562" s="130"/>
      <c r="T562" s="130"/>
      <c r="U562" s="130"/>
    </row>
    <row r="563" ht="12.75" customHeight="1">
      <c r="A563" s="142">
        <v>44750.0</v>
      </c>
      <c r="B563" s="146">
        <f t="shared" si="8"/>
        <v>5.335679695</v>
      </c>
      <c r="C563" s="144">
        <f t="shared" si="1"/>
        <v>2022</v>
      </c>
      <c r="D563" s="144">
        <f t="shared" si="2"/>
        <v>3</v>
      </c>
      <c r="E563" s="131">
        <f t="shared" si="3"/>
        <v>44834</v>
      </c>
      <c r="F563" s="131">
        <f t="shared" si="4"/>
        <v>44926</v>
      </c>
      <c r="G563" s="130" t="str">
        <f t="shared" si="5"/>
        <v/>
      </c>
      <c r="H563" s="130" t="str">
        <f t="shared" si="6"/>
        <v/>
      </c>
      <c r="I563" s="147">
        <f t="shared" si="7"/>
        <v>5.226393264</v>
      </c>
      <c r="J563" s="130"/>
      <c r="K563" s="130"/>
      <c r="L563" s="130"/>
      <c r="M563" s="130"/>
      <c r="N563" s="130"/>
      <c r="O563" s="130"/>
      <c r="P563" s="130"/>
      <c r="Q563" s="130"/>
      <c r="R563" s="130"/>
      <c r="S563" s="130"/>
      <c r="T563" s="130"/>
      <c r="U563" s="130"/>
    </row>
    <row r="564" ht="12.75" customHeight="1">
      <c r="A564" s="142">
        <v>44751.0</v>
      </c>
      <c r="B564" s="146">
        <f t="shared" si="8"/>
        <v>5.216449294</v>
      </c>
      <c r="C564" s="144">
        <f t="shared" si="1"/>
        <v>2022</v>
      </c>
      <c r="D564" s="144">
        <f t="shared" si="2"/>
        <v>3</v>
      </c>
      <c r="E564" s="131">
        <f t="shared" si="3"/>
        <v>44834</v>
      </c>
      <c r="F564" s="131">
        <f t="shared" si="4"/>
        <v>44926</v>
      </c>
      <c r="G564" s="130" t="str">
        <f t="shared" si="5"/>
        <v/>
      </c>
      <c r="H564" s="130" t="str">
        <f t="shared" si="6"/>
        <v/>
      </c>
      <c r="I564" s="147">
        <f t="shared" si="7"/>
        <v>5.226393264</v>
      </c>
      <c r="J564" s="130"/>
      <c r="K564" s="130"/>
      <c r="L564" s="130"/>
      <c r="M564" s="130"/>
      <c r="N564" s="130"/>
      <c r="O564" s="130"/>
      <c r="P564" s="130"/>
      <c r="Q564" s="130"/>
      <c r="R564" s="130"/>
      <c r="S564" s="130"/>
      <c r="T564" s="130"/>
      <c r="U564" s="130"/>
    </row>
    <row r="565" ht="12.75" customHeight="1">
      <c r="A565" s="142">
        <v>44752.0</v>
      </c>
      <c r="B565" s="146">
        <f t="shared" si="8"/>
        <v>5.333012783</v>
      </c>
      <c r="C565" s="144">
        <f t="shared" si="1"/>
        <v>2022</v>
      </c>
      <c r="D565" s="144">
        <f t="shared" si="2"/>
        <v>3</v>
      </c>
      <c r="E565" s="131">
        <f t="shared" si="3"/>
        <v>44834</v>
      </c>
      <c r="F565" s="131">
        <f t="shared" si="4"/>
        <v>44926</v>
      </c>
      <c r="G565" s="130" t="str">
        <f t="shared" si="5"/>
        <v/>
      </c>
      <c r="H565" s="130" t="str">
        <f t="shared" si="6"/>
        <v/>
      </c>
      <c r="I565" s="147">
        <f t="shared" si="7"/>
        <v>5.226393264</v>
      </c>
      <c r="J565" s="130"/>
      <c r="K565" s="130"/>
      <c r="L565" s="130"/>
      <c r="M565" s="130"/>
      <c r="N565" s="130"/>
      <c r="O565" s="130"/>
      <c r="P565" s="130"/>
      <c r="Q565" s="130"/>
      <c r="R565" s="130"/>
      <c r="S565" s="130"/>
      <c r="T565" s="130"/>
      <c r="U565" s="130"/>
    </row>
    <row r="566" ht="12.75" customHeight="1">
      <c r="A566" s="142">
        <v>44753.0</v>
      </c>
      <c r="B566" s="146">
        <f t="shared" si="8"/>
        <v>5.213847302</v>
      </c>
      <c r="C566" s="144">
        <f t="shared" si="1"/>
        <v>2022</v>
      </c>
      <c r="D566" s="144">
        <f t="shared" si="2"/>
        <v>3</v>
      </c>
      <c r="E566" s="131">
        <f t="shared" si="3"/>
        <v>44834</v>
      </c>
      <c r="F566" s="131">
        <f t="shared" si="4"/>
        <v>44926</v>
      </c>
      <c r="G566" s="130" t="str">
        <f t="shared" si="5"/>
        <v/>
      </c>
      <c r="H566" s="130" t="str">
        <f t="shared" si="6"/>
        <v/>
      </c>
      <c r="I566" s="147">
        <f t="shared" si="7"/>
        <v>5.226393264</v>
      </c>
      <c r="J566" s="130"/>
      <c r="K566" s="130"/>
      <c r="L566" s="130"/>
      <c r="M566" s="130"/>
      <c r="N566" s="130"/>
      <c r="O566" s="130"/>
      <c r="P566" s="130"/>
      <c r="Q566" s="130"/>
      <c r="R566" s="130"/>
      <c r="S566" s="130"/>
      <c r="T566" s="130"/>
      <c r="U566" s="130"/>
    </row>
    <row r="567" ht="12.75" customHeight="1">
      <c r="A567" s="142">
        <v>44754.0</v>
      </c>
      <c r="B567" s="146">
        <f t="shared" si="8"/>
        <v>5.330347443</v>
      </c>
      <c r="C567" s="144">
        <f t="shared" si="1"/>
        <v>2022</v>
      </c>
      <c r="D567" s="144">
        <f t="shared" si="2"/>
        <v>3</v>
      </c>
      <c r="E567" s="131">
        <f t="shared" si="3"/>
        <v>44834</v>
      </c>
      <c r="F567" s="131">
        <f t="shared" si="4"/>
        <v>44926</v>
      </c>
      <c r="G567" s="130" t="str">
        <f t="shared" si="5"/>
        <v/>
      </c>
      <c r="H567" s="130" t="str">
        <f t="shared" si="6"/>
        <v/>
      </c>
      <c r="I567" s="147">
        <f t="shared" si="7"/>
        <v>5.226393264</v>
      </c>
      <c r="J567" s="130"/>
      <c r="K567" s="130"/>
      <c r="L567" s="130"/>
      <c r="M567" s="130"/>
      <c r="N567" s="130"/>
      <c r="O567" s="130"/>
      <c r="P567" s="130"/>
      <c r="Q567" s="130"/>
      <c r="R567" s="130"/>
      <c r="S567" s="130"/>
      <c r="T567" s="130"/>
      <c r="U567" s="130"/>
    </row>
    <row r="568" ht="12.75" customHeight="1">
      <c r="A568" s="142">
        <v>44755.0</v>
      </c>
      <c r="B568" s="146">
        <f t="shared" si="8"/>
        <v>5.211246841</v>
      </c>
      <c r="C568" s="144">
        <f t="shared" si="1"/>
        <v>2022</v>
      </c>
      <c r="D568" s="144">
        <f t="shared" si="2"/>
        <v>3</v>
      </c>
      <c r="E568" s="131">
        <f t="shared" si="3"/>
        <v>44834</v>
      </c>
      <c r="F568" s="131">
        <f t="shared" si="4"/>
        <v>44926</v>
      </c>
      <c r="G568" s="130" t="str">
        <f t="shared" si="5"/>
        <v/>
      </c>
      <c r="H568" s="130" t="str">
        <f t="shared" si="6"/>
        <v/>
      </c>
      <c r="I568" s="147">
        <f t="shared" si="7"/>
        <v>5.226393264</v>
      </c>
      <c r="J568" s="130"/>
      <c r="K568" s="130"/>
      <c r="L568" s="130"/>
      <c r="M568" s="130"/>
      <c r="N568" s="130"/>
      <c r="O568" s="130"/>
      <c r="P568" s="130"/>
      <c r="Q568" s="130"/>
      <c r="R568" s="130"/>
      <c r="S568" s="130"/>
      <c r="T568" s="130"/>
      <c r="U568" s="130"/>
    </row>
    <row r="569" ht="12.75" customHeight="1">
      <c r="A569" s="142">
        <v>44756.0</v>
      </c>
      <c r="B569" s="146">
        <f t="shared" si="8"/>
        <v>5.327683673</v>
      </c>
      <c r="C569" s="144">
        <f t="shared" si="1"/>
        <v>2022</v>
      </c>
      <c r="D569" s="144">
        <f t="shared" si="2"/>
        <v>3</v>
      </c>
      <c r="E569" s="131">
        <f t="shared" si="3"/>
        <v>44834</v>
      </c>
      <c r="F569" s="131">
        <f t="shared" si="4"/>
        <v>44926</v>
      </c>
      <c r="G569" s="130" t="str">
        <f t="shared" si="5"/>
        <v/>
      </c>
      <c r="H569" s="130" t="str">
        <f t="shared" si="6"/>
        <v/>
      </c>
      <c r="I569" s="147">
        <f t="shared" si="7"/>
        <v>5.226393264</v>
      </c>
      <c r="J569" s="130"/>
      <c r="K569" s="130"/>
      <c r="L569" s="130"/>
      <c r="M569" s="130"/>
      <c r="N569" s="130"/>
      <c r="O569" s="130"/>
      <c r="P569" s="130"/>
      <c r="Q569" s="130"/>
      <c r="R569" s="130"/>
      <c r="S569" s="130"/>
      <c r="T569" s="130"/>
      <c r="U569" s="130"/>
    </row>
    <row r="570" ht="12.75" customHeight="1">
      <c r="A570" s="142">
        <v>44757.0</v>
      </c>
      <c r="B570" s="146">
        <f t="shared" si="8"/>
        <v>5.208647909</v>
      </c>
      <c r="C570" s="144">
        <f t="shared" si="1"/>
        <v>2022</v>
      </c>
      <c r="D570" s="144">
        <f t="shared" si="2"/>
        <v>3</v>
      </c>
      <c r="E570" s="131">
        <f t="shared" si="3"/>
        <v>44834</v>
      </c>
      <c r="F570" s="131">
        <f t="shared" si="4"/>
        <v>44926</v>
      </c>
      <c r="G570" s="130" t="str">
        <f t="shared" si="5"/>
        <v/>
      </c>
      <c r="H570" s="130" t="str">
        <f t="shared" si="6"/>
        <v/>
      </c>
      <c r="I570" s="147">
        <f t="shared" si="7"/>
        <v>5.226393264</v>
      </c>
      <c r="J570" s="130"/>
      <c r="K570" s="130"/>
      <c r="L570" s="130"/>
      <c r="M570" s="130"/>
      <c r="N570" s="130"/>
      <c r="O570" s="130"/>
      <c r="P570" s="130"/>
      <c r="Q570" s="130"/>
      <c r="R570" s="130"/>
      <c r="S570" s="130"/>
      <c r="T570" s="130"/>
      <c r="U570" s="130"/>
    </row>
    <row r="571" ht="12.75" customHeight="1">
      <c r="A571" s="142">
        <v>44758.0</v>
      </c>
      <c r="B571" s="146">
        <f t="shared" si="8"/>
        <v>5.325021472</v>
      </c>
      <c r="C571" s="144">
        <f t="shared" si="1"/>
        <v>2022</v>
      </c>
      <c r="D571" s="144">
        <f t="shared" si="2"/>
        <v>3</v>
      </c>
      <c r="E571" s="131">
        <f t="shared" si="3"/>
        <v>44834</v>
      </c>
      <c r="F571" s="131">
        <f t="shared" si="4"/>
        <v>44926</v>
      </c>
      <c r="G571" s="130" t="str">
        <f t="shared" si="5"/>
        <v/>
      </c>
      <c r="H571" s="130" t="str">
        <f t="shared" si="6"/>
        <v/>
      </c>
      <c r="I571" s="147">
        <f t="shared" si="7"/>
        <v>5.226393264</v>
      </c>
      <c r="J571" s="130"/>
      <c r="K571" s="130"/>
      <c r="L571" s="130"/>
      <c r="M571" s="130"/>
      <c r="N571" s="130"/>
      <c r="O571" s="130"/>
      <c r="P571" s="130"/>
      <c r="Q571" s="130"/>
      <c r="R571" s="130"/>
      <c r="S571" s="130"/>
      <c r="T571" s="130"/>
      <c r="U571" s="130"/>
    </row>
    <row r="572" ht="12.75" customHeight="1">
      <c r="A572" s="142">
        <v>44759.0</v>
      </c>
      <c r="B572" s="146">
        <f t="shared" si="8"/>
        <v>5.206050505</v>
      </c>
      <c r="C572" s="144">
        <f t="shared" si="1"/>
        <v>2022</v>
      </c>
      <c r="D572" s="144">
        <f t="shared" si="2"/>
        <v>3</v>
      </c>
      <c r="E572" s="131">
        <f t="shared" si="3"/>
        <v>44834</v>
      </c>
      <c r="F572" s="131">
        <f t="shared" si="4"/>
        <v>44926</v>
      </c>
      <c r="G572" s="130" t="str">
        <f t="shared" si="5"/>
        <v/>
      </c>
      <c r="H572" s="130" t="str">
        <f t="shared" si="6"/>
        <v/>
      </c>
      <c r="I572" s="147">
        <f t="shared" si="7"/>
        <v>5.226393264</v>
      </c>
      <c r="J572" s="130"/>
      <c r="K572" s="130"/>
      <c r="L572" s="130"/>
      <c r="M572" s="130"/>
      <c r="N572" s="130"/>
      <c r="O572" s="130"/>
      <c r="P572" s="130"/>
      <c r="Q572" s="130"/>
      <c r="R572" s="130"/>
      <c r="S572" s="130"/>
      <c r="T572" s="130"/>
      <c r="U572" s="130"/>
    </row>
    <row r="573" ht="12.75" customHeight="1">
      <c r="A573" s="142">
        <v>44760.0</v>
      </c>
      <c r="B573" s="146">
        <f t="shared" si="8"/>
        <v>5.322360838</v>
      </c>
      <c r="C573" s="144">
        <f t="shared" si="1"/>
        <v>2022</v>
      </c>
      <c r="D573" s="144">
        <f t="shared" si="2"/>
        <v>3</v>
      </c>
      <c r="E573" s="131">
        <f t="shared" si="3"/>
        <v>44834</v>
      </c>
      <c r="F573" s="131">
        <f t="shared" si="4"/>
        <v>44926</v>
      </c>
      <c r="G573" s="130" t="str">
        <f t="shared" si="5"/>
        <v/>
      </c>
      <c r="H573" s="130" t="str">
        <f t="shared" si="6"/>
        <v/>
      </c>
      <c r="I573" s="147">
        <f t="shared" si="7"/>
        <v>5.226393264</v>
      </c>
      <c r="J573" s="130"/>
      <c r="K573" s="130"/>
      <c r="L573" s="130"/>
      <c r="M573" s="130"/>
      <c r="N573" s="130"/>
      <c r="O573" s="130"/>
      <c r="P573" s="130"/>
      <c r="Q573" s="130"/>
      <c r="R573" s="130"/>
      <c r="S573" s="130"/>
      <c r="T573" s="130"/>
      <c r="U573" s="130"/>
    </row>
    <row r="574" ht="12.75" customHeight="1">
      <c r="A574" s="142">
        <v>44761.0</v>
      </c>
      <c r="B574" s="146">
        <f t="shared" si="8"/>
        <v>5.203454629</v>
      </c>
      <c r="C574" s="144">
        <f t="shared" si="1"/>
        <v>2022</v>
      </c>
      <c r="D574" s="144">
        <f t="shared" si="2"/>
        <v>3</v>
      </c>
      <c r="E574" s="131">
        <f t="shared" si="3"/>
        <v>44834</v>
      </c>
      <c r="F574" s="131">
        <f t="shared" si="4"/>
        <v>44926</v>
      </c>
      <c r="G574" s="130" t="str">
        <f t="shared" si="5"/>
        <v/>
      </c>
      <c r="H574" s="130" t="str">
        <f t="shared" si="6"/>
        <v/>
      </c>
      <c r="I574" s="147">
        <f t="shared" si="7"/>
        <v>5.226393264</v>
      </c>
      <c r="J574" s="130"/>
      <c r="K574" s="130"/>
      <c r="L574" s="130"/>
      <c r="M574" s="130"/>
      <c r="N574" s="130"/>
      <c r="O574" s="130"/>
      <c r="P574" s="130"/>
      <c r="Q574" s="130"/>
      <c r="R574" s="130"/>
      <c r="S574" s="130"/>
      <c r="T574" s="130"/>
      <c r="U574" s="130"/>
    </row>
    <row r="575" ht="12.75" customHeight="1">
      <c r="A575" s="142">
        <v>44762.0</v>
      </c>
      <c r="B575" s="146">
        <f t="shared" si="8"/>
        <v>5.319701772</v>
      </c>
      <c r="C575" s="144">
        <f t="shared" si="1"/>
        <v>2022</v>
      </c>
      <c r="D575" s="144">
        <f t="shared" si="2"/>
        <v>3</v>
      </c>
      <c r="E575" s="131">
        <f t="shared" si="3"/>
        <v>44834</v>
      </c>
      <c r="F575" s="131">
        <f t="shared" si="4"/>
        <v>44926</v>
      </c>
      <c r="G575" s="130" t="str">
        <f t="shared" si="5"/>
        <v/>
      </c>
      <c r="H575" s="130" t="str">
        <f t="shared" si="6"/>
        <v/>
      </c>
      <c r="I575" s="147">
        <f t="shared" si="7"/>
        <v>5.226393264</v>
      </c>
      <c r="J575" s="130"/>
      <c r="K575" s="130"/>
      <c r="L575" s="130"/>
      <c r="M575" s="130"/>
      <c r="N575" s="130"/>
      <c r="O575" s="130"/>
      <c r="P575" s="130"/>
      <c r="Q575" s="130"/>
      <c r="R575" s="130"/>
      <c r="S575" s="130"/>
      <c r="T575" s="130"/>
      <c r="U575" s="130"/>
    </row>
    <row r="576" ht="12.75" customHeight="1">
      <c r="A576" s="142">
        <v>44763.0</v>
      </c>
      <c r="B576" s="146">
        <f t="shared" si="8"/>
        <v>5.200860279</v>
      </c>
      <c r="C576" s="144">
        <f t="shared" si="1"/>
        <v>2022</v>
      </c>
      <c r="D576" s="144">
        <f t="shared" si="2"/>
        <v>3</v>
      </c>
      <c r="E576" s="131">
        <f t="shared" si="3"/>
        <v>44834</v>
      </c>
      <c r="F576" s="131">
        <f t="shared" si="4"/>
        <v>44926</v>
      </c>
      <c r="G576" s="130" t="str">
        <f t="shared" si="5"/>
        <v/>
      </c>
      <c r="H576" s="130" t="str">
        <f t="shared" si="6"/>
        <v/>
      </c>
      <c r="I576" s="147">
        <f t="shared" si="7"/>
        <v>5.226393264</v>
      </c>
      <c r="J576" s="130"/>
      <c r="K576" s="130"/>
      <c r="L576" s="130"/>
      <c r="M576" s="130"/>
      <c r="N576" s="130"/>
      <c r="O576" s="130"/>
      <c r="P576" s="130"/>
      <c r="Q576" s="130"/>
      <c r="R576" s="130"/>
      <c r="S576" s="130"/>
      <c r="T576" s="130"/>
      <c r="U576" s="130"/>
    </row>
    <row r="577" ht="12.75" customHeight="1">
      <c r="A577" s="142">
        <v>44764.0</v>
      </c>
      <c r="B577" s="146">
        <f t="shared" si="8"/>
        <v>5.317044272</v>
      </c>
      <c r="C577" s="144">
        <f t="shared" si="1"/>
        <v>2022</v>
      </c>
      <c r="D577" s="144">
        <f t="shared" si="2"/>
        <v>3</v>
      </c>
      <c r="E577" s="131">
        <f t="shared" si="3"/>
        <v>44834</v>
      </c>
      <c r="F577" s="131">
        <f t="shared" si="4"/>
        <v>44926</v>
      </c>
      <c r="G577" s="130" t="str">
        <f t="shared" si="5"/>
        <v/>
      </c>
      <c r="H577" s="130" t="str">
        <f t="shared" si="6"/>
        <v/>
      </c>
      <c r="I577" s="147">
        <f t="shared" si="7"/>
        <v>5.226393264</v>
      </c>
      <c r="J577" s="130"/>
      <c r="K577" s="130"/>
      <c r="L577" s="130"/>
      <c r="M577" s="130"/>
      <c r="N577" s="130"/>
      <c r="O577" s="130"/>
      <c r="P577" s="130"/>
      <c r="Q577" s="130"/>
      <c r="R577" s="130"/>
      <c r="S577" s="130"/>
      <c r="T577" s="130"/>
      <c r="U577" s="130"/>
    </row>
    <row r="578" ht="12.75" customHeight="1">
      <c r="A578" s="142">
        <v>44765.0</v>
      </c>
      <c r="B578" s="146">
        <f t="shared" si="8"/>
        <v>5.198267454</v>
      </c>
      <c r="C578" s="144">
        <f t="shared" si="1"/>
        <v>2022</v>
      </c>
      <c r="D578" s="144">
        <f t="shared" si="2"/>
        <v>3</v>
      </c>
      <c r="E578" s="131">
        <f t="shared" si="3"/>
        <v>44834</v>
      </c>
      <c r="F578" s="131">
        <f t="shared" si="4"/>
        <v>44926</v>
      </c>
      <c r="G578" s="130" t="str">
        <f t="shared" si="5"/>
        <v/>
      </c>
      <c r="H578" s="130" t="str">
        <f t="shared" si="6"/>
        <v/>
      </c>
      <c r="I578" s="147">
        <f t="shared" si="7"/>
        <v>5.226393264</v>
      </c>
      <c r="J578" s="130"/>
      <c r="K578" s="130"/>
      <c r="L578" s="130"/>
      <c r="M578" s="130"/>
      <c r="N578" s="130"/>
      <c r="O578" s="130"/>
      <c r="P578" s="130"/>
      <c r="Q578" s="130"/>
      <c r="R578" s="130"/>
      <c r="S578" s="130"/>
      <c r="T578" s="130"/>
      <c r="U578" s="130"/>
    </row>
    <row r="579" ht="12.75" customHeight="1">
      <c r="A579" s="142">
        <v>44766.0</v>
      </c>
      <c r="B579" s="146">
        <f t="shared" si="8"/>
        <v>5.314388337</v>
      </c>
      <c r="C579" s="144">
        <f t="shared" si="1"/>
        <v>2022</v>
      </c>
      <c r="D579" s="144">
        <f t="shared" si="2"/>
        <v>3</v>
      </c>
      <c r="E579" s="131">
        <f t="shared" si="3"/>
        <v>44834</v>
      </c>
      <c r="F579" s="131">
        <f t="shared" si="4"/>
        <v>44926</v>
      </c>
      <c r="G579" s="130" t="str">
        <f t="shared" si="5"/>
        <v/>
      </c>
      <c r="H579" s="130" t="str">
        <f t="shared" si="6"/>
        <v/>
      </c>
      <c r="I579" s="147">
        <f t="shared" si="7"/>
        <v>5.226393264</v>
      </c>
      <c r="J579" s="130"/>
      <c r="K579" s="130"/>
      <c r="L579" s="130"/>
      <c r="M579" s="130"/>
      <c r="N579" s="130"/>
      <c r="O579" s="130"/>
      <c r="P579" s="130"/>
      <c r="Q579" s="130"/>
      <c r="R579" s="130"/>
      <c r="S579" s="130"/>
      <c r="T579" s="130"/>
      <c r="U579" s="130"/>
    </row>
    <row r="580" ht="12.75" customHeight="1">
      <c r="A580" s="142">
        <v>44767.0</v>
      </c>
      <c r="B580" s="146">
        <f t="shared" si="8"/>
        <v>5.195676153</v>
      </c>
      <c r="C580" s="144">
        <f t="shared" si="1"/>
        <v>2022</v>
      </c>
      <c r="D580" s="144">
        <f t="shared" si="2"/>
        <v>3</v>
      </c>
      <c r="E580" s="131">
        <f t="shared" si="3"/>
        <v>44834</v>
      </c>
      <c r="F580" s="131">
        <f t="shared" si="4"/>
        <v>44926</v>
      </c>
      <c r="G580" s="130" t="str">
        <f t="shared" si="5"/>
        <v/>
      </c>
      <c r="H580" s="130" t="str">
        <f t="shared" si="6"/>
        <v/>
      </c>
      <c r="I580" s="147">
        <f t="shared" si="7"/>
        <v>5.226393264</v>
      </c>
      <c r="J580" s="130"/>
      <c r="K580" s="130"/>
      <c r="L580" s="130"/>
      <c r="M580" s="130"/>
      <c r="N580" s="130"/>
      <c r="O580" s="130"/>
      <c r="P580" s="130"/>
      <c r="Q580" s="130"/>
      <c r="R580" s="130"/>
      <c r="S580" s="130"/>
      <c r="T580" s="130"/>
      <c r="U580" s="130"/>
    </row>
    <row r="581" ht="12.75" customHeight="1">
      <c r="A581" s="142">
        <v>44768.0</v>
      </c>
      <c r="B581" s="146">
        <f t="shared" si="8"/>
        <v>5.311733966</v>
      </c>
      <c r="C581" s="144">
        <f t="shared" si="1"/>
        <v>2022</v>
      </c>
      <c r="D581" s="144">
        <f t="shared" si="2"/>
        <v>3</v>
      </c>
      <c r="E581" s="131">
        <f t="shared" si="3"/>
        <v>44834</v>
      </c>
      <c r="F581" s="131">
        <f t="shared" si="4"/>
        <v>44926</v>
      </c>
      <c r="G581" s="130" t="str">
        <f t="shared" si="5"/>
        <v/>
      </c>
      <c r="H581" s="130" t="str">
        <f t="shared" si="6"/>
        <v/>
      </c>
      <c r="I581" s="147">
        <f t="shared" si="7"/>
        <v>5.226393264</v>
      </c>
      <c r="J581" s="130"/>
      <c r="K581" s="130"/>
      <c r="L581" s="130"/>
      <c r="M581" s="130"/>
      <c r="N581" s="130"/>
      <c r="O581" s="130"/>
      <c r="P581" s="130"/>
      <c r="Q581" s="130"/>
      <c r="R581" s="130"/>
      <c r="S581" s="130"/>
      <c r="T581" s="130"/>
      <c r="U581" s="130"/>
    </row>
    <row r="582" ht="12.75" customHeight="1">
      <c r="A582" s="142">
        <v>44769.0</v>
      </c>
      <c r="B582" s="146">
        <f t="shared" si="8"/>
        <v>5.193086376</v>
      </c>
      <c r="C582" s="144">
        <f t="shared" si="1"/>
        <v>2022</v>
      </c>
      <c r="D582" s="144">
        <f t="shared" si="2"/>
        <v>3</v>
      </c>
      <c r="E582" s="131">
        <f t="shared" si="3"/>
        <v>44834</v>
      </c>
      <c r="F582" s="131">
        <f t="shared" si="4"/>
        <v>44926</v>
      </c>
      <c r="G582" s="130" t="str">
        <f t="shared" si="5"/>
        <v/>
      </c>
      <c r="H582" s="130" t="str">
        <f t="shared" si="6"/>
        <v/>
      </c>
      <c r="I582" s="147">
        <f t="shared" si="7"/>
        <v>5.226393264</v>
      </c>
      <c r="J582" s="130"/>
      <c r="K582" s="130"/>
      <c r="L582" s="130"/>
      <c r="M582" s="130"/>
      <c r="N582" s="130"/>
      <c r="O582" s="130"/>
      <c r="P582" s="130"/>
      <c r="Q582" s="130"/>
      <c r="R582" s="130"/>
      <c r="S582" s="130"/>
      <c r="T582" s="130"/>
      <c r="U582" s="130"/>
    </row>
    <row r="583" ht="12.75" customHeight="1">
      <c r="A583" s="142">
        <v>44770.0</v>
      </c>
      <c r="B583" s="146">
        <f t="shared" si="8"/>
        <v>5.309081157</v>
      </c>
      <c r="C583" s="144">
        <f t="shared" si="1"/>
        <v>2022</v>
      </c>
      <c r="D583" s="144">
        <f t="shared" si="2"/>
        <v>3</v>
      </c>
      <c r="E583" s="131">
        <f t="shared" si="3"/>
        <v>44834</v>
      </c>
      <c r="F583" s="131">
        <f t="shared" si="4"/>
        <v>44926</v>
      </c>
      <c r="G583" s="130" t="str">
        <f t="shared" si="5"/>
        <v/>
      </c>
      <c r="H583" s="130" t="str">
        <f t="shared" si="6"/>
        <v/>
      </c>
      <c r="I583" s="147">
        <f t="shared" si="7"/>
        <v>5.226393264</v>
      </c>
      <c r="J583" s="130"/>
      <c r="K583" s="130"/>
      <c r="L583" s="130"/>
      <c r="M583" s="130"/>
      <c r="N583" s="130"/>
      <c r="O583" s="130"/>
      <c r="P583" s="130"/>
      <c r="Q583" s="130"/>
      <c r="R583" s="130"/>
      <c r="S583" s="130"/>
      <c r="T583" s="130"/>
      <c r="U583" s="130"/>
    </row>
    <row r="584" ht="12.75" customHeight="1">
      <c r="A584" s="142">
        <v>44771.0</v>
      </c>
      <c r="B584" s="146">
        <f t="shared" si="8"/>
        <v>5.19049812</v>
      </c>
      <c r="C584" s="144">
        <f t="shared" si="1"/>
        <v>2022</v>
      </c>
      <c r="D584" s="144">
        <f t="shared" si="2"/>
        <v>3</v>
      </c>
      <c r="E584" s="131">
        <f t="shared" si="3"/>
        <v>44834</v>
      </c>
      <c r="F584" s="131">
        <f t="shared" si="4"/>
        <v>44926</v>
      </c>
      <c r="G584" s="130" t="str">
        <f t="shared" si="5"/>
        <v/>
      </c>
      <c r="H584" s="130" t="str">
        <f t="shared" si="6"/>
        <v/>
      </c>
      <c r="I584" s="147">
        <f t="shared" si="7"/>
        <v>5.226393264</v>
      </c>
      <c r="J584" s="130"/>
      <c r="K584" s="130"/>
      <c r="L584" s="130"/>
      <c r="M584" s="130"/>
      <c r="N584" s="130"/>
      <c r="O584" s="130"/>
      <c r="P584" s="130"/>
      <c r="Q584" s="130"/>
      <c r="R584" s="130"/>
      <c r="S584" s="130"/>
      <c r="T584" s="130"/>
      <c r="U584" s="130"/>
    </row>
    <row r="585" ht="12.75" customHeight="1">
      <c r="A585" s="142">
        <v>44772.0</v>
      </c>
      <c r="B585" s="146">
        <f t="shared" si="8"/>
        <v>5.30642991</v>
      </c>
      <c r="C585" s="144">
        <f t="shared" si="1"/>
        <v>2022</v>
      </c>
      <c r="D585" s="144">
        <f t="shared" si="2"/>
        <v>3</v>
      </c>
      <c r="E585" s="131">
        <f t="shared" si="3"/>
        <v>44834</v>
      </c>
      <c r="F585" s="131">
        <f t="shared" si="4"/>
        <v>44926</v>
      </c>
      <c r="G585" s="130" t="str">
        <f t="shared" si="5"/>
        <v/>
      </c>
      <c r="H585" s="130" t="str">
        <f t="shared" si="6"/>
        <v/>
      </c>
      <c r="I585" s="147">
        <f t="shared" si="7"/>
        <v>5.226393264</v>
      </c>
      <c r="J585" s="130"/>
      <c r="K585" s="130"/>
      <c r="L585" s="130"/>
      <c r="M585" s="130"/>
      <c r="N585" s="130"/>
      <c r="O585" s="130"/>
      <c r="P585" s="130"/>
      <c r="Q585" s="130"/>
      <c r="R585" s="130"/>
      <c r="S585" s="130"/>
      <c r="T585" s="130"/>
      <c r="U585" s="130"/>
    </row>
    <row r="586" ht="12.75" customHeight="1">
      <c r="A586" s="142">
        <v>44773.0</v>
      </c>
      <c r="B586" s="146">
        <f t="shared" si="8"/>
        <v>5.187911386</v>
      </c>
      <c r="C586" s="144">
        <f t="shared" si="1"/>
        <v>2022</v>
      </c>
      <c r="D586" s="144">
        <f t="shared" si="2"/>
        <v>3</v>
      </c>
      <c r="E586" s="131">
        <f t="shared" si="3"/>
        <v>44834</v>
      </c>
      <c r="F586" s="131">
        <f t="shared" si="4"/>
        <v>44926</v>
      </c>
      <c r="G586" s="130" t="str">
        <f t="shared" si="5"/>
        <v/>
      </c>
      <c r="H586" s="130" t="str">
        <f t="shared" si="6"/>
        <v/>
      </c>
      <c r="I586" s="147">
        <f t="shared" si="7"/>
        <v>5.226393264</v>
      </c>
      <c r="J586" s="130"/>
      <c r="K586" s="130"/>
      <c r="L586" s="130"/>
      <c r="M586" s="130"/>
      <c r="N586" s="130"/>
      <c r="O586" s="130"/>
      <c r="P586" s="130"/>
      <c r="Q586" s="130"/>
      <c r="R586" s="130"/>
      <c r="S586" s="130"/>
      <c r="T586" s="130"/>
      <c r="U586" s="130"/>
    </row>
    <row r="587" ht="12.75" customHeight="1">
      <c r="A587" s="142">
        <v>44774.0</v>
      </c>
      <c r="B587" s="146">
        <f t="shared" si="8"/>
        <v>5.303780224</v>
      </c>
      <c r="C587" s="144">
        <f t="shared" si="1"/>
        <v>2022</v>
      </c>
      <c r="D587" s="144">
        <f t="shared" si="2"/>
        <v>3</v>
      </c>
      <c r="E587" s="131">
        <f t="shared" si="3"/>
        <v>44834</v>
      </c>
      <c r="F587" s="131">
        <f t="shared" si="4"/>
        <v>44926</v>
      </c>
      <c r="G587" s="130" t="str">
        <f t="shared" si="5"/>
        <v/>
      </c>
      <c r="H587" s="130" t="str">
        <f t="shared" si="6"/>
        <v/>
      </c>
      <c r="I587" s="147">
        <f t="shared" si="7"/>
        <v>5.226393264</v>
      </c>
      <c r="J587" s="130"/>
      <c r="K587" s="130"/>
      <c r="L587" s="130"/>
      <c r="M587" s="130"/>
      <c r="N587" s="130"/>
      <c r="O587" s="130"/>
      <c r="P587" s="130"/>
      <c r="Q587" s="130"/>
      <c r="R587" s="130"/>
      <c r="S587" s="130"/>
      <c r="T587" s="130"/>
      <c r="U587" s="130"/>
    </row>
    <row r="588" ht="12.75" customHeight="1">
      <c r="A588" s="142">
        <v>44775.0</v>
      </c>
      <c r="B588" s="146">
        <f t="shared" si="8"/>
        <v>5.185326171</v>
      </c>
      <c r="C588" s="144">
        <f t="shared" si="1"/>
        <v>2022</v>
      </c>
      <c r="D588" s="144">
        <f t="shared" si="2"/>
        <v>3</v>
      </c>
      <c r="E588" s="131">
        <f t="shared" si="3"/>
        <v>44834</v>
      </c>
      <c r="F588" s="131">
        <f t="shared" si="4"/>
        <v>44926</v>
      </c>
      <c r="G588" s="130" t="str">
        <f t="shared" si="5"/>
        <v/>
      </c>
      <c r="H588" s="130" t="str">
        <f t="shared" si="6"/>
        <v/>
      </c>
      <c r="I588" s="147">
        <f t="shared" si="7"/>
        <v>5.226393264</v>
      </c>
      <c r="J588" s="130"/>
      <c r="K588" s="130"/>
      <c r="L588" s="130"/>
      <c r="M588" s="130"/>
      <c r="N588" s="130"/>
      <c r="O588" s="130"/>
      <c r="P588" s="130"/>
      <c r="Q588" s="130"/>
      <c r="R588" s="130"/>
      <c r="S588" s="130"/>
      <c r="T588" s="130"/>
      <c r="U588" s="130"/>
    </row>
    <row r="589" ht="12.75" customHeight="1">
      <c r="A589" s="142">
        <v>44776.0</v>
      </c>
      <c r="B589" s="146">
        <f t="shared" si="8"/>
        <v>5.301132098</v>
      </c>
      <c r="C589" s="144">
        <f t="shared" si="1"/>
        <v>2022</v>
      </c>
      <c r="D589" s="144">
        <f t="shared" si="2"/>
        <v>3</v>
      </c>
      <c r="E589" s="131">
        <f t="shared" si="3"/>
        <v>44834</v>
      </c>
      <c r="F589" s="131">
        <f t="shared" si="4"/>
        <v>44926</v>
      </c>
      <c r="G589" s="130" t="str">
        <f t="shared" si="5"/>
        <v/>
      </c>
      <c r="H589" s="130" t="str">
        <f t="shared" si="6"/>
        <v/>
      </c>
      <c r="I589" s="147">
        <f t="shared" si="7"/>
        <v>5.226393264</v>
      </c>
      <c r="J589" s="130"/>
      <c r="K589" s="130"/>
      <c r="L589" s="130"/>
      <c r="M589" s="130"/>
      <c r="N589" s="130"/>
      <c r="O589" s="130"/>
      <c r="P589" s="130"/>
      <c r="Q589" s="130"/>
      <c r="R589" s="130"/>
      <c r="S589" s="130"/>
      <c r="T589" s="130"/>
      <c r="U589" s="130"/>
    </row>
    <row r="590" ht="12.75" customHeight="1">
      <c r="A590" s="142">
        <v>44777.0</v>
      </c>
      <c r="B590" s="146">
        <f t="shared" si="8"/>
        <v>5.182742476</v>
      </c>
      <c r="C590" s="144">
        <f t="shared" si="1"/>
        <v>2022</v>
      </c>
      <c r="D590" s="144">
        <f t="shared" si="2"/>
        <v>3</v>
      </c>
      <c r="E590" s="131">
        <f t="shared" si="3"/>
        <v>44834</v>
      </c>
      <c r="F590" s="131">
        <f t="shared" si="4"/>
        <v>44926</v>
      </c>
      <c r="G590" s="130" t="str">
        <f t="shared" si="5"/>
        <v/>
      </c>
      <c r="H590" s="130" t="str">
        <f t="shared" si="6"/>
        <v/>
      </c>
      <c r="I590" s="147">
        <f t="shared" si="7"/>
        <v>5.226393264</v>
      </c>
      <c r="J590" s="130"/>
      <c r="K590" s="130"/>
      <c r="L590" s="130"/>
      <c r="M590" s="130"/>
      <c r="N590" s="130"/>
      <c r="O590" s="130"/>
      <c r="P590" s="130"/>
      <c r="Q590" s="130"/>
      <c r="R590" s="130"/>
      <c r="S590" s="130"/>
      <c r="T590" s="130"/>
      <c r="U590" s="130"/>
    </row>
    <row r="591" ht="12.75" customHeight="1">
      <c r="A591" s="142">
        <v>44778.0</v>
      </c>
      <c r="B591" s="146">
        <f t="shared" si="8"/>
        <v>5.29848553</v>
      </c>
      <c r="C591" s="144">
        <f t="shared" si="1"/>
        <v>2022</v>
      </c>
      <c r="D591" s="144">
        <f t="shared" si="2"/>
        <v>3</v>
      </c>
      <c r="E591" s="131">
        <f t="shared" si="3"/>
        <v>44834</v>
      </c>
      <c r="F591" s="131">
        <f t="shared" si="4"/>
        <v>44926</v>
      </c>
      <c r="G591" s="130" t="str">
        <f t="shared" si="5"/>
        <v/>
      </c>
      <c r="H591" s="130" t="str">
        <f t="shared" si="6"/>
        <v/>
      </c>
      <c r="I591" s="147">
        <f t="shared" si="7"/>
        <v>5.226393264</v>
      </c>
      <c r="J591" s="130"/>
      <c r="K591" s="130"/>
      <c r="L591" s="130"/>
      <c r="M591" s="130"/>
      <c r="N591" s="130"/>
      <c r="O591" s="130"/>
      <c r="P591" s="130"/>
      <c r="Q591" s="130"/>
      <c r="R591" s="130"/>
      <c r="S591" s="130"/>
      <c r="T591" s="130"/>
      <c r="U591" s="130"/>
    </row>
    <row r="592" ht="12.75" customHeight="1">
      <c r="A592" s="142">
        <v>44779.0</v>
      </c>
      <c r="B592" s="146">
        <f t="shared" si="8"/>
        <v>5.180160299</v>
      </c>
      <c r="C592" s="144">
        <f t="shared" si="1"/>
        <v>2022</v>
      </c>
      <c r="D592" s="144">
        <f t="shared" si="2"/>
        <v>3</v>
      </c>
      <c r="E592" s="131">
        <f t="shared" si="3"/>
        <v>44834</v>
      </c>
      <c r="F592" s="131">
        <f t="shared" si="4"/>
        <v>44926</v>
      </c>
      <c r="G592" s="130" t="str">
        <f t="shared" si="5"/>
        <v/>
      </c>
      <c r="H592" s="130" t="str">
        <f t="shared" si="6"/>
        <v/>
      </c>
      <c r="I592" s="147">
        <f t="shared" si="7"/>
        <v>5.226393264</v>
      </c>
      <c r="J592" s="130"/>
      <c r="K592" s="130"/>
      <c r="L592" s="130"/>
      <c r="M592" s="130"/>
      <c r="N592" s="130"/>
      <c r="O592" s="130"/>
      <c r="P592" s="130"/>
      <c r="Q592" s="130"/>
      <c r="R592" s="130"/>
      <c r="S592" s="130"/>
      <c r="T592" s="130"/>
      <c r="U592" s="130"/>
    </row>
    <row r="593" ht="12.75" customHeight="1">
      <c r="A593" s="142">
        <v>44780.0</v>
      </c>
      <c r="B593" s="146">
        <f t="shared" si="8"/>
        <v>5.29584052</v>
      </c>
      <c r="C593" s="144">
        <f t="shared" si="1"/>
        <v>2022</v>
      </c>
      <c r="D593" s="144">
        <f t="shared" si="2"/>
        <v>3</v>
      </c>
      <c r="E593" s="131">
        <f t="shared" si="3"/>
        <v>44834</v>
      </c>
      <c r="F593" s="131">
        <f t="shared" si="4"/>
        <v>44926</v>
      </c>
      <c r="G593" s="130" t="str">
        <f t="shared" si="5"/>
        <v/>
      </c>
      <c r="H593" s="130" t="str">
        <f t="shared" si="6"/>
        <v/>
      </c>
      <c r="I593" s="147">
        <f t="shared" si="7"/>
        <v>5.226393264</v>
      </c>
      <c r="J593" s="130"/>
      <c r="K593" s="130"/>
      <c r="L593" s="130"/>
      <c r="M593" s="130"/>
      <c r="N593" s="130"/>
      <c r="O593" s="130"/>
      <c r="P593" s="130"/>
      <c r="Q593" s="130"/>
      <c r="R593" s="130"/>
      <c r="S593" s="130"/>
      <c r="T593" s="130"/>
      <c r="U593" s="130"/>
    </row>
    <row r="594" ht="12.75" customHeight="1">
      <c r="A594" s="142">
        <v>44781.0</v>
      </c>
      <c r="B594" s="146">
        <f t="shared" si="8"/>
        <v>5.177579639</v>
      </c>
      <c r="C594" s="144">
        <f t="shared" si="1"/>
        <v>2022</v>
      </c>
      <c r="D594" s="144">
        <f t="shared" si="2"/>
        <v>3</v>
      </c>
      <c r="E594" s="131">
        <f t="shared" si="3"/>
        <v>44834</v>
      </c>
      <c r="F594" s="131">
        <f t="shared" si="4"/>
        <v>44926</v>
      </c>
      <c r="G594" s="130" t="str">
        <f t="shared" si="5"/>
        <v/>
      </c>
      <c r="H594" s="130" t="str">
        <f t="shared" si="6"/>
        <v/>
      </c>
      <c r="I594" s="147">
        <f t="shared" si="7"/>
        <v>5.226393264</v>
      </c>
      <c r="J594" s="130"/>
      <c r="K594" s="130"/>
      <c r="L594" s="130"/>
      <c r="M594" s="130"/>
      <c r="N594" s="130"/>
      <c r="O594" s="130"/>
      <c r="P594" s="130"/>
      <c r="Q594" s="130"/>
      <c r="R594" s="130"/>
      <c r="S594" s="130"/>
      <c r="T594" s="130"/>
      <c r="U594" s="130"/>
    </row>
    <row r="595" ht="12.75" customHeight="1">
      <c r="A595" s="142">
        <v>44782.0</v>
      </c>
      <c r="B595" s="146">
        <f t="shared" si="8"/>
        <v>5.293197066</v>
      </c>
      <c r="C595" s="144">
        <f t="shared" si="1"/>
        <v>2022</v>
      </c>
      <c r="D595" s="144">
        <f t="shared" si="2"/>
        <v>3</v>
      </c>
      <c r="E595" s="131">
        <f t="shared" si="3"/>
        <v>44834</v>
      </c>
      <c r="F595" s="131">
        <f t="shared" si="4"/>
        <v>44926</v>
      </c>
      <c r="G595" s="130" t="str">
        <f t="shared" si="5"/>
        <v/>
      </c>
      <c r="H595" s="130" t="str">
        <f t="shared" si="6"/>
        <v/>
      </c>
      <c r="I595" s="147">
        <f t="shared" si="7"/>
        <v>5.226393264</v>
      </c>
      <c r="J595" s="130"/>
      <c r="K595" s="130"/>
      <c r="L595" s="130"/>
      <c r="M595" s="130"/>
      <c r="N595" s="130"/>
      <c r="O595" s="130"/>
      <c r="P595" s="130"/>
      <c r="Q595" s="130"/>
      <c r="R595" s="130"/>
      <c r="S595" s="130"/>
      <c r="T595" s="130"/>
      <c r="U595" s="130"/>
    </row>
    <row r="596" ht="12.75" customHeight="1">
      <c r="A596" s="142">
        <v>44783.0</v>
      </c>
      <c r="B596" s="146">
        <f t="shared" si="8"/>
        <v>5.175000495</v>
      </c>
      <c r="C596" s="144">
        <f t="shared" si="1"/>
        <v>2022</v>
      </c>
      <c r="D596" s="144">
        <f t="shared" si="2"/>
        <v>3</v>
      </c>
      <c r="E596" s="131">
        <f t="shared" si="3"/>
        <v>44834</v>
      </c>
      <c r="F596" s="131">
        <f t="shared" si="4"/>
        <v>44926</v>
      </c>
      <c r="G596" s="130" t="str">
        <f t="shared" si="5"/>
        <v/>
      </c>
      <c r="H596" s="130" t="str">
        <f t="shared" si="6"/>
        <v/>
      </c>
      <c r="I596" s="147">
        <f t="shared" si="7"/>
        <v>5.226393264</v>
      </c>
      <c r="J596" s="130"/>
      <c r="K596" s="130"/>
      <c r="L596" s="130"/>
      <c r="M596" s="130"/>
      <c r="N596" s="130"/>
      <c r="O596" s="130"/>
      <c r="P596" s="130"/>
      <c r="Q596" s="130"/>
      <c r="R596" s="130"/>
      <c r="S596" s="130"/>
      <c r="T596" s="130"/>
      <c r="U596" s="130"/>
    </row>
    <row r="597" ht="12.75" customHeight="1">
      <c r="A597" s="142">
        <v>44784.0</v>
      </c>
      <c r="B597" s="146">
        <f t="shared" si="8"/>
        <v>5.290555168</v>
      </c>
      <c r="C597" s="144">
        <f t="shared" si="1"/>
        <v>2022</v>
      </c>
      <c r="D597" s="144">
        <f t="shared" si="2"/>
        <v>3</v>
      </c>
      <c r="E597" s="131">
        <f t="shared" si="3"/>
        <v>44834</v>
      </c>
      <c r="F597" s="131">
        <f t="shared" si="4"/>
        <v>44926</v>
      </c>
      <c r="G597" s="130" t="str">
        <f t="shared" si="5"/>
        <v/>
      </c>
      <c r="H597" s="130" t="str">
        <f t="shared" si="6"/>
        <v/>
      </c>
      <c r="I597" s="147">
        <f t="shared" si="7"/>
        <v>5.226393264</v>
      </c>
      <c r="J597" s="130"/>
      <c r="K597" s="130"/>
      <c r="L597" s="130"/>
      <c r="M597" s="130"/>
      <c r="N597" s="130"/>
      <c r="O597" s="130"/>
      <c r="P597" s="130"/>
      <c r="Q597" s="130"/>
      <c r="R597" s="130"/>
      <c r="S597" s="130"/>
      <c r="T597" s="130"/>
      <c r="U597" s="130"/>
    </row>
    <row r="598" ht="12.75" customHeight="1">
      <c r="A598" s="142">
        <v>44785.0</v>
      </c>
      <c r="B598" s="146">
        <f t="shared" si="8"/>
        <v>5.172422866</v>
      </c>
      <c r="C598" s="144">
        <f t="shared" si="1"/>
        <v>2022</v>
      </c>
      <c r="D598" s="144">
        <f t="shared" si="2"/>
        <v>3</v>
      </c>
      <c r="E598" s="131">
        <f t="shared" si="3"/>
        <v>44834</v>
      </c>
      <c r="F598" s="131">
        <f t="shared" si="4"/>
        <v>44926</v>
      </c>
      <c r="G598" s="130" t="str">
        <f t="shared" si="5"/>
        <v/>
      </c>
      <c r="H598" s="130" t="str">
        <f t="shared" si="6"/>
        <v/>
      </c>
      <c r="I598" s="147">
        <f t="shared" si="7"/>
        <v>5.226393264</v>
      </c>
      <c r="J598" s="130"/>
      <c r="K598" s="130"/>
      <c r="L598" s="130"/>
      <c r="M598" s="130"/>
      <c r="N598" s="130"/>
      <c r="O598" s="130"/>
      <c r="P598" s="130"/>
      <c r="Q598" s="130"/>
      <c r="R598" s="130"/>
      <c r="S598" s="130"/>
      <c r="T598" s="130"/>
      <c r="U598" s="130"/>
    </row>
    <row r="599" ht="12.75" customHeight="1">
      <c r="A599" s="142">
        <v>44786.0</v>
      </c>
      <c r="B599" s="146">
        <f t="shared" si="8"/>
        <v>5.287914824</v>
      </c>
      <c r="C599" s="144">
        <f t="shared" si="1"/>
        <v>2022</v>
      </c>
      <c r="D599" s="144">
        <f t="shared" si="2"/>
        <v>3</v>
      </c>
      <c r="E599" s="131">
        <f t="shared" si="3"/>
        <v>44834</v>
      </c>
      <c r="F599" s="131">
        <f t="shared" si="4"/>
        <v>44926</v>
      </c>
      <c r="G599" s="130" t="str">
        <f t="shared" si="5"/>
        <v/>
      </c>
      <c r="H599" s="130" t="str">
        <f t="shared" si="6"/>
        <v/>
      </c>
      <c r="I599" s="147">
        <f t="shared" si="7"/>
        <v>5.226393264</v>
      </c>
      <c r="J599" s="130"/>
      <c r="K599" s="130"/>
      <c r="L599" s="130"/>
      <c r="M599" s="130"/>
      <c r="N599" s="130"/>
      <c r="O599" s="130"/>
      <c r="P599" s="130"/>
      <c r="Q599" s="130"/>
      <c r="R599" s="130"/>
      <c r="S599" s="130"/>
      <c r="T599" s="130"/>
      <c r="U599" s="130"/>
    </row>
    <row r="600" ht="12.75" customHeight="1">
      <c r="A600" s="142">
        <v>44787.0</v>
      </c>
      <c r="B600" s="146">
        <f t="shared" si="8"/>
        <v>5.169846751</v>
      </c>
      <c r="C600" s="144">
        <f t="shared" si="1"/>
        <v>2022</v>
      </c>
      <c r="D600" s="144">
        <f t="shared" si="2"/>
        <v>3</v>
      </c>
      <c r="E600" s="131">
        <f t="shared" si="3"/>
        <v>44834</v>
      </c>
      <c r="F600" s="131">
        <f t="shared" si="4"/>
        <v>44926</v>
      </c>
      <c r="G600" s="130" t="str">
        <f t="shared" si="5"/>
        <v/>
      </c>
      <c r="H600" s="130" t="str">
        <f t="shared" si="6"/>
        <v/>
      </c>
      <c r="I600" s="147">
        <f t="shared" si="7"/>
        <v>5.226393264</v>
      </c>
      <c r="J600" s="130"/>
      <c r="K600" s="130"/>
      <c r="L600" s="130"/>
      <c r="M600" s="130"/>
      <c r="N600" s="130"/>
      <c r="O600" s="130"/>
      <c r="P600" s="130"/>
      <c r="Q600" s="130"/>
      <c r="R600" s="130"/>
      <c r="S600" s="130"/>
      <c r="T600" s="130"/>
      <c r="U600" s="130"/>
    </row>
    <row r="601" ht="12.75" customHeight="1">
      <c r="A601" s="142">
        <v>44788.0</v>
      </c>
      <c r="B601" s="146">
        <f t="shared" si="8"/>
        <v>5.285276034</v>
      </c>
      <c r="C601" s="144">
        <f t="shared" si="1"/>
        <v>2022</v>
      </c>
      <c r="D601" s="144">
        <f t="shared" si="2"/>
        <v>3</v>
      </c>
      <c r="E601" s="131">
        <f t="shared" si="3"/>
        <v>44834</v>
      </c>
      <c r="F601" s="131">
        <f t="shared" si="4"/>
        <v>44926</v>
      </c>
      <c r="G601" s="130" t="str">
        <f t="shared" si="5"/>
        <v/>
      </c>
      <c r="H601" s="130" t="str">
        <f t="shared" si="6"/>
        <v/>
      </c>
      <c r="I601" s="147">
        <f t="shared" si="7"/>
        <v>5.226393264</v>
      </c>
      <c r="J601" s="130"/>
      <c r="K601" s="130"/>
      <c r="L601" s="130"/>
      <c r="M601" s="130"/>
      <c r="N601" s="130"/>
      <c r="O601" s="130"/>
      <c r="P601" s="130"/>
      <c r="Q601" s="130"/>
      <c r="R601" s="130"/>
      <c r="S601" s="130"/>
      <c r="T601" s="130"/>
      <c r="U601" s="130"/>
    </row>
    <row r="602" ht="12.75" customHeight="1">
      <c r="A602" s="142">
        <v>44789.0</v>
      </c>
      <c r="B602" s="146">
        <f t="shared" si="8"/>
        <v>5.167272148</v>
      </c>
      <c r="C602" s="144">
        <f t="shared" si="1"/>
        <v>2022</v>
      </c>
      <c r="D602" s="144">
        <f t="shared" si="2"/>
        <v>3</v>
      </c>
      <c r="E602" s="131">
        <f t="shared" si="3"/>
        <v>44834</v>
      </c>
      <c r="F602" s="131">
        <f t="shared" si="4"/>
        <v>44926</v>
      </c>
      <c r="G602" s="130" t="str">
        <f t="shared" si="5"/>
        <v/>
      </c>
      <c r="H602" s="130" t="str">
        <f t="shared" si="6"/>
        <v/>
      </c>
      <c r="I602" s="147">
        <f t="shared" si="7"/>
        <v>5.226393264</v>
      </c>
      <c r="J602" s="130"/>
      <c r="K602" s="130"/>
      <c r="L602" s="130"/>
      <c r="M602" s="130"/>
      <c r="N602" s="130"/>
      <c r="O602" s="130"/>
      <c r="P602" s="130"/>
      <c r="Q602" s="130"/>
      <c r="R602" s="130"/>
      <c r="S602" s="130"/>
      <c r="T602" s="130"/>
      <c r="U602" s="130"/>
    </row>
    <row r="603" ht="12.75" customHeight="1">
      <c r="A603" s="142">
        <v>44790.0</v>
      </c>
      <c r="B603" s="146">
        <f t="shared" si="8"/>
        <v>5.282638796</v>
      </c>
      <c r="C603" s="144">
        <f t="shared" si="1"/>
        <v>2022</v>
      </c>
      <c r="D603" s="144">
        <f t="shared" si="2"/>
        <v>3</v>
      </c>
      <c r="E603" s="131">
        <f t="shared" si="3"/>
        <v>44834</v>
      </c>
      <c r="F603" s="131">
        <f t="shared" si="4"/>
        <v>44926</v>
      </c>
      <c r="G603" s="130" t="str">
        <f t="shared" si="5"/>
        <v/>
      </c>
      <c r="H603" s="130" t="str">
        <f t="shared" si="6"/>
        <v/>
      </c>
      <c r="I603" s="147">
        <f t="shared" si="7"/>
        <v>5.226393264</v>
      </c>
      <c r="J603" s="130"/>
      <c r="K603" s="130"/>
      <c r="L603" s="130"/>
      <c r="M603" s="130"/>
      <c r="N603" s="130"/>
      <c r="O603" s="130"/>
      <c r="P603" s="130"/>
      <c r="Q603" s="130"/>
      <c r="R603" s="130"/>
      <c r="S603" s="130"/>
      <c r="T603" s="130"/>
      <c r="U603" s="130"/>
    </row>
    <row r="604" ht="12.75" customHeight="1">
      <c r="A604" s="142">
        <v>44791.0</v>
      </c>
      <c r="B604" s="146">
        <f t="shared" si="8"/>
        <v>5.164699058</v>
      </c>
      <c r="C604" s="144">
        <f t="shared" si="1"/>
        <v>2022</v>
      </c>
      <c r="D604" s="144">
        <f t="shared" si="2"/>
        <v>3</v>
      </c>
      <c r="E604" s="131">
        <f t="shared" si="3"/>
        <v>44834</v>
      </c>
      <c r="F604" s="131">
        <f t="shared" si="4"/>
        <v>44926</v>
      </c>
      <c r="G604" s="130" t="str">
        <f t="shared" si="5"/>
        <v/>
      </c>
      <c r="H604" s="130" t="str">
        <f t="shared" si="6"/>
        <v/>
      </c>
      <c r="I604" s="147">
        <f t="shared" si="7"/>
        <v>5.226393264</v>
      </c>
      <c r="J604" s="130"/>
      <c r="K604" s="130"/>
      <c r="L604" s="130"/>
      <c r="M604" s="130"/>
      <c r="N604" s="130"/>
      <c r="O604" s="130"/>
      <c r="P604" s="130"/>
      <c r="Q604" s="130"/>
      <c r="R604" s="130"/>
      <c r="S604" s="130"/>
      <c r="T604" s="130"/>
      <c r="U604" s="130"/>
    </row>
    <row r="605" ht="12.75" customHeight="1">
      <c r="A605" s="142">
        <v>44792.0</v>
      </c>
      <c r="B605" s="146">
        <f t="shared" si="8"/>
        <v>5.280003109</v>
      </c>
      <c r="C605" s="144">
        <f t="shared" si="1"/>
        <v>2022</v>
      </c>
      <c r="D605" s="144">
        <f t="shared" si="2"/>
        <v>3</v>
      </c>
      <c r="E605" s="131">
        <f t="shared" si="3"/>
        <v>44834</v>
      </c>
      <c r="F605" s="131">
        <f t="shared" si="4"/>
        <v>44926</v>
      </c>
      <c r="G605" s="130" t="str">
        <f t="shared" si="5"/>
        <v/>
      </c>
      <c r="H605" s="130" t="str">
        <f t="shared" si="6"/>
        <v/>
      </c>
      <c r="I605" s="147">
        <f t="shared" si="7"/>
        <v>5.226393264</v>
      </c>
      <c r="J605" s="130"/>
      <c r="K605" s="130"/>
      <c r="L605" s="130"/>
      <c r="M605" s="130"/>
      <c r="N605" s="130"/>
      <c r="O605" s="130"/>
      <c r="P605" s="130"/>
      <c r="Q605" s="130"/>
      <c r="R605" s="130"/>
      <c r="S605" s="130"/>
      <c r="T605" s="130"/>
      <c r="U605" s="130"/>
    </row>
    <row r="606" ht="12.75" customHeight="1">
      <c r="A606" s="142">
        <v>44793.0</v>
      </c>
      <c r="B606" s="146">
        <f t="shared" si="8"/>
        <v>5.162127479</v>
      </c>
      <c r="C606" s="144">
        <f t="shared" si="1"/>
        <v>2022</v>
      </c>
      <c r="D606" s="144">
        <f t="shared" si="2"/>
        <v>3</v>
      </c>
      <c r="E606" s="131">
        <f t="shared" si="3"/>
        <v>44834</v>
      </c>
      <c r="F606" s="131">
        <f t="shared" si="4"/>
        <v>44926</v>
      </c>
      <c r="G606" s="130" t="str">
        <f t="shared" si="5"/>
        <v/>
      </c>
      <c r="H606" s="130" t="str">
        <f t="shared" si="6"/>
        <v/>
      </c>
      <c r="I606" s="147">
        <f t="shared" si="7"/>
        <v>5.226393264</v>
      </c>
      <c r="J606" s="130"/>
      <c r="K606" s="130"/>
      <c r="L606" s="130"/>
      <c r="M606" s="130"/>
      <c r="N606" s="130"/>
      <c r="O606" s="130"/>
      <c r="P606" s="130"/>
      <c r="Q606" s="130"/>
      <c r="R606" s="130"/>
      <c r="S606" s="130"/>
      <c r="T606" s="130"/>
      <c r="U606" s="130"/>
    </row>
    <row r="607" ht="12.75" customHeight="1">
      <c r="A607" s="142">
        <v>44794.0</v>
      </c>
      <c r="B607" s="146">
        <f t="shared" si="8"/>
        <v>5.277368973</v>
      </c>
      <c r="C607" s="144">
        <f t="shared" si="1"/>
        <v>2022</v>
      </c>
      <c r="D607" s="144">
        <f t="shared" si="2"/>
        <v>3</v>
      </c>
      <c r="E607" s="131">
        <f t="shared" si="3"/>
        <v>44834</v>
      </c>
      <c r="F607" s="131">
        <f t="shared" si="4"/>
        <v>44926</v>
      </c>
      <c r="G607" s="130" t="str">
        <f t="shared" si="5"/>
        <v/>
      </c>
      <c r="H607" s="130" t="str">
        <f t="shared" si="6"/>
        <v/>
      </c>
      <c r="I607" s="147">
        <f t="shared" si="7"/>
        <v>5.226393264</v>
      </c>
      <c r="J607" s="130"/>
      <c r="K607" s="130"/>
      <c r="L607" s="130"/>
      <c r="M607" s="130"/>
      <c r="N607" s="130"/>
      <c r="O607" s="130"/>
      <c r="P607" s="130"/>
      <c r="Q607" s="130"/>
      <c r="R607" s="130"/>
      <c r="S607" s="130"/>
      <c r="T607" s="130"/>
      <c r="U607" s="130"/>
    </row>
    <row r="608" ht="12.75" customHeight="1">
      <c r="A608" s="142">
        <v>44795.0</v>
      </c>
      <c r="B608" s="146">
        <f t="shared" si="8"/>
        <v>5.15955741</v>
      </c>
      <c r="C608" s="144">
        <f t="shared" si="1"/>
        <v>2022</v>
      </c>
      <c r="D608" s="144">
        <f t="shared" si="2"/>
        <v>3</v>
      </c>
      <c r="E608" s="131">
        <f t="shared" si="3"/>
        <v>44834</v>
      </c>
      <c r="F608" s="131">
        <f t="shared" si="4"/>
        <v>44926</v>
      </c>
      <c r="G608" s="130" t="str">
        <f t="shared" si="5"/>
        <v/>
      </c>
      <c r="H608" s="130" t="str">
        <f t="shared" si="6"/>
        <v/>
      </c>
      <c r="I608" s="147">
        <f t="shared" si="7"/>
        <v>5.226393264</v>
      </c>
      <c r="J608" s="130"/>
      <c r="K608" s="130"/>
      <c r="L608" s="130"/>
      <c r="M608" s="130"/>
      <c r="N608" s="130"/>
      <c r="O608" s="130"/>
      <c r="P608" s="130"/>
      <c r="Q608" s="130"/>
      <c r="R608" s="130"/>
      <c r="S608" s="130"/>
      <c r="T608" s="130"/>
      <c r="U608" s="130"/>
    </row>
    <row r="609" ht="12.75" customHeight="1">
      <c r="A609" s="142">
        <v>44796.0</v>
      </c>
      <c r="B609" s="146">
        <f t="shared" si="8"/>
        <v>5.274736386</v>
      </c>
      <c r="C609" s="144">
        <f t="shared" si="1"/>
        <v>2022</v>
      </c>
      <c r="D609" s="144">
        <f t="shared" si="2"/>
        <v>3</v>
      </c>
      <c r="E609" s="131">
        <f t="shared" si="3"/>
        <v>44834</v>
      </c>
      <c r="F609" s="131">
        <f t="shared" si="4"/>
        <v>44926</v>
      </c>
      <c r="G609" s="130" t="str">
        <f t="shared" si="5"/>
        <v/>
      </c>
      <c r="H609" s="130" t="str">
        <f t="shared" si="6"/>
        <v/>
      </c>
      <c r="I609" s="147">
        <f t="shared" si="7"/>
        <v>5.226393264</v>
      </c>
      <c r="J609" s="130"/>
      <c r="K609" s="130"/>
      <c r="L609" s="130"/>
      <c r="M609" s="130"/>
      <c r="N609" s="130"/>
      <c r="O609" s="130"/>
      <c r="P609" s="130"/>
      <c r="Q609" s="130"/>
      <c r="R609" s="130"/>
      <c r="S609" s="130"/>
      <c r="T609" s="130"/>
      <c r="U609" s="130"/>
    </row>
    <row r="610" ht="12.75" customHeight="1">
      <c r="A610" s="142">
        <v>44797.0</v>
      </c>
      <c r="B610" s="146">
        <f t="shared" si="8"/>
        <v>5.15698885</v>
      </c>
      <c r="C610" s="144">
        <f t="shared" si="1"/>
        <v>2022</v>
      </c>
      <c r="D610" s="144">
        <f t="shared" si="2"/>
        <v>3</v>
      </c>
      <c r="E610" s="131">
        <f t="shared" si="3"/>
        <v>44834</v>
      </c>
      <c r="F610" s="131">
        <f t="shared" si="4"/>
        <v>44926</v>
      </c>
      <c r="G610" s="130" t="str">
        <f t="shared" si="5"/>
        <v/>
      </c>
      <c r="H610" s="130" t="str">
        <f t="shared" si="6"/>
        <v/>
      </c>
      <c r="I610" s="147">
        <f t="shared" si="7"/>
        <v>5.226393264</v>
      </c>
      <c r="J610" s="130"/>
      <c r="K610" s="130"/>
      <c r="L610" s="130"/>
      <c r="M610" s="130"/>
      <c r="N610" s="130"/>
      <c r="O610" s="130"/>
      <c r="P610" s="130"/>
      <c r="Q610" s="130"/>
      <c r="R610" s="130"/>
      <c r="S610" s="130"/>
      <c r="T610" s="130"/>
      <c r="U610" s="130"/>
    </row>
    <row r="611" ht="12.75" customHeight="1">
      <c r="A611" s="142">
        <v>44798.0</v>
      </c>
      <c r="B611" s="146">
        <f t="shared" si="8"/>
        <v>5.272105347</v>
      </c>
      <c r="C611" s="144">
        <f t="shared" si="1"/>
        <v>2022</v>
      </c>
      <c r="D611" s="144">
        <f t="shared" si="2"/>
        <v>3</v>
      </c>
      <c r="E611" s="131">
        <f t="shared" si="3"/>
        <v>44834</v>
      </c>
      <c r="F611" s="131">
        <f t="shared" si="4"/>
        <v>44926</v>
      </c>
      <c r="G611" s="130" t="str">
        <f t="shared" si="5"/>
        <v/>
      </c>
      <c r="H611" s="130" t="str">
        <f t="shared" si="6"/>
        <v/>
      </c>
      <c r="I611" s="147">
        <f t="shared" si="7"/>
        <v>5.226393264</v>
      </c>
      <c r="J611" s="130"/>
      <c r="K611" s="130"/>
      <c r="L611" s="130"/>
      <c r="M611" s="130"/>
      <c r="N611" s="130"/>
      <c r="O611" s="130"/>
      <c r="P611" s="130"/>
      <c r="Q611" s="130"/>
      <c r="R611" s="130"/>
      <c r="S611" s="130"/>
      <c r="T611" s="130"/>
      <c r="U611" s="130"/>
    </row>
    <row r="612" ht="12.75" customHeight="1">
      <c r="A612" s="142">
        <v>44799.0</v>
      </c>
      <c r="B612" s="146">
        <f t="shared" si="8"/>
        <v>5.154421797</v>
      </c>
      <c r="C612" s="144">
        <f t="shared" si="1"/>
        <v>2022</v>
      </c>
      <c r="D612" s="144">
        <f t="shared" si="2"/>
        <v>3</v>
      </c>
      <c r="E612" s="131">
        <f t="shared" si="3"/>
        <v>44834</v>
      </c>
      <c r="F612" s="131">
        <f t="shared" si="4"/>
        <v>44926</v>
      </c>
      <c r="G612" s="130" t="str">
        <f t="shared" si="5"/>
        <v/>
      </c>
      <c r="H612" s="130" t="str">
        <f t="shared" si="6"/>
        <v/>
      </c>
      <c r="I612" s="147">
        <f t="shared" si="7"/>
        <v>5.226393264</v>
      </c>
      <c r="J612" s="130"/>
      <c r="K612" s="130"/>
      <c r="L612" s="130"/>
      <c r="M612" s="130"/>
      <c r="N612" s="130"/>
      <c r="O612" s="130"/>
      <c r="P612" s="130"/>
      <c r="Q612" s="130"/>
      <c r="R612" s="130"/>
      <c r="S612" s="130"/>
      <c r="T612" s="130"/>
      <c r="U612" s="130"/>
    </row>
    <row r="613" ht="12.75" customHeight="1">
      <c r="A613" s="142">
        <v>44800.0</v>
      </c>
      <c r="B613" s="146">
        <f t="shared" si="8"/>
        <v>5.269475855</v>
      </c>
      <c r="C613" s="144">
        <f t="shared" si="1"/>
        <v>2022</v>
      </c>
      <c r="D613" s="144">
        <f t="shared" si="2"/>
        <v>3</v>
      </c>
      <c r="E613" s="131">
        <f t="shared" si="3"/>
        <v>44834</v>
      </c>
      <c r="F613" s="131">
        <f t="shared" si="4"/>
        <v>44926</v>
      </c>
      <c r="G613" s="130" t="str">
        <f t="shared" si="5"/>
        <v/>
      </c>
      <c r="H613" s="130" t="str">
        <f t="shared" si="6"/>
        <v/>
      </c>
      <c r="I613" s="147">
        <f t="shared" si="7"/>
        <v>5.226393264</v>
      </c>
      <c r="J613" s="130"/>
      <c r="K613" s="130"/>
      <c r="L613" s="130"/>
      <c r="M613" s="130"/>
      <c r="N613" s="130"/>
      <c r="O613" s="130"/>
      <c r="P613" s="130"/>
      <c r="Q613" s="130"/>
      <c r="R613" s="130"/>
      <c r="S613" s="130"/>
      <c r="T613" s="130"/>
      <c r="U613" s="130"/>
    </row>
    <row r="614" ht="12.75" customHeight="1">
      <c r="A614" s="142">
        <v>44801.0</v>
      </c>
      <c r="B614" s="146">
        <f t="shared" si="8"/>
        <v>5.151856252</v>
      </c>
      <c r="C614" s="144">
        <f t="shared" si="1"/>
        <v>2022</v>
      </c>
      <c r="D614" s="144">
        <f t="shared" si="2"/>
        <v>3</v>
      </c>
      <c r="E614" s="131">
        <f t="shared" si="3"/>
        <v>44834</v>
      </c>
      <c r="F614" s="131">
        <f t="shared" si="4"/>
        <v>44926</v>
      </c>
      <c r="G614" s="130" t="str">
        <f t="shared" si="5"/>
        <v/>
      </c>
      <c r="H614" s="130" t="str">
        <f t="shared" si="6"/>
        <v/>
      </c>
      <c r="I614" s="147">
        <f t="shared" si="7"/>
        <v>5.226393264</v>
      </c>
      <c r="J614" s="130"/>
      <c r="K614" s="130"/>
      <c r="L614" s="130"/>
      <c r="M614" s="130"/>
      <c r="N614" s="130"/>
      <c r="O614" s="130"/>
      <c r="P614" s="130"/>
      <c r="Q614" s="130"/>
      <c r="R614" s="130"/>
      <c r="S614" s="130"/>
      <c r="T614" s="130"/>
      <c r="U614" s="130"/>
    </row>
    <row r="615" ht="12.75" customHeight="1">
      <c r="A615" s="142">
        <v>44802.0</v>
      </c>
      <c r="B615" s="146">
        <f t="shared" si="8"/>
        <v>5.266847909</v>
      </c>
      <c r="C615" s="144">
        <f t="shared" si="1"/>
        <v>2022</v>
      </c>
      <c r="D615" s="144">
        <f t="shared" si="2"/>
        <v>3</v>
      </c>
      <c r="E615" s="131">
        <f t="shared" si="3"/>
        <v>44834</v>
      </c>
      <c r="F615" s="131">
        <f t="shared" si="4"/>
        <v>44926</v>
      </c>
      <c r="G615" s="130" t="str">
        <f t="shared" si="5"/>
        <v/>
      </c>
      <c r="H615" s="130" t="str">
        <f t="shared" si="6"/>
        <v/>
      </c>
      <c r="I615" s="147">
        <f t="shared" si="7"/>
        <v>5.226393264</v>
      </c>
      <c r="J615" s="130"/>
      <c r="K615" s="130"/>
      <c r="L615" s="130"/>
      <c r="M615" s="130"/>
      <c r="N615" s="130"/>
      <c r="O615" s="130"/>
      <c r="P615" s="130"/>
      <c r="Q615" s="130"/>
      <c r="R615" s="130"/>
      <c r="S615" s="130"/>
      <c r="T615" s="130"/>
      <c r="U615" s="130"/>
    </row>
    <row r="616" ht="12.75" customHeight="1">
      <c r="A616" s="142">
        <v>44803.0</v>
      </c>
      <c r="B616" s="146">
        <f t="shared" si="8"/>
        <v>5.149292212</v>
      </c>
      <c r="C616" s="144">
        <f t="shared" si="1"/>
        <v>2022</v>
      </c>
      <c r="D616" s="144">
        <f t="shared" si="2"/>
        <v>3</v>
      </c>
      <c r="E616" s="131">
        <f t="shared" si="3"/>
        <v>44834</v>
      </c>
      <c r="F616" s="131">
        <f t="shared" si="4"/>
        <v>44926</v>
      </c>
      <c r="G616" s="130" t="str">
        <f t="shared" si="5"/>
        <v/>
      </c>
      <c r="H616" s="130" t="str">
        <f t="shared" si="6"/>
        <v/>
      </c>
      <c r="I616" s="147">
        <f t="shared" si="7"/>
        <v>5.226393264</v>
      </c>
      <c r="J616" s="130"/>
      <c r="K616" s="130"/>
      <c r="L616" s="130"/>
      <c r="M616" s="130"/>
      <c r="N616" s="130"/>
      <c r="O616" s="130"/>
      <c r="P616" s="130"/>
      <c r="Q616" s="130"/>
      <c r="R616" s="130"/>
      <c r="S616" s="130"/>
      <c r="T616" s="130"/>
      <c r="U616" s="130"/>
    </row>
    <row r="617" ht="12.75" customHeight="1">
      <c r="A617" s="142">
        <v>44804.0</v>
      </c>
      <c r="B617" s="146">
        <f t="shared" si="8"/>
        <v>5.264221509</v>
      </c>
      <c r="C617" s="144">
        <f t="shared" si="1"/>
        <v>2022</v>
      </c>
      <c r="D617" s="144">
        <f t="shared" si="2"/>
        <v>3</v>
      </c>
      <c r="E617" s="131">
        <f t="shared" si="3"/>
        <v>44834</v>
      </c>
      <c r="F617" s="131">
        <f t="shared" si="4"/>
        <v>44926</v>
      </c>
      <c r="G617" s="130" t="str">
        <f t="shared" si="5"/>
        <v/>
      </c>
      <c r="H617" s="130" t="str">
        <f t="shared" si="6"/>
        <v/>
      </c>
      <c r="I617" s="147">
        <f t="shared" si="7"/>
        <v>5.226393264</v>
      </c>
      <c r="J617" s="130"/>
      <c r="K617" s="130"/>
      <c r="L617" s="130"/>
      <c r="M617" s="130"/>
      <c r="N617" s="130"/>
      <c r="O617" s="130"/>
      <c r="P617" s="130"/>
      <c r="Q617" s="130"/>
      <c r="R617" s="130"/>
      <c r="S617" s="130"/>
      <c r="T617" s="130"/>
      <c r="U617" s="130"/>
    </row>
    <row r="618" ht="12.75" customHeight="1">
      <c r="A618" s="142">
        <v>44805.0</v>
      </c>
      <c r="B618" s="146">
        <f t="shared" si="8"/>
        <v>5.146729677</v>
      </c>
      <c r="C618" s="144">
        <f t="shared" si="1"/>
        <v>2022</v>
      </c>
      <c r="D618" s="144">
        <f t="shared" si="2"/>
        <v>3</v>
      </c>
      <c r="E618" s="131">
        <f t="shared" si="3"/>
        <v>44834</v>
      </c>
      <c r="F618" s="131">
        <f t="shared" si="4"/>
        <v>44926</v>
      </c>
      <c r="G618" s="130" t="str">
        <f t="shared" si="5"/>
        <v/>
      </c>
      <c r="H618" s="130" t="str">
        <f t="shared" si="6"/>
        <v/>
      </c>
      <c r="I618" s="147">
        <f t="shared" si="7"/>
        <v>5.226393264</v>
      </c>
      <c r="J618" s="130"/>
      <c r="K618" s="130"/>
      <c r="L618" s="130"/>
      <c r="M618" s="130"/>
      <c r="N618" s="130"/>
      <c r="O618" s="130"/>
      <c r="P618" s="130"/>
      <c r="Q618" s="130"/>
      <c r="R618" s="130"/>
      <c r="S618" s="130"/>
      <c r="T618" s="130"/>
      <c r="U618" s="130"/>
    </row>
    <row r="619" ht="12.75" customHeight="1">
      <c r="A619" s="142">
        <v>44806.0</v>
      </c>
      <c r="B619" s="146">
        <f t="shared" si="8"/>
        <v>5.261596652</v>
      </c>
      <c r="C619" s="144">
        <f t="shared" si="1"/>
        <v>2022</v>
      </c>
      <c r="D619" s="144">
        <f t="shared" si="2"/>
        <v>3</v>
      </c>
      <c r="E619" s="131">
        <f t="shared" si="3"/>
        <v>44834</v>
      </c>
      <c r="F619" s="131">
        <f t="shared" si="4"/>
        <v>44926</v>
      </c>
      <c r="G619" s="130" t="str">
        <f t="shared" si="5"/>
        <v/>
      </c>
      <c r="H619" s="130" t="str">
        <f t="shared" si="6"/>
        <v/>
      </c>
      <c r="I619" s="147">
        <f t="shared" si="7"/>
        <v>5.226393264</v>
      </c>
      <c r="J619" s="130"/>
      <c r="K619" s="130"/>
      <c r="L619" s="130"/>
      <c r="M619" s="130"/>
      <c r="N619" s="130"/>
      <c r="O619" s="130"/>
      <c r="P619" s="130"/>
      <c r="Q619" s="130"/>
      <c r="R619" s="130"/>
      <c r="S619" s="130"/>
      <c r="T619" s="130"/>
      <c r="U619" s="130"/>
    </row>
    <row r="620" ht="12.75" customHeight="1">
      <c r="A620" s="142">
        <v>44807.0</v>
      </c>
      <c r="B620" s="146">
        <f t="shared" si="8"/>
        <v>5.144168646</v>
      </c>
      <c r="C620" s="144">
        <f t="shared" si="1"/>
        <v>2022</v>
      </c>
      <c r="D620" s="144">
        <f t="shared" si="2"/>
        <v>3</v>
      </c>
      <c r="E620" s="131">
        <f t="shared" si="3"/>
        <v>44834</v>
      </c>
      <c r="F620" s="131">
        <f t="shared" si="4"/>
        <v>44926</v>
      </c>
      <c r="G620" s="130" t="str">
        <f t="shared" si="5"/>
        <v/>
      </c>
      <c r="H620" s="130" t="str">
        <f t="shared" si="6"/>
        <v/>
      </c>
      <c r="I620" s="147">
        <f t="shared" si="7"/>
        <v>5.226393264</v>
      </c>
      <c r="J620" s="130"/>
      <c r="K620" s="130"/>
      <c r="L620" s="130"/>
      <c r="M620" s="130"/>
      <c r="N620" s="130"/>
      <c r="O620" s="130"/>
      <c r="P620" s="130"/>
      <c r="Q620" s="130"/>
      <c r="R620" s="130"/>
      <c r="S620" s="130"/>
      <c r="T620" s="130"/>
      <c r="U620" s="130"/>
    </row>
    <row r="621" ht="12.75" customHeight="1">
      <c r="A621" s="142">
        <v>44808.0</v>
      </c>
      <c r="B621" s="146">
        <f t="shared" si="8"/>
        <v>5.258973339</v>
      </c>
      <c r="C621" s="144">
        <f t="shared" si="1"/>
        <v>2022</v>
      </c>
      <c r="D621" s="144">
        <f t="shared" si="2"/>
        <v>3</v>
      </c>
      <c r="E621" s="131">
        <f t="shared" si="3"/>
        <v>44834</v>
      </c>
      <c r="F621" s="131">
        <f t="shared" si="4"/>
        <v>44926</v>
      </c>
      <c r="G621" s="130" t="str">
        <f t="shared" si="5"/>
        <v/>
      </c>
      <c r="H621" s="130" t="str">
        <f t="shared" si="6"/>
        <v/>
      </c>
      <c r="I621" s="147">
        <f t="shared" si="7"/>
        <v>5.226393264</v>
      </c>
      <c r="J621" s="130"/>
      <c r="K621" s="130"/>
      <c r="L621" s="130"/>
      <c r="M621" s="130"/>
      <c r="N621" s="130"/>
      <c r="O621" s="130"/>
      <c r="P621" s="130"/>
      <c r="Q621" s="130"/>
      <c r="R621" s="130"/>
      <c r="S621" s="130"/>
      <c r="T621" s="130"/>
      <c r="U621" s="130"/>
    </row>
    <row r="622" ht="12.75" customHeight="1">
      <c r="A622" s="142">
        <v>44809.0</v>
      </c>
      <c r="B622" s="146">
        <f t="shared" si="8"/>
        <v>5.141609119</v>
      </c>
      <c r="C622" s="144">
        <f t="shared" si="1"/>
        <v>2022</v>
      </c>
      <c r="D622" s="144">
        <f t="shared" si="2"/>
        <v>3</v>
      </c>
      <c r="E622" s="131">
        <f t="shared" si="3"/>
        <v>44834</v>
      </c>
      <c r="F622" s="131">
        <f t="shared" si="4"/>
        <v>44926</v>
      </c>
      <c r="G622" s="130" t="str">
        <f t="shared" si="5"/>
        <v/>
      </c>
      <c r="H622" s="130" t="str">
        <f t="shared" si="6"/>
        <v/>
      </c>
      <c r="I622" s="147">
        <f t="shared" si="7"/>
        <v>5.226393264</v>
      </c>
      <c r="J622" s="130"/>
      <c r="K622" s="130"/>
      <c r="L622" s="130"/>
      <c r="M622" s="130"/>
      <c r="N622" s="130"/>
      <c r="O622" s="130"/>
      <c r="P622" s="130"/>
      <c r="Q622" s="130"/>
      <c r="R622" s="130"/>
      <c r="S622" s="130"/>
      <c r="T622" s="130"/>
      <c r="U622" s="130"/>
    </row>
    <row r="623" ht="12.75" customHeight="1">
      <c r="A623" s="142">
        <v>44810.0</v>
      </c>
      <c r="B623" s="146">
        <f t="shared" si="8"/>
        <v>5.256351567</v>
      </c>
      <c r="C623" s="144">
        <f t="shared" si="1"/>
        <v>2022</v>
      </c>
      <c r="D623" s="144">
        <f t="shared" si="2"/>
        <v>3</v>
      </c>
      <c r="E623" s="131">
        <f t="shared" si="3"/>
        <v>44834</v>
      </c>
      <c r="F623" s="131">
        <f t="shared" si="4"/>
        <v>44926</v>
      </c>
      <c r="G623" s="130" t="str">
        <f t="shared" si="5"/>
        <v/>
      </c>
      <c r="H623" s="130" t="str">
        <f t="shared" si="6"/>
        <v/>
      </c>
      <c r="I623" s="147">
        <f t="shared" si="7"/>
        <v>5.226393264</v>
      </c>
      <c r="J623" s="130"/>
      <c r="K623" s="130"/>
      <c r="L623" s="130"/>
      <c r="M623" s="130"/>
      <c r="N623" s="130"/>
      <c r="O623" s="130"/>
      <c r="P623" s="130"/>
      <c r="Q623" s="130"/>
      <c r="R623" s="130"/>
      <c r="S623" s="130"/>
      <c r="T623" s="130"/>
      <c r="U623" s="130"/>
    </row>
    <row r="624" ht="12.75" customHeight="1">
      <c r="A624" s="142">
        <v>44811.0</v>
      </c>
      <c r="B624" s="146">
        <f t="shared" si="8"/>
        <v>5.139051092</v>
      </c>
      <c r="C624" s="144">
        <f t="shared" si="1"/>
        <v>2022</v>
      </c>
      <c r="D624" s="144">
        <f t="shared" si="2"/>
        <v>3</v>
      </c>
      <c r="E624" s="131">
        <f t="shared" si="3"/>
        <v>44834</v>
      </c>
      <c r="F624" s="131">
        <f t="shared" si="4"/>
        <v>44926</v>
      </c>
      <c r="G624" s="130" t="str">
        <f t="shared" si="5"/>
        <v/>
      </c>
      <c r="H624" s="130" t="str">
        <f t="shared" si="6"/>
        <v/>
      </c>
      <c r="I624" s="147">
        <f t="shared" si="7"/>
        <v>5.226393264</v>
      </c>
      <c r="J624" s="130"/>
      <c r="K624" s="130"/>
      <c r="L624" s="130"/>
      <c r="M624" s="130"/>
      <c r="N624" s="130"/>
      <c r="O624" s="130"/>
      <c r="P624" s="130"/>
      <c r="Q624" s="130"/>
      <c r="R624" s="130"/>
      <c r="S624" s="130"/>
      <c r="T624" s="130"/>
      <c r="U624" s="130"/>
    </row>
    <row r="625" ht="12.75" customHeight="1">
      <c r="A625" s="142">
        <v>44812.0</v>
      </c>
      <c r="B625" s="146">
        <f t="shared" si="8"/>
        <v>5.253731336</v>
      </c>
      <c r="C625" s="144">
        <f t="shared" si="1"/>
        <v>2022</v>
      </c>
      <c r="D625" s="144">
        <f t="shared" si="2"/>
        <v>3</v>
      </c>
      <c r="E625" s="131">
        <f t="shared" si="3"/>
        <v>44834</v>
      </c>
      <c r="F625" s="131">
        <f t="shared" si="4"/>
        <v>44926</v>
      </c>
      <c r="G625" s="130" t="str">
        <f t="shared" si="5"/>
        <v/>
      </c>
      <c r="H625" s="130" t="str">
        <f t="shared" si="6"/>
        <v/>
      </c>
      <c r="I625" s="147">
        <f t="shared" si="7"/>
        <v>5.226393264</v>
      </c>
      <c r="J625" s="130"/>
      <c r="K625" s="130"/>
      <c r="L625" s="130"/>
      <c r="M625" s="130"/>
      <c r="N625" s="130"/>
      <c r="O625" s="130"/>
      <c r="P625" s="130"/>
      <c r="Q625" s="130"/>
      <c r="R625" s="130"/>
      <c r="S625" s="130"/>
      <c r="T625" s="130"/>
      <c r="U625" s="130"/>
    </row>
    <row r="626" ht="12.75" customHeight="1">
      <c r="A626" s="142">
        <v>44813.0</v>
      </c>
      <c r="B626" s="146">
        <f t="shared" si="8"/>
        <v>5.136494567</v>
      </c>
      <c r="C626" s="144">
        <f t="shared" si="1"/>
        <v>2022</v>
      </c>
      <c r="D626" s="144">
        <f t="shared" si="2"/>
        <v>3</v>
      </c>
      <c r="E626" s="131">
        <f t="shared" si="3"/>
        <v>44834</v>
      </c>
      <c r="F626" s="131">
        <f t="shared" si="4"/>
        <v>44926</v>
      </c>
      <c r="G626" s="130" t="str">
        <f t="shared" si="5"/>
        <v/>
      </c>
      <c r="H626" s="130" t="str">
        <f t="shared" si="6"/>
        <v/>
      </c>
      <c r="I626" s="147">
        <f t="shared" si="7"/>
        <v>5.226393264</v>
      </c>
      <c r="J626" s="130"/>
      <c r="K626" s="130"/>
      <c r="L626" s="130"/>
      <c r="M626" s="130"/>
      <c r="N626" s="130"/>
      <c r="O626" s="130"/>
      <c r="P626" s="130"/>
      <c r="Q626" s="130"/>
      <c r="R626" s="130"/>
      <c r="S626" s="130"/>
      <c r="T626" s="130"/>
      <c r="U626" s="130"/>
    </row>
    <row r="627" ht="12.75" customHeight="1">
      <c r="A627" s="142">
        <v>44814.0</v>
      </c>
      <c r="B627" s="146">
        <f t="shared" si="8"/>
        <v>5.251112646</v>
      </c>
      <c r="C627" s="144">
        <f t="shared" si="1"/>
        <v>2022</v>
      </c>
      <c r="D627" s="144">
        <f t="shared" si="2"/>
        <v>3</v>
      </c>
      <c r="E627" s="131">
        <f t="shared" si="3"/>
        <v>44834</v>
      </c>
      <c r="F627" s="131">
        <f t="shared" si="4"/>
        <v>44926</v>
      </c>
      <c r="G627" s="130" t="str">
        <f t="shared" si="5"/>
        <v/>
      </c>
      <c r="H627" s="130" t="str">
        <f t="shared" si="6"/>
        <v/>
      </c>
      <c r="I627" s="147">
        <f t="shared" si="7"/>
        <v>5.226393264</v>
      </c>
      <c r="J627" s="130"/>
      <c r="K627" s="130"/>
      <c r="L627" s="130"/>
      <c r="M627" s="130"/>
      <c r="N627" s="130"/>
      <c r="O627" s="130"/>
      <c r="P627" s="130"/>
      <c r="Q627" s="130"/>
      <c r="R627" s="130"/>
      <c r="S627" s="130"/>
      <c r="T627" s="130"/>
      <c r="U627" s="130"/>
    </row>
    <row r="628" ht="12.75" customHeight="1">
      <c r="A628" s="142">
        <v>44815.0</v>
      </c>
      <c r="B628" s="146">
        <f t="shared" si="8"/>
        <v>5.133939542</v>
      </c>
      <c r="C628" s="144">
        <f t="shared" si="1"/>
        <v>2022</v>
      </c>
      <c r="D628" s="144">
        <f t="shared" si="2"/>
        <v>3</v>
      </c>
      <c r="E628" s="131">
        <f t="shared" si="3"/>
        <v>44834</v>
      </c>
      <c r="F628" s="131">
        <f t="shared" si="4"/>
        <v>44926</v>
      </c>
      <c r="G628" s="130" t="str">
        <f t="shared" si="5"/>
        <v/>
      </c>
      <c r="H628" s="130" t="str">
        <f t="shared" si="6"/>
        <v/>
      </c>
      <c r="I628" s="147">
        <f t="shared" si="7"/>
        <v>5.226393264</v>
      </c>
      <c r="J628" s="130"/>
      <c r="K628" s="130"/>
      <c r="L628" s="130"/>
      <c r="M628" s="130"/>
      <c r="N628" s="130"/>
      <c r="O628" s="130"/>
      <c r="P628" s="130"/>
      <c r="Q628" s="130"/>
      <c r="R628" s="130"/>
      <c r="S628" s="130"/>
      <c r="T628" s="130"/>
      <c r="U628" s="130"/>
    </row>
    <row r="629" ht="12.75" customHeight="1">
      <c r="A629" s="142">
        <v>44816.0</v>
      </c>
      <c r="B629" s="146">
        <f t="shared" si="8"/>
        <v>5.248495494</v>
      </c>
      <c r="C629" s="144">
        <f t="shared" si="1"/>
        <v>2022</v>
      </c>
      <c r="D629" s="144">
        <f t="shared" si="2"/>
        <v>3</v>
      </c>
      <c r="E629" s="131">
        <f t="shared" si="3"/>
        <v>44834</v>
      </c>
      <c r="F629" s="131">
        <f t="shared" si="4"/>
        <v>44926</v>
      </c>
      <c r="G629" s="130" t="str">
        <f t="shared" si="5"/>
        <v/>
      </c>
      <c r="H629" s="130" t="str">
        <f t="shared" si="6"/>
        <v/>
      </c>
      <c r="I629" s="147">
        <f t="shared" si="7"/>
        <v>5.226393264</v>
      </c>
      <c r="J629" s="130"/>
      <c r="K629" s="130"/>
      <c r="L629" s="130"/>
      <c r="M629" s="130"/>
      <c r="N629" s="130"/>
      <c r="O629" s="130"/>
      <c r="P629" s="130"/>
      <c r="Q629" s="130"/>
      <c r="R629" s="130"/>
      <c r="S629" s="130"/>
      <c r="T629" s="130"/>
      <c r="U629" s="130"/>
    </row>
    <row r="630" ht="12.75" customHeight="1">
      <c r="A630" s="142">
        <v>44817.0</v>
      </c>
      <c r="B630" s="146">
        <f t="shared" si="8"/>
        <v>5.131386015</v>
      </c>
      <c r="C630" s="144">
        <f t="shared" si="1"/>
        <v>2022</v>
      </c>
      <c r="D630" s="144">
        <f t="shared" si="2"/>
        <v>3</v>
      </c>
      <c r="E630" s="131">
        <f t="shared" si="3"/>
        <v>44834</v>
      </c>
      <c r="F630" s="131">
        <f t="shared" si="4"/>
        <v>44926</v>
      </c>
      <c r="G630" s="130" t="str">
        <f t="shared" si="5"/>
        <v/>
      </c>
      <c r="H630" s="130" t="str">
        <f t="shared" si="6"/>
        <v/>
      </c>
      <c r="I630" s="147">
        <f t="shared" si="7"/>
        <v>5.226393264</v>
      </c>
      <c r="J630" s="130"/>
      <c r="K630" s="130"/>
      <c r="L630" s="130"/>
      <c r="M630" s="130"/>
      <c r="N630" s="130"/>
      <c r="O630" s="130"/>
      <c r="P630" s="130"/>
      <c r="Q630" s="130"/>
      <c r="R630" s="130"/>
      <c r="S630" s="130"/>
      <c r="T630" s="130"/>
      <c r="U630" s="130"/>
    </row>
    <row r="631" ht="12.75" customHeight="1">
      <c r="A631" s="142">
        <v>44818.0</v>
      </c>
      <c r="B631" s="146">
        <f t="shared" si="8"/>
        <v>5.24587988</v>
      </c>
      <c r="C631" s="144">
        <f t="shared" si="1"/>
        <v>2022</v>
      </c>
      <c r="D631" s="144">
        <f t="shared" si="2"/>
        <v>3</v>
      </c>
      <c r="E631" s="131">
        <f t="shared" si="3"/>
        <v>44834</v>
      </c>
      <c r="F631" s="131">
        <f t="shared" si="4"/>
        <v>44926</v>
      </c>
      <c r="G631" s="130" t="str">
        <f t="shared" si="5"/>
        <v/>
      </c>
      <c r="H631" s="130" t="str">
        <f t="shared" si="6"/>
        <v/>
      </c>
      <c r="I631" s="147">
        <f t="shared" si="7"/>
        <v>5.226393264</v>
      </c>
      <c r="J631" s="130"/>
      <c r="K631" s="130"/>
      <c r="L631" s="130"/>
      <c r="M631" s="130"/>
      <c r="N631" s="130"/>
      <c r="O631" s="130"/>
      <c r="P631" s="130"/>
      <c r="Q631" s="130"/>
      <c r="R631" s="130"/>
      <c r="S631" s="130"/>
      <c r="T631" s="130"/>
      <c r="U631" s="130"/>
    </row>
    <row r="632" ht="12.75" customHeight="1">
      <c r="A632" s="142">
        <v>44819.0</v>
      </c>
      <c r="B632" s="146">
        <f t="shared" si="8"/>
        <v>5.128833987</v>
      </c>
      <c r="C632" s="144">
        <f t="shared" si="1"/>
        <v>2022</v>
      </c>
      <c r="D632" s="144">
        <f t="shared" si="2"/>
        <v>3</v>
      </c>
      <c r="E632" s="131">
        <f t="shared" si="3"/>
        <v>44834</v>
      </c>
      <c r="F632" s="131">
        <f t="shared" si="4"/>
        <v>44926</v>
      </c>
      <c r="G632" s="130" t="str">
        <f t="shared" si="5"/>
        <v/>
      </c>
      <c r="H632" s="130" t="str">
        <f t="shared" si="6"/>
        <v/>
      </c>
      <c r="I632" s="147">
        <f t="shared" si="7"/>
        <v>5.226393264</v>
      </c>
      <c r="J632" s="130"/>
      <c r="K632" s="130"/>
      <c r="L632" s="130"/>
      <c r="M632" s="130"/>
      <c r="N632" s="130"/>
      <c r="O632" s="130"/>
      <c r="P632" s="130"/>
      <c r="Q632" s="130"/>
      <c r="R632" s="130"/>
      <c r="S632" s="130"/>
      <c r="T632" s="130"/>
      <c r="U632" s="130"/>
    </row>
    <row r="633" ht="12.75" customHeight="1">
      <c r="A633" s="142">
        <v>44820.0</v>
      </c>
      <c r="B633" s="146">
        <f t="shared" si="8"/>
        <v>5.243265803</v>
      </c>
      <c r="C633" s="144">
        <f t="shared" si="1"/>
        <v>2022</v>
      </c>
      <c r="D633" s="144">
        <f t="shared" si="2"/>
        <v>3</v>
      </c>
      <c r="E633" s="131">
        <f t="shared" si="3"/>
        <v>44834</v>
      </c>
      <c r="F633" s="131">
        <f t="shared" si="4"/>
        <v>44926</v>
      </c>
      <c r="G633" s="130" t="str">
        <f t="shared" si="5"/>
        <v/>
      </c>
      <c r="H633" s="130" t="str">
        <f t="shared" si="6"/>
        <v/>
      </c>
      <c r="I633" s="147">
        <f t="shared" si="7"/>
        <v>5.226393264</v>
      </c>
      <c r="J633" s="130"/>
      <c r="K633" s="130"/>
      <c r="L633" s="130"/>
      <c r="M633" s="130"/>
      <c r="N633" s="130"/>
      <c r="O633" s="130"/>
      <c r="P633" s="130"/>
      <c r="Q633" s="130"/>
      <c r="R633" s="130"/>
      <c r="S633" s="130"/>
      <c r="T633" s="130"/>
      <c r="U633" s="130"/>
    </row>
    <row r="634" ht="12.75" customHeight="1">
      <c r="A634" s="142">
        <v>44821.0</v>
      </c>
      <c r="B634" s="146">
        <f t="shared" si="8"/>
        <v>5.126283455</v>
      </c>
      <c r="C634" s="144">
        <f t="shared" si="1"/>
        <v>2022</v>
      </c>
      <c r="D634" s="144">
        <f t="shared" si="2"/>
        <v>3</v>
      </c>
      <c r="E634" s="131">
        <f t="shared" si="3"/>
        <v>44834</v>
      </c>
      <c r="F634" s="131">
        <f t="shared" si="4"/>
        <v>44926</v>
      </c>
      <c r="G634" s="130" t="str">
        <f t="shared" si="5"/>
        <v/>
      </c>
      <c r="H634" s="130" t="str">
        <f t="shared" si="6"/>
        <v/>
      </c>
      <c r="I634" s="147">
        <f t="shared" si="7"/>
        <v>5.226393264</v>
      </c>
      <c r="J634" s="130"/>
      <c r="K634" s="130"/>
      <c r="L634" s="130"/>
      <c r="M634" s="130"/>
      <c r="N634" s="130"/>
      <c r="O634" s="130"/>
      <c r="P634" s="130"/>
      <c r="Q634" s="130"/>
      <c r="R634" s="130"/>
      <c r="S634" s="130"/>
      <c r="T634" s="130"/>
      <c r="U634" s="130"/>
    </row>
    <row r="635" ht="12.75" customHeight="1">
      <c r="A635" s="142">
        <v>44822.0</v>
      </c>
      <c r="B635" s="146">
        <f t="shared" si="8"/>
        <v>5.240653261</v>
      </c>
      <c r="C635" s="144">
        <f t="shared" si="1"/>
        <v>2022</v>
      </c>
      <c r="D635" s="144">
        <f t="shared" si="2"/>
        <v>3</v>
      </c>
      <c r="E635" s="131">
        <f t="shared" si="3"/>
        <v>44834</v>
      </c>
      <c r="F635" s="131">
        <f t="shared" si="4"/>
        <v>44926</v>
      </c>
      <c r="G635" s="130" t="str">
        <f t="shared" si="5"/>
        <v/>
      </c>
      <c r="H635" s="130" t="str">
        <f t="shared" si="6"/>
        <v/>
      </c>
      <c r="I635" s="147">
        <f t="shared" si="7"/>
        <v>5.226393264</v>
      </c>
      <c r="J635" s="130"/>
      <c r="K635" s="130"/>
      <c r="L635" s="130"/>
      <c r="M635" s="130"/>
      <c r="N635" s="130"/>
      <c r="O635" s="130"/>
      <c r="P635" s="130"/>
      <c r="Q635" s="130"/>
      <c r="R635" s="130"/>
      <c r="S635" s="130"/>
      <c r="T635" s="130"/>
      <c r="U635" s="130"/>
    </row>
    <row r="636" ht="12.75" customHeight="1">
      <c r="A636" s="142">
        <v>44823.0</v>
      </c>
      <c r="B636" s="146">
        <f t="shared" si="8"/>
        <v>5.123734419</v>
      </c>
      <c r="C636" s="144">
        <f t="shared" si="1"/>
        <v>2022</v>
      </c>
      <c r="D636" s="144">
        <f t="shared" si="2"/>
        <v>3</v>
      </c>
      <c r="E636" s="131">
        <f t="shared" si="3"/>
        <v>44834</v>
      </c>
      <c r="F636" s="131">
        <f t="shared" si="4"/>
        <v>44926</v>
      </c>
      <c r="G636" s="130" t="str">
        <f t="shared" si="5"/>
        <v/>
      </c>
      <c r="H636" s="130" t="str">
        <f t="shared" si="6"/>
        <v/>
      </c>
      <c r="I636" s="147">
        <f t="shared" si="7"/>
        <v>5.226393264</v>
      </c>
      <c r="J636" s="130"/>
      <c r="K636" s="130"/>
      <c r="L636" s="130"/>
      <c r="M636" s="130"/>
      <c r="N636" s="130"/>
      <c r="O636" s="130"/>
      <c r="P636" s="130"/>
      <c r="Q636" s="130"/>
      <c r="R636" s="130"/>
      <c r="S636" s="130"/>
      <c r="T636" s="130"/>
      <c r="U636" s="130"/>
    </row>
    <row r="637" ht="12.75" customHeight="1">
      <c r="A637" s="142">
        <v>44824.0</v>
      </c>
      <c r="B637" s="146">
        <f t="shared" si="8"/>
        <v>5.238042255</v>
      </c>
      <c r="C637" s="144">
        <f t="shared" si="1"/>
        <v>2022</v>
      </c>
      <c r="D637" s="144">
        <f t="shared" si="2"/>
        <v>3</v>
      </c>
      <c r="E637" s="131">
        <f t="shared" si="3"/>
        <v>44834</v>
      </c>
      <c r="F637" s="131">
        <f t="shared" si="4"/>
        <v>44926</v>
      </c>
      <c r="G637" s="130" t="str">
        <f t="shared" si="5"/>
        <v/>
      </c>
      <c r="H637" s="130" t="str">
        <f t="shared" si="6"/>
        <v/>
      </c>
      <c r="I637" s="147">
        <f t="shared" si="7"/>
        <v>5.226393264</v>
      </c>
      <c r="J637" s="130"/>
      <c r="K637" s="130"/>
      <c r="L637" s="130"/>
      <c r="M637" s="130"/>
      <c r="N637" s="130"/>
      <c r="O637" s="130"/>
      <c r="P637" s="130"/>
      <c r="Q637" s="130"/>
      <c r="R637" s="130"/>
      <c r="S637" s="130"/>
      <c r="T637" s="130"/>
      <c r="U637" s="130"/>
    </row>
    <row r="638" ht="12.75" customHeight="1">
      <c r="A638" s="142">
        <v>44825.0</v>
      </c>
      <c r="B638" s="146">
        <f t="shared" si="8"/>
        <v>5.121186878</v>
      </c>
      <c r="C638" s="144">
        <f t="shared" si="1"/>
        <v>2022</v>
      </c>
      <c r="D638" s="144">
        <f t="shared" si="2"/>
        <v>3</v>
      </c>
      <c r="E638" s="131">
        <f t="shared" si="3"/>
        <v>44834</v>
      </c>
      <c r="F638" s="131">
        <f t="shared" si="4"/>
        <v>44926</v>
      </c>
      <c r="G638" s="130" t="str">
        <f t="shared" si="5"/>
        <v/>
      </c>
      <c r="H638" s="130" t="str">
        <f t="shared" si="6"/>
        <v/>
      </c>
      <c r="I638" s="147">
        <f t="shared" si="7"/>
        <v>5.226393264</v>
      </c>
      <c r="J638" s="130"/>
      <c r="K638" s="130"/>
      <c r="L638" s="130"/>
      <c r="M638" s="130"/>
      <c r="N638" s="130"/>
      <c r="O638" s="130"/>
      <c r="P638" s="130"/>
      <c r="Q638" s="130"/>
      <c r="R638" s="130"/>
      <c r="S638" s="130"/>
      <c r="T638" s="130"/>
      <c r="U638" s="130"/>
    </row>
    <row r="639" ht="12.75" customHeight="1">
      <c r="A639" s="142">
        <v>44826.0</v>
      </c>
      <c r="B639" s="146">
        <f t="shared" si="8"/>
        <v>5.235432782</v>
      </c>
      <c r="C639" s="144">
        <f t="shared" si="1"/>
        <v>2022</v>
      </c>
      <c r="D639" s="144">
        <f t="shared" si="2"/>
        <v>3</v>
      </c>
      <c r="E639" s="131">
        <f t="shared" si="3"/>
        <v>44834</v>
      </c>
      <c r="F639" s="131">
        <f t="shared" si="4"/>
        <v>44926</v>
      </c>
      <c r="G639" s="130" t="str">
        <f t="shared" si="5"/>
        <v/>
      </c>
      <c r="H639" s="130" t="str">
        <f t="shared" si="6"/>
        <v/>
      </c>
      <c r="I639" s="147">
        <f t="shared" si="7"/>
        <v>5.226393264</v>
      </c>
      <c r="J639" s="130"/>
      <c r="K639" s="130"/>
      <c r="L639" s="130"/>
      <c r="M639" s="130"/>
      <c r="N639" s="130"/>
      <c r="O639" s="130"/>
      <c r="P639" s="130"/>
      <c r="Q639" s="130"/>
      <c r="R639" s="130"/>
      <c r="S639" s="130"/>
      <c r="T639" s="130"/>
      <c r="U639" s="130"/>
    </row>
    <row r="640" ht="12.75" customHeight="1">
      <c r="A640" s="142">
        <v>44827.0</v>
      </c>
      <c r="B640" s="146">
        <f t="shared" si="8"/>
        <v>5.118640831</v>
      </c>
      <c r="C640" s="144">
        <f t="shared" si="1"/>
        <v>2022</v>
      </c>
      <c r="D640" s="144">
        <f t="shared" si="2"/>
        <v>3</v>
      </c>
      <c r="E640" s="131">
        <f t="shared" si="3"/>
        <v>44834</v>
      </c>
      <c r="F640" s="131">
        <f t="shared" si="4"/>
        <v>44926</v>
      </c>
      <c r="G640" s="130" t="str">
        <f t="shared" si="5"/>
        <v/>
      </c>
      <c r="H640" s="130" t="str">
        <f t="shared" si="6"/>
        <v/>
      </c>
      <c r="I640" s="147">
        <f t="shared" si="7"/>
        <v>5.226393264</v>
      </c>
      <c r="J640" s="130"/>
      <c r="K640" s="130"/>
      <c r="L640" s="130"/>
      <c r="M640" s="130"/>
      <c r="N640" s="130"/>
      <c r="O640" s="130"/>
      <c r="P640" s="130"/>
      <c r="Q640" s="130"/>
      <c r="R640" s="130"/>
      <c r="S640" s="130"/>
      <c r="T640" s="130"/>
      <c r="U640" s="130"/>
    </row>
    <row r="641" ht="12.75" customHeight="1">
      <c r="A641" s="142">
        <v>44828.0</v>
      </c>
      <c r="B641" s="146">
        <f t="shared" si="8"/>
        <v>5.232824842</v>
      </c>
      <c r="C641" s="144">
        <f t="shared" si="1"/>
        <v>2022</v>
      </c>
      <c r="D641" s="144">
        <f t="shared" si="2"/>
        <v>3</v>
      </c>
      <c r="E641" s="131">
        <f t="shared" si="3"/>
        <v>44834</v>
      </c>
      <c r="F641" s="131">
        <f t="shared" si="4"/>
        <v>44926</v>
      </c>
      <c r="G641" s="130" t="str">
        <f t="shared" si="5"/>
        <v/>
      </c>
      <c r="H641" s="130" t="str">
        <f t="shared" si="6"/>
        <v/>
      </c>
      <c r="I641" s="147">
        <f t="shared" si="7"/>
        <v>5.226393264</v>
      </c>
      <c r="J641" s="130"/>
      <c r="K641" s="130"/>
      <c r="L641" s="130"/>
      <c r="M641" s="130"/>
      <c r="N641" s="130"/>
      <c r="O641" s="130"/>
      <c r="P641" s="130"/>
      <c r="Q641" s="130"/>
      <c r="R641" s="130"/>
      <c r="S641" s="130"/>
      <c r="T641" s="130"/>
      <c r="U641" s="130"/>
    </row>
    <row r="642" ht="12.75" customHeight="1">
      <c r="A642" s="142">
        <v>44829.0</v>
      </c>
      <c r="B642" s="146">
        <f t="shared" si="8"/>
        <v>5.116096277</v>
      </c>
      <c r="C642" s="144">
        <f t="shared" si="1"/>
        <v>2022</v>
      </c>
      <c r="D642" s="144">
        <f t="shared" si="2"/>
        <v>3</v>
      </c>
      <c r="E642" s="131">
        <f t="shared" si="3"/>
        <v>44834</v>
      </c>
      <c r="F642" s="131">
        <f t="shared" si="4"/>
        <v>44926</v>
      </c>
      <c r="G642" s="130" t="str">
        <f t="shared" si="5"/>
        <v/>
      </c>
      <c r="H642" s="130" t="str">
        <f t="shared" si="6"/>
        <v/>
      </c>
      <c r="I642" s="147">
        <f t="shared" si="7"/>
        <v>5.226393264</v>
      </c>
      <c r="J642" s="130"/>
      <c r="K642" s="130"/>
      <c r="L642" s="130"/>
      <c r="M642" s="130"/>
      <c r="N642" s="130"/>
      <c r="O642" s="130"/>
      <c r="P642" s="130"/>
      <c r="Q642" s="130"/>
      <c r="R642" s="130"/>
      <c r="S642" s="130"/>
      <c r="T642" s="130"/>
      <c r="U642" s="130"/>
    </row>
    <row r="643" ht="12.75" customHeight="1">
      <c r="A643" s="142">
        <v>44830.0</v>
      </c>
      <c r="B643" s="146">
        <f t="shared" si="8"/>
        <v>5.230218433</v>
      </c>
      <c r="C643" s="144">
        <f t="shared" si="1"/>
        <v>2022</v>
      </c>
      <c r="D643" s="144">
        <f t="shared" si="2"/>
        <v>3</v>
      </c>
      <c r="E643" s="131">
        <f t="shared" si="3"/>
        <v>44834</v>
      </c>
      <c r="F643" s="131">
        <f t="shared" si="4"/>
        <v>44926</v>
      </c>
      <c r="G643" s="130" t="str">
        <f t="shared" si="5"/>
        <v/>
      </c>
      <c r="H643" s="130" t="str">
        <f t="shared" si="6"/>
        <v/>
      </c>
      <c r="I643" s="147">
        <f t="shared" si="7"/>
        <v>5.226393264</v>
      </c>
      <c r="J643" s="130"/>
      <c r="K643" s="130"/>
      <c r="L643" s="130"/>
      <c r="M643" s="130"/>
      <c r="N643" s="130"/>
      <c r="O643" s="130"/>
      <c r="P643" s="130"/>
      <c r="Q643" s="130"/>
      <c r="R643" s="130"/>
      <c r="S643" s="130"/>
      <c r="T643" s="130"/>
      <c r="U643" s="130"/>
    </row>
    <row r="644" ht="12.75" customHeight="1">
      <c r="A644" s="142">
        <v>44831.0</v>
      </c>
      <c r="B644" s="146">
        <f t="shared" si="8"/>
        <v>5.113553214</v>
      </c>
      <c r="C644" s="144">
        <f t="shared" si="1"/>
        <v>2022</v>
      </c>
      <c r="D644" s="144">
        <f t="shared" si="2"/>
        <v>3</v>
      </c>
      <c r="E644" s="131">
        <f t="shared" si="3"/>
        <v>44834</v>
      </c>
      <c r="F644" s="131">
        <f t="shared" si="4"/>
        <v>44926</v>
      </c>
      <c r="G644" s="130" t="str">
        <f t="shared" si="5"/>
        <v/>
      </c>
      <c r="H644" s="130" t="str">
        <f t="shared" si="6"/>
        <v/>
      </c>
      <c r="I644" s="147">
        <f t="shared" si="7"/>
        <v>5.226393264</v>
      </c>
      <c r="J644" s="130"/>
      <c r="K644" s="130"/>
      <c r="L644" s="130"/>
      <c r="M644" s="130"/>
      <c r="N644" s="130"/>
      <c r="O644" s="130"/>
      <c r="P644" s="130"/>
      <c r="Q644" s="130"/>
      <c r="R644" s="130"/>
      <c r="S644" s="130"/>
      <c r="T644" s="130"/>
      <c r="U644" s="130"/>
    </row>
    <row r="645" ht="12.75" customHeight="1">
      <c r="A645" s="142">
        <v>44832.0</v>
      </c>
      <c r="B645" s="146">
        <f t="shared" si="8"/>
        <v>5.227613555</v>
      </c>
      <c r="C645" s="144">
        <f t="shared" si="1"/>
        <v>2022</v>
      </c>
      <c r="D645" s="144">
        <f t="shared" si="2"/>
        <v>3</v>
      </c>
      <c r="E645" s="131">
        <f t="shared" si="3"/>
        <v>44834</v>
      </c>
      <c r="F645" s="131">
        <f t="shared" si="4"/>
        <v>44926</v>
      </c>
      <c r="G645" s="130" t="str">
        <f t="shared" si="5"/>
        <v/>
      </c>
      <c r="H645" s="130" t="str">
        <f t="shared" si="6"/>
        <v/>
      </c>
      <c r="I645" s="147">
        <f t="shared" si="7"/>
        <v>5.226393264</v>
      </c>
      <c r="J645" s="130"/>
      <c r="K645" s="130"/>
      <c r="L645" s="130"/>
      <c r="M645" s="130"/>
      <c r="N645" s="130"/>
      <c r="O645" s="130"/>
      <c r="P645" s="130"/>
      <c r="Q645" s="130"/>
      <c r="R645" s="130"/>
      <c r="S645" s="130"/>
      <c r="T645" s="130"/>
      <c r="U645" s="130"/>
    </row>
    <row r="646" ht="12.75" customHeight="1">
      <c r="A646" s="142">
        <v>44833.0</v>
      </c>
      <c r="B646" s="146">
        <f t="shared" si="8"/>
        <v>5.111011642</v>
      </c>
      <c r="C646" s="144">
        <f t="shared" si="1"/>
        <v>2022</v>
      </c>
      <c r="D646" s="144">
        <f t="shared" si="2"/>
        <v>3</v>
      </c>
      <c r="E646" s="131">
        <f t="shared" si="3"/>
        <v>44834</v>
      </c>
      <c r="F646" s="131">
        <f t="shared" si="4"/>
        <v>44926</v>
      </c>
      <c r="G646" s="130" t="str">
        <f t="shared" si="5"/>
        <v/>
      </c>
      <c r="H646" s="130" t="str">
        <f t="shared" si="6"/>
        <v/>
      </c>
      <c r="I646" s="147">
        <f t="shared" si="7"/>
        <v>5.226393264</v>
      </c>
      <c r="J646" s="130"/>
      <c r="K646" s="130"/>
      <c r="L646" s="130"/>
      <c r="M646" s="130"/>
      <c r="N646" s="130"/>
      <c r="O646" s="130"/>
      <c r="P646" s="130"/>
      <c r="Q646" s="130"/>
      <c r="R646" s="130"/>
      <c r="S646" s="130"/>
      <c r="T646" s="130"/>
      <c r="U646" s="130"/>
    </row>
    <row r="647" ht="12.75" customHeight="1">
      <c r="A647" s="142">
        <v>44834.0</v>
      </c>
      <c r="B647" s="146">
        <f t="shared" si="8"/>
        <v>5.225010207</v>
      </c>
      <c r="C647" s="144">
        <f t="shared" si="1"/>
        <v>2022</v>
      </c>
      <c r="D647" s="144">
        <f t="shared" si="2"/>
        <v>3</v>
      </c>
      <c r="E647" s="131">
        <f t="shared" si="3"/>
        <v>44834</v>
      </c>
      <c r="F647" s="131">
        <f t="shared" si="4"/>
        <v>44926</v>
      </c>
      <c r="G647" s="131">
        <f t="shared" si="5"/>
        <v>44834</v>
      </c>
      <c r="H647" s="131">
        <f t="shared" si="6"/>
        <v>44926</v>
      </c>
      <c r="I647" s="147">
        <f t="shared" si="7"/>
        <v>5.226393264</v>
      </c>
      <c r="J647" s="130"/>
      <c r="K647" s="130"/>
      <c r="L647" s="130"/>
      <c r="M647" s="130"/>
      <c r="N647" s="130"/>
      <c r="O647" s="130"/>
      <c r="P647" s="130"/>
      <c r="Q647" s="130"/>
      <c r="R647" s="130"/>
      <c r="S647" s="130"/>
      <c r="T647" s="130"/>
      <c r="U647" s="130"/>
    </row>
    <row r="648" ht="12.75" customHeight="1">
      <c r="A648" s="142">
        <v>44835.0</v>
      </c>
      <c r="B648" s="146">
        <f t="shared" si="8"/>
        <v>5.108471561</v>
      </c>
      <c r="C648" s="144">
        <f t="shared" si="1"/>
        <v>2022</v>
      </c>
      <c r="D648" s="144">
        <f t="shared" si="2"/>
        <v>4</v>
      </c>
      <c r="E648" s="131">
        <f t="shared" si="3"/>
        <v>44926</v>
      </c>
      <c r="F648" s="131">
        <f t="shared" si="4"/>
        <v>45016</v>
      </c>
      <c r="G648" s="130" t="str">
        <f t="shared" si="5"/>
        <v/>
      </c>
      <c r="H648" s="130" t="str">
        <f t="shared" si="6"/>
        <v/>
      </c>
      <c r="I648" s="147">
        <f t="shared" si="7"/>
        <v>5.108121344</v>
      </c>
      <c r="J648" s="130"/>
      <c r="K648" s="130"/>
      <c r="L648" s="130"/>
      <c r="M648" s="130"/>
      <c r="N648" s="130"/>
      <c r="O648" s="130"/>
      <c r="P648" s="130"/>
      <c r="Q648" s="130"/>
      <c r="R648" s="130"/>
      <c r="S648" s="130"/>
      <c r="T648" s="130"/>
      <c r="U648" s="130"/>
    </row>
    <row r="649" ht="12.75" customHeight="1">
      <c r="A649" s="142">
        <v>44836.0</v>
      </c>
      <c r="B649" s="146">
        <f t="shared" si="8"/>
        <v>5.222408387</v>
      </c>
      <c r="C649" s="144">
        <f t="shared" si="1"/>
        <v>2022</v>
      </c>
      <c r="D649" s="144">
        <f t="shared" si="2"/>
        <v>4</v>
      </c>
      <c r="E649" s="131">
        <f t="shared" si="3"/>
        <v>44926</v>
      </c>
      <c r="F649" s="131">
        <f t="shared" si="4"/>
        <v>45016</v>
      </c>
      <c r="G649" s="130" t="str">
        <f t="shared" si="5"/>
        <v/>
      </c>
      <c r="H649" s="130" t="str">
        <f t="shared" si="6"/>
        <v/>
      </c>
      <c r="I649" s="147">
        <f t="shared" si="7"/>
        <v>5.108121344</v>
      </c>
      <c r="J649" s="130"/>
      <c r="K649" s="130"/>
      <c r="L649" s="130"/>
      <c r="M649" s="130"/>
      <c r="N649" s="130"/>
      <c r="O649" s="130"/>
      <c r="P649" s="130"/>
      <c r="Q649" s="130"/>
      <c r="R649" s="130"/>
      <c r="S649" s="130"/>
      <c r="T649" s="130"/>
      <c r="U649" s="130"/>
    </row>
    <row r="650" ht="12.75" customHeight="1">
      <c r="A650" s="142">
        <v>44837.0</v>
      </c>
      <c r="B650" s="146">
        <f t="shared" si="8"/>
        <v>5.105932968</v>
      </c>
      <c r="C650" s="144">
        <f t="shared" si="1"/>
        <v>2022</v>
      </c>
      <c r="D650" s="144">
        <f t="shared" si="2"/>
        <v>4</v>
      </c>
      <c r="E650" s="131">
        <f t="shared" si="3"/>
        <v>44926</v>
      </c>
      <c r="F650" s="131">
        <f t="shared" si="4"/>
        <v>45016</v>
      </c>
      <c r="G650" s="130" t="str">
        <f t="shared" si="5"/>
        <v/>
      </c>
      <c r="H650" s="130" t="str">
        <f t="shared" si="6"/>
        <v/>
      </c>
      <c r="I650" s="147">
        <f t="shared" si="7"/>
        <v>5.108121344</v>
      </c>
      <c r="J650" s="130"/>
      <c r="K650" s="130"/>
      <c r="L650" s="130"/>
      <c r="M650" s="130"/>
      <c r="N650" s="130"/>
      <c r="O650" s="130"/>
      <c r="P650" s="130"/>
      <c r="Q650" s="130"/>
      <c r="R650" s="130"/>
      <c r="S650" s="130"/>
      <c r="T650" s="130"/>
      <c r="U650" s="130"/>
    </row>
    <row r="651" ht="12.75" customHeight="1">
      <c r="A651" s="142">
        <v>44838.0</v>
      </c>
      <c r="B651" s="146">
        <f t="shared" si="8"/>
        <v>5.219808095</v>
      </c>
      <c r="C651" s="144">
        <f t="shared" si="1"/>
        <v>2022</v>
      </c>
      <c r="D651" s="144">
        <f t="shared" si="2"/>
        <v>4</v>
      </c>
      <c r="E651" s="131">
        <f t="shared" si="3"/>
        <v>44926</v>
      </c>
      <c r="F651" s="131">
        <f t="shared" si="4"/>
        <v>45016</v>
      </c>
      <c r="G651" s="130" t="str">
        <f t="shared" si="5"/>
        <v/>
      </c>
      <c r="H651" s="130" t="str">
        <f t="shared" si="6"/>
        <v/>
      </c>
      <c r="I651" s="147">
        <f t="shared" si="7"/>
        <v>5.108121344</v>
      </c>
      <c r="J651" s="130"/>
      <c r="K651" s="130"/>
      <c r="L651" s="130"/>
      <c r="M651" s="130"/>
      <c r="N651" s="130"/>
      <c r="O651" s="130"/>
      <c r="P651" s="130"/>
      <c r="Q651" s="130"/>
      <c r="R651" s="130"/>
      <c r="S651" s="130"/>
      <c r="T651" s="130"/>
      <c r="U651" s="130"/>
    </row>
    <row r="652" ht="12.75" customHeight="1">
      <c r="A652" s="142">
        <v>44839.0</v>
      </c>
      <c r="B652" s="146">
        <f t="shared" si="8"/>
        <v>5.103395863</v>
      </c>
      <c r="C652" s="144">
        <f t="shared" si="1"/>
        <v>2022</v>
      </c>
      <c r="D652" s="144">
        <f t="shared" si="2"/>
        <v>4</v>
      </c>
      <c r="E652" s="131">
        <f t="shared" si="3"/>
        <v>44926</v>
      </c>
      <c r="F652" s="131">
        <f t="shared" si="4"/>
        <v>45016</v>
      </c>
      <c r="G652" s="130" t="str">
        <f t="shared" si="5"/>
        <v/>
      </c>
      <c r="H652" s="130" t="str">
        <f t="shared" si="6"/>
        <v/>
      </c>
      <c r="I652" s="147">
        <f t="shared" si="7"/>
        <v>5.108121344</v>
      </c>
      <c r="J652" s="130"/>
      <c r="K652" s="130"/>
      <c r="L652" s="130"/>
      <c r="M652" s="130"/>
      <c r="N652" s="130"/>
      <c r="O652" s="130"/>
      <c r="P652" s="130"/>
      <c r="Q652" s="130"/>
      <c r="R652" s="130"/>
      <c r="S652" s="130"/>
      <c r="T652" s="130"/>
      <c r="U652" s="130"/>
    </row>
    <row r="653" ht="12.75" customHeight="1">
      <c r="A653" s="142">
        <v>44840.0</v>
      </c>
      <c r="B653" s="146">
        <f t="shared" si="8"/>
        <v>5.21720933</v>
      </c>
      <c r="C653" s="144">
        <f t="shared" si="1"/>
        <v>2022</v>
      </c>
      <c r="D653" s="144">
        <f t="shared" si="2"/>
        <v>4</v>
      </c>
      <c r="E653" s="131">
        <f t="shared" si="3"/>
        <v>44926</v>
      </c>
      <c r="F653" s="131">
        <f t="shared" si="4"/>
        <v>45016</v>
      </c>
      <c r="G653" s="130" t="str">
        <f t="shared" si="5"/>
        <v/>
      </c>
      <c r="H653" s="130" t="str">
        <f t="shared" si="6"/>
        <v/>
      </c>
      <c r="I653" s="147">
        <f t="shared" si="7"/>
        <v>5.108121344</v>
      </c>
      <c r="J653" s="130"/>
      <c r="K653" s="130"/>
      <c r="L653" s="130"/>
      <c r="M653" s="130"/>
      <c r="N653" s="130"/>
      <c r="O653" s="130"/>
      <c r="P653" s="130"/>
      <c r="Q653" s="130"/>
      <c r="R653" s="130"/>
      <c r="S653" s="130"/>
      <c r="T653" s="130"/>
      <c r="U653" s="130"/>
    </row>
    <row r="654" ht="12.75" customHeight="1">
      <c r="A654" s="142">
        <v>44841.0</v>
      </c>
      <c r="B654" s="146">
        <f t="shared" si="8"/>
        <v>5.100860245</v>
      </c>
      <c r="C654" s="144">
        <f t="shared" si="1"/>
        <v>2022</v>
      </c>
      <c r="D654" s="144">
        <f t="shared" si="2"/>
        <v>4</v>
      </c>
      <c r="E654" s="131">
        <f t="shared" si="3"/>
        <v>44926</v>
      </c>
      <c r="F654" s="131">
        <f t="shared" si="4"/>
        <v>45016</v>
      </c>
      <c r="G654" s="130" t="str">
        <f t="shared" si="5"/>
        <v/>
      </c>
      <c r="H654" s="130" t="str">
        <f t="shared" si="6"/>
        <v/>
      </c>
      <c r="I654" s="147">
        <f t="shared" si="7"/>
        <v>5.108121344</v>
      </c>
      <c r="J654" s="130"/>
      <c r="K654" s="130"/>
      <c r="L654" s="130"/>
      <c r="M654" s="130"/>
      <c r="N654" s="130"/>
      <c r="O654" s="130"/>
      <c r="P654" s="130"/>
      <c r="Q654" s="130"/>
      <c r="R654" s="130"/>
      <c r="S654" s="130"/>
      <c r="T654" s="130"/>
      <c r="U654" s="130"/>
    </row>
    <row r="655" ht="12.75" customHeight="1">
      <c r="A655" s="142">
        <v>44842.0</v>
      </c>
      <c r="B655" s="146">
        <f t="shared" si="8"/>
        <v>5.21461209</v>
      </c>
      <c r="C655" s="144">
        <f t="shared" si="1"/>
        <v>2022</v>
      </c>
      <c r="D655" s="144">
        <f t="shared" si="2"/>
        <v>4</v>
      </c>
      <c r="E655" s="131">
        <f t="shared" si="3"/>
        <v>44926</v>
      </c>
      <c r="F655" s="131">
        <f t="shared" si="4"/>
        <v>45016</v>
      </c>
      <c r="G655" s="130" t="str">
        <f t="shared" si="5"/>
        <v/>
      </c>
      <c r="H655" s="130" t="str">
        <f t="shared" si="6"/>
        <v/>
      </c>
      <c r="I655" s="147">
        <f t="shared" si="7"/>
        <v>5.108121344</v>
      </c>
      <c r="J655" s="130"/>
      <c r="K655" s="130"/>
      <c r="L655" s="130"/>
      <c r="M655" s="130"/>
      <c r="N655" s="130"/>
      <c r="O655" s="130"/>
      <c r="P655" s="130"/>
      <c r="Q655" s="130"/>
      <c r="R655" s="130"/>
      <c r="S655" s="130"/>
      <c r="T655" s="130"/>
      <c r="U655" s="130"/>
    </row>
    <row r="656" ht="12.75" customHeight="1">
      <c r="A656" s="142">
        <v>44843.0</v>
      </c>
      <c r="B656" s="146">
        <f t="shared" si="8"/>
        <v>5.098326112</v>
      </c>
      <c r="C656" s="144">
        <f t="shared" si="1"/>
        <v>2022</v>
      </c>
      <c r="D656" s="144">
        <f t="shared" si="2"/>
        <v>4</v>
      </c>
      <c r="E656" s="131">
        <f t="shared" si="3"/>
        <v>44926</v>
      </c>
      <c r="F656" s="131">
        <f t="shared" si="4"/>
        <v>45016</v>
      </c>
      <c r="G656" s="130" t="str">
        <f t="shared" si="5"/>
        <v/>
      </c>
      <c r="H656" s="130" t="str">
        <f t="shared" si="6"/>
        <v/>
      </c>
      <c r="I656" s="147">
        <f t="shared" si="7"/>
        <v>5.108121344</v>
      </c>
      <c r="J656" s="130"/>
      <c r="K656" s="130"/>
      <c r="L656" s="130"/>
      <c r="M656" s="130"/>
      <c r="N656" s="130"/>
      <c r="O656" s="130"/>
      <c r="P656" s="130"/>
      <c r="Q656" s="130"/>
      <c r="R656" s="130"/>
      <c r="S656" s="130"/>
      <c r="T656" s="130"/>
      <c r="U656" s="130"/>
    </row>
    <row r="657" ht="12.75" customHeight="1">
      <c r="A657" s="142">
        <v>44844.0</v>
      </c>
      <c r="B657" s="146">
        <f t="shared" si="8"/>
        <v>5.212016374</v>
      </c>
      <c r="C657" s="144">
        <f t="shared" si="1"/>
        <v>2022</v>
      </c>
      <c r="D657" s="144">
        <f t="shared" si="2"/>
        <v>4</v>
      </c>
      <c r="E657" s="131">
        <f t="shared" si="3"/>
        <v>44926</v>
      </c>
      <c r="F657" s="131">
        <f t="shared" si="4"/>
        <v>45016</v>
      </c>
      <c r="G657" s="130" t="str">
        <f t="shared" si="5"/>
        <v/>
      </c>
      <c r="H657" s="130" t="str">
        <f t="shared" si="6"/>
        <v/>
      </c>
      <c r="I657" s="147">
        <f t="shared" si="7"/>
        <v>5.108121344</v>
      </c>
      <c r="J657" s="130"/>
      <c r="K657" s="130"/>
      <c r="L657" s="130"/>
      <c r="M657" s="130"/>
      <c r="N657" s="130"/>
      <c r="O657" s="130"/>
      <c r="P657" s="130"/>
      <c r="Q657" s="130"/>
      <c r="R657" s="130"/>
      <c r="S657" s="130"/>
      <c r="T657" s="130"/>
      <c r="U657" s="130"/>
    </row>
    <row r="658" ht="12.75" customHeight="1">
      <c r="A658" s="142">
        <v>44845.0</v>
      </c>
      <c r="B658" s="146">
        <f t="shared" si="8"/>
        <v>5.095793465</v>
      </c>
      <c r="C658" s="144">
        <f t="shared" si="1"/>
        <v>2022</v>
      </c>
      <c r="D658" s="144">
        <f t="shared" si="2"/>
        <v>4</v>
      </c>
      <c r="E658" s="131">
        <f t="shared" si="3"/>
        <v>44926</v>
      </c>
      <c r="F658" s="131">
        <f t="shared" si="4"/>
        <v>45016</v>
      </c>
      <c r="G658" s="130" t="str">
        <f t="shared" si="5"/>
        <v/>
      </c>
      <c r="H658" s="130" t="str">
        <f t="shared" si="6"/>
        <v/>
      </c>
      <c r="I658" s="147">
        <f t="shared" si="7"/>
        <v>5.108121344</v>
      </c>
      <c r="J658" s="130"/>
      <c r="K658" s="130"/>
      <c r="L658" s="130"/>
      <c r="M658" s="130"/>
      <c r="N658" s="130"/>
      <c r="O658" s="130"/>
      <c r="P658" s="130"/>
      <c r="Q658" s="130"/>
      <c r="R658" s="130"/>
      <c r="S658" s="130"/>
      <c r="T658" s="130"/>
      <c r="U658" s="130"/>
    </row>
    <row r="659" ht="12.75" customHeight="1">
      <c r="A659" s="142">
        <v>44846.0</v>
      </c>
      <c r="B659" s="146">
        <f t="shared" si="8"/>
        <v>5.209422182</v>
      </c>
      <c r="C659" s="144">
        <f t="shared" si="1"/>
        <v>2022</v>
      </c>
      <c r="D659" s="144">
        <f t="shared" si="2"/>
        <v>4</v>
      </c>
      <c r="E659" s="131">
        <f t="shared" si="3"/>
        <v>44926</v>
      </c>
      <c r="F659" s="131">
        <f t="shared" si="4"/>
        <v>45016</v>
      </c>
      <c r="G659" s="130" t="str">
        <f t="shared" si="5"/>
        <v/>
      </c>
      <c r="H659" s="130" t="str">
        <f t="shared" si="6"/>
        <v/>
      </c>
      <c r="I659" s="147">
        <f t="shared" si="7"/>
        <v>5.108121344</v>
      </c>
      <c r="J659" s="130"/>
      <c r="K659" s="130"/>
      <c r="L659" s="130"/>
      <c r="M659" s="130"/>
      <c r="N659" s="130"/>
      <c r="O659" s="130"/>
      <c r="P659" s="130"/>
      <c r="Q659" s="130"/>
      <c r="R659" s="130"/>
      <c r="S659" s="130"/>
      <c r="T659" s="130"/>
      <c r="U659" s="130"/>
    </row>
    <row r="660" ht="12.75" customHeight="1">
      <c r="A660" s="142">
        <v>44847.0</v>
      </c>
      <c r="B660" s="146">
        <f t="shared" si="8"/>
        <v>5.093262301</v>
      </c>
      <c r="C660" s="144">
        <f t="shared" si="1"/>
        <v>2022</v>
      </c>
      <c r="D660" s="144">
        <f t="shared" si="2"/>
        <v>4</v>
      </c>
      <c r="E660" s="131">
        <f t="shared" si="3"/>
        <v>44926</v>
      </c>
      <c r="F660" s="131">
        <f t="shared" si="4"/>
        <v>45016</v>
      </c>
      <c r="G660" s="130" t="str">
        <f t="shared" si="5"/>
        <v/>
      </c>
      <c r="H660" s="130" t="str">
        <f t="shared" si="6"/>
        <v/>
      </c>
      <c r="I660" s="147">
        <f t="shared" si="7"/>
        <v>5.108121344</v>
      </c>
      <c r="J660" s="130"/>
      <c r="K660" s="130"/>
      <c r="L660" s="130"/>
      <c r="M660" s="130"/>
      <c r="N660" s="130"/>
      <c r="O660" s="130"/>
      <c r="P660" s="130"/>
      <c r="Q660" s="130"/>
      <c r="R660" s="130"/>
      <c r="S660" s="130"/>
      <c r="T660" s="130"/>
      <c r="U660" s="130"/>
    </row>
    <row r="661" ht="12.75" customHeight="1">
      <c r="A661" s="142">
        <v>44848.0</v>
      </c>
      <c r="B661" s="146">
        <f t="shared" si="8"/>
        <v>5.206829513</v>
      </c>
      <c r="C661" s="144">
        <f t="shared" si="1"/>
        <v>2022</v>
      </c>
      <c r="D661" s="144">
        <f t="shared" si="2"/>
        <v>4</v>
      </c>
      <c r="E661" s="131">
        <f t="shared" si="3"/>
        <v>44926</v>
      </c>
      <c r="F661" s="131">
        <f t="shared" si="4"/>
        <v>45016</v>
      </c>
      <c r="G661" s="130" t="str">
        <f t="shared" si="5"/>
        <v/>
      </c>
      <c r="H661" s="130" t="str">
        <f t="shared" si="6"/>
        <v/>
      </c>
      <c r="I661" s="147">
        <f t="shared" si="7"/>
        <v>5.108121344</v>
      </c>
      <c r="J661" s="130"/>
      <c r="K661" s="130"/>
      <c r="L661" s="130"/>
      <c r="M661" s="130"/>
      <c r="N661" s="130"/>
      <c r="O661" s="130"/>
      <c r="P661" s="130"/>
      <c r="Q661" s="130"/>
      <c r="R661" s="130"/>
      <c r="S661" s="130"/>
      <c r="T661" s="130"/>
      <c r="U661" s="130"/>
    </row>
    <row r="662" ht="12.75" customHeight="1">
      <c r="A662" s="142">
        <v>44849.0</v>
      </c>
      <c r="B662" s="146">
        <f t="shared" si="8"/>
        <v>5.090732621</v>
      </c>
      <c r="C662" s="144">
        <f t="shared" si="1"/>
        <v>2022</v>
      </c>
      <c r="D662" s="144">
        <f t="shared" si="2"/>
        <v>4</v>
      </c>
      <c r="E662" s="131">
        <f t="shared" si="3"/>
        <v>44926</v>
      </c>
      <c r="F662" s="131">
        <f t="shared" si="4"/>
        <v>45016</v>
      </c>
      <c r="G662" s="130" t="str">
        <f t="shared" si="5"/>
        <v/>
      </c>
      <c r="H662" s="130" t="str">
        <f t="shared" si="6"/>
        <v/>
      </c>
      <c r="I662" s="147">
        <f t="shared" si="7"/>
        <v>5.108121344</v>
      </c>
      <c r="J662" s="130"/>
      <c r="K662" s="130"/>
      <c r="L662" s="130"/>
      <c r="M662" s="130"/>
      <c r="N662" s="130"/>
      <c r="O662" s="130"/>
      <c r="P662" s="130"/>
      <c r="Q662" s="130"/>
      <c r="R662" s="130"/>
      <c r="S662" s="130"/>
      <c r="T662" s="130"/>
      <c r="U662" s="130"/>
    </row>
    <row r="663" ht="12.75" customHeight="1">
      <c r="A663" s="142">
        <v>44850.0</v>
      </c>
      <c r="B663" s="146">
        <f t="shared" si="8"/>
        <v>5.204238365</v>
      </c>
      <c r="C663" s="144">
        <f t="shared" si="1"/>
        <v>2022</v>
      </c>
      <c r="D663" s="144">
        <f t="shared" si="2"/>
        <v>4</v>
      </c>
      <c r="E663" s="131">
        <f t="shared" si="3"/>
        <v>44926</v>
      </c>
      <c r="F663" s="131">
        <f t="shared" si="4"/>
        <v>45016</v>
      </c>
      <c r="G663" s="130" t="str">
        <f t="shared" si="5"/>
        <v/>
      </c>
      <c r="H663" s="130" t="str">
        <f t="shared" si="6"/>
        <v/>
      </c>
      <c r="I663" s="147">
        <f t="shared" si="7"/>
        <v>5.108121344</v>
      </c>
      <c r="J663" s="130"/>
      <c r="K663" s="130"/>
      <c r="L663" s="130"/>
      <c r="M663" s="130"/>
      <c r="N663" s="130"/>
      <c r="O663" s="130"/>
      <c r="P663" s="130"/>
      <c r="Q663" s="130"/>
      <c r="R663" s="130"/>
      <c r="S663" s="130"/>
      <c r="T663" s="130"/>
      <c r="U663" s="130"/>
    </row>
    <row r="664" ht="12.75" customHeight="1">
      <c r="A664" s="142">
        <v>44851.0</v>
      </c>
      <c r="B664" s="146">
        <f t="shared" si="8"/>
        <v>5.088204422</v>
      </c>
      <c r="C664" s="144">
        <f t="shared" si="1"/>
        <v>2022</v>
      </c>
      <c r="D664" s="144">
        <f t="shared" si="2"/>
        <v>4</v>
      </c>
      <c r="E664" s="131">
        <f t="shared" si="3"/>
        <v>44926</v>
      </c>
      <c r="F664" s="131">
        <f t="shared" si="4"/>
        <v>45016</v>
      </c>
      <c r="G664" s="130" t="str">
        <f t="shared" si="5"/>
        <v/>
      </c>
      <c r="H664" s="130" t="str">
        <f t="shared" si="6"/>
        <v/>
      </c>
      <c r="I664" s="147">
        <f t="shared" si="7"/>
        <v>5.108121344</v>
      </c>
      <c r="J664" s="130"/>
      <c r="K664" s="130"/>
      <c r="L664" s="130"/>
      <c r="M664" s="130"/>
      <c r="N664" s="130"/>
      <c r="O664" s="130"/>
      <c r="P664" s="130"/>
      <c r="Q664" s="130"/>
      <c r="R664" s="130"/>
      <c r="S664" s="130"/>
      <c r="T664" s="130"/>
      <c r="U664" s="130"/>
    </row>
    <row r="665" ht="12.75" customHeight="1">
      <c r="A665" s="142">
        <v>44852.0</v>
      </c>
      <c r="B665" s="146">
        <f t="shared" si="8"/>
        <v>5.201648737</v>
      </c>
      <c r="C665" s="144">
        <f t="shared" si="1"/>
        <v>2022</v>
      </c>
      <c r="D665" s="144">
        <f t="shared" si="2"/>
        <v>4</v>
      </c>
      <c r="E665" s="131">
        <f t="shared" si="3"/>
        <v>44926</v>
      </c>
      <c r="F665" s="131">
        <f t="shared" si="4"/>
        <v>45016</v>
      </c>
      <c r="G665" s="130" t="str">
        <f t="shared" si="5"/>
        <v/>
      </c>
      <c r="H665" s="130" t="str">
        <f t="shared" si="6"/>
        <v/>
      </c>
      <c r="I665" s="147">
        <f t="shared" si="7"/>
        <v>5.108121344</v>
      </c>
      <c r="J665" s="130"/>
      <c r="K665" s="130"/>
      <c r="L665" s="130"/>
      <c r="M665" s="130"/>
      <c r="N665" s="130"/>
      <c r="O665" s="130"/>
      <c r="P665" s="130"/>
      <c r="Q665" s="130"/>
      <c r="R665" s="130"/>
      <c r="S665" s="130"/>
      <c r="T665" s="130"/>
      <c r="U665" s="130"/>
    </row>
    <row r="666" ht="12.75" customHeight="1">
      <c r="A666" s="142">
        <v>44853.0</v>
      </c>
      <c r="B666" s="146">
        <f t="shared" si="8"/>
        <v>5.085677705</v>
      </c>
      <c r="C666" s="144">
        <f t="shared" si="1"/>
        <v>2022</v>
      </c>
      <c r="D666" s="144">
        <f t="shared" si="2"/>
        <v>4</v>
      </c>
      <c r="E666" s="131">
        <f t="shared" si="3"/>
        <v>44926</v>
      </c>
      <c r="F666" s="131">
        <f t="shared" si="4"/>
        <v>45016</v>
      </c>
      <c r="G666" s="130" t="str">
        <f t="shared" si="5"/>
        <v/>
      </c>
      <c r="H666" s="130" t="str">
        <f t="shared" si="6"/>
        <v/>
      </c>
      <c r="I666" s="147">
        <f t="shared" si="7"/>
        <v>5.108121344</v>
      </c>
      <c r="J666" s="130"/>
      <c r="K666" s="130"/>
      <c r="L666" s="130"/>
      <c r="M666" s="130"/>
      <c r="N666" s="130"/>
      <c r="O666" s="130"/>
      <c r="P666" s="130"/>
      <c r="Q666" s="130"/>
      <c r="R666" s="130"/>
      <c r="S666" s="130"/>
      <c r="T666" s="130"/>
      <c r="U666" s="130"/>
    </row>
    <row r="667" ht="12.75" customHeight="1">
      <c r="A667" s="142">
        <v>44854.0</v>
      </c>
      <c r="B667" s="146">
        <f t="shared" si="8"/>
        <v>5.199060629</v>
      </c>
      <c r="C667" s="144">
        <f t="shared" si="1"/>
        <v>2022</v>
      </c>
      <c r="D667" s="144">
        <f t="shared" si="2"/>
        <v>4</v>
      </c>
      <c r="E667" s="131">
        <f t="shared" si="3"/>
        <v>44926</v>
      </c>
      <c r="F667" s="131">
        <f t="shared" si="4"/>
        <v>45016</v>
      </c>
      <c r="G667" s="130" t="str">
        <f t="shared" si="5"/>
        <v/>
      </c>
      <c r="H667" s="130" t="str">
        <f t="shared" si="6"/>
        <v/>
      </c>
      <c r="I667" s="147">
        <f t="shared" si="7"/>
        <v>5.108121344</v>
      </c>
      <c r="J667" s="130"/>
      <c r="K667" s="130"/>
      <c r="L667" s="130"/>
      <c r="M667" s="130"/>
      <c r="N667" s="130"/>
      <c r="O667" s="130"/>
      <c r="P667" s="130"/>
      <c r="Q667" s="130"/>
      <c r="R667" s="130"/>
      <c r="S667" s="130"/>
      <c r="T667" s="130"/>
      <c r="U667" s="130"/>
    </row>
    <row r="668" ht="12.75" customHeight="1">
      <c r="A668" s="142">
        <v>44855.0</v>
      </c>
      <c r="B668" s="146">
        <f t="shared" si="8"/>
        <v>5.083152467</v>
      </c>
      <c r="C668" s="144">
        <f t="shared" si="1"/>
        <v>2022</v>
      </c>
      <c r="D668" s="144">
        <f t="shared" si="2"/>
        <v>4</v>
      </c>
      <c r="E668" s="131">
        <f t="shared" si="3"/>
        <v>44926</v>
      </c>
      <c r="F668" s="131">
        <f t="shared" si="4"/>
        <v>45016</v>
      </c>
      <c r="G668" s="130" t="str">
        <f t="shared" si="5"/>
        <v/>
      </c>
      <c r="H668" s="130" t="str">
        <f t="shared" si="6"/>
        <v/>
      </c>
      <c r="I668" s="147">
        <f t="shared" si="7"/>
        <v>5.108121344</v>
      </c>
      <c r="J668" s="130"/>
      <c r="K668" s="130"/>
      <c r="L668" s="130"/>
      <c r="M668" s="130"/>
      <c r="N668" s="130"/>
      <c r="O668" s="130"/>
      <c r="P668" s="130"/>
      <c r="Q668" s="130"/>
      <c r="R668" s="130"/>
      <c r="S668" s="130"/>
      <c r="T668" s="130"/>
      <c r="U668" s="130"/>
    </row>
    <row r="669" ht="12.75" customHeight="1">
      <c r="A669" s="142">
        <v>44856.0</v>
      </c>
      <c r="B669" s="146">
        <f t="shared" si="8"/>
        <v>5.196474039</v>
      </c>
      <c r="C669" s="144">
        <f t="shared" si="1"/>
        <v>2022</v>
      </c>
      <c r="D669" s="144">
        <f t="shared" si="2"/>
        <v>4</v>
      </c>
      <c r="E669" s="131">
        <f t="shared" si="3"/>
        <v>44926</v>
      </c>
      <c r="F669" s="131">
        <f t="shared" si="4"/>
        <v>45016</v>
      </c>
      <c r="G669" s="130" t="str">
        <f t="shared" si="5"/>
        <v/>
      </c>
      <c r="H669" s="130" t="str">
        <f t="shared" si="6"/>
        <v/>
      </c>
      <c r="I669" s="147">
        <f t="shared" si="7"/>
        <v>5.108121344</v>
      </c>
      <c r="J669" s="130"/>
      <c r="K669" s="130"/>
      <c r="L669" s="130"/>
      <c r="M669" s="130"/>
      <c r="N669" s="130"/>
      <c r="O669" s="130"/>
      <c r="P669" s="130"/>
      <c r="Q669" s="130"/>
      <c r="R669" s="130"/>
      <c r="S669" s="130"/>
      <c r="T669" s="130"/>
      <c r="U669" s="130"/>
    </row>
    <row r="670" ht="12.75" customHeight="1">
      <c r="A670" s="142">
        <v>44857.0</v>
      </c>
      <c r="B670" s="146">
        <f t="shared" si="8"/>
        <v>5.080628708</v>
      </c>
      <c r="C670" s="144">
        <f t="shared" si="1"/>
        <v>2022</v>
      </c>
      <c r="D670" s="144">
        <f t="shared" si="2"/>
        <v>4</v>
      </c>
      <c r="E670" s="131">
        <f t="shared" si="3"/>
        <v>44926</v>
      </c>
      <c r="F670" s="131">
        <f t="shared" si="4"/>
        <v>45016</v>
      </c>
      <c r="G670" s="130" t="str">
        <f t="shared" si="5"/>
        <v/>
      </c>
      <c r="H670" s="130" t="str">
        <f t="shared" si="6"/>
        <v/>
      </c>
      <c r="I670" s="147">
        <f t="shared" si="7"/>
        <v>5.108121344</v>
      </c>
      <c r="J670" s="130"/>
      <c r="K670" s="130"/>
      <c r="L670" s="130"/>
      <c r="M670" s="130"/>
      <c r="N670" s="130"/>
      <c r="O670" s="130"/>
      <c r="P670" s="130"/>
      <c r="Q670" s="130"/>
      <c r="R670" s="130"/>
      <c r="S670" s="130"/>
      <c r="T670" s="130"/>
      <c r="U670" s="130"/>
    </row>
    <row r="671" ht="12.75" customHeight="1">
      <c r="A671" s="142">
        <v>44858.0</v>
      </c>
      <c r="B671" s="146">
        <f t="shared" si="8"/>
        <v>5.193888967</v>
      </c>
      <c r="C671" s="144">
        <f t="shared" si="1"/>
        <v>2022</v>
      </c>
      <c r="D671" s="144">
        <f t="shared" si="2"/>
        <v>4</v>
      </c>
      <c r="E671" s="131">
        <f t="shared" si="3"/>
        <v>44926</v>
      </c>
      <c r="F671" s="131">
        <f t="shared" si="4"/>
        <v>45016</v>
      </c>
      <c r="G671" s="130" t="str">
        <f t="shared" si="5"/>
        <v/>
      </c>
      <c r="H671" s="130" t="str">
        <f t="shared" si="6"/>
        <v/>
      </c>
      <c r="I671" s="147">
        <f t="shared" si="7"/>
        <v>5.108121344</v>
      </c>
      <c r="J671" s="130"/>
      <c r="K671" s="130"/>
      <c r="L671" s="130"/>
      <c r="M671" s="130"/>
      <c r="N671" s="130"/>
      <c r="O671" s="130"/>
      <c r="P671" s="130"/>
      <c r="Q671" s="130"/>
      <c r="R671" s="130"/>
      <c r="S671" s="130"/>
      <c r="T671" s="130"/>
      <c r="U671" s="130"/>
    </row>
    <row r="672" ht="12.75" customHeight="1">
      <c r="A672" s="142">
        <v>44859.0</v>
      </c>
      <c r="B672" s="146">
        <f t="shared" si="8"/>
        <v>5.078106427</v>
      </c>
      <c r="C672" s="144">
        <f t="shared" si="1"/>
        <v>2022</v>
      </c>
      <c r="D672" s="144">
        <f t="shared" si="2"/>
        <v>4</v>
      </c>
      <c r="E672" s="131">
        <f t="shared" si="3"/>
        <v>44926</v>
      </c>
      <c r="F672" s="131">
        <f t="shared" si="4"/>
        <v>45016</v>
      </c>
      <c r="G672" s="130" t="str">
        <f t="shared" si="5"/>
        <v/>
      </c>
      <c r="H672" s="130" t="str">
        <f t="shared" si="6"/>
        <v/>
      </c>
      <c r="I672" s="147">
        <f t="shared" si="7"/>
        <v>5.108121344</v>
      </c>
      <c r="J672" s="130"/>
      <c r="K672" s="130"/>
      <c r="L672" s="130"/>
      <c r="M672" s="130"/>
      <c r="N672" s="130"/>
      <c r="O672" s="130"/>
      <c r="P672" s="130"/>
      <c r="Q672" s="130"/>
      <c r="R672" s="130"/>
      <c r="S672" s="130"/>
      <c r="T672" s="130"/>
      <c r="U672" s="130"/>
    </row>
    <row r="673" ht="12.75" customHeight="1">
      <c r="A673" s="142">
        <v>44860.0</v>
      </c>
      <c r="B673" s="146">
        <f t="shared" si="8"/>
        <v>5.191305411</v>
      </c>
      <c r="C673" s="144">
        <f t="shared" si="1"/>
        <v>2022</v>
      </c>
      <c r="D673" s="144">
        <f t="shared" si="2"/>
        <v>4</v>
      </c>
      <c r="E673" s="131">
        <f t="shared" si="3"/>
        <v>44926</v>
      </c>
      <c r="F673" s="131">
        <f t="shared" si="4"/>
        <v>45016</v>
      </c>
      <c r="G673" s="130" t="str">
        <f t="shared" si="5"/>
        <v/>
      </c>
      <c r="H673" s="130" t="str">
        <f t="shared" si="6"/>
        <v/>
      </c>
      <c r="I673" s="147">
        <f t="shared" si="7"/>
        <v>5.108121344</v>
      </c>
      <c r="J673" s="130"/>
      <c r="K673" s="130"/>
      <c r="L673" s="130"/>
      <c r="M673" s="130"/>
      <c r="N673" s="130"/>
      <c r="O673" s="130"/>
      <c r="P673" s="130"/>
      <c r="Q673" s="130"/>
      <c r="R673" s="130"/>
      <c r="S673" s="130"/>
      <c r="T673" s="130"/>
      <c r="U673" s="130"/>
    </row>
    <row r="674" ht="12.75" customHeight="1">
      <c r="A674" s="142">
        <v>44861.0</v>
      </c>
      <c r="B674" s="146">
        <f t="shared" si="8"/>
        <v>5.075585623</v>
      </c>
      <c r="C674" s="144">
        <f t="shared" si="1"/>
        <v>2022</v>
      </c>
      <c r="D674" s="144">
        <f t="shared" si="2"/>
        <v>4</v>
      </c>
      <c r="E674" s="131">
        <f t="shared" si="3"/>
        <v>44926</v>
      </c>
      <c r="F674" s="131">
        <f t="shared" si="4"/>
        <v>45016</v>
      </c>
      <c r="G674" s="130" t="str">
        <f t="shared" si="5"/>
        <v/>
      </c>
      <c r="H674" s="130" t="str">
        <f t="shared" si="6"/>
        <v/>
      </c>
      <c r="I674" s="147">
        <f t="shared" si="7"/>
        <v>5.108121344</v>
      </c>
      <c r="J674" s="130"/>
      <c r="K674" s="130"/>
      <c r="L674" s="130"/>
      <c r="M674" s="130"/>
      <c r="N674" s="130"/>
      <c r="O674" s="130"/>
      <c r="P674" s="130"/>
      <c r="Q674" s="130"/>
      <c r="R674" s="130"/>
      <c r="S674" s="130"/>
      <c r="T674" s="130"/>
      <c r="U674" s="130"/>
    </row>
    <row r="675" ht="12.75" customHeight="1">
      <c r="A675" s="142">
        <v>44862.0</v>
      </c>
      <c r="B675" s="146">
        <f t="shared" si="8"/>
        <v>5.18872337</v>
      </c>
      <c r="C675" s="144">
        <f t="shared" si="1"/>
        <v>2022</v>
      </c>
      <c r="D675" s="144">
        <f t="shared" si="2"/>
        <v>4</v>
      </c>
      <c r="E675" s="131">
        <f t="shared" si="3"/>
        <v>44926</v>
      </c>
      <c r="F675" s="131">
        <f t="shared" si="4"/>
        <v>45016</v>
      </c>
      <c r="G675" s="130" t="str">
        <f t="shared" si="5"/>
        <v/>
      </c>
      <c r="H675" s="130" t="str">
        <f t="shared" si="6"/>
        <v/>
      </c>
      <c r="I675" s="147">
        <f t="shared" si="7"/>
        <v>5.108121344</v>
      </c>
      <c r="J675" s="130"/>
      <c r="K675" s="130"/>
      <c r="L675" s="130"/>
      <c r="M675" s="130"/>
      <c r="N675" s="130"/>
      <c r="O675" s="130"/>
      <c r="P675" s="130"/>
      <c r="Q675" s="130"/>
      <c r="R675" s="130"/>
      <c r="S675" s="130"/>
      <c r="T675" s="130"/>
      <c r="U675" s="130"/>
    </row>
    <row r="676" ht="12.75" customHeight="1">
      <c r="A676" s="142">
        <v>44863.0</v>
      </c>
      <c r="B676" s="146">
        <f t="shared" si="8"/>
        <v>5.073066295</v>
      </c>
      <c r="C676" s="144">
        <f t="shared" si="1"/>
        <v>2022</v>
      </c>
      <c r="D676" s="144">
        <f t="shared" si="2"/>
        <v>4</v>
      </c>
      <c r="E676" s="131">
        <f t="shared" si="3"/>
        <v>44926</v>
      </c>
      <c r="F676" s="131">
        <f t="shared" si="4"/>
        <v>45016</v>
      </c>
      <c r="G676" s="130" t="str">
        <f t="shared" si="5"/>
        <v/>
      </c>
      <c r="H676" s="130" t="str">
        <f t="shared" si="6"/>
        <v/>
      </c>
      <c r="I676" s="147">
        <f t="shared" si="7"/>
        <v>5.108121344</v>
      </c>
      <c r="J676" s="130"/>
      <c r="K676" s="130"/>
      <c r="L676" s="130"/>
      <c r="M676" s="130"/>
      <c r="N676" s="130"/>
      <c r="O676" s="130"/>
      <c r="P676" s="130"/>
      <c r="Q676" s="130"/>
      <c r="R676" s="130"/>
      <c r="S676" s="130"/>
      <c r="T676" s="130"/>
      <c r="U676" s="130"/>
    </row>
    <row r="677" ht="12.75" customHeight="1">
      <c r="A677" s="142">
        <v>44864.0</v>
      </c>
      <c r="B677" s="146">
        <f t="shared" si="8"/>
        <v>5.186142844</v>
      </c>
      <c r="C677" s="144">
        <f t="shared" si="1"/>
        <v>2022</v>
      </c>
      <c r="D677" s="144">
        <f t="shared" si="2"/>
        <v>4</v>
      </c>
      <c r="E677" s="131">
        <f t="shared" si="3"/>
        <v>44926</v>
      </c>
      <c r="F677" s="131">
        <f t="shared" si="4"/>
        <v>45016</v>
      </c>
      <c r="G677" s="130" t="str">
        <f t="shared" si="5"/>
        <v/>
      </c>
      <c r="H677" s="130" t="str">
        <f t="shared" si="6"/>
        <v/>
      </c>
      <c r="I677" s="147">
        <f t="shared" si="7"/>
        <v>5.108121344</v>
      </c>
      <c r="J677" s="130"/>
      <c r="K677" s="130"/>
      <c r="L677" s="130"/>
      <c r="M677" s="130"/>
      <c r="N677" s="130"/>
      <c r="O677" s="130"/>
      <c r="P677" s="130"/>
      <c r="Q677" s="130"/>
      <c r="R677" s="130"/>
      <c r="S677" s="130"/>
      <c r="T677" s="130"/>
      <c r="U677" s="130"/>
    </row>
    <row r="678" ht="12.75" customHeight="1">
      <c r="A678" s="142">
        <v>44865.0</v>
      </c>
      <c r="B678" s="146">
        <f t="shared" si="8"/>
        <v>5.070548442</v>
      </c>
      <c r="C678" s="144">
        <f t="shared" si="1"/>
        <v>2022</v>
      </c>
      <c r="D678" s="144">
        <f t="shared" si="2"/>
        <v>4</v>
      </c>
      <c r="E678" s="131">
        <f t="shared" si="3"/>
        <v>44926</v>
      </c>
      <c r="F678" s="131">
        <f t="shared" si="4"/>
        <v>45016</v>
      </c>
      <c r="G678" s="130" t="str">
        <f t="shared" si="5"/>
        <v/>
      </c>
      <c r="H678" s="130" t="str">
        <f t="shared" si="6"/>
        <v/>
      </c>
      <c r="I678" s="147">
        <f t="shared" si="7"/>
        <v>5.108121344</v>
      </c>
      <c r="J678" s="130"/>
      <c r="K678" s="130"/>
      <c r="L678" s="130"/>
      <c r="M678" s="130"/>
      <c r="N678" s="130"/>
      <c r="O678" s="130"/>
      <c r="P678" s="130"/>
      <c r="Q678" s="130"/>
      <c r="R678" s="130"/>
      <c r="S678" s="130"/>
      <c r="T678" s="130"/>
      <c r="U678" s="130"/>
    </row>
    <row r="679" ht="12.75" customHeight="1">
      <c r="A679" s="142">
        <v>44866.0</v>
      </c>
      <c r="B679" s="146">
        <f t="shared" si="8"/>
        <v>5.183563831</v>
      </c>
      <c r="C679" s="144">
        <f t="shared" si="1"/>
        <v>2022</v>
      </c>
      <c r="D679" s="144">
        <f t="shared" si="2"/>
        <v>4</v>
      </c>
      <c r="E679" s="131">
        <f t="shared" si="3"/>
        <v>44926</v>
      </c>
      <c r="F679" s="131">
        <f t="shared" si="4"/>
        <v>45016</v>
      </c>
      <c r="G679" s="130" t="str">
        <f t="shared" si="5"/>
        <v/>
      </c>
      <c r="H679" s="130" t="str">
        <f t="shared" si="6"/>
        <v/>
      </c>
      <c r="I679" s="147">
        <f t="shared" si="7"/>
        <v>5.108121344</v>
      </c>
      <c r="J679" s="130"/>
      <c r="K679" s="130"/>
      <c r="L679" s="130"/>
      <c r="M679" s="130"/>
      <c r="N679" s="130"/>
      <c r="O679" s="130"/>
      <c r="P679" s="130"/>
      <c r="Q679" s="130"/>
      <c r="R679" s="130"/>
      <c r="S679" s="130"/>
      <c r="T679" s="130"/>
      <c r="U679" s="130"/>
    </row>
    <row r="680" ht="12.75" customHeight="1">
      <c r="A680" s="142">
        <v>44867.0</v>
      </c>
      <c r="B680" s="146">
        <f t="shared" si="8"/>
        <v>5.068032063</v>
      </c>
      <c r="C680" s="144">
        <f t="shared" si="1"/>
        <v>2022</v>
      </c>
      <c r="D680" s="144">
        <f t="shared" si="2"/>
        <v>4</v>
      </c>
      <c r="E680" s="131">
        <f t="shared" si="3"/>
        <v>44926</v>
      </c>
      <c r="F680" s="131">
        <f t="shared" si="4"/>
        <v>45016</v>
      </c>
      <c r="G680" s="130" t="str">
        <f t="shared" si="5"/>
        <v/>
      </c>
      <c r="H680" s="130" t="str">
        <f t="shared" si="6"/>
        <v/>
      </c>
      <c r="I680" s="147">
        <f t="shared" si="7"/>
        <v>5.108121344</v>
      </c>
      <c r="J680" s="130"/>
      <c r="K680" s="130"/>
      <c r="L680" s="130"/>
      <c r="M680" s="130"/>
      <c r="N680" s="130"/>
      <c r="O680" s="130"/>
      <c r="P680" s="130"/>
      <c r="Q680" s="130"/>
      <c r="R680" s="130"/>
      <c r="S680" s="130"/>
      <c r="T680" s="130"/>
      <c r="U680" s="130"/>
    </row>
    <row r="681" ht="12.75" customHeight="1">
      <c r="A681" s="142">
        <v>44868.0</v>
      </c>
      <c r="B681" s="146">
        <f t="shared" si="8"/>
        <v>5.18098633</v>
      </c>
      <c r="C681" s="144">
        <f t="shared" si="1"/>
        <v>2022</v>
      </c>
      <c r="D681" s="144">
        <f t="shared" si="2"/>
        <v>4</v>
      </c>
      <c r="E681" s="131">
        <f t="shared" si="3"/>
        <v>44926</v>
      </c>
      <c r="F681" s="131">
        <f t="shared" si="4"/>
        <v>45016</v>
      </c>
      <c r="G681" s="130" t="str">
        <f t="shared" si="5"/>
        <v/>
      </c>
      <c r="H681" s="130" t="str">
        <f t="shared" si="6"/>
        <v/>
      </c>
      <c r="I681" s="147">
        <f t="shared" si="7"/>
        <v>5.108121344</v>
      </c>
      <c r="J681" s="130"/>
      <c r="K681" s="130"/>
      <c r="L681" s="130"/>
      <c r="M681" s="130"/>
      <c r="N681" s="130"/>
      <c r="O681" s="130"/>
      <c r="P681" s="130"/>
      <c r="Q681" s="130"/>
      <c r="R681" s="130"/>
      <c r="S681" s="130"/>
      <c r="T681" s="130"/>
      <c r="U681" s="130"/>
    </row>
    <row r="682" ht="12.75" customHeight="1">
      <c r="A682" s="142">
        <v>44869.0</v>
      </c>
      <c r="B682" s="146">
        <f t="shared" si="8"/>
        <v>5.065517157</v>
      </c>
      <c r="C682" s="144">
        <f t="shared" si="1"/>
        <v>2022</v>
      </c>
      <c r="D682" s="144">
        <f t="shared" si="2"/>
        <v>4</v>
      </c>
      <c r="E682" s="131">
        <f t="shared" si="3"/>
        <v>44926</v>
      </c>
      <c r="F682" s="131">
        <f t="shared" si="4"/>
        <v>45016</v>
      </c>
      <c r="G682" s="130" t="str">
        <f t="shared" si="5"/>
        <v/>
      </c>
      <c r="H682" s="130" t="str">
        <f t="shared" si="6"/>
        <v/>
      </c>
      <c r="I682" s="147">
        <f t="shared" si="7"/>
        <v>5.108121344</v>
      </c>
      <c r="J682" s="130"/>
      <c r="K682" s="130"/>
      <c r="L682" s="130"/>
      <c r="M682" s="130"/>
      <c r="N682" s="130"/>
      <c r="O682" s="130"/>
      <c r="P682" s="130"/>
      <c r="Q682" s="130"/>
      <c r="R682" s="130"/>
      <c r="S682" s="130"/>
      <c r="T682" s="130"/>
      <c r="U682" s="130"/>
    </row>
    <row r="683" ht="12.75" customHeight="1">
      <c r="A683" s="142">
        <v>44870.0</v>
      </c>
      <c r="B683" s="146">
        <f t="shared" si="8"/>
        <v>5.178410341</v>
      </c>
      <c r="C683" s="144">
        <f t="shared" si="1"/>
        <v>2022</v>
      </c>
      <c r="D683" s="144">
        <f t="shared" si="2"/>
        <v>4</v>
      </c>
      <c r="E683" s="131">
        <f t="shared" si="3"/>
        <v>44926</v>
      </c>
      <c r="F683" s="131">
        <f t="shared" si="4"/>
        <v>45016</v>
      </c>
      <c r="G683" s="130" t="str">
        <f t="shared" si="5"/>
        <v/>
      </c>
      <c r="H683" s="130" t="str">
        <f t="shared" si="6"/>
        <v/>
      </c>
      <c r="I683" s="147">
        <f t="shared" si="7"/>
        <v>5.108121344</v>
      </c>
      <c r="J683" s="130"/>
      <c r="K683" s="130"/>
      <c r="L683" s="130"/>
      <c r="M683" s="130"/>
      <c r="N683" s="130"/>
      <c r="O683" s="130"/>
      <c r="P683" s="130"/>
      <c r="Q683" s="130"/>
      <c r="R683" s="130"/>
      <c r="S683" s="130"/>
      <c r="T683" s="130"/>
      <c r="U683" s="130"/>
    </row>
    <row r="684" ht="12.75" customHeight="1">
      <c r="A684" s="142">
        <v>44871.0</v>
      </c>
      <c r="B684" s="146">
        <f t="shared" si="8"/>
        <v>5.063003723</v>
      </c>
      <c r="C684" s="144">
        <f t="shared" si="1"/>
        <v>2022</v>
      </c>
      <c r="D684" s="144">
        <f t="shared" si="2"/>
        <v>4</v>
      </c>
      <c r="E684" s="131">
        <f t="shared" si="3"/>
        <v>44926</v>
      </c>
      <c r="F684" s="131">
        <f t="shared" si="4"/>
        <v>45016</v>
      </c>
      <c r="G684" s="130" t="str">
        <f t="shared" si="5"/>
        <v/>
      </c>
      <c r="H684" s="130" t="str">
        <f t="shared" si="6"/>
        <v/>
      </c>
      <c r="I684" s="147">
        <f t="shared" si="7"/>
        <v>5.108121344</v>
      </c>
      <c r="J684" s="130"/>
      <c r="K684" s="130"/>
      <c r="L684" s="130"/>
      <c r="M684" s="130"/>
      <c r="N684" s="130"/>
      <c r="O684" s="130"/>
      <c r="P684" s="130"/>
      <c r="Q684" s="130"/>
      <c r="R684" s="130"/>
      <c r="S684" s="130"/>
      <c r="T684" s="130"/>
      <c r="U684" s="130"/>
    </row>
    <row r="685" ht="12.75" customHeight="1">
      <c r="A685" s="142">
        <v>44872.0</v>
      </c>
      <c r="B685" s="146">
        <f t="shared" si="8"/>
        <v>5.175835862</v>
      </c>
      <c r="C685" s="144">
        <f t="shared" si="1"/>
        <v>2022</v>
      </c>
      <c r="D685" s="144">
        <f t="shared" si="2"/>
        <v>4</v>
      </c>
      <c r="E685" s="131">
        <f t="shared" si="3"/>
        <v>44926</v>
      </c>
      <c r="F685" s="131">
        <f t="shared" si="4"/>
        <v>45016</v>
      </c>
      <c r="G685" s="130" t="str">
        <f t="shared" si="5"/>
        <v/>
      </c>
      <c r="H685" s="130" t="str">
        <f t="shared" si="6"/>
        <v/>
      </c>
      <c r="I685" s="147">
        <f t="shared" si="7"/>
        <v>5.108121344</v>
      </c>
      <c r="J685" s="130"/>
      <c r="K685" s="130"/>
      <c r="L685" s="130"/>
      <c r="M685" s="130"/>
      <c r="N685" s="130"/>
      <c r="O685" s="130"/>
      <c r="P685" s="130"/>
      <c r="Q685" s="130"/>
      <c r="R685" s="130"/>
      <c r="S685" s="130"/>
      <c r="T685" s="130"/>
      <c r="U685" s="130"/>
    </row>
    <row r="686" ht="12.75" customHeight="1">
      <c r="A686" s="142">
        <v>44873.0</v>
      </c>
      <c r="B686" s="146">
        <f t="shared" si="8"/>
        <v>5.060491761</v>
      </c>
      <c r="C686" s="144">
        <f t="shared" si="1"/>
        <v>2022</v>
      </c>
      <c r="D686" s="144">
        <f t="shared" si="2"/>
        <v>4</v>
      </c>
      <c r="E686" s="131">
        <f t="shared" si="3"/>
        <v>44926</v>
      </c>
      <c r="F686" s="131">
        <f t="shared" si="4"/>
        <v>45016</v>
      </c>
      <c r="G686" s="130" t="str">
        <f t="shared" si="5"/>
        <v/>
      </c>
      <c r="H686" s="130" t="str">
        <f t="shared" si="6"/>
        <v/>
      </c>
      <c r="I686" s="147">
        <f t="shared" si="7"/>
        <v>5.108121344</v>
      </c>
      <c r="J686" s="130"/>
      <c r="K686" s="130"/>
      <c r="L686" s="130"/>
      <c r="M686" s="130"/>
      <c r="N686" s="130"/>
      <c r="O686" s="130"/>
      <c r="P686" s="130"/>
      <c r="Q686" s="130"/>
      <c r="R686" s="130"/>
      <c r="S686" s="130"/>
      <c r="T686" s="130"/>
      <c r="U686" s="130"/>
    </row>
    <row r="687" ht="12.75" customHeight="1">
      <c r="A687" s="142">
        <v>44874.0</v>
      </c>
      <c r="B687" s="146">
        <f t="shared" si="8"/>
        <v>5.173262892</v>
      </c>
      <c r="C687" s="144">
        <f t="shared" si="1"/>
        <v>2022</v>
      </c>
      <c r="D687" s="144">
        <f t="shared" si="2"/>
        <v>4</v>
      </c>
      <c r="E687" s="131">
        <f t="shared" si="3"/>
        <v>44926</v>
      </c>
      <c r="F687" s="131">
        <f t="shared" si="4"/>
        <v>45016</v>
      </c>
      <c r="G687" s="130" t="str">
        <f t="shared" si="5"/>
        <v/>
      </c>
      <c r="H687" s="130" t="str">
        <f t="shared" si="6"/>
        <v/>
      </c>
      <c r="I687" s="147">
        <f t="shared" si="7"/>
        <v>5.108121344</v>
      </c>
      <c r="J687" s="130"/>
      <c r="K687" s="130"/>
      <c r="L687" s="130"/>
      <c r="M687" s="130"/>
      <c r="N687" s="130"/>
      <c r="O687" s="130"/>
      <c r="P687" s="130"/>
      <c r="Q687" s="130"/>
      <c r="R687" s="130"/>
      <c r="S687" s="130"/>
      <c r="T687" s="130"/>
      <c r="U687" s="130"/>
    </row>
    <row r="688" ht="12.75" customHeight="1">
      <c r="A688" s="142">
        <v>44875.0</v>
      </c>
      <c r="B688" s="146">
        <f t="shared" si="8"/>
        <v>5.057981268</v>
      </c>
      <c r="C688" s="144">
        <f t="shared" si="1"/>
        <v>2022</v>
      </c>
      <c r="D688" s="144">
        <f t="shared" si="2"/>
        <v>4</v>
      </c>
      <c r="E688" s="131">
        <f t="shared" si="3"/>
        <v>44926</v>
      </c>
      <c r="F688" s="131">
        <f t="shared" si="4"/>
        <v>45016</v>
      </c>
      <c r="G688" s="130" t="str">
        <f t="shared" si="5"/>
        <v/>
      </c>
      <c r="H688" s="130" t="str">
        <f t="shared" si="6"/>
        <v/>
      </c>
      <c r="I688" s="147">
        <f t="shared" si="7"/>
        <v>5.108121344</v>
      </c>
      <c r="J688" s="130"/>
      <c r="K688" s="130"/>
      <c r="L688" s="130"/>
      <c r="M688" s="130"/>
      <c r="N688" s="130"/>
      <c r="O688" s="130"/>
      <c r="P688" s="130"/>
      <c r="Q688" s="130"/>
      <c r="R688" s="130"/>
      <c r="S688" s="130"/>
      <c r="T688" s="130"/>
      <c r="U688" s="130"/>
    </row>
    <row r="689" ht="12.75" customHeight="1">
      <c r="A689" s="142">
        <v>44876.0</v>
      </c>
      <c r="B689" s="146">
        <f t="shared" si="8"/>
        <v>5.170691431</v>
      </c>
      <c r="C689" s="144">
        <f t="shared" si="1"/>
        <v>2022</v>
      </c>
      <c r="D689" s="144">
        <f t="shared" si="2"/>
        <v>4</v>
      </c>
      <c r="E689" s="131">
        <f t="shared" si="3"/>
        <v>44926</v>
      </c>
      <c r="F689" s="131">
        <f t="shared" si="4"/>
        <v>45016</v>
      </c>
      <c r="G689" s="130" t="str">
        <f t="shared" si="5"/>
        <v/>
      </c>
      <c r="H689" s="130" t="str">
        <f t="shared" si="6"/>
        <v/>
      </c>
      <c r="I689" s="147">
        <f t="shared" si="7"/>
        <v>5.108121344</v>
      </c>
      <c r="J689" s="130"/>
      <c r="K689" s="130"/>
      <c r="L689" s="130"/>
      <c r="M689" s="130"/>
      <c r="N689" s="130"/>
      <c r="O689" s="130"/>
      <c r="P689" s="130"/>
      <c r="Q689" s="130"/>
      <c r="R689" s="130"/>
      <c r="S689" s="130"/>
      <c r="T689" s="130"/>
      <c r="U689" s="130"/>
    </row>
    <row r="690" ht="12.75" customHeight="1">
      <c r="A690" s="142">
        <v>44877.0</v>
      </c>
      <c r="B690" s="146">
        <f t="shared" si="8"/>
        <v>5.055472244</v>
      </c>
      <c r="C690" s="144">
        <f t="shared" si="1"/>
        <v>2022</v>
      </c>
      <c r="D690" s="144">
        <f t="shared" si="2"/>
        <v>4</v>
      </c>
      <c r="E690" s="131">
        <f t="shared" si="3"/>
        <v>44926</v>
      </c>
      <c r="F690" s="131">
        <f t="shared" si="4"/>
        <v>45016</v>
      </c>
      <c r="G690" s="130" t="str">
        <f t="shared" si="5"/>
        <v/>
      </c>
      <c r="H690" s="130" t="str">
        <f t="shared" si="6"/>
        <v/>
      </c>
      <c r="I690" s="147">
        <f t="shared" si="7"/>
        <v>5.108121344</v>
      </c>
      <c r="J690" s="130"/>
      <c r="K690" s="130"/>
      <c r="L690" s="130"/>
      <c r="M690" s="130"/>
      <c r="N690" s="130"/>
      <c r="O690" s="130"/>
      <c r="P690" s="130"/>
      <c r="Q690" s="130"/>
      <c r="R690" s="130"/>
      <c r="S690" s="130"/>
      <c r="T690" s="130"/>
      <c r="U690" s="130"/>
    </row>
    <row r="691" ht="12.75" customHeight="1">
      <c r="A691" s="142">
        <v>44878.0</v>
      </c>
      <c r="B691" s="146">
        <f t="shared" si="8"/>
        <v>5.168121477</v>
      </c>
      <c r="C691" s="144">
        <f t="shared" si="1"/>
        <v>2022</v>
      </c>
      <c r="D691" s="144">
        <f t="shared" si="2"/>
        <v>4</v>
      </c>
      <c r="E691" s="131">
        <f t="shared" si="3"/>
        <v>44926</v>
      </c>
      <c r="F691" s="131">
        <f t="shared" si="4"/>
        <v>45016</v>
      </c>
      <c r="G691" s="130" t="str">
        <f t="shared" si="5"/>
        <v/>
      </c>
      <c r="H691" s="130" t="str">
        <f t="shared" si="6"/>
        <v/>
      </c>
      <c r="I691" s="147">
        <f t="shared" si="7"/>
        <v>5.108121344</v>
      </c>
      <c r="J691" s="130"/>
      <c r="K691" s="130"/>
      <c r="L691" s="130"/>
      <c r="M691" s="130"/>
      <c r="N691" s="130"/>
      <c r="O691" s="130"/>
      <c r="P691" s="130"/>
      <c r="Q691" s="130"/>
      <c r="R691" s="130"/>
      <c r="S691" s="130"/>
      <c r="T691" s="130"/>
      <c r="U691" s="130"/>
    </row>
    <row r="692" ht="12.75" customHeight="1">
      <c r="A692" s="142">
        <v>44879.0</v>
      </c>
      <c r="B692" s="146">
        <f t="shared" si="8"/>
        <v>5.052964689</v>
      </c>
      <c r="C692" s="144">
        <f t="shared" si="1"/>
        <v>2022</v>
      </c>
      <c r="D692" s="144">
        <f t="shared" si="2"/>
        <v>4</v>
      </c>
      <c r="E692" s="131">
        <f t="shared" si="3"/>
        <v>44926</v>
      </c>
      <c r="F692" s="131">
        <f t="shared" si="4"/>
        <v>45016</v>
      </c>
      <c r="G692" s="130" t="str">
        <f t="shared" si="5"/>
        <v/>
      </c>
      <c r="H692" s="130" t="str">
        <f t="shared" si="6"/>
        <v/>
      </c>
      <c r="I692" s="147">
        <f t="shared" si="7"/>
        <v>5.108121344</v>
      </c>
      <c r="J692" s="130"/>
      <c r="K692" s="130"/>
      <c r="L692" s="130"/>
      <c r="M692" s="130"/>
      <c r="N692" s="130"/>
      <c r="O692" s="130"/>
      <c r="P692" s="130"/>
      <c r="Q692" s="130"/>
      <c r="R692" s="130"/>
      <c r="S692" s="130"/>
      <c r="T692" s="130"/>
      <c r="U692" s="130"/>
    </row>
    <row r="693" ht="12.75" customHeight="1">
      <c r="A693" s="142">
        <v>44880.0</v>
      </c>
      <c r="B693" s="146">
        <f t="shared" si="8"/>
        <v>5.165553029</v>
      </c>
      <c r="C693" s="144">
        <f t="shared" si="1"/>
        <v>2022</v>
      </c>
      <c r="D693" s="144">
        <f t="shared" si="2"/>
        <v>4</v>
      </c>
      <c r="E693" s="131">
        <f t="shared" si="3"/>
        <v>44926</v>
      </c>
      <c r="F693" s="131">
        <f t="shared" si="4"/>
        <v>45016</v>
      </c>
      <c r="G693" s="130" t="str">
        <f t="shared" si="5"/>
        <v/>
      </c>
      <c r="H693" s="130" t="str">
        <f t="shared" si="6"/>
        <v/>
      </c>
      <c r="I693" s="147">
        <f t="shared" si="7"/>
        <v>5.108121344</v>
      </c>
      <c r="J693" s="130"/>
      <c r="K693" s="130"/>
      <c r="L693" s="130"/>
      <c r="M693" s="130"/>
      <c r="N693" s="130"/>
      <c r="O693" s="130"/>
      <c r="P693" s="130"/>
      <c r="Q693" s="130"/>
      <c r="R693" s="130"/>
      <c r="S693" s="130"/>
      <c r="T693" s="130"/>
      <c r="U693" s="130"/>
    </row>
    <row r="694" ht="12.75" customHeight="1">
      <c r="A694" s="142">
        <v>44881.0</v>
      </c>
      <c r="B694" s="146">
        <f t="shared" si="8"/>
        <v>5.0504586</v>
      </c>
      <c r="C694" s="144">
        <f t="shared" si="1"/>
        <v>2022</v>
      </c>
      <c r="D694" s="144">
        <f t="shared" si="2"/>
        <v>4</v>
      </c>
      <c r="E694" s="131">
        <f t="shared" si="3"/>
        <v>44926</v>
      </c>
      <c r="F694" s="131">
        <f t="shared" si="4"/>
        <v>45016</v>
      </c>
      <c r="G694" s="130" t="str">
        <f t="shared" si="5"/>
        <v/>
      </c>
      <c r="H694" s="130" t="str">
        <f t="shared" si="6"/>
        <v/>
      </c>
      <c r="I694" s="147">
        <f t="shared" si="7"/>
        <v>5.108121344</v>
      </c>
      <c r="J694" s="130"/>
      <c r="K694" s="130"/>
      <c r="L694" s="130"/>
      <c r="M694" s="130"/>
      <c r="N694" s="130"/>
      <c r="O694" s="130"/>
      <c r="P694" s="130"/>
      <c r="Q694" s="130"/>
      <c r="R694" s="130"/>
      <c r="S694" s="130"/>
      <c r="T694" s="130"/>
      <c r="U694" s="130"/>
    </row>
    <row r="695" ht="12.75" customHeight="1">
      <c r="A695" s="142">
        <v>44882.0</v>
      </c>
      <c r="B695" s="146">
        <f t="shared" si="8"/>
        <v>5.162986086</v>
      </c>
      <c r="C695" s="144">
        <f t="shared" si="1"/>
        <v>2022</v>
      </c>
      <c r="D695" s="144">
        <f t="shared" si="2"/>
        <v>4</v>
      </c>
      <c r="E695" s="131">
        <f t="shared" si="3"/>
        <v>44926</v>
      </c>
      <c r="F695" s="131">
        <f t="shared" si="4"/>
        <v>45016</v>
      </c>
      <c r="G695" s="130" t="str">
        <f t="shared" si="5"/>
        <v/>
      </c>
      <c r="H695" s="130" t="str">
        <f t="shared" si="6"/>
        <v/>
      </c>
      <c r="I695" s="147">
        <f t="shared" si="7"/>
        <v>5.108121344</v>
      </c>
      <c r="J695" s="130"/>
      <c r="K695" s="130"/>
      <c r="L695" s="130"/>
      <c r="M695" s="130"/>
      <c r="N695" s="130"/>
      <c r="O695" s="130"/>
      <c r="P695" s="130"/>
      <c r="Q695" s="130"/>
      <c r="R695" s="130"/>
      <c r="S695" s="130"/>
      <c r="T695" s="130"/>
      <c r="U695" s="130"/>
    </row>
    <row r="696" ht="12.75" customHeight="1">
      <c r="A696" s="142">
        <v>44883.0</v>
      </c>
      <c r="B696" s="146">
        <f t="shared" si="8"/>
        <v>5.047953978</v>
      </c>
      <c r="C696" s="144">
        <f t="shared" si="1"/>
        <v>2022</v>
      </c>
      <c r="D696" s="144">
        <f t="shared" si="2"/>
        <v>4</v>
      </c>
      <c r="E696" s="131">
        <f t="shared" si="3"/>
        <v>44926</v>
      </c>
      <c r="F696" s="131">
        <f t="shared" si="4"/>
        <v>45016</v>
      </c>
      <c r="G696" s="130" t="str">
        <f t="shared" si="5"/>
        <v/>
      </c>
      <c r="H696" s="130" t="str">
        <f t="shared" si="6"/>
        <v/>
      </c>
      <c r="I696" s="147">
        <f t="shared" si="7"/>
        <v>5.108121344</v>
      </c>
      <c r="J696" s="130"/>
      <c r="K696" s="130"/>
      <c r="L696" s="130"/>
      <c r="M696" s="130"/>
      <c r="N696" s="130"/>
      <c r="O696" s="130"/>
      <c r="P696" s="130"/>
      <c r="Q696" s="130"/>
      <c r="R696" s="130"/>
      <c r="S696" s="130"/>
      <c r="T696" s="130"/>
      <c r="U696" s="130"/>
    </row>
    <row r="697" ht="12.75" customHeight="1">
      <c r="A697" s="142">
        <v>44884.0</v>
      </c>
      <c r="B697" s="146">
        <f t="shared" si="8"/>
        <v>5.160420647</v>
      </c>
      <c r="C697" s="144">
        <f t="shared" si="1"/>
        <v>2022</v>
      </c>
      <c r="D697" s="144">
        <f t="shared" si="2"/>
        <v>4</v>
      </c>
      <c r="E697" s="131">
        <f t="shared" si="3"/>
        <v>44926</v>
      </c>
      <c r="F697" s="131">
        <f t="shared" si="4"/>
        <v>45016</v>
      </c>
      <c r="G697" s="130" t="str">
        <f t="shared" si="5"/>
        <v/>
      </c>
      <c r="H697" s="130" t="str">
        <f t="shared" si="6"/>
        <v/>
      </c>
      <c r="I697" s="147">
        <f t="shared" si="7"/>
        <v>5.108121344</v>
      </c>
      <c r="J697" s="130"/>
      <c r="K697" s="130"/>
      <c r="L697" s="130"/>
      <c r="M697" s="130"/>
      <c r="N697" s="130"/>
      <c r="O697" s="130"/>
      <c r="P697" s="130"/>
      <c r="Q697" s="130"/>
      <c r="R697" s="130"/>
      <c r="S697" s="130"/>
      <c r="T697" s="130"/>
      <c r="U697" s="130"/>
    </row>
    <row r="698" ht="12.75" customHeight="1">
      <c r="A698" s="142">
        <v>44885.0</v>
      </c>
      <c r="B698" s="146">
        <f t="shared" si="8"/>
        <v>5.045450821</v>
      </c>
      <c r="C698" s="144">
        <f t="shared" si="1"/>
        <v>2022</v>
      </c>
      <c r="D698" s="144">
        <f t="shared" si="2"/>
        <v>4</v>
      </c>
      <c r="E698" s="131">
        <f t="shared" si="3"/>
        <v>44926</v>
      </c>
      <c r="F698" s="131">
        <f t="shared" si="4"/>
        <v>45016</v>
      </c>
      <c r="G698" s="130" t="str">
        <f t="shared" si="5"/>
        <v/>
      </c>
      <c r="H698" s="130" t="str">
        <f t="shared" si="6"/>
        <v/>
      </c>
      <c r="I698" s="147">
        <f t="shared" si="7"/>
        <v>5.108121344</v>
      </c>
      <c r="J698" s="130"/>
      <c r="K698" s="130"/>
      <c r="L698" s="130"/>
      <c r="M698" s="130"/>
      <c r="N698" s="130"/>
      <c r="O698" s="130"/>
      <c r="P698" s="130"/>
      <c r="Q698" s="130"/>
      <c r="R698" s="130"/>
      <c r="S698" s="130"/>
      <c r="T698" s="130"/>
      <c r="U698" s="130"/>
    </row>
    <row r="699" ht="12.75" customHeight="1">
      <c r="A699" s="142">
        <v>44886.0</v>
      </c>
      <c r="B699" s="146">
        <f t="shared" si="8"/>
        <v>5.157856712</v>
      </c>
      <c r="C699" s="144">
        <f t="shared" si="1"/>
        <v>2022</v>
      </c>
      <c r="D699" s="144">
        <f t="shared" si="2"/>
        <v>4</v>
      </c>
      <c r="E699" s="131">
        <f t="shared" si="3"/>
        <v>44926</v>
      </c>
      <c r="F699" s="131">
        <f t="shared" si="4"/>
        <v>45016</v>
      </c>
      <c r="G699" s="130" t="str">
        <f t="shared" si="5"/>
        <v/>
      </c>
      <c r="H699" s="130" t="str">
        <f t="shared" si="6"/>
        <v/>
      </c>
      <c r="I699" s="147">
        <f t="shared" si="7"/>
        <v>5.108121344</v>
      </c>
      <c r="J699" s="130"/>
      <c r="K699" s="130"/>
      <c r="L699" s="130"/>
      <c r="M699" s="130"/>
      <c r="N699" s="130"/>
      <c r="O699" s="130"/>
      <c r="P699" s="130"/>
      <c r="Q699" s="130"/>
      <c r="R699" s="130"/>
      <c r="S699" s="130"/>
      <c r="T699" s="130"/>
      <c r="U699" s="130"/>
    </row>
    <row r="700" ht="12.75" customHeight="1">
      <c r="A700" s="142">
        <v>44887.0</v>
      </c>
      <c r="B700" s="146">
        <f t="shared" si="8"/>
        <v>5.042949128</v>
      </c>
      <c r="C700" s="144">
        <f t="shared" si="1"/>
        <v>2022</v>
      </c>
      <c r="D700" s="144">
        <f t="shared" si="2"/>
        <v>4</v>
      </c>
      <c r="E700" s="131">
        <f t="shared" si="3"/>
        <v>44926</v>
      </c>
      <c r="F700" s="131">
        <f t="shared" si="4"/>
        <v>45016</v>
      </c>
      <c r="G700" s="130" t="str">
        <f t="shared" si="5"/>
        <v/>
      </c>
      <c r="H700" s="130" t="str">
        <f t="shared" si="6"/>
        <v/>
      </c>
      <c r="I700" s="147">
        <f t="shared" si="7"/>
        <v>5.108121344</v>
      </c>
      <c r="J700" s="130"/>
      <c r="K700" s="130"/>
      <c r="L700" s="130"/>
      <c r="M700" s="130"/>
      <c r="N700" s="130"/>
      <c r="O700" s="130"/>
      <c r="P700" s="130"/>
      <c r="Q700" s="130"/>
      <c r="R700" s="130"/>
      <c r="S700" s="130"/>
      <c r="T700" s="130"/>
      <c r="U700" s="130"/>
    </row>
    <row r="701" ht="12.75" customHeight="1">
      <c r="A701" s="142">
        <v>44888.0</v>
      </c>
      <c r="B701" s="146">
        <f t="shared" si="8"/>
        <v>5.155294279</v>
      </c>
      <c r="C701" s="144">
        <f t="shared" si="1"/>
        <v>2022</v>
      </c>
      <c r="D701" s="144">
        <f t="shared" si="2"/>
        <v>4</v>
      </c>
      <c r="E701" s="131">
        <f t="shared" si="3"/>
        <v>44926</v>
      </c>
      <c r="F701" s="131">
        <f t="shared" si="4"/>
        <v>45016</v>
      </c>
      <c r="G701" s="130" t="str">
        <f t="shared" si="5"/>
        <v/>
      </c>
      <c r="H701" s="130" t="str">
        <f t="shared" si="6"/>
        <v/>
      </c>
      <c r="I701" s="147">
        <f t="shared" si="7"/>
        <v>5.108121344</v>
      </c>
      <c r="J701" s="130"/>
      <c r="K701" s="130"/>
      <c r="L701" s="130"/>
      <c r="M701" s="130"/>
      <c r="N701" s="130"/>
      <c r="O701" s="130"/>
      <c r="P701" s="130"/>
      <c r="Q701" s="130"/>
      <c r="R701" s="130"/>
      <c r="S701" s="130"/>
      <c r="T701" s="130"/>
      <c r="U701" s="130"/>
    </row>
    <row r="702" ht="12.75" customHeight="1">
      <c r="A702" s="142">
        <v>44889.0</v>
      </c>
      <c r="B702" s="146">
        <f t="shared" si="8"/>
        <v>5.040448899</v>
      </c>
      <c r="C702" s="144">
        <f t="shared" si="1"/>
        <v>2022</v>
      </c>
      <c r="D702" s="144">
        <f t="shared" si="2"/>
        <v>4</v>
      </c>
      <c r="E702" s="131">
        <f t="shared" si="3"/>
        <v>44926</v>
      </c>
      <c r="F702" s="131">
        <f t="shared" si="4"/>
        <v>45016</v>
      </c>
      <c r="G702" s="130" t="str">
        <f t="shared" si="5"/>
        <v/>
      </c>
      <c r="H702" s="130" t="str">
        <f t="shared" si="6"/>
        <v/>
      </c>
      <c r="I702" s="147">
        <f t="shared" si="7"/>
        <v>5.108121344</v>
      </c>
      <c r="J702" s="130"/>
      <c r="K702" s="130"/>
      <c r="L702" s="130"/>
      <c r="M702" s="130"/>
      <c r="N702" s="130"/>
      <c r="O702" s="130"/>
      <c r="P702" s="130"/>
      <c r="Q702" s="130"/>
      <c r="R702" s="130"/>
      <c r="S702" s="130"/>
      <c r="T702" s="130"/>
      <c r="U702" s="130"/>
    </row>
    <row r="703" ht="12.75" customHeight="1">
      <c r="A703" s="142">
        <v>44890.0</v>
      </c>
      <c r="B703" s="146">
        <f t="shared" si="8"/>
        <v>5.152733347</v>
      </c>
      <c r="C703" s="144">
        <f t="shared" si="1"/>
        <v>2022</v>
      </c>
      <c r="D703" s="144">
        <f t="shared" si="2"/>
        <v>4</v>
      </c>
      <c r="E703" s="131">
        <f t="shared" si="3"/>
        <v>44926</v>
      </c>
      <c r="F703" s="131">
        <f t="shared" si="4"/>
        <v>45016</v>
      </c>
      <c r="G703" s="130" t="str">
        <f t="shared" si="5"/>
        <v/>
      </c>
      <c r="H703" s="130" t="str">
        <f t="shared" si="6"/>
        <v/>
      </c>
      <c r="I703" s="147">
        <f t="shared" si="7"/>
        <v>5.108121344</v>
      </c>
      <c r="J703" s="130"/>
      <c r="K703" s="130"/>
      <c r="L703" s="130"/>
      <c r="M703" s="130"/>
      <c r="N703" s="130"/>
      <c r="O703" s="130"/>
      <c r="P703" s="130"/>
      <c r="Q703" s="130"/>
      <c r="R703" s="130"/>
      <c r="S703" s="130"/>
      <c r="T703" s="130"/>
      <c r="U703" s="130"/>
    </row>
    <row r="704" ht="12.75" customHeight="1">
      <c r="A704" s="142">
        <v>44891.0</v>
      </c>
      <c r="B704" s="146">
        <f t="shared" si="8"/>
        <v>5.037950132</v>
      </c>
      <c r="C704" s="144">
        <f t="shared" si="1"/>
        <v>2022</v>
      </c>
      <c r="D704" s="144">
        <f t="shared" si="2"/>
        <v>4</v>
      </c>
      <c r="E704" s="131">
        <f t="shared" si="3"/>
        <v>44926</v>
      </c>
      <c r="F704" s="131">
        <f t="shared" si="4"/>
        <v>45016</v>
      </c>
      <c r="G704" s="130" t="str">
        <f t="shared" si="5"/>
        <v/>
      </c>
      <c r="H704" s="130" t="str">
        <f t="shared" si="6"/>
        <v/>
      </c>
      <c r="I704" s="147">
        <f t="shared" si="7"/>
        <v>5.108121344</v>
      </c>
      <c r="J704" s="130"/>
      <c r="K704" s="130"/>
      <c r="L704" s="130"/>
      <c r="M704" s="130"/>
      <c r="N704" s="130"/>
      <c r="O704" s="130"/>
      <c r="P704" s="130"/>
      <c r="Q704" s="130"/>
      <c r="R704" s="130"/>
      <c r="S704" s="130"/>
      <c r="T704" s="130"/>
      <c r="U704" s="130"/>
    </row>
    <row r="705" ht="12.75" customHeight="1">
      <c r="A705" s="142">
        <v>44892.0</v>
      </c>
      <c r="B705" s="146">
        <f t="shared" si="8"/>
        <v>5.150173916</v>
      </c>
      <c r="C705" s="144">
        <f t="shared" si="1"/>
        <v>2022</v>
      </c>
      <c r="D705" s="144">
        <f t="shared" si="2"/>
        <v>4</v>
      </c>
      <c r="E705" s="131">
        <f t="shared" si="3"/>
        <v>44926</v>
      </c>
      <c r="F705" s="131">
        <f t="shared" si="4"/>
        <v>45016</v>
      </c>
      <c r="G705" s="130" t="str">
        <f t="shared" si="5"/>
        <v/>
      </c>
      <c r="H705" s="130" t="str">
        <f t="shared" si="6"/>
        <v/>
      </c>
      <c r="I705" s="147">
        <f t="shared" si="7"/>
        <v>5.108121344</v>
      </c>
      <c r="J705" s="130"/>
      <c r="K705" s="130"/>
      <c r="L705" s="130"/>
      <c r="M705" s="130"/>
      <c r="N705" s="130"/>
      <c r="O705" s="130"/>
      <c r="P705" s="130"/>
      <c r="Q705" s="130"/>
      <c r="R705" s="130"/>
      <c r="S705" s="130"/>
      <c r="T705" s="130"/>
      <c r="U705" s="130"/>
    </row>
    <row r="706" ht="12.75" customHeight="1">
      <c r="A706" s="142">
        <v>44893.0</v>
      </c>
      <c r="B706" s="146">
        <f t="shared" si="8"/>
        <v>5.035452825</v>
      </c>
      <c r="C706" s="144">
        <f t="shared" si="1"/>
        <v>2022</v>
      </c>
      <c r="D706" s="144">
        <f t="shared" si="2"/>
        <v>4</v>
      </c>
      <c r="E706" s="131">
        <f t="shared" si="3"/>
        <v>44926</v>
      </c>
      <c r="F706" s="131">
        <f t="shared" si="4"/>
        <v>45016</v>
      </c>
      <c r="G706" s="130" t="str">
        <f t="shared" si="5"/>
        <v/>
      </c>
      <c r="H706" s="130" t="str">
        <f t="shared" si="6"/>
        <v/>
      </c>
      <c r="I706" s="147">
        <f t="shared" si="7"/>
        <v>5.108121344</v>
      </c>
      <c r="J706" s="130"/>
      <c r="K706" s="130"/>
      <c r="L706" s="130"/>
      <c r="M706" s="130"/>
      <c r="N706" s="130"/>
      <c r="O706" s="130"/>
      <c r="P706" s="130"/>
      <c r="Q706" s="130"/>
      <c r="R706" s="130"/>
      <c r="S706" s="130"/>
      <c r="T706" s="130"/>
      <c r="U706" s="130"/>
    </row>
    <row r="707" ht="12.75" customHeight="1">
      <c r="A707" s="142">
        <v>44894.0</v>
      </c>
      <c r="B707" s="146">
        <f t="shared" si="8"/>
        <v>5.147615984</v>
      </c>
      <c r="C707" s="144">
        <f t="shared" si="1"/>
        <v>2022</v>
      </c>
      <c r="D707" s="144">
        <f t="shared" si="2"/>
        <v>4</v>
      </c>
      <c r="E707" s="131">
        <f t="shared" si="3"/>
        <v>44926</v>
      </c>
      <c r="F707" s="131">
        <f t="shared" si="4"/>
        <v>45016</v>
      </c>
      <c r="G707" s="130" t="str">
        <f t="shared" si="5"/>
        <v/>
      </c>
      <c r="H707" s="130" t="str">
        <f t="shared" si="6"/>
        <v/>
      </c>
      <c r="I707" s="147">
        <f t="shared" si="7"/>
        <v>5.108121344</v>
      </c>
      <c r="J707" s="130"/>
      <c r="K707" s="130"/>
      <c r="L707" s="130"/>
      <c r="M707" s="130"/>
      <c r="N707" s="130"/>
      <c r="O707" s="130"/>
      <c r="P707" s="130"/>
      <c r="Q707" s="130"/>
      <c r="R707" s="130"/>
      <c r="S707" s="130"/>
      <c r="T707" s="130"/>
      <c r="U707" s="130"/>
    </row>
    <row r="708" ht="12.75" customHeight="1">
      <c r="A708" s="142">
        <v>44895.0</v>
      </c>
      <c r="B708" s="146">
        <f t="shared" si="8"/>
        <v>5.03295698</v>
      </c>
      <c r="C708" s="144">
        <f t="shared" si="1"/>
        <v>2022</v>
      </c>
      <c r="D708" s="144">
        <f t="shared" si="2"/>
        <v>4</v>
      </c>
      <c r="E708" s="131">
        <f t="shared" si="3"/>
        <v>44926</v>
      </c>
      <c r="F708" s="131">
        <f t="shared" si="4"/>
        <v>45016</v>
      </c>
      <c r="G708" s="130" t="str">
        <f t="shared" si="5"/>
        <v/>
      </c>
      <c r="H708" s="130" t="str">
        <f t="shared" si="6"/>
        <v/>
      </c>
      <c r="I708" s="147">
        <f t="shared" si="7"/>
        <v>5.108121344</v>
      </c>
      <c r="J708" s="130"/>
      <c r="K708" s="130"/>
      <c r="L708" s="130"/>
      <c r="M708" s="130"/>
      <c r="N708" s="130"/>
      <c r="O708" s="130"/>
      <c r="P708" s="130"/>
      <c r="Q708" s="130"/>
      <c r="R708" s="130"/>
      <c r="S708" s="130"/>
      <c r="T708" s="130"/>
      <c r="U708" s="130"/>
    </row>
    <row r="709" ht="12.75" customHeight="1">
      <c r="A709" s="142">
        <v>44896.0</v>
      </c>
      <c r="B709" s="146">
        <f t="shared" si="8"/>
        <v>5.14505955</v>
      </c>
      <c r="C709" s="144">
        <f t="shared" si="1"/>
        <v>2022</v>
      </c>
      <c r="D709" s="144">
        <f t="shared" si="2"/>
        <v>4</v>
      </c>
      <c r="E709" s="131">
        <f t="shared" si="3"/>
        <v>44926</v>
      </c>
      <c r="F709" s="131">
        <f t="shared" si="4"/>
        <v>45016</v>
      </c>
      <c r="G709" s="130" t="str">
        <f t="shared" si="5"/>
        <v/>
      </c>
      <c r="H709" s="130" t="str">
        <f t="shared" si="6"/>
        <v/>
      </c>
      <c r="I709" s="147">
        <f t="shared" si="7"/>
        <v>5.108121344</v>
      </c>
      <c r="J709" s="130"/>
      <c r="K709" s="130"/>
      <c r="L709" s="130"/>
      <c r="M709" s="130"/>
      <c r="N709" s="130"/>
      <c r="O709" s="130"/>
      <c r="P709" s="130"/>
      <c r="Q709" s="130"/>
      <c r="R709" s="130"/>
      <c r="S709" s="130"/>
      <c r="T709" s="130"/>
      <c r="U709" s="130"/>
    </row>
    <row r="710" ht="12.75" customHeight="1">
      <c r="A710" s="142">
        <v>44897.0</v>
      </c>
      <c r="B710" s="146">
        <f t="shared" si="8"/>
        <v>5.030462593</v>
      </c>
      <c r="C710" s="144">
        <f t="shared" si="1"/>
        <v>2022</v>
      </c>
      <c r="D710" s="144">
        <f t="shared" si="2"/>
        <v>4</v>
      </c>
      <c r="E710" s="131">
        <f t="shared" si="3"/>
        <v>44926</v>
      </c>
      <c r="F710" s="131">
        <f t="shared" si="4"/>
        <v>45016</v>
      </c>
      <c r="G710" s="130" t="str">
        <f t="shared" si="5"/>
        <v/>
      </c>
      <c r="H710" s="130" t="str">
        <f t="shared" si="6"/>
        <v/>
      </c>
      <c r="I710" s="147">
        <f t="shared" si="7"/>
        <v>5.108121344</v>
      </c>
      <c r="J710" s="130"/>
      <c r="K710" s="130"/>
      <c r="L710" s="130"/>
      <c r="M710" s="130"/>
      <c r="N710" s="130"/>
      <c r="O710" s="130"/>
      <c r="P710" s="130"/>
      <c r="Q710" s="130"/>
      <c r="R710" s="130"/>
      <c r="S710" s="130"/>
      <c r="T710" s="130"/>
      <c r="U710" s="130"/>
    </row>
    <row r="711" ht="12.75" customHeight="1">
      <c r="A711" s="142">
        <v>44898.0</v>
      </c>
      <c r="B711" s="146">
        <f t="shared" si="8"/>
        <v>5.142504613</v>
      </c>
      <c r="C711" s="144">
        <f t="shared" si="1"/>
        <v>2022</v>
      </c>
      <c r="D711" s="144">
        <f t="shared" si="2"/>
        <v>4</v>
      </c>
      <c r="E711" s="131">
        <f t="shared" si="3"/>
        <v>44926</v>
      </c>
      <c r="F711" s="131">
        <f t="shared" si="4"/>
        <v>45016</v>
      </c>
      <c r="G711" s="130" t="str">
        <f t="shared" si="5"/>
        <v/>
      </c>
      <c r="H711" s="130" t="str">
        <f t="shared" si="6"/>
        <v/>
      </c>
      <c r="I711" s="147">
        <f t="shared" si="7"/>
        <v>5.108121344</v>
      </c>
      <c r="J711" s="130"/>
      <c r="K711" s="130"/>
      <c r="L711" s="130"/>
      <c r="M711" s="130"/>
      <c r="N711" s="130"/>
      <c r="O711" s="130"/>
      <c r="P711" s="130"/>
      <c r="Q711" s="130"/>
      <c r="R711" s="130"/>
      <c r="S711" s="130"/>
      <c r="T711" s="130"/>
      <c r="U711" s="130"/>
    </row>
    <row r="712" ht="12.75" customHeight="1">
      <c r="A712" s="142">
        <v>44899.0</v>
      </c>
      <c r="B712" s="146">
        <f t="shared" si="8"/>
        <v>5.027969665</v>
      </c>
      <c r="C712" s="144">
        <f t="shared" si="1"/>
        <v>2022</v>
      </c>
      <c r="D712" s="144">
        <f t="shared" si="2"/>
        <v>4</v>
      </c>
      <c r="E712" s="131">
        <f t="shared" si="3"/>
        <v>44926</v>
      </c>
      <c r="F712" s="131">
        <f t="shared" si="4"/>
        <v>45016</v>
      </c>
      <c r="G712" s="130" t="str">
        <f t="shared" si="5"/>
        <v/>
      </c>
      <c r="H712" s="130" t="str">
        <f t="shared" si="6"/>
        <v/>
      </c>
      <c r="I712" s="147">
        <f t="shared" si="7"/>
        <v>5.108121344</v>
      </c>
      <c r="J712" s="130"/>
      <c r="K712" s="130"/>
      <c r="L712" s="130"/>
      <c r="M712" s="130"/>
      <c r="N712" s="130"/>
      <c r="O712" s="130"/>
      <c r="P712" s="130"/>
      <c r="Q712" s="130"/>
      <c r="R712" s="130"/>
      <c r="S712" s="130"/>
      <c r="T712" s="130"/>
      <c r="U712" s="130"/>
    </row>
    <row r="713" ht="12.75" customHeight="1">
      <c r="A713" s="142">
        <v>44900.0</v>
      </c>
      <c r="B713" s="146">
        <f t="shared" si="8"/>
        <v>5.139951172</v>
      </c>
      <c r="C713" s="144">
        <f t="shared" si="1"/>
        <v>2022</v>
      </c>
      <c r="D713" s="144">
        <f t="shared" si="2"/>
        <v>4</v>
      </c>
      <c r="E713" s="131">
        <f t="shared" si="3"/>
        <v>44926</v>
      </c>
      <c r="F713" s="131">
        <f t="shared" si="4"/>
        <v>45016</v>
      </c>
      <c r="G713" s="130" t="str">
        <f t="shared" si="5"/>
        <v/>
      </c>
      <c r="H713" s="130" t="str">
        <f t="shared" si="6"/>
        <v/>
      </c>
      <c r="I713" s="147">
        <f t="shared" si="7"/>
        <v>5.108121344</v>
      </c>
      <c r="J713" s="130"/>
      <c r="K713" s="130"/>
      <c r="L713" s="130"/>
      <c r="M713" s="130"/>
      <c r="N713" s="130"/>
      <c r="O713" s="130"/>
      <c r="P713" s="130"/>
      <c r="Q713" s="130"/>
      <c r="R713" s="130"/>
      <c r="S713" s="130"/>
      <c r="T713" s="130"/>
      <c r="U713" s="130"/>
    </row>
    <row r="714" ht="12.75" customHeight="1">
      <c r="A714" s="142">
        <v>44901.0</v>
      </c>
      <c r="B714" s="146">
        <f t="shared" si="8"/>
        <v>5.025478195</v>
      </c>
      <c r="C714" s="144">
        <f t="shared" si="1"/>
        <v>2022</v>
      </c>
      <c r="D714" s="144">
        <f t="shared" si="2"/>
        <v>4</v>
      </c>
      <c r="E714" s="131">
        <f t="shared" si="3"/>
        <v>44926</v>
      </c>
      <c r="F714" s="131">
        <f t="shared" si="4"/>
        <v>45016</v>
      </c>
      <c r="G714" s="130" t="str">
        <f t="shared" si="5"/>
        <v/>
      </c>
      <c r="H714" s="130" t="str">
        <f t="shared" si="6"/>
        <v/>
      </c>
      <c r="I714" s="147">
        <f t="shared" si="7"/>
        <v>5.108121344</v>
      </c>
      <c r="J714" s="130"/>
      <c r="K714" s="130"/>
      <c r="L714" s="130"/>
      <c r="M714" s="130"/>
      <c r="N714" s="130"/>
      <c r="O714" s="130"/>
      <c r="P714" s="130"/>
      <c r="Q714" s="130"/>
      <c r="R714" s="130"/>
      <c r="S714" s="130"/>
      <c r="T714" s="130"/>
      <c r="U714" s="130"/>
    </row>
    <row r="715" ht="12.75" customHeight="1">
      <c r="A715" s="142">
        <v>44902.0</v>
      </c>
      <c r="B715" s="146">
        <f t="shared" si="8"/>
        <v>5.137399227</v>
      </c>
      <c r="C715" s="144">
        <f t="shared" si="1"/>
        <v>2022</v>
      </c>
      <c r="D715" s="144">
        <f t="shared" si="2"/>
        <v>4</v>
      </c>
      <c r="E715" s="131">
        <f t="shared" si="3"/>
        <v>44926</v>
      </c>
      <c r="F715" s="131">
        <f t="shared" si="4"/>
        <v>45016</v>
      </c>
      <c r="G715" s="130" t="str">
        <f t="shared" si="5"/>
        <v/>
      </c>
      <c r="H715" s="130" t="str">
        <f t="shared" si="6"/>
        <v/>
      </c>
      <c r="I715" s="147">
        <f t="shared" si="7"/>
        <v>5.108121344</v>
      </c>
      <c r="J715" s="130"/>
      <c r="K715" s="130"/>
      <c r="L715" s="130"/>
      <c r="M715" s="130"/>
      <c r="N715" s="130"/>
      <c r="O715" s="130"/>
      <c r="P715" s="130"/>
      <c r="Q715" s="130"/>
      <c r="R715" s="130"/>
      <c r="S715" s="130"/>
      <c r="T715" s="130"/>
      <c r="U715" s="130"/>
    </row>
    <row r="716" ht="12.75" customHeight="1">
      <c r="A716" s="142">
        <v>44903.0</v>
      </c>
      <c r="B716" s="146">
        <f t="shared" si="8"/>
        <v>5.02298818</v>
      </c>
      <c r="C716" s="144">
        <f t="shared" si="1"/>
        <v>2022</v>
      </c>
      <c r="D716" s="144">
        <f t="shared" si="2"/>
        <v>4</v>
      </c>
      <c r="E716" s="131">
        <f t="shared" si="3"/>
        <v>44926</v>
      </c>
      <c r="F716" s="131">
        <f t="shared" si="4"/>
        <v>45016</v>
      </c>
      <c r="G716" s="130" t="str">
        <f t="shared" si="5"/>
        <v/>
      </c>
      <c r="H716" s="130" t="str">
        <f t="shared" si="6"/>
        <v/>
      </c>
      <c r="I716" s="147">
        <f t="shared" si="7"/>
        <v>5.108121344</v>
      </c>
      <c r="J716" s="130"/>
      <c r="K716" s="130"/>
      <c r="L716" s="130"/>
      <c r="M716" s="130"/>
      <c r="N716" s="130"/>
      <c r="O716" s="130"/>
      <c r="P716" s="130"/>
      <c r="Q716" s="130"/>
      <c r="R716" s="130"/>
      <c r="S716" s="130"/>
      <c r="T716" s="130"/>
      <c r="U716" s="130"/>
    </row>
    <row r="717" ht="12.75" customHeight="1">
      <c r="A717" s="142">
        <v>44904.0</v>
      </c>
      <c r="B717" s="146">
        <f t="shared" si="8"/>
        <v>5.134848776</v>
      </c>
      <c r="C717" s="144">
        <f t="shared" si="1"/>
        <v>2022</v>
      </c>
      <c r="D717" s="144">
        <f t="shared" si="2"/>
        <v>4</v>
      </c>
      <c r="E717" s="131">
        <f t="shared" si="3"/>
        <v>44926</v>
      </c>
      <c r="F717" s="131">
        <f t="shared" si="4"/>
        <v>45016</v>
      </c>
      <c r="G717" s="130" t="str">
        <f t="shared" si="5"/>
        <v/>
      </c>
      <c r="H717" s="130" t="str">
        <f t="shared" si="6"/>
        <v/>
      </c>
      <c r="I717" s="147">
        <f t="shared" si="7"/>
        <v>5.108121344</v>
      </c>
      <c r="J717" s="130"/>
      <c r="K717" s="130"/>
      <c r="L717" s="130"/>
      <c r="M717" s="130"/>
      <c r="N717" s="130"/>
      <c r="O717" s="130"/>
      <c r="P717" s="130"/>
      <c r="Q717" s="130"/>
      <c r="R717" s="130"/>
      <c r="S717" s="130"/>
      <c r="T717" s="130"/>
      <c r="U717" s="130"/>
    </row>
    <row r="718" ht="12.75" customHeight="1">
      <c r="A718" s="142">
        <v>44905.0</v>
      </c>
      <c r="B718" s="146">
        <f t="shared" si="8"/>
        <v>5.020499621</v>
      </c>
      <c r="C718" s="144">
        <f t="shared" si="1"/>
        <v>2022</v>
      </c>
      <c r="D718" s="144">
        <f t="shared" si="2"/>
        <v>4</v>
      </c>
      <c r="E718" s="131">
        <f t="shared" si="3"/>
        <v>44926</v>
      </c>
      <c r="F718" s="131">
        <f t="shared" si="4"/>
        <v>45016</v>
      </c>
      <c r="G718" s="130" t="str">
        <f t="shared" si="5"/>
        <v/>
      </c>
      <c r="H718" s="130" t="str">
        <f t="shared" si="6"/>
        <v/>
      </c>
      <c r="I718" s="147">
        <f t="shared" si="7"/>
        <v>5.108121344</v>
      </c>
      <c r="J718" s="130"/>
      <c r="K718" s="130"/>
      <c r="L718" s="130"/>
      <c r="M718" s="130"/>
      <c r="N718" s="130"/>
      <c r="O718" s="130"/>
      <c r="P718" s="130"/>
      <c r="Q718" s="130"/>
      <c r="R718" s="130"/>
      <c r="S718" s="130"/>
      <c r="T718" s="130"/>
      <c r="U718" s="130"/>
    </row>
    <row r="719" ht="12.75" customHeight="1">
      <c r="A719" s="142">
        <v>44906.0</v>
      </c>
      <c r="B719" s="146">
        <f t="shared" si="8"/>
        <v>5.132299818</v>
      </c>
      <c r="C719" s="144">
        <f t="shared" si="1"/>
        <v>2022</v>
      </c>
      <c r="D719" s="144">
        <f t="shared" si="2"/>
        <v>4</v>
      </c>
      <c r="E719" s="131">
        <f t="shared" si="3"/>
        <v>44926</v>
      </c>
      <c r="F719" s="131">
        <f t="shared" si="4"/>
        <v>45016</v>
      </c>
      <c r="G719" s="130" t="str">
        <f t="shared" si="5"/>
        <v/>
      </c>
      <c r="H719" s="130" t="str">
        <f t="shared" si="6"/>
        <v/>
      </c>
      <c r="I719" s="147">
        <f t="shared" si="7"/>
        <v>5.108121344</v>
      </c>
      <c r="J719" s="130"/>
      <c r="K719" s="130"/>
      <c r="L719" s="130"/>
      <c r="M719" s="130"/>
      <c r="N719" s="130"/>
      <c r="O719" s="130"/>
      <c r="P719" s="130"/>
      <c r="Q719" s="130"/>
      <c r="R719" s="130"/>
      <c r="S719" s="130"/>
      <c r="T719" s="130"/>
      <c r="U719" s="130"/>
    </row>
    <row r="720" ht="12.75" customHeight="1">
      <c r="A720" s="142">
        <v>44907.0</v>
      </c>
      <c r="B720" s="146">
        <f t="shared" si="8"/>
        <v>5.018012517</v>
      </c>
      <c r="C720" s="144">
        <f t="shared" si="1"/>
        <v>2022</v>
      </c>
      <c r="D720" s="144">
        <f t="shared" si="2"/>
        <v>4</v>
      </c>
      <c r="E720" s="131">
        <f t="shared" si="3"/>
        <v>44926</v>
      </c>
      <c r="F720" s="131">
        <f t="shared" si="4"/>
        <v>45016</v>
      </c>
      <c r="G720" s="130" t="str">
        <f t="shared" si="5"/>
        <v/>
      </c>
      <c r="H720" s="130" t="str">
        <f t="shared" si="6"/>
        <v/>
      </c>
      <c r="I720" s="147">
        <f t="shared" si="7"/>
        <v>5.108121344</v>
      </c>
      <c r="J720" s="130"/>
      <c r="K720" s="130"/>
      <c r="L720" s="130"/>
      <c r="M720" s="130"/>
      <c r="N720" s="130"/>
      <c r="O720" s="130"/>
      <c r="P720" s="130"/>
      <c r="Q720" s="130"/>
      <c r="R720" s="130"/>
      <c r="S720" s="130"/>
      <c r="T720" s="130"/>
      <c r="U720" s="130"/>
    </row>
    <row r="721" ht="12.75" customHeight="1">
      <c r="A721" s="142">
        <v>44908.0</v>
      </c>
      <c r="B721" s="146">
        <f t="shared" si="8"/>
        <v>5.129752352</v>
      </c>
      <c r="C721" s="144">
        <f t="shared" si="1"/>
        <v>2022</v>
      </c>
      <c r="D721" s="144">
        <f t="shared" si="2"/>
        <v>4</v>
      </c>
      <c r="E721" s="131">
        <f t="shared" si="3"/>
        <v>44926</v>
      </c>
      <c r="F721" s="131">
        <f t="shared" si="4"/>
        <v>45016</v>
      </c>
      <c r="G721" s="130" t="str">
        <f t="shared" si="5"/>
        <v/>
      </c>
      <c r="H721" s="130" t="str">
        <f t="shared" si="6"/>
        <v/>
      </c>
      <c r="I721" s="147">
        <f t="shared" si="7"/>
        <v>5.108121344</v>
      </c>
      <c r="J721" s="130"/>
      <c r="K721" s="130"/>
      <c r="L721" s="130"/>
      <c r="M721" s="130"/>
      <c r="N721" s="130"/>
      <c r="O721" s="130"/>
      <c r="P721" s="130"/>
      <c r="Q721" s="130"/>
      <c r="R721" s="130"/>
      <c r="S721" s="130"/>
      <c r="T721" s="130"/>
      <c r="U721" s="130"/>
    </row>
    <row r="722" ht="12.75" customHeight="1">
      <c r="A722" s="142">
        <v>44909.0</v>
      </c>
      <c r="B722" s="146">
        <f t="shared" si="8"/>
        <v>5.015526866</v>
      </c>
      <c r="C722" s="144">
        <f t="shared" si="1"/>
        <v>2022</v>
      </c>
      <c r="D722" s="144">
        <f t="shared" si="2"/>
        <v>4</v>
      </c>
      <c r="E722" s="131">
        <f t="shared" si="3"/>
        <v>44926</v>
      </c>
      <c r="F722" s="131">
        <f t="shared" si="4"/>
        <v>45016</v>
      </c>
      <c r="G722" s="130" t="str">
        <f t="shared" si="5"/>
        <v/>
      </c>
      <c r="H722" s="130" t="str">
        <f t="shared" si="6"/>
        <v/>
      </c>
      <c r="I722" s="147">
        <f t="shared" si="7"/>
        <v>5.108121344</v>
      </c>
      <c r="J722" s="130"/>
      <c r="K722" s="130"/>
      <c r="L722" s="130"/>
      <c r="M722" s="130"/>
      <c r="N722" s="130"/>
      <c r="O722" s="130"/>
      <c r="P722" s="130"/>
      <c r="Q722" s="130"/>
      <c r="R722" s="130"/>
      <c r="S722" s="130"/>
      <c r="T722" s="130"/>
      <c r="U722" s="130"/>
    </row>
    <row r="723" ht="12.75" customHeight="1">
      <c r="A723" s="142">
        <v>44910.0</v>
      </c>
      <c r="B723" s="146">
        <f t="shared" si="8"/>
        <v>5.127206378</v>
      </c>
      <c r="C723" s="144">
        <f t="shared" si="1"/>
        <v>2022</v>
      </c>
      <c r="D723" s="144">
        <f t="shared" si="2"/>
        <v>4</v>
      </c>
      <c r="E723" s="131">
        <f t="shared" si="3"/>
        <v>44926</v>
      </c>
      <c r="F723" s="131">
        <f t="shared" si="4"/>
        <v>45016</v>
      </c>
      <c r="G723" s="130" t="str">
        <f t="shared" si="5"/>
        <v/>
      </c>
      <c r="H723" s="130" t="str">
        <f t="shared" si="6"/>
        <v/>
      </c>
      <c r="I723" s="147">
        <f t="shared" si="7"/>
        <v>5.108121344</v>
      </c>
      <c r="J723" s="130"/>
      <c r="K723" s="130"/>
      <c r="L723" s="130"/>
      <c r="M723" s="130"/>
      <c r="N723" s="130"/>
      <c r="O723" s="130"/>
      <c r="P723" s="130"/>
      <c r="Q723" s="130"/>
      <c r="R723" s="130"/>
      <c r="S723" s="130"/>
      <c r="T723" s="130"/>
      <c r="U723" s="130"/>
    </row>
    <row r="724" ht="12.75" customHeight="1">
      <c r="A724" s="142">
        <v>44911.0</v>
      </c>
      <c r="B724" s="146">
        <f t="shared" si="8"/>
        <v>5.013042668</v>
      </c>
      <c r="C724" s="144">
        <f t="shared" si="1"/>
        <v>2022</v>
      </c>
      <c r="D724" s="144">
        <f t="shared" si="2"/>
        <v>4</v>
      </c>
      <c r="E724" s="131">
        <f t="shared" si="3"/>
        <v>44926</v>
      </c>
      <c r="F724" s="131">
        <f t="shared" si="4"/>
        <v>45016</v>
      </c>
      <c r="G724" s="130" t="str">
        <f t="shared" si="5"/>
        <v/>
      </c>
      <c r="H724" s="130" t="str">
        <f t="shared" si="6"/>
        <v/>
      </c>
      <c r="I724" s="147">
        <f t="shared" si="7"/>
        <v>5.108121344</v>
      </c>
      <c r="J724" s="130"/>
      <c r="K724" s="130"/>
      <c r="L724" s="130"/>
      <c r="M724" s="130"/>
      <c r="N724" s="130"/>
      <c r="O724" s="130"/>
      <c r="P724" s="130"/>
      <c r="Q724" s="130"/>
      <c r="R724" s="130"/>
      <c r="S724" s="130"/>
      <c r="T724" s="130"/>
      <c r="U724" s="130"/>
    </row>
    <row r="725" ht="12.75" customHeight="1">
      <c r="A725" s="142">
        <v>44912.0</v>
      </c>
      <c r="B725" s="146">
        <f t="shared" si="8"/>
        <v>5.124661894</v>
      </c>
      <c r="C725" s="144">
        <f t="shared" si="1"/>
        <v>2022</v>
      </c>
      <c r="D725" s="144">
        <f t="shared" si="2"/>
        <v>4</v>
      </c>
      <c r="E725" s="131">
        <f t="shared" si="3"/>
        <v>44926</v>
      </c>
      <c r="F725" s="131">
        <f t="shared" si="4"/>
        <v>45016</v>
      </c>
      <c r="G725" s="130" t="str">
        <f t="shared" si="5"/>
        <v/>
      </c>
      <c r="H725" s="130" t="str">
        <f t="shared" si="6"/>
        <v/>
      </c>
      <c r="I725" s="147">
        <f t="shared" si="7"/>
        <v>5.108121344</v>
      </c>
      <c r="J725" s="130"/>
      <c r="K725" s="130"/>
      <c r="L725" s="130"/>
      <c r="M725" s="130"/>
      <c r="N725" s="130"/>
      <c r="O725" s="130"/>
      <c r="P725" s="130"/>
      <c r="Q725" s="130"/>
      <c r="R725" s="130"/>
      <c r="S725" s="130"/>
      <c r="T725" s="130"/>
      <c r="U725" s="130"/>
    </row>
    <row r="726" ht="12.75" customHeight="1">
      <c r="A726" s="142">
        <v>44913.0</v>
      </c>
      <c r="B726" s="146">
        <f t="shared" si="8"/>
        <v>5.010559921</v>
      </c>
      <c r="C726" s="144">
        <f t="shared" si="1"/>
        <v>2022</v>
      </c>
      <c r="D726" s="144">
        <f t="shared" si="2"/>
        <v>4</v>
      </c>
      <c r="E726" s="131">
        <f t="shared" si="3"/>
        <v>44926</v>
      </c>
      <c r="F726" s="131">
        <f t="shared" si="4"/>
        <v>45016</v>
      </c>
      <c r="G726" s="130" t="str">
        <f t="shared" si="5"/>
        <v/>
      </c>
      <c r="H726" s="130" t="str">
        <f t="shared" si="6"/>
        <v/>
      </c>
      <c r="I726" s="147">
        <f t="shared" si="7"/>
        <v>5.108121344</v>
      </c>
      <c r="J726" s="130"/>
      <c r="K726" s="130"/>
      <c r="L726" s="130"/>
      <c r="M726" s="130"/>
      <c r="N726" s="130"/>
      <c r="O726" s="130"/>
      <c r="P726" s="130"/>
      <c r="Q726" s="130"/>
      <c r="R726" s="130"/>
      <c r="S726" s="130"/>
      <c r="T726" s="130"/>
      <c r="U726" s="130"/>
    </row>
    <row r="727" ht="12.75" customHeight="1">
      <c r="A727" s="142">
        <v>44914.0</v>
      </c>
      <c r="B727" s="146">
        <f t="shared" si="8"/>
        <v>5.122118899</v>
      </c>
      <c r="C727" s="144">
        <f t="shared" si="1"/>
        <v>2022</v>
      </c>
      <c r="D727" s="144">
        <f t="shared" si="2"/>
        <v>4</v>
      </c>
      <c r="E727" s="131">
        <f t="shared" si="3"/>
        <v>44926</v>
      </c>
      <c r="F727" s="131">
        <f t="shared" si="4"/>
        <v>45016</v>
      </c>
      <c r="G727" s="130" t="str">
        <f t="shared" si="5"/>
        <v/>
      </c>
      <c r="H727" s="130" t="str">
        <f t="shared" si="6"/>
        <v/>
      </c>
      <c r="I727" s="147">
        <f t="shared" si="7"/>
        <v>5.108121344</v>
      </c>
      <c r="J727" s="130"/>
      <c r="K727" s="130"/>
      <c r="L727" s="130"/>
      <c r="M727" s="130"/>
      <c r="N727" s="130"/>
      <c r="O727" s="130"/>
      <c r="P727" s="130"/>
      <c r="Q727" s="130"/>
      <c r="R727" s="130"/>
      <c r="S727" s="130"/>
      <c r="T727" s="130"/>
      <c r="U727" s="130"/>
    </row>
    <row r="728" ht="12.75" customHeight="1">
      <c r="A728" s="142">
        <v>44915.0</v>
      </c>
      <c r="B728" s="146">
        <f t="shared" si="8"/>
        <v>5.008078625</v>
      </c>
      <c r="C728" s="144">
        <f t="shared" si="1"/>
        <v>2022</v>
      </c>
      <c r="D728" s="144">
        <f t="shared" si="2"/>
        <v>4</v>
      </c>
      <c r="E728" s="131">
        <f t="shared" si="3"/>
        <v>44926</v>
      </c>
      <c r="F728" s="131">
        <f t="shared" si="4"/>
        <v>45016</v>
      </c>
      <c r="G728" s="130" t="str">
        <f t="shared" si="5"/>
        <v/>
      </c>
      <c r="H728" s="130" t="str">
        <f t="shared" si="6"/>
        <v/>
      </c>
      <c r="I728" s="147">
        <f t="shared" si="7"/>
        <v>5.108121344</v>
      </c>
      <c r="J728" s="130"/>
      <c r="K728" s="130"/>
      <c r="L728" s="130"/>
      <c r="M728" s="130"/>
      <c r="N728" s="130"/>
      <c r="O728" s="130"/>
      <c r="P728" s="130"/>
      <c r="Q728" s="130"/>
      <c r="R728" s="130"/>
      <c r="S728" s="130"/>
      <c r="T728" s="130"/>
      <c r="U728" s="130"/>
    </row>
    <row r="729" ht="12.75" customHeight="1">
      <c r="A729" s="142">
        <v>44916.0</v>
      </c>
      <c r="B729" s="146">
        <f t="shared" si="8"/>
        <v>5.119577392</v>
      </c>
      <c r="C729" s="144">
        <f t="shared" si="1"/>
        <v>2022</v>
      </c>
      <c r="D729" s="144">
        <f t="shared" si="2"/>
        <v>4</v>
      </c>
      <c r="E729" s="131">
        <f t="shared" si="3"/>
        <v>44926</v>
      </c>
      <c r="F729" s="131">
        <f t="shared" si="4"/>
        <v>45016</v>
      </c>
      <c r="G729" s="130" t="str">
        <f t="shared" si="5"/>
        <v/>
      </c>
      <c r="H729" s="130" t="str">
        <f t="shared" si="6"/>
        <v/>
      </c>
      <c r="I729" s="147">
        <f t="shared" si="7"/>
        <v>5.108121344</v>
      </c>
      <c r="J729" s="130"/>
      <c r="K729" s="130"/>
      <c r="L729" s="130"/>
      <c r="M729" s="130"/>
      <c r="N729" s="130"/>
      <c r="O729" s="130"/>
      <c r="P729" s="130"/>
      <c r="Q729" s="130"/>
      <c r="R729" s="130"/>
      <c r="S729" s="130"/>
      <c r="T729" s="130"/>
      <c r="U729" s="130"/>
    </row>
    <row r="730" ht="12.75" customHeight="1">
      <c r="A730" s="142">
        <v>44917.0</v>
      </c>
      <c r="B730" s="146">
        <f t="shared" si="8"/>
        <v>5.005598778</v>
      </c>
      <c r="C730" s="144">
        <f t="shared" si="1"/>
        <v>2022</v>
      </c>
      <c r="D730" s="144">
        <f t="shared" si="2"/>
        <v>4</v>
      </c>
      <c r="E730" s="131">
        <f t="shared" si="3"/>
        <v>44926</v>
      </c>
      <c r="F730" s="131">
        <f t="shared" si="4"/>
        <v>45016</v>
      </c>
      <c r="G730" s="130" t="str">
        <f t="shared" si="5"/>
        <v/>
      </c>
      <c r="H730" s="130" t="str">
        <f t="shared" si="6"/>
        <v/>
      </c>
      <c r="I730" s="147">
        <f t="shared" si="7"/>
        <v>5.108121344</v>
      </c>
      <c r="J730" s="130"/>
      <c r="K730" s="130"/>
      <c r="L730" s="130"/>
      <c r="M730" s="130"/>
      <c r="N730" s="130"/>
      <c r="O730" s="130"/>
      <c r="P730" s="130"/>
      <c r="Q730" s="130"/>
      <c r="R730" s="130"/>
      <c r="S730" s="130"/>
      <c r="T730" s="130"/>
      <c r="U730" s="130"/>
    </row>
    <row r="731" ht="12.75" customHeight="1">
      <c r="A731" s="142">
        <v>44918.0</v>
      </c>
      <c r="B731" s="146">
        <f t="shared" si="8"/>
        <v>5.117037373</v>
      </c>
      <c r="C731" s="144">
        <f t="shared" si="1"/>
        <v>2022</v>
      </c>
      <c r="D731" s="144">
        <f t="shared" si="2"/>
        <v>4</v>
      </c>
      <c r="E731" s="131">
        <f t="shared" si="3"/>
        <v>44926</v>
      </c>
      <c r="F731" s="131">
        <f t="shared" si="4"/>
        <v>45016</v>
      </c>
      <c r="G731" s="130" t="str">
        <f t="shared" si="5"/>
        <v/>
      </c>
      <c r="H731" s="130" t="str">
        <f t="shared" si="6"/>
        <v/>
      </c>
      <c r="I731" s="147">
        <f t="shared" si="7"/>
        <v>5.108121344</v>
      </c>
      <c r="J731" s="130"/>
      <c r="K731" s="130"/>
      <c r="L731" s="130"/>
      <c r="M731" s="130"/>
      <c r="N731" s="130"/>
      <c r="O731" s="130"/>
      <c r="P731" s="130"/>
      <c r="Q731" s="130"/>
      <c r="R731" s="130"/>
      <c r="S731" s="130"/>
      <c r="T731" s="130"/>
      <c r="U731" s="130"/>
    </row>
    <row r="732" ht="12.75" customHeight="1">
      <c r="A732" s="142">
        <v>44919.0</v>
      </c>
      <c r="B732" s="146">
        <f t="shared" si="8"/>
        <v>5.00312038</v>
      </c>
      <c r="C732" s="144">
        <f t="shared" si="1"/>
        <v>2022</v>
      </c>
      <c r="D732" s="144">
        <f t="shared" si="2"/>
        <v>4</v>
      </c>
      <c r="E732" s="131">
        <f t="shared" si="3"/>
        <v>44926</v>
      </c>
      <c r="F732" s="131">
        <f t="shared" si="4"/>
        <v>45016</v>
      </c>
      <c r="G732" s="130" t="str">
        <f t="shared" si="5"/>
        <v/>
      </c>
      <c r="H732" s="130" t="str">
        <f t="shared" si="6"/>
        <v/>
      </c>
      <c r="I732" s="147">
        <f t="shared" si="7"/>
        <v>5.108121344</v>
      </c>
      <c r="J732" s="130"/>
      <c r="K732" s="130"/>
      <c r="L732" s="130"/>
      <c r="M732" s="130"/>
      <c r="N732" s="130"/>
      <c r="O732" s="130"/>
      <c r="P732" s="130"/>
      <c r="Q732" s="130"/>
      <c r="R732" s="130"/>
      <c r="S732" s="130"/>
      <c r="T732" s="130"/>
      <c r="U732" s="130"/>
    </row>
    <row r="733" ht="12.75" customHeight="1">
      <c r="A733" s="142">
        <v>44920.0</v>
      </c>
      <c r="B733" s="146">
        <f t="shared" si="8"/>
        <v>5.114498839</v>
      </c>
      <c r="C733" s="144">
        <f t="shared" si="1"/>
        <v>2022</v>
      </c>
      <c r="D733" s="144">
        <f t="shared" si="2"/>
        <v>4</v>
      </c>
      <c r="E733" s="131">
        <f t="shared" si="3"/>
        <v>44926</v>
      </c>
      <c r="F733" s="131">
        <f t="shared" si="4"/>
        <v>45016</v>
      </c>
      <c r="G733" s="130" t="str">
        <f t="shared" si="5"/>
        <v/>
      </c>
      <c r="H733" s="130" t="str">
        <f t="shared" si="6"/>
        <v/>
      </c>
      <c r="I733" s="147">
        <f t="shared" si="7"/>
        <v>5.108121344</v>
      </c>
      <c r="J733" s="130"/>
      <c r="K733" s="130"/>
      <c r="L733" s="130"/>
      <c r="M733" s="130"/>
      <c r="N733" s="130"/>
      <c r="O733" s="130"/>
      <c r="P733" s="130"/>
      <c r="Q733" s="130"/>
      <c r="R733" s="130"/>
      <c r="S733" s="130"/>
      <c r="T733" s="130"/>
      <c r="U733" s="130"/>
    </row>
    <row r="734" ht="12.75" customHeight="1">
      <c r="A734" s="142">
        <v>44921.0</v>
      </c>
      <c r="B734" s="146">
        <f t="shared" si="8"/>
        <v>5.00064343</v>
      </c>
      <c r="C734" s="144">
        <f t="shared" si="1"/>
        <v>2022</v>
      </c>
      <c r="D734" s="144">
        <f t="shared" si="2"/>
        <v>4</v>
      </c>
      <c r="E734" s="131">
        <f t="shared" si="3"/>
        <v>44926</v>
      </c>
      <c r="F734" s="131">
        <f t="shared" si="4"/>
        <v>45016</v>
      </c>
      <c r="G734" s="130" t="str">
        <f t="shared" si="5"/>
        <v/>
      </c>
      <c r="H734" s="130" t="str">
        <f t="shared" si="6"/>
        <v/>
      </c>
      <c r="I734" s="147">
        <f t="shared" si="7"/>
        <v>5.108121344</v>
      </c>
      <c r="J734" s="130"/>
      <c r="K734" s="130"/>
      <c r="L734" s="130"/>
      <c r="M734" s="130"/>
      <c r="N734" s="130"/>
      <c r="O734" s="130"/>
      <c r="P734" s="130"/>
      <c r="Q734" s="130"/>
      <c r="R734" s="130"/>
      <c r="S734" s="130"/>
      <c r="T734" s="130"/>
      <c r="U734" s="130"/>
    </row>
    <row r="735" ht="12.75" customHeight="1">
      <c r="A735" s="142">
        <v>44922.0</v>
      </c>
      <c r="B735" s="146">
        <f t="shared" si="8"/>
        <v>5.111961792</v>
      </c>
      <c r="C735" s="144">
        <f t="shared" si="1"/>
        <v>2022</v>
      </c>
      <c r="D735" s="144">
        <f t="shared" si="2"/>
        <v>4</v>
      </c>
      <c r="E735" s="131">
        <f t="shared" si="3"/>
        <v>44926</v>
      </c>
      <c r="F735" s="131">
        <f t="shared" si="4"/>
        <v>45016</v>
      </c>
      <c r="G735" s="130" t="str">
        <f t="shared" si="5"/>
        <v/>
      </c>
      <c r="H735" s="130" t="str">
        <f t="shared" si="6"/>
        <v/>
      </c>
      <c r="I735" s="147">
        <f t="shared" si="7"/>
        <v>5.108121344</v>
      </c>
      <c r="J735" s="130"/>
      <c r="K735" s="130"/>
      <c r="L735" s="130"/>
      <c r="M735" s="130"/>
      <c r="N735" s="130"/>
      <c r="O735" s="130"/>
      <c r="P735" s="130"/>
      <c r="Q735" s="130"/>
      <c r="R735" s="130"/>
      <c r="S735" s="130"/>
      <c r="T735" s="130"/>
      <c r="U735" s="130"/>
    </row>
    <row r="736" ht="12.75" customHeight="1">
      <c r="A736" s="142">
        <v>44923.0</v>
      </c>
      <c r="B736" s="146">
        <f t="shared" si="8"/>
        <v>4.998167927</v>
      </c>
      <c r="C736" s="144">
        <f t="shared" si="1"/>
        <v>2022</v>
      </c>
      <c r="D736" s="144">
        <f t="shared" si="2"/>
        <v>4</v>
      </c>
      <c r="E736" s="131">
        <f t="shared" si="3"/>
        <v>44926</v>
      </c>
      <c r="F736" s="131">
        <f t="shared" si="4"/>
        <v>45016</v>
      </c>
      <c r="G736" s="130" t="str">
        <f t="shared" si="5"/>
        <v/>
      </c>
      <c r="H736" s="130" t="str">
        <f t="shared" si="6"/>
        <v/>
      </c>
      <c r="I736" s="147">
        <f t="shared" si="7"/>
        <v>5.108121344</v>
      </c>
      <c r="J736" s="130"/>
      <c r="K736" s="130"/>
      <c r="L736" s="130"/>
      <c r="M736" s="130"/>
      <c r="N736" s="130"/>
      <c r="O736" s="130"/>
      <c r="P736" s="130"/>
      <c r="Q736" s="130"/>
      <c r="R736" s="130"/>
      <c r="S736" s="130"/>
      <c r="T736" s="130"/>
      <c r="U736" s="130"/>
    </row>
    <row r="737" ht="12.75" customHeight="1">
      <c r="A737" s="142">
        <v>44924.0</v>
      </c>
      <c r="B737" s="146">
        <f t="shared" si="8"/>
        <v>5.109426228</v>
      </c>
      <c r="C737" s="144">
        <f t="shared" si="1"/>
        <v>2022</v>
      </c>
      <c r="D737" s="144">
        <f t="shared" si="2"/>
        <v>4</v>
      </c>
      <c r="E737" s="131">
        <f t="shared" si="3"/>
        <v>44926</v>
      </c>
      <c r="F737" s="131">
        <f t="shared" si="4"/>
        <v>45016</v>
      </c>
      <c r="G737" s="130" t="str">
        <f t="shared" si="5"/>
        <v/>
      </c>
      <c r="H737" s="130" t="str">
        <f t="shared" si="6"/>
        <v/>
      </c>
      <c r="I737" s="147">
        <f t="shared" si="7"/>
        <v>5.108121344</v>
      </c>
      <c r="J737" s="130"/>
      <c r="K737" s="130"/>
      <c r="L737" s="130"/>
      <c r="M737" s="130"/>
      <c r="N737" s="130"/>
      <c r="O737" s="130"/>
      <c r="P737" s="130"/>
      <c r="Q737" s="130"/>
      <c r="R737" s="130"/>
      <c r="S737" s="130"/>
      <c r="T737" s="130"/>
      <c r="U737" s="130"/>
    </row>
    <row r="738" ht="12.75" customHeight="1">
      <c r="A738" s="142">
        <v>44925.0</v>
      </c>
      <c r="B738" s="146">
        <f t="shared" si="8"/>
        <v>4.995693869</v>
      </c>
      <c r="C738" s="144">
        <f t="shared" si="1"/>
        <v>2022</v>
      </c>
      <c r="D738" s="144">
        <f t="shared" si="2"/>
        <v>4</v>
      </c>
      <c r="E738" s="131">
        <f t="shared" si="3"/>
        <v>44926</v>
      </c>
      <c r="F738" s="131">
        <f t="shared" si="4"/>
        <v>45016</v>
      </c>
      <c r="G738" s="130" t="str">
        <f t="shared" si="5"/>
        <v/>
      </c>
      <c r="H738" s="130" t="str">
        <f t="shared" si="6"/>
        <v/>
      </c>
      <c r="I738" s="147">
        <f t="shared" si="7"/>
        <v>5.108121344</v>
      </c>
      <c r="J738" s="130"/>
      <c r="K738" s="130"/>
      <c r="L738" s="130"/>
      <c r="M738" s="130"/>
      <c r="N738" s="130"/>
      <c r="O738" s="130"/>
      <c r="P738" s="130"/>
      <c r="Q738" s="130"/>
      <c r="R738" s="130"/>
      <c r="S738" s="130"/>
      <c r="T738" s="130"/>
      <c r="U738" s="130"/>
    </row>
    <row r="739" ht="12.75" customHeight="1">
      <c r="A739" s="142">
        <v>44926.0</v>
      </c>
      <c r="B739" s="146">
        <f t="shared" si="8"/>
        <v>5.106892148</v>
      </c>
      <c r="C739" s="144">
        <f t="shared" si="1"/>
        <v>2022</v>
      </c>
      <c r="D739" s="144">
        <f t="shared" si="2"/>
        <v>4</v>
      </c>
      <c r="E739" s="131">
        <f t="shared" si="3"/>
        <v>44926</v>
      </c>
      <c r="F739" s="131">
        <f t="shared" si="4"/>
        <v>45016</v>
      </c>
      <c r="G739" s="131">
        <f t="shared" si="5"/>
        <v>44926</v>
      </c>
      <c r="H739" s="131">
        <f t="shared" si="6"/>
        <v>45016</v>
      </c>
      <c r="I739" s="147">
        <f t="shared" si="7"/>
        <v>5.108121344</v>
      </c>
      <c r="J739" s="130"/>
      <c r="K739" s="130"/>
      <c r="L739" s="130"/>
      <c r="M739" s="130"/>
      <c r="N739" s="130"/>
      <c r="O739" s="130"/>
      <c r="P739" s="130"/>
      <c r="Q739" s="130"/>
      <c r="R739" s="130"/>
      <c r="S739" s="130"/>
      <c r="T739" s="130"/>
      <c r="U739" s="130"/>
    </row>
    <row r="740" ht="12.75" customHeight="1">
      <c r="A740" s="142">
        <v>44927.0</v>
      </c>
      <c r="B740" s="146">
        <f t="shared" si="8"/>
        <v>4.993221256</v>
      </c>
      <c r="C740" s="144">
        <f t="shared" si="1"/>
        <v>2023</v>
      </c>
      <c r="D740" s="144">
        <f t="shared" si="2"/>
        <v>1</v>
      </c>
      <c r="E740" s="131">
        <f t="shared" si="3"/>
        <v>45016</v>
      </c>
      <c r="F740" s="131">
        <f t="shared" si="4"/>
        <v>45107</v>
      </c>
      <c r="G740" s="130" t="str">
        <f t="shared" si="5"/>
        <v/>
      </c>
      <c r="H740" s="130" t="str">
        <f t="shared" si="6"/>
        <v/>
      </c>
      <c r="I740" s="147">
        <f t="shared" si="7"/>
        <v>4.994222946</v>
      </c>
      <c r="J740" s="130"/>
      <c r="K740" s="130"/>
      <c r="L740" s="130"/>
      <c r="M740" s="130"/>
      <c r="N740" s="130"/>
      <c r="O740" s="130"/>
      <c r="P740" s="130"/>
      <c r="Q740" s="130"/>
      <c r="R740" s="130"/>
      <c r="S740" s="130"/>
      <c r="T740" s="130"/>
      <c r="U740" s="130"/>
    </row>
    <row r="741" ht="12.75" customHeight="1">
      <c r="A741" s="142">
        <v>44928.0</v>
      </c>
      <c r="B741" s="146">
        <f t="shared" si="8"/>
        <v>5.10435955</v>
      </c>
      <c r="C741" s="144">
        <f t="shared" si="1"/>
        <v>2023</v>
      </c>
      <c r="D741" s="144">
        <f t="shared" si="2"/>
        <v>1</v>
      </c>
      <c r="E741" s="131">
        <f t="shared" si="3"/>
        <v>45016</v>
      </c>
      <c r="F741" s="131">
        <f t="shared" si="4"/>
        <v>45107</v>
      </c>
      <c r="G741" s="130" t="str">
        <f t="shared" si="5"/>
        <v/>
      </c>
      <c r="H741" s="130" t="str">
        <f t="shared" si="6"/>
        <v/>
      </c>
      <c r="I741" s="147">
        <f t="shared" si="7"/>
        <v>4.994222946</v>
      </c>
      <c r="J741" s="130"/>
      <c r="K741" s="130"/>
      <c r="L741" s="130"/>
      <c r="M741" s="130"/>
      <c r="N741" s="130"/>
      <c r="O741" s="130"/>
      <c r="P741" s="130"/>
      <c r="Q741" s="130"/>
      <c r="R741" s="130"/>
      <c r="S741" s="130"/>
      <c r="T741" s="130"/>
      <c r="U741" s="130"/>
    </row>
    <row r="742" ht="12.75" customHeight="1">
      <c r="A742" s="142">
        <v>44929.0</v>
      </c>
      <c r="B742" s="146">
        <f t="shared" si="8"/>
        <v>4.990750087</v>
      </c>
      <c r="C742" s="144">
        <f t="shared" si="1"/>
        <v>2023</v>
      </c>
      <c r="D742" s="144">
        <f t="shared" si="2"/>
        <v>1</v>
      </c>
      <c r="E742" s="131">
        <f t="shared" si="3"/>
        <v>45016</v>
      </c>
      <c r="F742" s="131">
        <f t="shared" si="4"/>
        <v>45107</v>
      </c>
      <c r="G742" s="130" t="str">
        <f t="shared" si="5"/>
        <v/>
      </c>
      <c r="H742" s="130" t="str">
        <f t="shared" si="6"/>
        <v/>
      </c>
      <c r="I742" s="147">
        <f t="shared" si="7"/>
        <v>4.994222946</v>
      </c>
      <c r="J742" s="130"/>
      <c r="K742" s="130"/>
      <c r="L742" s="130"/>
      <c r="M742" s="130"/>
      <c r="N742" s="130"/>
      <c r="O742" s="130"/>
      <c r="P742" s="130"/>
      <c r="Q742" s="130"/>
      <c r="R742" s="130"/>
      <c r="S742" s="130"/>
      <c r="T742" s="130"/>
      <c r="U742" s="130"/>
    </row>
    <row r="743" ht="12.75" customHeight="1">
      <c r="A743" s="142">
        <v>44930.0</v>
      </c>
      <c r="B743" s="146">
        <f t="shared" si="8"/>
        <v>5.101828433</v>
      </c>
      <c r="C743" s="144">
        <f t="shared" si="1"/>
        <v>2023</v>
      </c>
      <c r="D743" s="144">
        <f t="shared" si="2"/>
        <v>1</v>
      </c>
      <c r="E743" s="131">
        <f t="shared" si="3"/>
        <v>45016</v>
      </c>
      <c r="F743" s="131">
        <f t="shared" si="4"/>
        <v>45107</v>
      </c>
      <c r="G743" s="130" t="str">
        <f t="shared" si="5"/>
        <v/>
      </c>
      <c r="H743" s="130" t="str">
        <f t="shared" si="6"/>
        <v/>
      </c>
      <c r="I743" s="147">
        <f t="shared" si="7"/>
        <v>4.994222946</v>
      </c>
      <c r="J743" s="130"/>
      <c r="K743" s="130"/>
      <c r="L743" s="130"/>
      <c r="M743" s="130"/>
      <c r="N743" s="130"/>
      <c r="O743" s="130"/>
      <c r="P743" s="130"/>
      <c r="Q743" s="130"/>
      <c r="R743" s="130"/>
      <c r="S743" s="130"/>
      <c r="T743" s="130"/>
      <c r="U743" s="130"/>
    </row>
    <row r="744" ht="12.75" customHeight="1">
      <c r="A744" s="142">
        <v>44931.0</v>
      </c>
      <c r="B744" s="146">
        <f t="shared" si="8"/>
        <v>4.988280361</v>
      </c>
      <c r="C744" s="144">
        <f t="shared" si="1"/>
        <v>2023</v>
      </c>
      <c r="D744" s="144">
        <f t="shared" si="2"/>
        <v>1</v>
      </c>
      <c r="E744" s="131">
        <f t="shared" si="3"/>
        <v>45016</v>
      </c>
      <c r="F744" s="131">
        <f t="shared" si="4"/>
        <v>45107</v>
      </c>
      <c r="G744" s="130" t="str">
        <f t="shared" si="5"/>
        <v/>
      </c>
      <c r="H744" s="130" t="str">
        <f t="shared" si="6"/>
        <v/>
      </c>
      <c r="I744" s="147">
        <f t="shared" si="7"/>
        <v>4.994222946</v>
      </c>
      <c r="J744" s="130"/>
      <c r="K744" s="130"/>
      <c r="L744" s="130"/>
      <c r="M744" s="130"/>
      <c r="N744" s="130"/>
      <c r="O744" s="130"/>
      <c r="P744" s="130"/>
      <c r="Q744" s="130"/>
      <c r="R744" s="130"/>
      <c r="S744" s="130"/>
      <c r="T744" s="130"/>
      <c r="U744" s="130"/>
    </row>
    <row r="745" ht="12.75" customHeight="1">
      <c r="A745" s="142">
        <v>44932.0</v>
      </c>
      <c r="B745" s="146">
        <f t="shared" si="8"/>
        <v>5.099298797</v>
      </c>
      <c r="C745" s="144">
        <f t="shared" si="1"/>
        <v>2023</v>
      </c>
      <c r="D745" s="144">
        <f t="shared" si="2"/>
        <v>1</v>
      </c>
      <c r="E745" s="131">
        <f t="shared" si="3"/>
        <v>45016</v>
      </c>
      <c r="F745" s="131">
        <f t="shared" si="4"/>
        <v>45107</v>
      </c>
      <c r="G745" s="130" t="str">
        <f t="shared" si="5"/>
        <v/>
      </c>
      <c r="H745" s="130" t="str">
        <f t="shared" si="6"/>
        <v/>
      </c>
      <c r="I745" s="147">
        <f t="shared" si="7"/>
        <v>4.994222946</v>
      </c>
      <c r="J745" s="130"/>
      <c r="K745" s="130"/>
      <c r="L745" s="130"/>
      <c r="M745" s="130"/>
      <c r="N745" s="130"/>
      <c r="O745" s="130"/>
      <c r="P745" s="130"/>
      <c r="Q745" s="130"/>
      <c r="R745" s="130"/>
      <c r="S745" s="130"/>
      <c r="T745" s="130"/>
      <c r="U745" s="130"/>
    </row>
    <row r="746" ht="12.75" customHeight="1">
      <c r="A746" s="142">
        <v>44933.0</v>
      </c>
      <c r="B746" s="146">
        <f t="shared" si="8"/>
        <v>4.985812076</v>
      </c>
      <c r="C746" s="144">
        <f t="shared" si="1"/>
        <v>2023</v>
      </c>
      <c r="D746" s="144">
        <f t="shared" si="2"/>
        <v>1</v>
      </c>
      <c r="E746" s="131">
        <f t="shared" si="3"/>
        <v>45016</v>
      </c>
      <c r="F746" s="131">
        <f t="shared" si="4"/>
        <v>45107</v>
      </c>
      <c r="G746" s="130" t="str">
        <f t="shared" si="5"/>
        <v/>
      </c>
      <c r="H746" s="130" t="str">
        <f t="shared" si="6"/>
        <v/>
      </c>
      <c r="I746" s="147">
        <f t="shared" si="7"/>
        <v>4.994222946</v>
      </c>
      <c r="J746" s="130"/>
      <c r="K746" s="130"/>
      <c r="L746" s="130"/>
      <c r="M746" s="130"/>
      <c r="N746" s="130"/>
      <c r="O746" s="130"/>
      <c r="P746" s="130"/>
      <c r="Q746" s="130"/>
      <c r="R746" s="130"/>
      <c r="S746" s="130"/>
      <c r="T746" s="130"/>
      <c r="U746" s="130"/>
    </row>
    <row r="747" ht="12.75" customHeight="1">
      <c r="A747" s="142">
        <v>44934.0</v>
      </c>
      <c r="B747" s="146">
        <f t="shared" si="8"/>
        <v>5.09677064</v>
      </c>
      <c r="C747" s="144">
        <f t="shared" si="1"/>
        <v>2023</v>
      </c>
      <c r="D747" s="144">
        <f t="shared" si="2"/>
        <v>1</v>
      </c>
      <c r="E747" s="131">
        <f t="shared" si="3"/>
        <v>45016</v>
      </c>
      <c r="F747" s="131">
        <f t="shared" si="4"/>
        <v>45107</v>
      </c>
      <c r="G747" s="130" t="str">
        <f t="shared" si="5"/>
        <v/>
      </c>
      <c r="H747" s="130" t="str">
        <f t="shared" si="6"/>
        <v/>
      </c>
      <c r="I747" s="147">
        <f t="shared" si="7"/>
        <v>4.994222946</v>
      </c>
      <c r="J747" s="130"/>
      <c r="K747" s="130"/>
      <c r="L747" s="130"/>
      <c r="M747" s="130"/>
      <c r="N747" s="130"/>
      <c r="O747" s="130"/>
      <c r="P747" s="130"/>
      <c r="Q747" s="130"/>
      <c r="R747" s="130"/>
      <c r="S747" s="130"/>
      <c r="T747" s="130"/>
      <c r="U747" s="130"/>
    </row>
    <row r="748" ht="12.75" customHeight="1">
      <c r="A748" s="142">
        <v>44935.0</v>
      </c>
      <c r="B748" s="146">
        <f t="shared" si="8"/>
        <v>4.983345233</v>
      </c>
      <c r="C748" s="144">
        <f t="shared" si="1"/>
        <v>2023</v>
      </c>
      <c r="D748" s="144">
        <f t="shared" si="2"/>
        <v>1</v>
      </c>
      <c r="E748" s="131">
        <f t="shared" si="3"/>
        <v>45016</v>
      </c>
      <c r="F748" s="131">
        <f t="shared" si="4"/>
        <v>45107</v>
      </c>
      <c r="G748" s="130" t="str">
        <f t="shared" si="5"/>
        <v/>
      </c>
      <c r="H748" s="130" t="str">
        <f t="shared" si="6"/>
        <v/>
      </c>
      <c r="I748" s="147">
        <f t="shared" si="7"/>
        <v>4.994222946</v>
      </c>
      <c r="J748" s="130"/>
      <c r="K748" s="130"/>
      <c r="L748" s="130"/>
      <c r="M748" s="130"/>
      <c r="N748" s="130"/>
      <c r="O748" s="130"/>
      <c r="P748" s="130"/>
      <c r="Q748" s="130"/>
      <c r="R748" s="130"/>
      <c r="S748" s="130"/>
      <c r="T748" s="130"/>
      <c r="U748" s="130"/>
    </row>
    <row r="749" ht="12.75" customHeight="1">
      <c r="A749" s="142">
        <v>44936.0</v>
      </c>
      <c r="B749" s="146">
        <f t="shared" si="8"/>
        <v>5.094243961</v>
      </c>
      <c r="C749" s="144">
        <f t="shared" si="1"/>
        <v>2023</v>
      </c>
      <c r="D749" s="144">
        <f t="shared" si="2"/>
        <v>1</v>
      </c>
      <c r="E749" s="131">
        <f t="shared" si="3"/>
        <v>45016</v>
      </c>
      <c r="F749" s="131">
        <f t="shared" si="4"/>
        <v>45107</v>
      </c>
      <c r="G749" s="130" t="str">
        <f t="shared" si="5"/>
        <v/>
      </c>
      <c r="H749" s="130" t="str">
        <f t="shared" si="6"/>
        <v/>
      </c>
      <c r="I749" s="147">
        <f t="shared" si="7"/>
        <v>4.994222946</v>
      </c>
      <c r="J749" s="130"/>
      <c r="K749" s="130"/>
      <c r="L749" s="130"/>
      <c r="M749" s="130"/>
      <c r="N749" s="130"/>
      <c r="O749" s="130"/>
      <c r="P749" s="130"/>
      <c r="Q749" s="130"/>
      <c r="R749" s="130"/>
      <c r="S749" s="130"/>
      <c r="T749" s="130"/>
      <c r="U749" s="130"/>
    </row>
    <row r="750" ht="12.75" customHeight="1">
      <c r="A750" s="142">
        <v>44937.0</v>
      </c>
      <c r="B750" s="146">
        <f t="shared" si="8"/>
        <v>4.98087983</v>
      </c>
      <c r="C750" s="144">
        <f t="shared" si="1"/>
        <v>2023</v>
      </c>
      <c r="D750" s="144">
        <f t="shared" si="2"/>
        <v>1</v>
      </c>
      <c r="E750" s="131">
        <f t="shared" si="3"/>
        <v>45016</v>
      </c>
      <c r="F750" s="131">
        <f t="shared" si="4"/>
        <v>45107</v>
      </c>
      <c r="G750" s="130" t="str">
        <f t="shared" si="5"/>
        <v/>
      </c>
      <c r="H750" s="130" t="str">
        <f t="shared" si="6"/>
        <v/>
      </c>
      <c r="I750" s="147">
        <f t="shared" si="7"/>
        <v>4.994222946</v>
      </c>
      <c r="J750" s="130"/>
      <c r="K750" s="130"/>
      <c r="L750" s="130"/>
      <c r="M750" s="130"/>
      <c r="N750" s="130"/>
      <c r="O750" s="130"/>
      <c r="P750" s="130"/>
      <c r="Q750" s="130"/>
      <c r="R750" s="130"/>
      <c r="S750" s="130"/>
      <c r="T750" s="130"/>
      <c r="U750" s="130"/>
    </row>
    <row r="751" ht="12.75" customHeight="1">
      <c r="A751" s="142">
        <v>44938.0</v>
      </c>
      <c r="B751" s="146">
        <f t="shared" si="8"/>
        <v>5.09171876</v>
      </c>
      <c r="C751" s="144">
        <f t="shared" si="1"/>
        <v>2023</v>
      </c>
      <c r="D751" s="144">
        <f t="shared" si="2"/>
        <v>1</v>
      </c>
      <c r="E751" s="131">
        <f t="shared" si="3"/>
        <v>45016</v>
      </c>
      <c r="F751" s="131">
        <f t="shared" si="4"/>
        <v>45107</v>
      </c>
      <c r="G751" s="130" t="str">
        <f t="shared" si="5"/>
        <v/>
      </c>
      <c r="H751" s="130" t="str">
        <f t="shared" si="6"/>
        <v/>
      </c>
      <c r="I751" s="147">
        <f t="shared" si="7"/>
        <v>4.994222946</v>
      </c>
      <c r="J751" s="130"/>
      <c r="K751" s="130"/>
      <c r="L751" s="130"/>
      <c r="M751" s="130"/>
      <c r="N751" s="130"/>
      <c r="O751" s="130"/>
      <c r="P751" s="130"/>
      <c r="Q751" s="130"/>
      <c r="R751" s="130"/>
      <c r="S751" s="130"/>
      <c r="T751" s="130"/>
      <c r="U751" s="130"/>
    </row>
    <row r="752" ht="12.75" customHeight="1">
      <c r="A752" s="142">
        <v>44939.0</v>
      </c>
      <c r="B752" s="146">
        <f t="shared" si="8"/>
        <v>4.978415866</v>
      </c>
      <c r="C752" s="144">
        <f t="shared" si="1"/>
        <v>2023</v>
      </c>
      <c r="D752" s="144">
        <f t="shared" si="2"/>
        <v>1</v>
      </c>
      <c r="E752" s="131">
        <f t="shared" si="3"/>
        <v>45016</v>
      </c>
      <c r="F752" s="131">
        <f t="shared" si="4"/>
        <v>45107</v>
      </c>
      <c r="G752" s="130" t="str">
        <f t="shared" si="5"/>
        <v/>
      </c>
      <c r="H752" s="130" t="str">
        <f t="shared" si="6"/>
        <v/>
      </c>
      <c r="I752" s="147">
        <f t="shared" si="7"/>
        <v>4.994222946</v>
      </c>
      <c r="J752" s="130"/>
      <c r="K752" s="130"/>
      <c r="L752" s="130"/>
      <c r="M752" s="130"/>
      <c r="N752" s="130"/>
      <c r="O752" s="130"/>
      <c r="P752" s="130"/>
      <c r="Q752" s="130"/>
      <c r="R752" s="130"/>
      <c r="S752" s="130"/>
      <c r="T752" s="130"/>
      <c r="U752" s="130"/>
    </row>
    <row r="753" ht="12.75" customHeight="1">
      <c r="A753" s="142">
        <v>44940.0</v>
      </c>
      <c r="B753" s="146">
        <f t="shared" si="8"/>
        <v>5.089195035</v>
      </c>
      <c r="C753" s="144">
        <f t="shared" si="1"/>
        <v>2023</v>
      </c>
      <c r="D753" s="144">
        <f t="shared" si="2"/>
        <v>1</v>
      </c>
      <c r="E753" s="131">
        <f t="shared" si="3"/>
        <v>45016</v>
      </c>
      <c r="F753" s="131">
        <f t="shared" si="4"/>
        <v>45107</v>
      </c>
      <c r="G753" s="130" t="str">
        <f t="shared" si="5"/>
        <v/>
      </c>
      <c r="H753" s="130" t="str">
        <f t="shared" si="6"/>
        <v/>
      </c>
      <c r="I753" s="147">
        <f t="shared" si="7"/>
        <v>4.994222946</v>
      </c>
      <c r="J753" s="130"/>
      <c r="K753" s="130"/>
      <c r="L753" s="130"/>
      <c r="M753" s="130"/>
      <c r="N753" s="130"/>
      <c r="O753" s="130"/>
      <c r="P753" s="130"/>
      <c r="Q753" s="130"/>
      <c r="R753" s="130"/>
      <c r="S753" s="130"/>
      <c r="T753" s="130"/>
      <c r="U753" s="130"/>
    </row>
    <row r="754" ht="12.75" customHeight="1">
      <c r="A754" s="142">
        <v>44941.0</v>
      </c>
      <c r="B754" s="146">
        <f t="shared" si="8"/>
        <v>4.975953339</v>
      </c>
      <c r="C754" s="144">
        <f t="shared" si="1"/>
        <v>2023</v>
      </c>
      <c r="D754" s="144">
        <f t="shared" si="2"/>
        <v>1</v>
      </c>
      <c r="E754" s="131">
        <f t="shared" si="3"/>
        <v>45016</v>
      </c>
      <c r="F754" s="131">
        <f t="shared" si="4"/>
        <v>45107</v>
      </c>
      <c r="G754" s="130" t="str">
        <f t="shared" si="5"/>
        <v/>
      </c>
      <c r="H754" s="130" t="str">
        <f t="shared" si="6"/>
        <v/>
      </c>
      <c r="I754" s="147">
        <f t="shared" si="7"/>
        <v>4.994222946</v>
      </c>
      <c r="J754" s="130"/>
      <c r="K754" s="130"/>
      <c r="L754" s="130"/>
      <c r="M754" s="130"/>
      <c r="N754" s="130"/>
      <c r="O754" s="130"/>
      <c r="P754" s="130"/>
      <c r="Q754" s="130"/>
      <c r="R754" s="130"/>
      <c r="S754" s="130"/>
      <c r="T754" s="130"/>
      <c r="U754" s="130"/>
    </row>
    <row r="755" ht="12.75" customHeight="1">
      <c r="A755" s="142">
        <v>44942.0</v>
      </c>
      <c r="B755" s="146">
        <f t="shared" si="8"/>
        <v>5.086672785</v>
      </c>
      <c r="C755" s="144">
        <f t="shared" si="1"/>
        <v>2023</v>
      </c>
      <c r="D755" s="144">
        <f t="shared" si="2"/>
        <v>1</v>
      </c>
      <c r="E755" s="131">
        <f t="shared" si="3"/>
        <v>45016</v>
      </c>
      <c r="F755" s="131">
        <f t="shared" si="4"/>
        <v>45107</v>
      </c>
      <c r="G755" s="130" t="str">
        <f t="shared" si="5"/>
        <v/>
      </c>
      <c r="H755" s="130" t="str">
        <f t="shared" si="6"/>
        <v/>
      </c>
      <c r="I755" s="147">
        <f t="shared" si="7"/>
        <v>4.994222946</v>
      </c>
      <c r="J755" s="130"/>
      <c r="K755" s="130"/>
      <c r="L755" s="130"/>
      <c r="M755" s="130"/>
      <c r="N755" s="130"/>
      <c r="O755" s="130"/>
      <c r="P755" s="130"/>
      <c r="Q755" s="130"/>
      <c r="R755" s="130"/>
      <c r="S755" s="130"/>
      <c r="T755" s="130"/>
      <c r="U755" s="130"/>
    </row>
    <row r="756" ht="12.75" customHeight="1">
      <c r="A756" s="142">
        <v>44943.0</v>
      </c>
      <c r="B756" s="146">
        <f t="shared" si="8"/>
        <v>4.97349225</v>
      </c>
      <c r="C756" s="144">
        <f t="shared" si="1"/>
        <v>2023</v>
      </c>
      <c r="D756" s="144">
        <f t="shared" si="2"/>
        <v>1</v>
      </c>
      <c r="E756" s="131">
        <f t="shared" si="3"/>
        <v>45016</v>
      </c>
      <c r="F756" s="131">
        <f t="shared" si="4"/>
        <v>45107</v>
      </c>
      <c r="G756" s="130" t="str">
        <f t="shared" si="5"/>
        <v/>
      </c>
      <c r="H756" s="130" t="str">
        <f t="shared" si="6"/>
        <v/>
      </c>
      <c r="I756" s="147">
        <f t="shared" si="7"/>
        <v>4.994222946</v>
      </c>
      <c r="J756" s="130"/>
      <c r="K756" s="130"/>
      <c r="L756" s="130"/>
      <c r="M756" s="130"/>
      <c r="N756" s="130"/>
      <c r="O756" s="130"/>
      <c r="P756" s="130"/>
      <c r="Q756" s="130"/>
      <c r="R756" s="130"/>
      <c r="S756" s="130"/>
      <c r="T756" s="130"/>
      <c r="U756" s="130"/>
    </row>
    <row r="757" ht="12.75" customHeight="1">
      <c r="A757" s="142">
        <v>44944.0</v>
      </c>
      <c r="B757" s="146">
        <f t="shared" si="8"/>
        <v>5.08415201</v>
      </c>
      <c r="C757" s="144">
        <f t="shared" si="1"/>
        <v>2023</v>
      </c>
      <c r="D757" s="144">
        <f t="shared" si="2"/>
        <v>1</v>
      </c>
      <c r="E757" s="131">
        <f t="shared" si="3"/>
        <v>45016</v>
      </c>
      <c r="F757" s="131">
        <f t="shared" si="4"/>
        <v>45107</v>
      </c>
      <c r="G757" s="130" t="str">
        <f t="shared" si="5"/>
        <v/>
      </c>
      <c r="H757" s="130" t="str">
        <f t="shared" si="6"/>
        <v/>
      </c>
      <c r="I757" s="147">
        <f t="shared" si="7"/>
        <v>4.994222946</v>
      </c>
      <c r="J757" s="130"/>
      <c r="K757" s="130"/>
      <c r="L757" s="130"/>
      <c r="M757" s="130"/>
      <c r="N757" s="130"/>
      <c r="O757" s="130"/>
      <c r="P757" s="130"/>
      <c r="Q757" s="130"/>
      <c r="R757" s="130"/>
      <c r="S757" s="130"/>
      <c r="T757" s="130"/>
      <c r="U757" s="130"/>
    </row>
    <row r="758" ht="12.75" customHeight="1">
      <c r="A758" s="142">
        <v>44945.0</v>
      </c>
      <c r="B758" s="146">
        <f t="shared" si="8"/>
        <v>4.971032597</v>
      </c>
      <c r="C758" s="144">
        <f t="shared" si="1"/>
        <v>2023</v>
      </c>
      <c r="D758" s="144">
        <f t="shared" si="2"/>
        <v>1</v>
      </c>
      <c r="E758" s="131">
        <f t="shared" si="3"/>
        <v>45016</v>
      </c>
      <c r="F758" s="131">
        <f t="shared" si="4"/>
        <v>45107</v>
      </c>
      <c r="G758" s="130" t="str">
        <f t="shared" si="5"/>
        <v/>
      </c>
      <c r="H758" s="130" t="str">
        <f t="shared" si="6"/>
        <v/>
      </c>
      <c r="I758" s="147">
        <f t="shared" si="7"/>
        <v>4.994222946</v>
      </c>
      <c r="J758" s="130"/>
      <c r="K758" s="130"/>
      <c r="L758" s="130"/>
      <c r="M758" s="130"/>
      <c r="N758" s="130"/>
      <c r="O758" s="130"/>
      <c r="P758" s="130"/>
      <c r="Q758" s="130"/>
      <c r="R758" s="130"/>
      <c r="S758" s="130"/>
      <c r="T758" s="130"/>
      <c r="U758" s="130"/>
    </row>
    <row r="759" ht="12.75" customHeight="1">
      <c r="A759" s="142">
        <v>44946.0</v>
      </c>
      <c r="B759" s="146">
        <f t="shared" si="8"/>
        <v>5.081632709</v>
      </c>
      <c r="C759" s="144">
        <f t="shared" si="1"/>
        <v>2023</v>
      </c>
      <c r="D759" s="144">
        <f t="shared" si="2"/>
        <v>1</v>
      </c>
      <c r="E759" s="131">
        <f t="shared" si="3"/>
        <v>45016</v>
      </c>
      <c r="F759" s="131">
        <f t="shared" si="4"/>
        <v>45107</v>
      </c>
      <c r="G759" s="130" t="str">
        <f t="shared" si="5"/>
        <v/>
      </c>
      <c r="H759" s="130" t="str">
        <f t="shared" si="6"/>
        <v/>
      </c>
      <c r="I759" s="147">
        <f t="shared" si="7"/>
        <v>4.994222946</v>
      </c>
      <c r="J759" s="130"/>
      <c r="K759" s="130"/>
      <c r="L759" s="130"/>
      <c r="M759" s="130"/>
      <c r="N759" s="130"/>
      <c r="O759" s="130"/>
      <c r="P759" s="130"/>
      <c r="Q759" s="130"/>
      <c r="R759" s="130"/>
      <c r="S759" s="130"/>
      <c r="T759" s="130"/>
      <c r="U759" s="130"/>
    </row>
    <row r="760" ht="12.75" customHeight="1">
      <c r="A760" s="142">
        <v>44947.0</v>
      </c>
      <c r="B760" s="146">
        <f t="shared" si="8"/>
        <v>4.96857438</v>
      </c>
      <c r="C760" s="144">
        <f t="shared" si="1"/>
        <v>2023</v>
      </c>
      <c r="D760" s="144">
        <f t="shared" si="2"/>
        <v>1</v>
      </c>
      <c r="E760" s="131">
        <f t="shared" si="3"/>
        <v>45016</v>
      </c>
      <c r="F760" s="131">
        <f t="shared" si="4"/>
        <v>45107</v>
      </c>
      <c r="G760" s="130" t="str">
        <f t="shared" si="5"/>
        <v/>
      </c>
      <c r="H760" s="130" t="str">
        <f t="shared" si="6"/>
        <v/>
      </c>
      <c r="I760" s="147">
        <f t="shared" si="7"/>
        <v>4.994222946</v>
      </c>
      <c r="J760" s="130"/>
      <c r="K760" s="130"/>
      <c r="L760" s="130"/>
      <c r="M760" s="130"/>
      <c r="N760" s="130"/>
      <c r="O760" s="130"/>
      <c r="P760" s="130"/>
      <c r="Q760" s="130"/>
      <c r="R760" s="130"/>
      <c r="S760" s="130"/>
      <c r="T760" s="130"/>
      <c r="U760" s="130"/>
    </row>
    <row r="761" ht="12.75" customHeight="1">
      <c r="A761" s="142">
        <v>44948.0</v>
      </c>
      <c r="B761" s="146">
        <f t="shared" si="8"/>
        <v>5.079114879</v>
      </c>
      <c r="C761" s="144">
        <f t="shared" si="1"/>
        <v>2023</v>
      </c>
      <c r="D761" s="144">
        <f t="shared" si="2"/>
        <v>1</v>
      </c>
      <c r="E761" s="131">
        <f t="shared" si="3"/>
        <v>45016</v>
      </c>
      <c r="F761" s="131">
        <f t="shared" si="4"/>
        <v>45107</v>
      </c>
      <c r="G761" s="130" t="str">
        <f t="shared" si="5"/>
        <v/>
      </c>
      <c r="H761" s="130" t="str">
        <f t="shared" si="6"/>
        <v/>
      </c>
      <c r="I761" s="147">
        <f t="shared" si="7"/>
        <v>4.994222946</v>
      </c>
      <c r="J761" s="130"/>
      <c r="K761" s="130"/>
      <c r="L761" s="130"/>
      <c r="M761" s="130"/>
      <c r="N761" s="130"/>
      <c r="O761" s="130"/>
      <c r="P761" s="130"/>
      <c r="Q761" s="130"/>
      <c r="R761" s="130"/>
      <c r="S761" s="130"/>
      <c r="T761" s="130"/>
      <c r="U761" s="130"/>
    </row>
    <row r="762" ht="12.75" customHeight="1">
      <c r="A762" s="142">
        <v>44949.0</v>
      </c>
      <c r="B762" s="146">
        <f t="shared" si="8"/>
        <v>4.966117596</v>
      </c>
      <c r="C762" s="144">
        <f t="shared" si="1"/>
        <v>2023</v>
      </c>
      <c r="D762" s="144">
        <f t="shared" si="2"/>
        <v>1</v>
      </c>
      <c r="E762" s="131">
        <f t="shared" si="3"/>
        <v>45016</v>
      </c>
      <c r="F762" s="131">
        <f t="shared" si="4"/>
        <v>45107</v>
      </c>
      <c r="G762" s="130" t="str">
        <f t="shared" si="5"/>
        <v/>
      </c>
      <c r="H762" s="130" t="str">
        <f t="shared" si="6"/>
        <v/>
      </c>
      <c r="I762" s="147">
        <f t="shared" si="7"/>
        <v>4.994222946</v>
      </c>
      <c r="J762" s="130"/>
      <c r="K762" s="130"/>
      <c r="L762" s="130"/>
      <c r="M762" s="130"/>
      <c r="N762" s="130"/>
      <c r="O762" s="130"/>
      <c r="P762" s="130"/>
      <c r="Q762" s="130"/>
      <c r="R762" s="130"/>
      <c r="S762" s="130"/>
      <c r="T762" s="130"/>
      <c r="U762" s="130"/>
    </row>
    <row r="763" ht="12.75" customHeight="1">
      <c r="A763" s="142">
        <v>44950.0</v>
      </c>
      <c r="B763" s="146">
        <f t="shared" si="8"/>
        <v>5.076598522</v>
      </c>
      <c r="C763" s="144">
        <f t="shared" si="1"/>
        <v>2023</v>
      </c>
      <c r="D763" s="144">
        <f t="shared" si="2"/>
        <v>1</v>
      </c>
      <c r="E763" s="131">
        <f t="shared" si="3"/>
        <v>45016</v>
      </c>
      <c r="F763" s="131">
        <f t="shared" si="4"/>
        <v>45107</v>
      </c>
      <c r="G763" s="130" t="str">
        <f t="shared" si="5"/>
        <v/>
      </c>
      <c r="H763" s="130" t="str">
        <f t="shared" si="6"/>
        <v/>
      </c>
      <c r="I763" s="147">
        <f t="shared" si="7"/>
        <v>4.994222946</v>
      </c>
      <c r="J763" s="130"/>
      <c r="K763" s="130"/>
      <c r="L763" s="130"/>
      <c r="M763" s="130"/>
      <c r="N763" s="130"/>
      <c r="O763" s="130"/>
      <c r="P763" s="130"/>
      <c r="Q763" s="130"/>
      <c r="R763" s="130"/>
      <c r="S763" s="130"/>
      <c r="T763" s="130"/>
      <c r="U763" s="130"/>
    </row>
    <row r="764" ht="12.75" customHeight="1">
      <c r="A764" s="142">
        <v>44951.0</v>
      </c>
      <c r="B764" s="146">
        <f t="shared" si="8"/>
        <v>4.963662246</v>
      </c>
      <c r="C764" s="144">
        <f t="shared" si="1"/>
        <v>2023</v>
      </c>
      <c r="D764" s="144">
        <f t="shared" si="2"/>
        <v>1</v>
      </c>
      <c r="E764" s="131">
        <f t="shared" si="3"/>
        <v>45016</v>
      </c>
      <c r="F764" s="131">
        <f t="shared" si="4"/>
        <v>45107</v>
      </c>
      <c r="G764" s="130" t="str">
        <f t="shared" si="5"/>
        <v/>
      </c>
      <c r="H764" s="130" t="str">
        <f t="shared" si="6"/>
        <v/>
      </c>
      <c r="I764" s="147">
        <f t="shared" si="7"/>
        <v>4.994222946</v>
      </c>
      <c r="J764" s="130"/>
      <c r="K764" s="130"/>
      <c r="L764" s="130"/>
      <c r="M764" s="130"/>
      <c r="N764" s="130"/>
      <c r="O764" s="130"/>
      <c r="P764" s="130"/>
      <c r="Q764" s="130"/>
      <c r="R764" s="130"/>
      <c r="S764" s="130"/>
      <c r="T764" s="130"/>
      <c r="U764" s="130"/>
    </row>
    <row r="765" ht="12.75" customHeight="1">
      <c r="A765" s="142">
        <v>44952.0</v>
      </c>
      <c r="B765" s="146">
        <f t="shared" si="8"/>
        <v>5.074083634</v>
      </c>
      <c r="C765" s="144">
        <f t="shared" si="1"/>
        <v>2023</v>
      </c>
      <c r="D765" s="144">
        <f t="shared" si="2"/>
        <v>1</v>
      </c>
      <c r="E765" s="131">
        <f t="shared" si="3"/>
        <v>45016</v>
      </c>
      <c r="F765" s="131">
        <f t="shared" si="4"/>
        <v>45107</v>
      </c>
      <c r="G765" s="130" t="str">
        <f t="shared" si="5"/>
        <v/>
      </c>
      <c r="H765" s="130" t="str">
        <f t="shared" si="6"/>
        <v/>
      </c>
      <c r="I765" s="147">
        <f t="shared" si="7"/>
        <v>4.994222946</v>
      </c>
      <c r="J765" s="130"/>
      <c r="K765" s="130"/>
      <c r="L765" s="130"/>
      <c r="M765" s="130"/>
      <c r="N765" s="130"/>
      <c r="O765" s="130"/>
      <c r="P765" s="130"/>
      <c r="Q765" s="130"/>
      <c r="R765" s="130"/>
      <c r="S765" s="130"/>
      <c r="T765" s="130"/>
      <c r="U765" s="130"/>
    </row>
    <row r="766" ht="12.75" customHeight="1">
      <c r="A766" s="142">
        <v>44953.0</v>
      </c>
      <c r="B766" s="146">
        <f t="shared" si="8"/>
        <v>4.961208328</v>
      </c>
      <c r="C766" s="144">
        <f t="shared" si="1"/>
        <v>2023</v>
      </c>
      <c r="D766" s="144">
        <f t="shared" si="2"/>
        <v>1</v>
      </c>
      <c r="E766" s="131">
        <f t="shared" si="3"/>
        <v>45016</v>
      </c>
      <c r="F766" s="131">
        <f t="shared" si="4"/>
        <v>45107</v>
      </c>
      <c r="G766" s="130" t="str">
        <f t="shared" si="5"/>
        <v/>
      </c>
      <c r="H766" s="130" t="str">
        <f t="shared" si="6"/>
        <v/>
      </c>
      <c r="I766" s="147">
        <f t="shared" si="7"/>
        <v>4.994222946</v>
      </c>
      <c r="J766" s="130"/>
      <c r="K766" s="130"/>
      <c r="L766" s="130"/>
      <c r="M766" s="130"/>
      <c r="N766" s="130"/>
      <c r="O766" s="130"/>
      <c r="P766" s="130"/>
      <c r="Q766" s="130"/>
      <c r="R766" s="130"/>
      <c r="S766" s="130"/>
      <c r="T766" s="130"/>
      <c r="U766" s="130"/>
    </row>
    <row r="767" ht="12.75" customHeight="1">
      <c r="A767" s="142">
        <v>44954.0</v>
      </c>
      <c r="B767" s="146">
        <f t="shared" si="8"/>
        <v>5.071570217</v>
      </c>
      <c r="C767" s="144">
        <f t="shared" si="1"/>
        <v>2023</v>
      </c>
      <c r="D767" s="144">
        <f t="shared" si="2"/>
        <v>1</v>
      </c>
      <c r="E767" s="131">
        <f t="shared" si="3"/>
        <v>45016</v>
      </c>
      <c r="F767" s="131">
        <f t="shared" si="4"/>
        <v>45107</v>
      </c>
      <c r="G767" s="130" t="str">
        <f t="shared" si="5"/>
        <v/>
      </c>
      <c r="H767" s="130" t="str">
        <f t="shared" si="6"/>
        <v/>
      </c>
      <c r="I767" s="147">
        <f t="shared" si="7"/>
        <v>4.994222946</v>
      </c>
      <c r="J767" s="130"/>
      <c r="K767" s="130"/>
      <c r="L767" s="130"/>
      <c r="M767" s="130"/>
      <c r="N767" s="130"/>
      <c r="O767" s="130"/>
      <c r="P767" s="130"/>
      <c r="Q767" s="130"/>
      <c r="R767" s="130"/>
      <c r="S767" s="130"/>
      <c r="T767" s="130"/>
      <c r="U767" s="130"/>
    </row>
    <row r="768" ht="12.75" customHeight="1">
      <c r="A768" s="142">
        <v>44955.0</v>
      </c>
      <c r="B768" s="146">
        <f t="shared" si="8"/>
        <v>4.958755842</v>
      </c>
      <c r="C768" s="144">
        <f t="shared" si="1"/>
        <v>2023</v>
      </c>
      <c r="D768" s="144">
        <f t="shared" si="2"/>
        <v>1</v>
      </c>
      <c r="E768" s="131">
        <f t="shared" si="3"/>
        <v>45016</v>
      </c>
      <c r="F768" s="131">
        <f t="shared" si="4"/>
        <v>45107</v>
      </c>
      <c r="G768" s="130" t="str">
        <f t="shared" si="5"/>
        <v/>
      </c>
      <c r="H768" s="130" t="str">
        <f t="shared" si="6"/>
        <v/>
      </c>
      <c r="I768" s="147">
        <f t="shared" si="7"/>
        <v>4.994222946</v>
      </c>
      <c r="J768" s="130"/>
      <c r="K768" s="130"/>
      <c r="L768" s="130"/>
      <c r="M768" s="130"/>
      <c r="N768" s="130"/>
      <c r="O768" s="130"/>
      <c r="P768" s="130"/>
      <c r="Q768" s="130"/>
      <c r="R768" s="130"/>
      <c r="S768" s="130"/>
      <c r="T768" s="130"/>
      <c r="U768" s="130"/>
    </row>
    <row r="769" ht="12.75" customHeight="1">
      <c r="A769" s="142">
        <v>44956.0</v>
      </c>
      <c r="B769" s="146">
        <f t="shared" si="8"/>
        <v>5.069058267</v>
      </c>
      <c r="C769" s="144">
        <f t="shared" si="1"/>
        <v>2023</v>
      </c>
      <c r="D769" s="144">
        <f t="shared" si="2"/>
        <v>1</v>
      </c>
      <c r="E769" s="131">
        <f t="shared" si="3"/>
        <v>45016</v>
      </c>
      <c r="F769" s="131">
        <f t="shared" si="4"/>
        <v>45107</v>
      </c>
      <c r="G769" s="130" t="str">
        <f t="shared" si="5"/>
        <v/>
      </c>
      <c r="H769" s="130" t="str">
        <f t="shared" si="6"/>
        <v/>
      </c>
      <c r="I769" s="147">
        <f t="shared" si="7"/>
        <v>4.994222946</v>
      </c>
      <c r="J769" s="130"/>
      <c r="K769" s="130"/>
      <c r="L769" s="130"/>
      <c r="M769" s="130"/>
      <c r="N769" s="130"/>
      <c r="O769" s="130"/>
      <c r="P769" s="130"/>
      <c r="Q769" s="130"/>
      <c r="R769" s="130"/>
      <c r="S769" s="130"/>
      <c r="T769" s="130"/>
      <c r="U769" s="130"/>
    </row>
    <row r="770" ht="12.75" customHeight="1">
      <c r="A770" s="142">
        <v>44957.0</v>
      </c>
      <c r="B770" s="146">
        <f t="shared" si="8"/>
        <v>4.956304786</v>
      </c>
      <c r="C770" s="144">
        <f t="shared" si="1"/>
        <v>2023</v>
      </c>
      <c r="D770" s="144">
        <f t="shared" si="2"/>
        <v>1</v>
      </c>
      <c r="E770" s="131">
        <f t="shared" si="3"/>
        <v>45016</v>
      </c>
      <c r="F770" s="131">
        <f t="shared" si="4"/>
        <v>45107</v>
      </c>
      <c r="G770" s="130" t="str">
        <f t="shared" si="5"/>
        <v/>
      </c>
      <c r="H770" s="130" t="str">
        <f t="shared" si="6"/>
        <v/>
      </c>
      <c r="I770" s="147">
        <f t="shared" si="7"/>
        <v>4.994222946</v>
      </c>
      <c r="J770" s="130"/>
      <c r="K770" s="130"/>
      <c r="L770" s="130"/>
      <c r="M770" s="130"/>
      <c r="N770" s="130"/>
      <c r="O770" s="130"/>
      <c r="P770" s="130"/>
      <c r="Q770" s="130"/>
      <c r="R770" s="130"/>
      <c r="S770" s="130"/>
      <c r="T770" s="130"/>
      <c r="U770" s="130"/>
    </row>
    <row r="771" ht="12.75" customHeight="1">
      <c r="A771" s="142">
        <v>44958.0</v>
      </c>
      <c r="B771" s="146">
        <f t="shared" si="8"/>
        <v>5.066547786</v>
      </c>
      <c r="C771" s="144">
        <f t="shared" si="1"/>
        <v>2023</v>
      </c>
      <c r="D771" s="144">
        <f t="shared" si="2"/>
        <v>1</v>
      </c>
      <c r="E771" s="131">
        <f t="shared" si="3"/>
        <v>45016</v>
      </c>
      <c r="F771" s="131">
        <f t="shared" si="4"/>
        <v>45107</v>
      </c>
      <c r="G771" s="130" t="str">
        <f t="shared" si="5"/>
        <v/>
      </c>
      <c r="H771" s="130" t="str">
        <f t="shared" si="6"/>
        <v/>
      </c>
      <c r="I771" s="147">
        <f t="shared" si="7"/>
        <v>4.994222946</v>
      </c>
      <c r="J771" s="130"/>
      <c r="K771" s="130"/>
      <c r="L771" s="130"/>
      <c r="M771" s="130"/>
      <c r="N771" s="130"/>
      <c r="O771" s="130"/>
      <c r="P771" s="130"/>
      <c r="Q771" s="130"/>
      <c r="R771" s="130"/>
      <c r="S771" s="130"/>
      <c r="T771" s="130"/>
      <c r="U771" s="130"/>
    </row>
    <row r="772" ht="12.75" customHeight="1">
      <c r="A772" s="142">
        <v>44959.0</v>
      </c>
      <c r="B772" s="146">
        <f t="shared" si="8"/>
        <v>4.953855159</v>
      </c>
      <c r="C772" s="144">
        <f t="shared" si="1"/>
        <v>2023</v>
      </c>
      <c r="D772" s="144">
        <f t="shared" si="2"/>
        <v>1</v>
      </c>
      <c r="E772" s="131">
        <f t="shared" si="3"/>
        <v>45016</v>
      </c>
      <c r="F772" s="131">
        <f t="shared" si="4"/>
        <v>45107</v>
      </c>
      <c r="G772" s="130" t="str">
        <f t="shared" si="5"/>
        <v/>
      </c>
      <c r="H772" s="130" t="str">
        <f t="shared" si="6"/>
        <v/>
      </c>
      <c r="I772" s="147">
        <f t="shared" si="7"/>
        <v>4.994222946</v>
      </c>
      <c r="J772" s="130"/>
      <c r="K772" s="130"/>
      <c r="L772" s="130"/>
      <c r="M772" s="130"/>
      <c r="N772" s="130"/>
      <c r="O772" s="130"/>
      <c r="P772" s="130"/>
      <c r="Q772" s="130"/>
      <c r="R772" s="130"/>
      <c r="S772" s="130"/>
      <c r="T772" s="130"/>
      <c r="U772" s="130"/>
    </row>
    <row r="773" ht="12.75" customHeight="1">
      <c r="A773" s="142">
        <v>44960.0</v>
      </c>
      <c r="B773" s="146">
        <f t="shared" si="8"/>
        <v>5.064038771</v>
      </c>
      <c r="C773" s="144">
        <f t="shared" si="1"/>
        <v>2023</v>
      </c>
      <c r="D773" s="144">
        <f t="shared" si="2"/>
        <v>1</v>
      </c>
      <c r="E773" s="131">
        <f t="shared" si="3"/>
        <v>45016</v>
      </c>
      <c r="F773" s="131">
        <f t="shared" si="4"/>
        <v>45107</v>
      </c>
      <c r="G773" s="130" t="str">
        <f t="shared" si="5"/>
        <v/>
      </c>
      <c r="H773" s="130" t="str">
        <f t="shared" si="6"/>
        <v/>
      </c>
      <c r="I773" s="147">
        <f t="shared" si="7"/>
        <v>4.994222946</v>
      </c>
      <c r="J773" s="130"/>
      <c r="K773" s="130"/>
      <c r="L773" s="130"/>
      <c r="M773" s="130"/>
      <c r="N773" s="130"/>
      <c r="O773" s="130"/>
      <c r="P773" s="130"/>
      <c r="Q773" s="130"/>
      <c r="R773" s="130"/>
      <c r="S773" s="130"/>
      <c r="T773" s="130"/>
      <c r="U773" s="130"/>
    </row>
    <row r="774" ht="12.75" customHeight="1">
      <c r="A774" s="142">
        <v>44961.0</v>
      </c>
      <c r="B774" s="146">
        <f t="shared" si="8"/>
        <v>4.951406961</v>
      </c>
      <c r="C774" s="144">
        <f t="shared" si="1"/>
        <v>2023</v>
      </c>
      <c r="D774" s="144">
        <f t="shared" si="2"/>
        <v>1</v>
      </c>
      <c r="E774" s="131">
        <f t="shared" si="3"/>
        <v>45016</v>
      </c>
      <c r="F774" s="131">
        <f t="shared" si="4"/>
        <v>45107</v>
      </c>
      <c r="G774" s="130" t="str">
        <f t="shared" si="5"/>
        <v/>
      </c>
      <c r="H774" s="130" t="str">
        <f t="shared" si="6"/>
        <v/>
      </c>
      <c r="I774" s="147">
        <f t="shared" si="7"/>
        <v>4.994222946</v>
      </c>
      <c r="J774" s="130"/>
      <c r="K774" s="130"/>
      <c r="L774" s="130"/>
      <c r="M774" s="130"/>
      <c r="N774" s="130"/>
      <c r="O774" s="130"/>
      <c r="P774" s="130"/>
      <c r="Q774" s="130"/>
      <c r="R774" s="130"/>
      <c r="S774" s="130"/>
      <c r="T774" s="130"/>
      <c r="U774" s="130"/>
    </row>
    <row r="775" ht="12.75" customHeight="1">
      <c r="A775" s="142">
        <v>44962.0</v>
      </c>
      <c r="B775" s="146">
        <f t="shared" si="8"/>
        <v>5.061531221</v>
      </c>
      <c r="C775" s="144">
        <f t="shared" si="1"/>
        <v>2023</v>
      </c>
      <c r="D775" s="144">
        <f t="shared" si="2"/>
        <v>1</v>
      </c>
      <c r="E775" s="131">
        <f t="shared" si="3"/>
        <v>45016</v>
      </c>
      <c r="F775" s="131">
        <f t="shared" si="4"/>
        <v>45107</v>
      </c>
      <c r="G775" s="130" t="str">
        <f t="shared" si="5"/>
        <v/>
      </c>
      <c r="H775" s="130" t="str">
        <f t="shared" si="6"/>
        <v/>
      </c>
      <c r="I775" s="147">
        <f t="shared" si="7"/>
        <v>4.994222946</v>
      </c>
      <c r="J775" s="130"/>
      <c r="K775" s="130"/>
      <c r="L775" s="130"/>
      <c r="M775" s="130"/>
      <c r="N775" s="130"/>
      <c r="O775" s="130"/>
      <c r="P775" s="130"/>
      <c r="Q775" s="130"/>
      <c r="R775" s="130"/>
      <c r="S775" s="130"/>
      <c r="T775" s="130"/>
      <c r="U775" s="130"/>
    </row>
    <row r="776" ht="12.75" customHeight="1">
      <c r="A776" s="142">
        <v>44963.0</v>
      </c>
      <c r="B776" s="146">
        <f t="shared" si="8"/>
        <v>4.948960191</v>
      </c>
      <c r="C776" s="144">
        <f t="shared" si="1"/>
        <v>2023</v>
      </c>
      <c r="D776" s="144">
        <f t="shared" si="2"/>
        <v>1</v>
      </c>
      <c r="E776" s="131">
        <f t="shared" si="3"/>
        <v>45016</v>
      </c>
      <c r="F776" s="131">
        <f t="shared" si="4"/>
        <v>45107</v>
      </c>
      <c r="G776" s="130" t="str">
        <f t="shared" si="5"/>
        <v/>
      </c>
      <c r="H776" s="130" t="str">
        <f t="shared" si="6"/>
        <v/>
      </c>
      <c r="I776" s="147">
        <f t="shared" si="7"/>
        <v>4.994222946</v>
      </c>
      <c r="J776" s="130"/>
      <c r="K776" s="130"/>
      <c r="L776" s="130"/>
      <c r="M776" s="130"/>
      <c r="N776" s="130"/>
      <c r="O776" s="130"/>
      <c r="P776" s="130"/>
      <c r="Q776" s="130"/>
      <c r="R776" s="130"/>
      <c r="S776" s="130"/>
      <c r="T776" s="130"/>
      <c r="U776" s="130"/>
    </row>
    <row r="777" ht="12.75" customHeight="1">
      <c r="A777" s="142">
        <v>44964.0</v>
      </c>
      <c r="B777" s="146">
        <f t="shared" si="8"/>
        <v>5.059025136</v>
      </c>
      <c r="C777" s="144">
        <f t="shared" si="1"/>
        <v>2023</v>
      </c>
      <c r="D777" s="144">
        <f t="shared" si="2"/>
        <v>1</v>
      </c>
      <c r="E777" s="131">
        <f t="shared" si="3"/>
        <v>45016</v>
      </c>
      <c r="F777" s="131">
        <f t="shared" si="4"/>
        <v>45107</v>
      </c>
      <c r="G777" s="130" t="str">
        <f t="shared" si="5"/>
        <v/>
      </c>
      <c r="H777" s="130" t="str">
        <f t="shared" si="6"/>
        <v/>
      </c>
      <c r="I777" s="147">
        <f t="shared" si="7"/>
        <v>4.994222946</v>
      </c>
      <c r="J777" s="130"/>
      <c r="K777" s="130"/>
      <c r="L777" s="130"/>
      <c r="M777" s="130"/>
      <c r="N777" s="130"/>
      <c r="O777" s="130"/>
      <c r="P777" s="130"/>
      <c r="Q777" s="130"/>
      <c r="R777" s="130"/>
      <c r="S777" s="130"/>
      <c r="T777" s="130"/>
      <c r="U777" s="130"/>
    </row>
    <row r="778" ht="12.75" customHeight="1">
      <c r="A778" s="142">
        <v>44965.0</v>
      </c>
      <c r="B778" s="146">
        <f t="shared" si="8"/>
        <v>4.946514847</v>
      </c>
      <c r="C778" s="144">
        <f t="shared" si="1"/>
        <v>2023</v>
      </c>
      <c r="D778" s="144">
        <f t="shared" si="2"/>
        <v>1</v>
      </c>
      <c r="E778" s="131">
        <f t="shared" si="3"/>
        <v>45016</v>
      </c>
      <c r="F778" s="131">
        <f t="shared" si="4"/>
        <v>45107</v>
      </c>
      <c r="G778" s="130" t="str">
        <f t="shared" si="5"/>
        <v/>
      </c>
      <c r="H778" s="130" t="str">
        <f t="shared" si="6"/>
        <v/>
      </c>
      <c r="I778" s="147">
        <f t="shared" si="7"/>
        <v>4.994222946</v>
      </c>
      <c r="J778" s="130"/>
      <c r="K778" s="130"/>
      <c r="L778" s="130"/>
      <c r="M778" s="130"/>
      <c r="N778" s="130"/>
      <c r="O778" s="130"/>
      <c r="P778" s="130"/>
      <c r="Q778" s="130"/>
      <c r="R778" s="130"/>
      <c r="S778" s="130"/>
      <c r="T778" s="130"/>
      <c r="U778" s="130"/>
    </row>
    <row r="779" ht="12.75" customHeight="1">
      <c r="A779" s="142">
        <v>44966.0</v>
      </c>
      <c r="B779" s="146">
        <f t="shared" si="8"/>
        <v>5.056520515</v>
      </c>
      <c r="C779" s="144">
        <f t="shared" si="1"/>
        <v>2023</v>
      </c>
      <c r="D779" s="144">
        <f t="shared" si="2"/>
        <v>1</v>
      </c>
      <c r="E779" s="131">
        <f t="shared" si="3"/>
        <v>45016</v>
      </c>
      <c r="F779" s="131">
        <f t="shared" si="4"/>
        <v>45107</v>
      </c>
      <c r="G779" s="130" t="str">
        <f t="shared" si="5"/>
        <v/>
      </c>
      <c r="H779" s="130" t="str">
        <f t="shared" si="6"/>
        <v/>
      </c>
      <c r="I779" s="147">
        <f t="shared" si="7"/>
        <v>4.994222946</v>
      </c>
      <c r="J779" s="130"/>
      <c r="K779" s="130"/>
      <c r="L779" s="130"/>
      <c r="M779" s="130"/>
      <c r="N779" s="130"/>
      <c r="O779" s="130"/>
      <c r="P779" s="130"/>
      <c r="Q779" s="130"/>
      <c r="R779" s="130"/>
      <c r="S779" s="130"/>
      <c r="T779" s="130"/>
      <c r="U779" s="130"/>
    </row>
    <row r="780" ht="12.75" customHeight="1">
      <c r="A780" s="142">
        <v>44967.0</v>
      </c>
      <c r="B780" s="146">
        <f t="shared" si="8"/>
        <v>4.944070929</v>
      </c>
      <c r="C780" s="144">
        <f t="shared" si="1"/>
        <v>2023</v>
      </c>
      <c r="D780" s="144">
        <f t="shared" si="2"/>
        <v>1</v>
      </c>
      <c r="E780" s="131">
        <f t="shared" si="3"/>
        <v>45016</v>
      </c>
      <c r="F780" s="131">
        <f t="shared" si="4"/>
        <v>45107</v>
      </c>
      <c r="G780" s="130" t="str">
        <f t="shared" si="5"/>
        <v/>
      </c>
      <c r="H780" s="130" t="str">
        <f t="shared" si="6"/>
        <v/>
      </c>
      <c r="I780" s="147">
        <f t="shared" si="7"/>
        <v>4.994222946</v>
      </c>
      <c r="J780" s="130"/>
      <c r="K780" s="130"/>
      <c r="L780" s="130"/>
      <c r="M780" s="130"/>
      <c r="N780" s="130"/>
      <c r="O780" s="130"/>
      <c r="P780" s="130"/>
      <c r="Q780" s="130"/>
      <c r="R780" s="130"/>
      <c r="S780" s="130"/>
      <c r="T780" s="130"/>
      <c r="U780" s="130"/>
    </row>
    <row r="781" ht="12.75" customHeight="1">
      <c r="A781" s="142">
        <v>44968.0</v>
      </c>
      <c r="B781" s="146">
        <f t="shared" si="8"/>
        <v>5.054017356</v>
      </c>
      <c r="C781" s="144">
        <f t="shared" si="1"/>
        <v>2023</v>
      </c>
      <c r="D781" s="144">
        <f t="shared" si="2"/>
        <v>1</v>
      </c>
      <c r="E781" s="131">
        <f t="shared" si="3"/>
        <v>45016</v>
      </c>
      <c r="F781" s="131">
        <f t="shared" si="4"/>
        <v>45107</v>
      </c>
      <c r="G781" s="130" t="str">
        <f t="shared" si="5"/>
        <v/>
      </c>
      <c r="H781" s="130" t="str">
        <f t="shared" si="6"/>
        <v/>
      </c>
      <c r="I781" s="147">
        <f t="shared" si="7"/>
        <v>4.994222946</v>
      </c>
      <c r="J781" s="130"/>
      <c r="K781" s="130"/>
      <c r="L781" s="130"/>
      <c r="M781" s="130"/>
      <c r="N781" s="130"/>
      <c r="O781" s="130"/>
      <c r="P781" s="130"/>
      <c r="Q781" s="130"/>
      <c r="R781" s="130"/>
      <c r="S781" s="130"/>
      <c r="T781" s="130"/>
      <c r="U781" s="130"/>
    </row>
    <row r="782" ht="12.75" customHeight="1">
      <c r="A782" s="142">
        <v>44969.0</v>
      </c>
      <c r="B782" s="146">
        <f t="shared" si="8"/>
        <v>4.941628436</v>
      </c>
      <c r="C782" s="144">
        <f t="shared" si="1"/>
        <v>2023</v>
      </c>
      <c r="D782" s="144">
        <f t="shared" si="2"/>
        <v>1</v>
      </c>
      <c r="E782" s="131">
        <f t="shared" si="3"/>
        <v>45016</v>
      </c>
      <c r="F782" s="131">
        <f t="shared" si="4"/>
        <v>45107</v>
      </c>
      <c r="G782" s="130" t="str">
        <f t="shared" si="5"/>
        <v/>
      </c>
      <c r="H782" s="130" t="str">
        <f t="shared" si="6"/>
        <v/>
      </c>
      <c r="I782" s="147">
        <f t="shared" si="7"/>
        <v>4.994222946</v>
      </c>
      <c r="J782" s="130"/>
      <c r="K782" s="130"/>
      <c r="L782" s="130"/>
      <c r="M782" s="130"/>
      <c r="N782" s="130"/>
      <c r="O782" s="130"/>
      <c r="P782" s="130"/>
      <c r="Q782" s="130"/>
      <c r="R782" s="130"/>
      <c r="S782" s="130"/>
      <c r="T782" s="130"/>
      <c r="U782" s="130"/>
    </row>
    <row r="783" ht="12.75" customHeight="1">
      <c r="A783" s="142">
        <v>44970.0</v>
      </c>
      <c r="B783" s="146">
        <f t="shared" si="8"/>
        <v>5.051515659</v>
      </c>
      <c r="C783" s="144">
        <f t="shared" si="1"/>
        <v>2023</v>
      </c>
      <c r="D783" s="144">
        <f t="shared" si="2"/>
        <v>1</v>
      </c>
      <c r="E783" s="131">
        <f t="shared" si="3"/>
        <v>45016</v>
      </c>
      <c r="F783" s="131">
        <f t="shared" si="4"/>
        <v>45107</v>
      </c>
      <c r="G783" s="130" t="str">
        <f t="shared" si="5"/>
        <v/>
      </c>
      <c r="H783" s="130" t="str">
        <f t="shared" si="6"/>
        <v/>
      </c>
      <c r="I783" s="147">
        <f t="shared" si="7"/>
        <v>4.994222946</v>
      </c>
      <c r="J783" s="130"/>
      <c r="K783" s="130"/>
      <c r="L783" s="130"/>
      <c r="M783" s="130"/>
      <c r="N783" s="130"/>
      <c r="O783" s="130"/>
      <c r="P783" s="130"/>
      <c r="Q783" s="130"/>
      <c r="R783" s="130"/>
      <c r="S783" s="130"/>
      <c r="T783" s="130"/>
      <c r="U783" s="130"/>
    </row>
    <row r="784" ht="12.75" customHeight="1">
      <c r="A784" s="142">
        <v>44971.0</v>
      </c>
      <c r="B784" s="146">
        <f t="shared" si="8"/>
        <v>4.939187367</v>
      </c>
      <c r="C784" s="144">
        <f t="shared" si="1"/>
        <v>2023</v>
      </c>
      <c r="D784" s="144">
        <f t="shared" si="2"/>
        <v>1</v>
      </c>
      <c r="E784" s="131">
        <f t="shared" si="3"/>
        <v>45016</v>
      </c>
      <c r="F784" s="131">
        <f t="shared" si="4"/>
        <v>45107</v>
      </c>
      <c r="G784" s="130" t="str">
        <f t="shared" si="5"/>
        <v/>
      </c>
      <c r="H784" s="130" t="str">
        <f t="shared" si="6"/>
        <v/>
      </c>
      <c r="I784" s="147">
        <f t="shared" si="7"/>
        <v>4.994222946</v>
      </c>
      <c r="J784" s="130"/>
      <c r="K784" s="130"/>
      <c r="L784" s="130"/>
      <c r="M784" s="130"/>
      <c r="N784" s="130"/>
      <c r="O784" s="130"/>
      <c r="P784" s="130"/>
      <c r="Q784" s="130"/>
      <c r="R784" s="130"/>
      <c r="S784" s="130"/>
      <c r="T784" s="130"/>
      <c r="U784" s="130"/>
    </row>
    <row r="785" ht="12.75" customHeight="1">
      <c r="A785" s="142">
        <v>44972.0</v>
      </c>
      <c r="B785" s="146">
        <f t="shared" si="8"/>
        <v>5.049015423</v>
      </c>
      <c r="C785" s="144">
        <f t="shared" si="1"/>
        <v>2023</v>
      </c>
      <c r="D785" s="144">
        <f t="shared" si="2"/>
        <v>1</v>
      </c>
      <c r="E785" s="131">
        <f t="shared" si="3"/>
        <v>45016</v>
      </c>
      <c r="F785" s="131">
        <f t="shared" si="4"/>
        <v>45107</v>
      </c>
      <c r="G785" s="130" t="str">
        <f t="shared" si="5"/>
        <v/>
      </c>
      <c r="H785" s="130" t="str">
        <f t="shared" si="6"/>
        <v/>
      </c>
      <c r="I785" s="147">
        <f t="shared" si="7"/>
        <v>4.994222946</v>
      </c>
      <c r="J785" s="130"/>
      <c r="K785" s="130"/>
      <c r="L785" s="130"/>
      <c r="M785" s="130"/>
      <c r="N785" s="130"/>
      <c r="O785" s="130"/>
      <c r="P785" s="130"/>
      <c r="Q785" s="130"/>
      <c r="R785" s="130"/>
      <c r="S785" s="130"/>
      <c r="T785" s="130"/>
      <c r="U785" s="130"/>
    </row>
    <row r="786" ht="12.75" customHeight="1">
      <c r="A786" s="142">
        <v>44973.0</v>
      </c>
      <c r="B786" s="146">
        <f t="shared" si="8"/>
        <v>4.93674772</v>
      </c>
      <c r="C786" s="144">
        <f t="shared" si="1"/>
        <v>2023</v>
      </c>
      <c r="D786" s="144">
        <f t="shared" si="2"/>
        <v>1</v>
      </c>
      <c r="E786" s="131">
        <f t="shared" si="3"/>
        <v>45016</v>
      </c>
      <c r="F786" s="131">
        <f t="shared" si="4"/>
        <v>45107</v>
      </c>
      <c r="G786" s="130" t="str">
        <f t="shared" si="5"/>
        <v/>
      </c>
      <c r="H786" s="130" t="str">
        <f t="shared" si="6"/>
        <v/>
      </c>
      <c r="I786" s="147">
        <f t="shared" si="7"/>
        <v>4.994222946</v>
      </c>
      <c r="J786" s="130"/>
      <c r="K786" s="130"/>
      <c r="L786" s="130"/>
      <c r="M786" s="130"/>
      <c r="N786" s="130"/>
      <c r="O786" s="130"/>
      <c r="P786" s="130"/>
      <c r="Q786" s="130"/>
      <c r="R786" s="130"/>
      <c r="S786" s="130"/>
      <c r="T786" s="130"/>
      <c r="U786" s="130"/>
    </row>
    <row r="787" ht="12.75" customHeight="1">
      <c r="A787" s="142">
        <v>44974.0</v>
      </c>
      <c r="B787" s="146">
        <f t="shared" si="8"/>
        <v>5.046516647</v>
      </c>
      <c r="C787" s="144">
        <f t="shared" si="1"/>
        <v>2023</v>
      </c>
      <c r="D787" s="144">
        <f t="shared" si="2"/>
        <v>1</v>
      </c>
      <c r="E787" s="131">
        <f t="shared" si="3"/>
        <v>45016</v>
      </c>
      <c r="F787" s="131">
        <f t="shared" si="4"/>
        <v>45107</v>
      </c>
      <c r="G787" s="130" t="str">
        <f t="shared" si="5"/>
        <v/>
      </c>
      <c r="H787" s="130" t="str">
        <f t="shared" si="6"/>
        <v/>
      </c>
      <c r="I787" s="147">
        <f t="shared" si="7"/>
        <v>4.994222946</v>
      </c>
      <c r="J787" s="130"/>
      <c r="K787" s="130"/>
      <c r="L787" s="130"/>
      <c r="M787" s="130"/>
      <c r="N787" s="130"/>
      <c r="O787" s="130"/>
      <c r="P787" s="130"/>
      <c r="Q787" s="130"/>
      <c r="R787" s="130"/>
      <c r="S787" s="130"/>
      <c r="T787" s="130"/>
      <c r="U787" s="130"/>
    </row>
    <row r="788" ht="12.75" customHeight="1">
      <c r="A788" s="142">
        <v>44975.0</v>
      </c>
      <c r="B788" s="146">
        <f t="shared" si="8"/>
        <v>4.934309495</v>
      </c>
      <c r="C788" s="144">
        <f t="shared" si="1"/>
        <v>2023</v>
      </c>
      <c r="D788" s="144">
        <f t="shared" si="2"/>
        <v>1</v>
      </c>
      <c r="E788" s="131">
        <f t="shared" si="3"/>
        <v>45016</v>
      </c>
      <c r="F788" s="131">
        <f t="shared" si="4"/>
        <v>45107</v>
      </c>
      <c r="G788" s="130" t="str">
        <f t="shared" si="5"/>
        <v/>
      </c>
      <c r="H788" s="130" t="str">
        <f t="shared" si="6"/>
        <v/>
      </c>
      <c r="I788" s="147">
        <f t="shared" si="7"/>
        <v>4.994222946</v>
      </c>
      <c r="J788" s="130"/>
      <c r="K788" s="130"/>
      <c r="L788" s="130"/>
      <c r="M788" s="130"/>
      <c r="N788" s="130"/>
      <c r="O788" s="130"/>
      <c r="P788" s="130"/>
      <c r="Q788" s="130"/>
      <c r="R788" s="130"/>
      <c r="S788" s="130"/>
      <c r="T788" s="130"/>
      <c r="U788" s="130"/>
    </row>
    <row r="789" ht="12.75" customHeight="1">
      <c r="A789" s="142">
        <v>44976.0</v>
      </c>
      <c r="B789" s="146">
        <f t="shared" si="8"/>
        <v>5.044019329</v>
      </c>
      <c r="C789" s="144">
        <f t="shared" si="1"/>
        <v>2023</v>
      </c>
      <c r="D789" s="144">
        <f t="shared" si="2"/>
        <v>1</v>
      </c>
      <c r="E789" s="131">
        <f t="shared" si="3"/>
        <v>45016</v>
      </c>
      <c r="F789" s="131">
        <f t="shared" si="4"/>
        <v>45107</v>
      </c>
      <c r="G789" s="130" t="str">
        <f t="shared" si="5"/>
        <v/>
      </c>
      <c r="H789" s="130" t="str">
        <f t="shared" si="6"/>
        <v/>
      </c>
      <c r="I789" s="147">
        <f t="shared" si="7"/>
        <v>4.994222946</v>
      </c>
      <c r="J789" s="130"/>
      <c r="K789" s="130"/>
      <c r="L789" s="130"/>
      <c r="M789" s="130"/>
      <c r="N789" s="130"/>
      <c r="O789" s="130"/>
      <c r="P789" s="130"/>
      <c r="Q789" s="130"/>
      <c r="R789" s="130"/>
      <c r="S789" s="130"/>
      <c r="T789" s="130"/>
      <c r="U789" s="130"/>
    </row>
    <row r="790" ht="12.75" customHeight="1">
      <c r="A790" s="142">
        <v>44977.0</v>
      </c>
      <c r="B790" s="146">
        <f t="shared" si="8"/>
        <v>4.931872691</v>
      </c>
      <c r="C790" s="144">
        <f t="shared" si="1"/>
        <v>2023</v>
      </c>
      <c r="D790" s="144">
        <f t="shared" si="2"/>
        <v>1</v>
      </c>
      <c r="E790" s="131">
        <f t="shared" si="3"/>
        <v>45016</v>
      </c>
      <c r="F790" s="131">
        <f t="shared" si="4"/>
        <v>45107</v>
      </c>
      <c r="G790" s="130" t="str">
        <f t="shared" si="5"/>
        <v/>
      </c>
      <c r="H790" s="130" t="str">
        <f t="shared" si="6"/>
        <v/>
      </c>
      <c r="I790" s="147">
        <f t="shared" si="7"/>
        <v>4.994222946</v>
      </c>
      <c r="J790" s="130"/>
      <c r="K790" s="130"/>
      <c r="L790" s="130"/>
      <c r="M790" s="130"/>
      <c r="N790" s="130"/>
      <c r="O790" s="130"/>
      <c r="P790" s="130"/>
      <c r="Q790" s="130"/>
      <c r="R790" s="130"/>
      <c r="S790" s="130"/>
      <c r="T790" s="130"/>
      <c r="U790" s="130"/>
    </row>
    <row r="791" ht="12.75" customHeight="1">
      <c r="A791" s="142">
        <v>44978.0</v>
      </c>
      <c r="B791" s="146">
        <f t="shared" si="8"/>
        <v>5.041523469</v>
      </c>
      <c r="C791" s="144">
        <f t="shared" si="1"/>
        <v>2023</v>
      </c>
      <c r="D791" s="144">
        <f t="shared" si="2"/>
        <v>1</v>
      </c>
      <c r="E791" s="131">
        <f t="shared" si="3"/>
        <v>45016</v>
      </c>
      <c r="F791" s="131">
        <f t="shared" si="4"/>
        <v>45107</v>
      </c>
      <c r="G791" s="130" t="str">
        <f t="shared" si="5"/>
        <v/>
      </c>
      <c r="H791" s="130" t="str">
        <f t="shared" si="6"/>
        <v/>
      </c>
      <c r="I791" s="147">
        <f t="shared" si="7"/>
        <v>4.994222946</v>
      </c>
      <c r="J791" s="130"/>
      <c r="K791" s="130"/>
      <c r="L791" s="130"/>
      <c r="M791" s="130"/>
      <c r="N791" s="130"/>
      <c r="O791" s="130"/>
      <c r="P791" s="130"/>
      <c r="Q791" s="130"/>
      <c r="R791" s="130"/>
      <c r="S791" s="130"/>
      <c r="T791" s="130"/>
      <c r="U791" s="130"/>
    </row>
    <row r="792" ht="12.75" customHeight="1">
      <c r="A792" s="142">
        <v>44979.0</v>
      </c>
      <c r="B792" s="146">
        <f t="shared" si="8"/>
        <v>4.929437308</v>
      </c>
      <c r="C792" s="144">
        <f t="shared" si="1"/>
        <v>2023</v>
      </c>
      <c r="D792" s="144">
        <f t="shared" si="2"/>
        <v>1</v>
      </c>
      <c r="E792" s="131">
        <f t="shared" si="3"/>
        <v>45016</v>
      </c>
      <c r="F792" s="131">
        <f t="shared" si="4"/>
        <v>45107</v>
      </c>
      <c r="G792" s="130" t="str">
        <f t="shared" si="5"/>
        <v/>
      </c>
      <c r="H792" s="130" t="str">
        <f t="shared" si="6"/>
        <v/>
      </c>
      <c r="I792" s="147">
        <f t="shared" si="7"/>
        <v>4.994222946</v>
      </c>
      <c r="J792" s="130"/>
      <c r="K792" s="130"/>
      <c r="L792" s="130"/>
      <c r="M792" s="130"/>
      <c r="N792" s="130"/>
      <c r="O792" s="130"/>
      <c r="P792" s="130"/>
      <c r="Q792" s="130"/>
      <c r="R792" s="130"/>
      <c r="S792" s="130"/>
      <c r="T792" s="130"/>
      <c r="U792" s="130"/>
    </row>
    <row r="793" ht="12.75" customHeight="1">
      <c r="A793" s="142">
        <v>44980.0</v>
      </c>
      <c r="B793" s="146">
        <f t="shared" si="8"/>
        <v>5.039029066</v>
      </c>
      <c r="C793" s="144">
        <f t="shared" si="1"/>
        <v>2023</v>
      </c>
      <c r="D793" s="144">
        <f t="shared" si="2"/>
        <v>1</v>
      </c>
      <c r="E793" s="131">
        <f t="shared" si="3"/>
        <v>45016</v>
      </c>
      <c r="F793" s="131">
        <f t="shared" si="4"/>
        <v>45107</v>
      </c>
      <c r="G793" s="130" t="str">
        <f t="shared" si="5"/>
        <v/>
      </c>
      <c r="H793" s="130" t="str">
        <f t="shared" si="6"/>
        <v/>
      </c>
      <c r="I793" s="147">
        <f t="shared" si="7"/>
        <v>4.994222946</v>
      </c>
      <c r="J793" s="130"/>
      <c r="K793" s="130"/>
      <c r="L793" s="130"/>
      <c r="M793" s="130"/>
      <c r="N793" s="130"/>
      <c r="O793" s="130"/>
      <c r="P793" s="130"/>
      <c r="Q793" s="130"/>
      <c r="R793" s="130"/>
      <c r="S793" s="130"/>
      <c r="T793" s="130"/>
      <c r="U793" s="130"/>
    </row>
    <row r="794" ht="12.75" customHeight="1">
      <c r="A794" s="142">
        <v>44981.0</v>
      </c>
      <c r="B794" s="146">
        <f t="shared" si="8"/>
        <v>4.927003343</v>
      </c>
      <c r="C794" s="144">
        <f t="shared" si="1"/>
        <v>2023</v>
      </c>
      <c r="D794" s="144">
        <f t="shared" si="2"/>
        <v>1</v>
      </c>
      <c r="E794" s="131">
        <f t="shared" si="3"/>
        <v>45016</v>
      </c>
      <c r="F794" s="131">
        <f t="shared" si="4"/>
        <v>45107</v>
      </c>
      <c r="G794" s="130" t="str">
        <f t="shared" si="5"/>
        <v/>
      </c>
      <c r="H794" s="130" t="str">
        <f t="shared" si="6"/>
        <v/>
      </c>
      <c r="I794" s="147">
        <f t="shared" si="7"/>
        <v>4.994222946</v>
      </c>
      <c r="J794" s="130"/>
      <c r="K794" s="130"/>
      <c r="L794" s="130"/>
      <c r="M794" s="130"/>
      <c r="N794" s="130"/>
      <c r="O794" s="130"/>
      <c r="P794" s="130"/>
      <c r="Q794" s="130"/>
      <c r="R794" s="130"/>
      <c r="S794" s="130"/>
      <c r="T794" s="130"/>
      <c r="U794" s="130"/>
    </row>
    <row r="795" ht="12.75" customHeight="1">
      <c r="A795" s="142">
        <v>44982.0</v>
      </c>
      <c r="B795" s="146">
        <f t="shared" si="8"/>
        <v>5.036536119</v>
      </c>
      <c r="C795" s="144">
        <f t="shared" si="1"/>
        <v>2023</v>
      </c>
      <c r="D795" s="144">
        <f t="shared" si="2"/>
        <v>1</v>
      </c>
      <c r="E795" s="131">
        <f t="shared" si="3"/>
        <v>45016</v>
      </c>
      <c r="F795" s="131">
        <f t="shared" si="4"/>
        <v>45107</v>
      </c>
      <c r="G795" s="130" t="str">
        <f t="shared" si="5"/>
        <v/>
      </c>
      <c r="H795" s="130" t="str">
        <f t="shared" si="6"/>
        <v/>
      </c>
      <c r="I795" s="147">
        <f t="shared" si="7"/>
        <v>4.994222946</v>
      </c>
      <c r="J795" s="130"/>
      <c r="K795" s="130"/>
      <c r="L795" s="130"/>
      <c r="M795" s="130"/>
      <c r="N795" s="130"/>
      <c r="O795" s="130"/>
      <c r="P795" s="130"/>
      <c r="Q795" s="130"/>
      <c r="R795" s="130"/>
      <c r="S795" s="130"/>
      <c r="T795" s="130"/>
      <c r="U795" s="130"/>
    </row>
    <row r="796" ht="12.75" customHeight="1">
      <c r="A796" s="142">
        <v>44983.0</v>
      </c>
      <c r="B796" s="146">
        <f t="shared" si="8"/>
        <v>4.924570796</v>
      </c>
      <c r="C796" s="144">
        <f t="shared" si="1"/>
        <v>2023</v>
      </c>
      <c r="D796" s="144">
        <f t="shared" si="2"/>
        <v>1</v>
      </c>
      <c r="E796" s="131">
        <f t="shared" si="3"/>
        <v>45016</v>
      </c>
      <c r="F796" s="131">
        <f t="shared" si="4"/>
        <v>45107</v>
      </c>
      <c r="G796" s="130" t="str">
        <f t="shared" si="5"/>
        <v/>
      </c>
      <c r="H796" s="130" t="str">
        <f t="shared" si="6"/>
        <v/>
      </c>
      <c r="I796" s="147">
        <f t="shared" si="7"/>
        <v>4.994222946</v>
      </c>
      <c r="J796" s="130"/>
      <c r="K796" s="130"/>
      <c r="L796" s="130"/>
      <c r="M796" s="130"/>
      <c r="N796" s="130"/>
      <c r="O796" s="130"/>
      <c r="P796" s="130"/>
      <c r="Q796" s="130"/>
      <c r="R796" s="130"/>
      <c r="S796" s="130"/>
      <c r="T796" s="130"/>
      <c r="U796" s="130"/>
    </row>
    <row r="797" ht="12.75" customHeight="1">
      <c r="A797" s="142">
        <v>44984.0</v>
      </c>
      <c r="B797" s="146">
        <f t="shared" si="8"/>
        <v>5.034044627</v>
      </c>
      <c r="C797" s="144">
        <f t="shared" si="1"/>
        <v>2023</v>
      </c>
      <c r="D797" s="144">
        <f t="shared" si="2"/>
        <v>1</v>
      </c>
      <c r="E797" s="131">
        <f t="shared" si="3"/>
        <v>45016</v>
      </c>
      <c r="F797" s="131">
        <f t="shared" si="4"/>
        <v>45107</v>
      </c>
      <c r="G797" s="130" t="str">
        <f t="shared" si="5"/>
        <v/>
      </c>
      <c r="H797" s="130" t="str">
        <f t="shared" si="6"/>
        <v/>
      </c>
      <c r="I797" s="147">
        <f t="shared" si="7"/>
        <v>4.994222946</v>
      </c>
      <c r="J797" s="130"/>
      <c r="K797" s="130"/>
      <c r="L797" s="130"/>
      <c r="M797" s="130"/>
      <c r="N797" s="130"/>
      <c r="O797" s="130"/>
      <c r="P797" s="130"/>
      <c r="Q797" s="130"/>
      <c r="R797" s="130"/>
      <c r="S797" s="130"/>
      <c r="T797" s="130"/>
      <c r="U797" s="130"/>
    </row>
    <row r="798" ht="12.75" customHeight="1">
      <c r="A798" s="142">
        <v>44985.0</v>
      </c>
      <c r="B798" s="146">
        <f t="shared" si="8"/>
        <v>4.922139667</v>
      </c>
      <c r="C798" s="144">
        <f t="shared" si="1"/>
        <v>2023</v>
      </c>
      <c r="D798" s="144">
        <f t="shared" si="2"/>
        <v>1</v>
      </c>
      <c r="E798" s="131">
        <f t="shared" si="3"/>
        <v>45016</v>
      </c>
      <c r="F798" s="131">
        <f t="shared" si="4"/>
        <v>45107</v>
      </c>
      <c r="G798" s="130" t="str">
        <f t="shared" si="5"/>
        <v/>
      </c>
      <c r="H798" s="130" t="str">
        <f t="shared" si="6"/>
        <v/>
      </c>
      <c r="I798" s="147">
        <f t="shared" si="7"/>
        <v>4.994222946</v>
      </c>
      <c r="J798" s="130"/>
      <c r="K798" s="130"/>
      <c r="L798" s="130"/>
      <c r="M798" s="130"/>
      <c r="N798" s="130"/>
      <c r="O798" s="130"/>
      <c r="P798" s="130"/>
      <c r="Q798" s="130"/>
      <c r="R798" s="130"/>
      <c r="S798" s="130"/>
      <c r="T798" s="130"/>
      <c r="U798" s="130"/>
    </row>
    <row r="799" ht="12.75" customHeight="1">
      <c r="A799" s="142">
        <v>44986.0</v>
      </c>
      <c r="B799" s="146">
        <f t="shared" si="8"/>
        <v>5.031554589</v>
      </c>
      <c r="C799" s="144">
        <f t="shared" si="1"/>
        <v>2023</v>
      </c>
      <c r="D799" s="144">
        <f t="shared" si="2"/>
        <v>1</v>
      </c>
      <c r="E799" s="131">
        <f t="shared" si="3"/>
        <v>45016</v>
      </c>
      <c r="F799" s="131">
        <f t="shared" si="4"/>
        <v>45107</v>
      </c>
      <c r="G799" s="130" t="str">
        <f t="shared" si="5"/>
        <v/>
      </c>
      <c r="H799" s="130" t="str">
        <f t="shared" si="6"/>
        <v/>
      </c>
      <c r="I799" s="147">
        <f t="shared" si="7"/>
        <v>4.994222946</v>
      </c>
      <c r="J799" s="130"/>
      <c r="K799" s="130"/>
      <c r="L799" s="130"/>
      <c r="M799" s="130"/>
      <c r="N799" s="130"/>
      <c r="O799" s="130"/>
      <c r="P799" s="130"/>
      <c r="Q799" s="130"/>
      <c r="R799" s="130"/>
      <c r="S799" s="130"/>
      <c r="T799" s="130"/>
      <c r="U799" s="130"/>
    </row>
    <row r="800" ht="12.75" customHeight="1">
      <c r="A800" s="142">
        <v>44987.0</v>
      </c>
      <c r="B800" s="146">
        <f t="shared" si="8"/>
        <v>4.919709954</v>
      </c>
      <c r="C800" s="144">
        <f t="shared" si="1"/>
        <v>2023</v>
      </c>
      <c r="D800" s="144">
        <f t="shared" si="2"/>
        <v>1</v>
      </c>
      <c r="E800" s="131">
        <f t="shared" si="3"/>
        <v>45016</v>
      </c>
      <c r="F800" s="131">
        <f t="shared" si="4"/>
        <v>45107</v>
      </c>
      <c r="G800" s="130" t="str">
        <f t="shared" si="5"/>
        <v/>
      </c>
      <c r="H800" s="130" t="str">
        <f t="shared" si="6"/>
        <v/>
      </c>
      <c r="I800" s="147">
        <f t="shared" si="7"/>
        <v>4.994222946</v>
      </c>
      <c r="J800" s="130"/>
      <c r="K800" s="130"/>
      <c r="L800" s="130"/>
      <c r="M800" s="130"/>
      <c r="N800" s="130"/>
      <c r="O800" s="130"/>
      <c r="P800" s="130"/>
      <c r="Q800" s="130"/>
      <c r="R800" s="130"/>
      <c r="S800" s="130"/>
      <c r="T800" s="130"/>
      <c r="U800" s="130"/>
    </row>
    <row r="801" ht="12.75" customHeight="1">
      <c r="A801" s="142">
        <v>44988.0</v>
      </c>
      <c r="B801" s="146">
        <f t="shared" si="8"/>
        <v>5.029066003</v>
      </c>
      <c r="C801" s="144">
        <f t="shared" si="1"/>
        <v>2023</v>
      </c>
      <c r="D801" s="144">
        <f t="shared" si="2"/>
        <v>1</v>
      </c>
      <c r="E801" s="131">
        <f t="shared" si="3"/>
        <v>45016</v>
      </c>
      <c r="F801" s="131">
        <f t="shared" si="4"/>
        <v>45107</v>
      </c>
      <c r="G801" s="130" t="str">
        <f t="shared" si="5"/>
        <v/>
      </c>
      <c r="H801" s="130" t="str">
        <f t="shared" si="6"/>
        <v/>
      </c>
      <c r="I801" s="147">
        <f t="shared" si="7"/>
        <v>4.994222946</v>
      </c>
      <c r="J801" s="130"/>
      <c r="K801" s="130"/>
      <c r="L801" s="130"/>
      <c r="M801" s="130"/>
      <c r="N801" s="130"/>
      <c r="O801" s="130"/>
      <c r="P801" s="130"/>
      <c r="Q801" s="130"/>
      <c r="R801" s="130"/>
      <c r="S801" s="130"/>
      <c r="T801" s="130"/>
      <c r="U801" s="130"/>
    </row>
    <row r="802" ht="12.75" customHeight="1">
      <c r="A802" s="142">
        <v>44989.0</v>
      </c>
      <c r="B802" s="146">
        <f t="shared" si="8"/>
        <v>4.917281656</v>
      </c>
      <c r="C802" s="144">
        <f t="shared" si="1"/>
        <v>2023</v>
      </c>
      <c r="D802" s="144">
        <f t="shared" si="2"/>
        <v>1</v>
      </c>
      <c r="E802" s="131">
        <f t="shared" si="3"/>
        <v>45016</v>
      </c>
      <c r="F802" s="131">
        <f t="shared" si="4"/>
        <v>45107</v>
      </c>
      <c r="G802" s="130" t="str">
        <f t="shared" si="5"/>
        <v/>
      </c>
      <c r="H802" s="130" t="str">
        <f t="shared" si="6"/>
        <v/>
      </c>
      <c r="I802" s="147">
        <f t="shared" si="7"/>
        <v>4.994222946</v>
      </c>
      <c r="J802" s="130"/>
      <c r="K802" s="130"/>
      <c r="L802" s="130"/>
      <c r="M802" s="130"/>
      <c r="N802" s="130"/>
      <c r="O802" s="130"/>
      <c r="P802" s="130"/>
      <c r="Q802" s="130"/>
      <c r="R802" s="130"/>
      <c r="S802" s="130"/>
      <c r="T802" s="130"/>
      <c r="U802" s="130"/>
    </row>
    <row r="803" ht="12.75" customHeight="1">
      <c r="A803" s="142">
        <v>44990.0</v>
      </c>
      <c r="B803" s="146">
        <f t="shared" si="8"/>
        <v>5.02657887</v>
      </c>
      <c r="C803" s="144">
        <f t="shared" si="1"/>
        <v>2023</v>
      </c>
      <c r="D803" s="144">
        <f t="shared" si="2"/>
        <v>1</v>
      </c>
      <c r="E803" s="131">
        <f t="shared" si="3"/>
        <v>45016</v>
      </c>
      <c r="F803" s="131">
        <f t="shared" si="4"/>
        <v>45107</v>
      </c>
      <c r="G803" s="130" t="str">
        <f t="shared" si="5"/>
        <v/>
      </c>
      <c r="H803" s="130" t="str">
        <f t="shared" si="6"/>
        <v/>
      </c>
      <c r="I803" s="147">
        <f t="shared" si="7"/>
        <v>4.994222946</v>
      </c>
      <c r="J803" s="130"/>
      <c r="K803" s="130"/>
      <c r="L803" s="130"/>
      <c r="M803" s="130"/>
      <c r="N803" s="130"/>
      <c r="O803" s="130"/>
      <c r="P803" s="130"/>
      <c r="Q803" s="130"/>
      <c r="R803" s="130"/>
      <c r="S803" s="130"/>
      <c r="T803" s="130"/>
      <c r="U803" s="130"/>
    </row>
    <row r="804" ht="12.75" customHeight="1">
      <c r="A804" s="142">
        <v>44991.0</v>
      </c>
      <c r="B804" s="146">
        <f t="shared" si="8"/>
        <v>4.914854772</v>
      </c>
      <c r="C804" s="144">
        <f t="shared" si="1"/>
        <v>2023</v>
      </c>
      <c r="D804" s="144">
        <f t="shared" si="2"/>
        <v>1</v>
      </c>
      <c r="E804" s="131">
        <f t="shared" si="3"/>
        <v>45016</v>
      </c>
      <c r="F804" s="131">
        <f t="shared" si="4"/>
        <v>45107</v>
      </c>
      <c r="G804" s="130" t="str">
        <f t="shared" si="5"/>
        <v/>
      </c>
      <c r="H804" s="130" t="str">
        <f t="shared" si="6"/>
        <v/>
      </c>
      <c r="I804" s="147">
        <f t="shared" si="7"/>
        <v>4.994222946</v>
      </c>
      <c r="J804" s="130"/>
      <c r="K804" s="130"/>
      <c r="L804" s="130"/>
      <c r="M804" s="130"/>
      <c r="N804" s="130"/>
      <c r="O804" s="130"/>
      <c r="P804" s="130"/>
      <c r="Q804" s="130"/>
      <c r="R804" s="130"/>
      <c r="S804" s="130"/>
      <c r="T804" s="130"/>
      <c r="U804" s="130"/>
    </row>
    <row r="805" ht="12.75" customHeight="1">
      <c r="A805" s="142">
        <v>44992.0</v>
      </c>
      <c r="B805" s="146">
        <f t="shared" si="8"/>
        <v>5.024093187</v>
      </c>
      <c r="C805" s="144">
        <f t="shared" si="1"/>
        <v>2023</v>
      </c>
      <c r="D805" s="144">
        <f t="shared" si="2"/>
        <v>1</v>
      </c>
      <c r="E805" s="131">
        <f t="shared" si="3"/>
        <v>45016</v>
      </c>
      <c r="F805" s="131">
        <f t="shared" si="4"/>
        <v>45107</v>
      </c>
      <c r="G805" s="130" t="str">
        <f t="shared" si="5"/>
        <v/>
      </c>
      <c r="H805" s="130" t="str">
        <f t="shared" si="6"/>
        <v/>
      </c>
      <c r="I805" s="147">
        <f t="shared" si="7"/>
        <v>4.994222946</v>
      </c>
      <c r="J805" s="130"/>
      <c r="K805" s="130"/>
      <c r="L805" s="130"/>
      <c r="M805" s="130"/>
      <c r="N805" s="130"/>
      <c r="O805" s="130"/>
      <c r="P805" s="130"/>
      <c r="Q805" s="130"/>
      <c r="R805" s="130"/>
      <c r="S805" s="130"/>
      <c r="T805" s="130"/>
      <c r="U805" s="130"/>
    </row>
    <row r="806" ht="12.75" customHeight="1">
      <c r="A806" s="142">
        <v>44993.0</v>
      </c>
      <c r="B806" s="146">
        <f t="shared" si="8"/>
        <v>4.912429302</v>
      </c>
      <c r="C806" s="144">
        <f t="shared" si="1"/>
        <v>2023</v>
      </c>
      <c r="D806" s="144">
        <f t="shared" si="2"/>
        <v>1</v>
      </c>
      <c r="E806" s="131">
        <f t="shared" si="3"/>
        <v>45016</v>
      </c>
      <c r="F806" s="131">
        <f t="shared" si="4"/>
        <v>45107</v>
      </c>
      <c r="G806" s="130" t="str">
        <f t="shared" si="5"/>
        <v/>
      </c>
      <c r="H806" s="130" t="str">
        <f t="shared" si="6"/>
        <v/>
      </c>
      <c r="I806" s="147">
        <f t="shared" si="7"/>
        <v>4.994222946</v>
      </c>
      <c r="J806" s="130"/>
      <c r="K806" s="130"/>
      <c r="L806" s="130"/>
      <c r="M806" s="130"/>
      <c r="N806" s="130"/>
      <c r="O806" s="130"/>
      <c r="P806" s="130"/>
      <c r="Q806" s="130"/>
      <c r="R806" s="130"/>
      <c r="S806" s="130"/>
      <c r="T806" s="130"/>
      <c r="U806" s="130"/>
    </row>
    <row r="807" ht="12.75" customHeight="1">
      <c r="A807" s="142">
        <v>44994.0</v>
      </c>
      <c r="B807" s="146">
        <f t="shared" si="8"/>
        <v>5.021608955</v>
      </c>
      <c r="C807" s="144">
        <f t="shared" si="1"/>
        <v>2023</v>
      </c>
      <c r="D807" s="144">
        <f t="shared" si="2"/>
        <v>1</v>
      </c>
      <c r="E807" s="131">
        <f t="shared" si="3"/>
        <v>45016</v>
      </c>
      <c r="F807" s="131">
        <f t="shared" si="4"/>
        <v>45107</v>
      </c>
      <c r="G807" s="130" t="str">
        <f t="shared" si="5"/>
        <v/>
      </c>
      <c r="H807" s="130" t="str">
        <f t="shared" si="6"/>
        <v/>
      </c>
      <c r="I807" s="147">
        <f t="shared" si="7"/>
        <v>4.994222946</v>
      </c>
      <c r="J807" s="130"/>
      <c r="K807" s="130"/>
      <c r="L807" s="130"/>
      <c r="M807" s="130"/>
      <c r="N807" s="130"/>
      <c r="O807" s="130"/>
      <c r="P807" s="130"/>
      <c r="Q807" s="130"/>
      <c r="R807" s="130"/>
      <c r="S807" s="130"/>
      <c r="T807" s="130"/>
      <c r="U807" s="130"/>
    </row>
    <row r="808" ht="12.75" customHeight="1">
      <c r="A808" s="142">
        <v>44995.0</v>
      </c>
      <c r="B808" s="146">
        <f t="shared" si="8"/>
        <v>4.910005245</v>
      </c>
      <c r="C808" s="144">
        <f t="shared" si="1"/>
        <v>2023</v>
      </c>
      <c r="D808" s="144">
        <f t="shared" si="2"/>
        <v>1</v>
      </c>
      <c r="E808" s="131">
        <f t="shared" si="3"/>
        <v>45016</v>
      </c>
      <c r="F808" s="131">
        <f t="shared" si="4"/>
        <v>45107</v>
      </c>
      <c r="G808" s="130" t="str">
        <f t="shared" si="5"/>
        <v/>
      </c>
      <c r="H808" s="130" t="str">
        <f t="shared" si="6"/>
        <v/>
      </c>
      <c r="I808" s="147">
        <f t="shared" si="7"/>
        <v>4.994222946</v>
      </c>
      <c r="J808" s="130"/>
      <c r="K808" s="130"/>
      <c r="L808" s="130"/>
      <c r="M808" s="130"/>
      <c r="N808" s="130"/>
      <c r="O808" s="130"/>
      <c r="P808" s="130"/>
      <c r="Q808" s="130"/>
      <c r="R808" s="130"/>
      <c r="S808" s="130"/>
      <c r="T808" s="130"/>
      <c r="U808" s="130"/>
    </row>
    <row r="809" ht="12.75" customHeight="1">
      <c r="A809" s="142">
        <v>44996.0</v>
      </c>
      <c r="B809" s="146">
        <f t="shared" si="8"/>
        <v>5.019126172</v>
      </c>
      <c r="C809" s="144">
        <f t="shared" si="1"/>
        <v>2023</v>
      </c>
      <c r="D809" s="144">
        <f t="shared" si="2"/>
        <v>1</v>
      </c>
      <c r="E809" s="131">
        <f t="shared" si="3"/>
        <v>45016</v>
      </c>
      <c r="F809" s="131">
        <f t="shared" si="4"/>
        <v>45107</v>
      </c>
      <c r="G809" s="130" t="str">
        <f t="shared" si="5"/>
        <v/>
      </c>
      <c r="H809" s="130" t="str">
        <f t="shared" si="6"/>
        <v/>
      </c>
      <c r="I809" s="147">
        <f t="shared" si="7"/>
        <v>4.994222946</v>
      </c>
      <c r="J809" s="130"/>
      <c r="K809" s="130"/>
      <c r="L809" s="130"/>
      <c r="M809" s="130"/>
      <c r="N809" s="130"/>
      <c r="O809" s="130"/>
      <c r="P809" s="130"/>
      <c r="Q809" s="130"/>
      <c r="R809" s="130"/>
      <c r="S809" s="130"/>
      <c r="T809" s="130"/>
      <c r="U809" s="130"/>
    </row>
    <row r="810" ht="12.75" customHeight="1">
      <c r="A810" s="142">
        <v>44997.0</v>
      </c>
      <c r="B810" s="146">
        <f t="shared" si="8"/>
        <v>4.907582598</v>
      </c>
      <c r="C810" s="144">
        <f t="shared" si="1"/>
        <v>2023</v>
      </c>
      <c r="D810" s="144">
        <f t="shared" si="2"/>
        <v>1</v>
      </c>
      <c r="E810" s="131">
        <f t="shared" si="3"/>
        <v>45016</v>
      </c>
      <c r="F810" s="131">
        <f t="shared" si="4"/>
        <v>45107</v>
      </c>
      <c r="G810" s="130" t="str">
        <f t="shared" si="5"/>
        <v/>
      </c>
      <c r="H810" s="130" t="str">
        <f t="shared" si="6"/>
        <v/>
      </c>
      <c r="I810" s="147">
        <f t="shared" si="7"/>
        <v>4.994222946</v>
      </c>
      <c r="J810" s="130"/>
      <c r="K810" s="130"/>
      <c r="L810" s="130"/>
      <c r="M810" s="130"/>
      <c r="N810" s="130"/>
      <c r="O810" s="130"/>
      <c r="P810" s="130"/>
      <c r="Q810" s="130"/>
      <c r="R810" s="130"/>
      <c r="S810" s="130"/>
      <c r="T810" s="130"/>
      <c r="U810" s="130"/>
    </row>
    <row r="811" ht="12.75" customHeight="1">
      <c r="A811" s="142">
        <v>44998.0</v>
      </c>
      <c r="B811" s="146">
        <f t="shared" si="8"/>
        <v>5.016644837</v>
      </c>
      <c r="C811" s="144">
        <f t="shared" si="1"/>
        <v>2023</v>
      </c>
      <c r="D811" s="144">
        <f t="shared" si="2"/>
        <v>1</v>
      </c>
      <c r="E811" s="131">
        <f t="shared" si="3"/>
        <v>45016</v>
      </c>
      <c r="F811" s="131">
        <f t="shared" si="4"/>
        <v>45107</v>
      </c>
      <c r="G811" s="130" t="str">
        <f t="shared" si="5"/>
        <v/>
      </c>
      <c r="H811" s="130" t="str">
        <f t="shared" si="6"/>
        <v/>
      </c>
      <c r="I811" s="147">
        <f t="shared" si="7"/>
        <v>4.994222946</v>
      </c>
      <c r="J811" s="130"/>
      <c r="K811" s="130"/>
      <c r="L811" s="130"/>
      <c r="M811" s="130"/>
      <c r="N811" s="130"/>
      <c r="O811" s="130"/>
      <c r="P811" s="130"/>
      <c r="Q811" s="130"/>
      <c r="R811" s="130"/>
      <c r="S811" s="130"/>
      <c r="T811" s="130"/>
      <c r="U811" s="130"/>
    </row>
    <row r="812" ht="12.75" customHeight="1">
      <c r="A812" s="142">
        <v>44999.0</v>
      </c>
      <c r="B812" s="146">
        <f t="shared" si="8"/>
        <v>4.905161363</v>
      </c>
      <c r="C812" s="144">
        <f t="shared" si="1"/>
        <v>2023</v>
      </c>
      <c r="D812" s="144">
        <f t="shared" si="2"/>
        <v>1</v>
      </c>
      <c r="E812" s="131">
        <f t="shared" si="3"/>
        <v>45016</v>
      </c>
      <c r="F812" s="131">
        <f t="shared" si="4"/>
        <v>45107</v>
      </c>
      <c r="G812" s="130" t="str">
        <f t="shared" si="5"/>
        <v/>
      </c>
      <c r="H812" s="130" t="str">
        <f t="shared" si="6"/>
        <v/>
      </c>
      <c r="I812" s="147">
        <f t="shared" si="7"/>
        <v>4.994222946</v>
      </c>
      <c r="J812" s="130"/>
      <c r="K812" s="130"/>
      <c r="L812" s="130"/>
      <c r="M812" s="130"/>
      <c r="N812" s="130"/>
      <c r="O812" s="130"/>
      <c r="P812" s="130"/>
      <c r="Q812" s="130"/>
      <c r="R812" s="130"/>
      <c r="S812" s="130"/>
      <c r="T812" s="130"/>
      <c r="U812" s="130"/>
    </row>
    <row r="813" ht="12.75" customHeight="1">
      <c r="A813" s="142">
        <v>45000.0</v>
      </c>
      <c r="B813" s="146">
        <f t="shared" si="8"/>
        <v>5.014164949</v>
      </c>
      <c r="C813" s="144">
        <f t="shared" si="1"/>
        <v>2023</v>
      </c>
      <c r="D813" s="144">
        <f t="shared" si="2"/>
        <v>1</v>
      </c>
      <c r="E813" s="131">
        <f t="shared" si="3"/>
        <v>45016</v>
      </c>
      <c r="F813" s="131">
        <f t="shared" si="4"/>
        <v>45107</v>
      </c>
      <c r="G813" s="130" t="str">
        <f t="shared" si="5"/>
        <v/>
      </c>
      <c r="H813" s="130" t="str">
        <f t="shared" si="6"/>
        <v/>
      </c>
      <c r="I813" s="147">
        <f t="shared" si="7"/>
        <v>4.994222946</v>
      </c>
      <c r="J813" s="130"/>
      <c r="K813" s="130"/>
      <c r="L813" s="130"/>
      <c r="M813" s="130"/>
      <c r="N813" s="130"/>
      <c r="O813" s="130"/>
      <c r="P813" s="130"/>
      <c r="Q813" s="130"/>
      <c r="R813" s="130"/>
      <c r="S813" s="130"/>
      <c r="T813" s="130"/>
      <c r="U813" s="130"/>
    </row>
    <row r="814" ht="12.75" customHeight="1">
      <c r="A814" s="142">
        <v>45001.0</v>
      </c>
      <c r="B814" s="146">
        <f t="shared" si="8"/>
        <v>4.902741537</v>
      </c>
      <c r="C814" s="144">
        <f t="shared" si="1"/>
        <v>2023</v>
      </c>
      <c r="D814" s="144">
        <f t="shared" si="2"/>
        <v>1</v>
      </c>
      <c r="E814" s="131">
        <f t="shared" si="3"/>
        <v>45016</v>
      </c>
      <c r="F814" s="131">
        <f t="shared" si="4"/>
        <v>45107</v>
      </c>
      <c r="G814" s="130" t="str">
        <f t="shared" si="5"/>
        <v/>
      </c>
      <c r="H814" s="130" t="str">
        <f t="shared" si="6"/>
        <v/>
      </c>
      <c r="I814" s="147">
        <f t="shared" si="7"/>
        <v>4.994222946</v>
      </c>
      <c r="J814" s="130"/>
      <c r="K814" s="130"/>
      <c r="L814" s="130"/>
      <c r="M814" s="130"/>
      <c r="N814" s="130"/>
      <c r="O814" s="130"/>
      <c r="P814" s="130"/>
      <c r="Q814" s="130"/>
      <c r="R814" s="130"/>
      <c r="S814" s="130"/>
      <c r="T814" s="130"/>
      <c r="U814" s="130"/>
    </row>
    <row r="815" ht="12.75" customHeight="1">
      <c r="A815" s="142">
        <v>45002.0</v>
      </c>
      <c r="B815" s="146">
        <f t="shared" si="8"/>
        <v>5.011686507</v>
      </c>
      <c r="C815" s="144">
        <f t="shared" si="1"/>
        <v>2023</v>
      </c>
      <c r="D815" s="144">
        <f t="shared" si="2"/>
        <v>1</v>
      </c>
      <c r="E815" s="131">
        <f t="shared" si="3"/>
        <v>45016</v>
      </c>
      <c r="F815" s="131">
        <f t="shared" si="4"/>
        <v>45107</v>
      </c>
      <c r="G815" s="130" t="str">
        <f t="shared" si="5"/>
        <v/>
      </c>
      <c r="H815" s="130" t="str">
        <f t="shared" si="6"/>
        <v/>
      </c>
      <c r="I815" s="147">
        <f t="shared" si="7"/>
        <v>4.994222946</v>
      </c>
      <c r="J815" s="130"/>
      <c r="K815" s="130"/>
      <c r="L815" s="130"/>
      <c r="M815" s="130"/>
      <c r="N815" s="130"/>
      <c r="O815" s="130"/>
      <c r="P815" s="130"/>
      <c r="Q815" s="130"/>
      <c r="R815" s="130"/>
      <c r="S815" s="130"/>
      <c r="T815" s="130"/>
      <c r="U815" s="130"/>
    </row>
    <row r="816" ht="12.75" customHeight="1">
      <c r="A816" s="142">
        <v>45003.0</v>
      </c>
      <c r="B816" s="146">
        <f t="shared" si="8"/>
        <v>4.90032312</v>
      </c>
      <c r="C816" s="144">
        <f t="shared" si="1"/>
        <v>2023</v>
      </c>
      <c r="D816" s="144">
        <f t="shared" si="2"/>
        <v>1</v>
      </c>
      <c r="E816" s="131">
        <f t="shared" si="3"/>
        <v>45016</v>
      </c>
      <c r="F816" s="131">
        <f t="shared" si="4"/>
        <v>45107</v>
      </c>
      <c r="G816" s="130" t="str">
        <f t="shared" si="5"/>
        <v/>
      </c>
      <c r="H816" s="130" t="str">
        <f t="shared" si="6"/>
        <v/>
      </c>
      <c r="I816" s="147">
        <f t="shared" si="7"/>
        <v>4.994222946</v>
      </c>
      <c r="J816" s="130"/>
      <c r="K816" s="130"/>
      <c r="L816" s="130"/>
      <c r="M816" s="130"/>
      <c r="N816" s="130"/>
      <c r="O816" s="130"/>
      <c r="P816" s="130"/>
      <c r="Q816" s="130"/>
      <c r="R816" s="130"/>
      <c r="S816" s="130"/>
      <c r="T816" s="130"/>
      <c r="U816" s="130"/>
    </row>
    <row r="817" ht="12.75" customHeight="1">
      <c r="A817" s="142">
        <v>45004.0</v>
      </c>
      <c r="B817" s="146">
        <f t="shared" si="8"/>
        <v>5.009209511</v>
      </c>
      <c r="C817" s="144">
        <f t="shared" si="1"/>
        <v>2023</v>
      </c>
      <c r="D817" s="144">
        <f t="shared" si="2"/>
        <v>1</v>
      </c>
      <c r="E817" s="131">
        <f t="shared" si="3"/>
        <v>45016</v>
      </c>
      <c r="F817" s="131">
        <f t="shared" si="4"/>
        <v>45107</v>
      </c>
      <c r="G817" s="130" t="str">
        <f t="shared" si="5"/>
        <v/>
      </c>
      <c r="H817" s="130" t="str">
        <f t="shared" si="6"/>
        <v/>
      </c>
      <c r="I817" s="147">
        <f t="shared" si="7"/>
        <v>4.994222946</v>
      </c>
      <c r="J817" s="130"/>
      <c r="K817" s="130"/>
      <c r="L817" s="130"/>
      <c r="M817" s="130"/>
      <c r="N817" s="130"/>
      <c r="O817" s="130"/>
      <c r="P817" s="130"/>
      <c r="Q817" s="130"/>
      <c r="R817" s="130"/>
      <c r="S817" s="130"/>
      <c r="T817" s="130"/>
      <c r="U817" s="130"/>
    </row>
    <row r="818" ht="12.75" customHeight="1">
      <c r="A818" s="142">
        <v>45005.0</v>
      </c>
      <c r="B818" s="146">
        <f t="shared" si="8"/>
        <v>4.897906111</v>
      </c>
      <c r="C818" s="144">
        <f t="shared" si="1"/>
        <v>2023</v>
      </c>
      <c r="D818" s="144">
        <f t="shared" si="2"/>
        <v>1</v>
      </c>
      <c r="E818" s="131">
        <f t="shared" si="3"/>
        <v>45016</v>
      </c>
      <c r="F818" s="131">
        <f t="shared" si="4"/>
        <v>45107</v>
      </c>
      <c r="G818" s="130" t="str">
        <f t="shared" si="5"/>
        <v/>
      </c>
      <c r="H818" s="130" t="str">
        <f t="shared" si="6"/>
        <v/>
      </c>
      <c r="I818" s="147">
        <f t="shared" si="7"/>
        <v>4.994222946</v>
      </c>
      <c r="J818" s="130"/>
      <c r="K818" s="130"/>
      <c r="L818" s="130"/>
      <c r="M818" s="130"/>
      <c r="N818" s="130"/>
      <c r="O818" s="130"/>
      <c r="P818" s="130"/>
      <c r="Q818" s="130"/>
      <c r="R818" s="130"/>
      <c r="S818" s="130"/>
      <c r="T818" s="130"/>
      <c r="U818" s="130"/>
    </row>
    <row r="819" ht="12.75" customHeight="1">
      <c r="A819" s="142">
        <v>45006.0</v>
      </c>
      <c r="B819" s="146">
        <f t="shared" si="8"/>
        <v>5.006733958</v>
      </c>
      <c r="C819" s="144">
        <f t="shared" si="1"/>
        <v>2023</v>
      </c>
      <c r="D819" s="144">
        <f t="shared" si="2"/>
        <v>1</v>
      </c>
      <c r="E819" s="131">
        <f t="shared" si="3"/>
        <v>45016</v>
      </c>
      <c r="F819" s="131">
        <f t="shared" si="4"/>
        <v>45107</v>
      </c>
      <c r="G819" s="130" t="str">
        <f t="shared" si="5"/>
        <v/>
      </c>
      <c r="H819" s="130" t="str">
        <f t="shared" si="6"/>
        <v/>
      </c>
      <c r="I819" s="147">
        <f t="shared" si="7"/>
        <v>4.994222946</v>
      </c>
      <c r="J819" s="130"/>
      <c r="K819" s="130"/>
      <c r="L819" s="130"/>
      <c r="M819" s="130"/>
      <c r="N819" s="130"/>
      <c r="O819" s="130"/>
      <c r="P819" s="130"/>
      <c r="Q819" s="130"/>
      <c r="R819" s="130"/>
      <c r="S819" s="130"/>
      <c r="T819" s="130"/>
      <c r="U819" s="130"/>
    </row>
    <row r="820" ht="12.75" customHeight="1">
      <c r="A820" s="142">
        <v>45007.0</v>
      </c>
      <c r="B820" s="146">
        <f t="shared" si="8"/>
        <v>4.895490508</v>
      </c>
      <c r="C820" s="144">
        <f t="shared" si="1"/>
        <v>2023</v>
      </c>
      <c r="D820" s="144">
        <f t="shared" si="2"/>
        <v>1</v>
      </c>
      <c r="E820" s="131">
        <f t="shared" si="3"/>
        <v>45016</v>
      </c>
      <c r="F820" s="131">
        <f t="shared" si="4"/>
        <v>45107</v>
      </c>
      <c r="G820" s="130" t="str">
        <f t="shared" si="5"/>
        <v/>
      </c>
      <c r="H820" s="130" t="str">
        <f t="shared" si="6"/>
        <v/>
      </c>
      <c r="I820" s="147">
        <f t="shared" si="7"/>
        <v>4.994222946</v>
      </c>
      <c r="J820" s="130"/>
      <c r="K820" s="130"/>
      <c r="L820" s="130"/>
      <c r="M820" s="130"/>
      <c r="N820" s="130"/>
      <c r="O820" s="130"/>
      <c r="P820" s="130"/>
      <c r="Q820" s="130"/>
      <c r="R820" s="130"/>
      <c r="S820" s="130"/>
      <c r="T820" s="130"/>
      <c r="U820" s="130"/>
    </row>
    <row r="821" ht="12.75" customHeight="1">
      <c r="A821" s="142">
        <v>45008.0</v>
      </c>
      <c r="B821" s="146">
        <f t="shared" si="8"/>
        <v>5.004259849</v>
      </c>
      <c r="C821" s="144">
        <f t="shared" si="1"/>
        <v>2023</v>
      </c>
      <c r="D821" s="144">
        <f t="shared" si="2"/>
        <v>1</v>
      </c>
      <c r="E821" s="131">
        <f t="shared" si="3"/>
        <v>45016</v>
      </c>
      <c r="F821" s="131">
        <f t="shared" si="4"/>
        <v>45107</v>
      </c>
      <c r="G821" s="130" t="str">
        <f t="shared" si="5"/>
        <v/>
      </c>
      <c r="H821" s="130" t="str">
        <f t="shared" si="6"/>
        <v/>
      </c>
      <c r="I821" s="147">
        <f t="shared" si="7"/>
        <v>4.994222946</v>
      </c>
      <c r="J821" s="130"/>
      <c r="K821" s="130"/>
      <c r="L821" s="130"/>
      <c r="M821" s="130"/>
      <c r="N821" s="130"/>
      <c r="O821" s="130"/>
      <c r="P821" s="130"/>
      <c r="Q821" s="130"/>
      <c r="R821" s="130"/>
      <c r="S821" s="130"/>
      <c r="T821" s="130"/>
      <c r="U821" s="130"/>
    </row>
    <row r="822" ht="12.75" customHeight="1">
      <c r="A822" s="142">
        <v>45009.0</v>
      </c>
      <c r="B822" s="146">
        <f t="shared" si="8"/>
        <v>4.893076312</v>
      </c>
      <c r="C822" s="144">
        <f t="shared" si="1"/>
        <v>2023</v>
      </c>
      <c r="D822" s="144">
        <f t="shared" si="2"/>
        <v>1</v>
      </c>
      <c r="E822" s="131">
        <f t="shared" si="3"/>
        <v>45016</v>
      </c>
      <c r="F822" s="131">
        <f t="shared" si="4"/>
        <v>45107</v>
      </c>
      <c r="G822" s="130" t="str">
        <f t="shared" si="5"/>
        <v/>
      </c>
      <c r="H822" s="130" t="str">
        <f t="shared" si="6"/>
        <v/>
      </c>
      <c r="I822" s="147">
        <f t="shared" si="7"/>
        <v>4.994222946</v>
      </c>
      <c r="J822" s="130"/>
      <c r="K822" s="130"/>
      <c r="L822" s="130"/>
      <c r="M822" s="130"/>
      <c r="N822" s="130"/>
      <c r="O822" s="130"/>
      <c r="P822" s="130"/>
      <c r="Q822" s="130"/>
      <c r="R822" s="130"/>
      <c r="S822" s="130"/>
      <c r="T822" s="130"/>
      <c r="U822" s="130"/>
    </row>
    <row r="823" ht="12.75" customHeight="1">
      <c r="A823" s="142">
        <v>45010.0</v>
      </c>
      <c r="B823" s="146">
        <f t="shared" si="8"/>
        <v>5.001787183</v>
      </c>
      <c r="C823" s="144">
        <f t="shared" si="1"/>
        <v>2023</v>
      </c>
      <c r="D823" s="144">
        <f t="shared" si="2"/>
        <v>1</v>
      </c>
      <c r="E823" s="131">
        <f t="shared" si="3"/>
        <v>45016</v>
      </c>
      <c r="F823" s="131">
        <f t="shared" si="4"/>
        <v>45107</v>
      </c>
      <c r="G823" s="130" t="str">
        <f t="shared" si="5"/>
        <v/>
      </c>
      <c r="H823" s="130" t="str">
        <f t="shared" si="6"/>
        <v/>
      </c>
      <c r="I823" s="147">
        <f t="shared" si="7"/>
        <v>4.994222946</v>
      </c>
      <c r="J823" s="130"/>
      <c r="K823" s="130"/>
      <c r="L823" s="130"/>
      <c r="M823" s="130"/>
      <c r="N823" s="130"/>
      <c r="O823" s="130"/>
      <c r="P823" s="130"/>
      <c r="Q823" s="130"/>
      <c r="R823" s="130"/>
      <c r="S823" s="130"/>
      <c r="T823" s="130"/>
      <c r="U823" s="130"/>
    </row>
    <row r="824" ht="12.75" customHeight="1">
      <c r="A824" s="142">
        <v>45011.0</v>
      </c>
      <c r="B824" s="146">
        <f t="shared" si="8"/>
        <v>4.89066352</v>
      </c>
      <c r="C824" s="144">
        <f t="shared" si="1"/>
        <v>2023</v>
      </c>
      <c r="D824" s="144">
        <f t="shared" si="2"/>
        <v>1</v>
      </c>
      <c r="E824" s="131">
        <f t="shared" si="3"/>
        <v>45016</v>
      </c>
      <c r="F824" s="131">
        <f t="shared" si="4"/>
        <v>45107</v>
      </c>
      <c r="G824" s="130" t="str">
        <f t="shared" si="5"/>
        <v/>
      </c>
      <c r="H824" s="130" t="str">
        <f t="shared" si="6"/>
        <v/>
      </c>
      <c r="I824" s="147">
        <f t="shared" si="7"/>
        <v>4.994222946</v>
      </c>
      <c r="J824" s="130"/>
      <c r="K824" s="130"/>
      <c r="L824" s="130"/>
      <c r="M824" s="130"/>
      <c r="N824" s="130"/>
      <c r="O824" s="130"/>
      <c r="P824" s="130"/>
      <c r="Q824" s="130"/>
      <c r="R824" s="130"/>
      <c r="S824" s="130"/>
      <c r="T824" s="130"/>
      <c r="U824" s="130"/>
    </row>
    <row r="825" ht="12.75" customHeight="1">
      <c r="A825" s="142">
        <v>45012.0</v>
      </c>
      <c r="B825" s="146">
        <f t="shared" si="8"/>
        <v>4.999315958</v>
      </c>
      <c r="C825" s="144">
        <f t="shared" si="1"/>
        <v>2023</v>
      </c>
      <c r="D825" s="144">
        <f t="shared" si="2"/>
        <v>1</v>
      </c>
      <c r="E825" s="131">
        <f t="shared" si="3"/>
        <v>45016</v>
      </c>
      <c r="F825" s="131">
        <f t="shared" si="4"/>
        <v>45107</v>
      </c>
      <c r="G825" s="130" t="str">
        <f t="shared" si="5"/>
        <v/>
      </c>
      <c r="H825" s="130" t="str">
        <f t="shared" si="6"/>
        <v/>
      </c>
      <c r="I825" s="147">
        <f t="shared" si="7"/>
        <v>4.994222946</v>
      </c>
      <c r="J825" s="130"/>
      <c r="K825" s="130"/>
      <c r="L825" s="130"/>
      <c r="M825" s="130"/>
      <c r="N825" s="130"/>
      <c r="O825" s="130"/>
      <c r="P825" s="130"/>
      <c r="Q825" s="130"/>
      <c r="R825" s="130"/>
      <c r="S825" s="130"/>
      <c r="T825" s="130"/>
      <c r="U825" s="130"/>
    </row>
    <row r="826" ht="12.75" customHeight="1">
      <c r="A826" s="142">
        <v>45013.0</v>
      </c>
      <c r="B826" s="146">
        <f t="shared" si="8"/>
        <v>4.888252133</v>
      </c>
      <c r="C826" s="144">
        <f t="shared" si="1"/>
        <v>2023</v>
      </c>
      <c r="D826" s="144">
        <f t="shared" si="2"/>
        <v>1</v>
      </c>
      <c r="E826" s="131">
        <f t="shared" si="3"/>
        <v>45016</v>
      </c>
      <c r="F826" s="131">
        <f t="shared" si="4"/>
        <v>45107</v>
      </c>
      <c r="G826" s="130" t="str">
        <f t="shared" si="5"/>
        <v/>
      </c>
      <c r="H826" s="130" t="str">
        <f t="shared" si="6"/>
        <v/>
      </c>
      <c r="I826" s="147">
        <f t="shared" si="7"/>
        <v>4.994222946</v>
      </c>
      <c r="J826" s="130"/>
      <c r="K826" s="130"/>
      <c r="L826" s="130"/>
      <c r="M826" s="130"/>
      <c r="N826" s="130"/>
      <c r="O826" s="130"/>
      <c r="P826" s="130"/>
      <c r="Q826" s="130"/>
      <c r="R826" s="130"/>
      <c r="S826" s="130"/>
      <c r="T826" s="130"/>
      <c r="U826" s="130"/>
    </row>
    <row r="827" ht="12.75" customHeight="1">
      <c r="A827" s="142">
        <v>45014.0</v>
      </c>
      <c r="B827" s="146">
        <f t="shared" si="8"/>
        <v>4.996846173</v>
      </c>
      <c r="C827" s="144">
        <f t="shared" si="1"/>
        <v>2023</v>
      </c>
      <c r="D827" s="144">
        <f t="shared" si="2"/>
        <v>1</v>
      </c>
      <c r="E827" s="131">
        <f t="shared" si="3"/>
        <v>45016</v>
      </c>
      <c r="F827" s="131">
        <f t="shared" si="4"/>
        <v>45107</v>
      </c>
      <c r="G827" s="130" t="str">
        <f t="shared" si="5"/>
        <v/>
      </c>
      <c r="H827" s="130" t="str">
        <f t="shared" si="6"/>
        <v/>
      </c>
      <c r="I827" s="147">
        <f t="shared" si="7"/>
        <v>4.994222946</v>
      </c>
      <c r="J827" s="130"/>
      <c r="K827" s="130"/>
      <c r="L827" s="130"/>
      <c r="M827" s="130"/>
      <c r="N827" s="130"/>
      <c r="O827" s="130"/>
      <c r="P827" s="130"/>
      <c r="Q827" s="130"/>
      <c r="R827" s="130"/>
      <c r="S827" s="130"/>
      <c r="T827" s="130"/>
      <c r="U827" s="130"/>
    </row>
    <row r="828" ht="12.75" customHeight="1">
      <c r="A828" s="142">
        <v>45015.0</v>
      </c>
      <c r="B828" s="146">
        <f t="shared" si="8"/>
        <v>4.885842148</v>
      </c>
      <c r="C828" s="144">
        <f t="shared" si="1"/>
        <v>2023</v>
      </c>
      <c r="D828" s="144">
        <f t="shared" si="2"/>
        <v>1</v>
      </c>
      <c r="E828" s="131">
        <f t="shared" si="3"/>
        <v>45016</v>
      </c>
      <c r="F828" s="131">
        <f t="shared" si="4"/>
        <v>45107</v>
      </c>
      <c r="G828" s="130" t="str">
        <f t="shared" si="5"/>
        <v/>
      </c>
      <c r="H828" s="130" t="str">
        <f t="shared" si="6"/>
        <v/>
      </c>
      <c r="I828" s="147">
        <f t="shared" si="7"/>
        <v>4.994222946</v>
      </c>
      <c r="J828" s="130"/>
      <c r="K828" s="130"/>
      <c r="L828" s="130"/>
      <c r="M828" s="130"/>
      <c r="N828" s="130"/>
      <c r="O828" s="130"/>
      <c r="P828" s="130"/>
      <c r="Q828" s="130"/>
      <c r="R828" s="130"/>
      <c r="S828" s="130"/>
      <c r="T828" s="130"/>
      <c r="U828" s="130"/>
    </row>
    <row r="829" ht="12.75" customHeight="1">
      <c r="A829" s="142">
        <v>45016.0</v>
      </c>
      <c r="B829" s="146">
        <f t="shared" si="8"/>
        <v>4.994377828</v>
      </c>
      <c r="C829" s="144">
        <f t="shared" si="1"/>
        <v>2023</v>
      </c>
      <c r="D829" s="144">
        <f t="shared" si="2"/>
        <v>1</v>
      </c>
      <c r="E829" s="131">
        <f t="shared" si="3"/>
        <v>45016</v>
      </c>
      <c r="F829" s="131">
        <f t="shared" si="4"/>
        <v>45107</v>
      </c>
      <c r="G829" s="131">
        <f t="shared" si="5"/>
        <v>45016</v>
      </c>
      <c r="H829" s="131">
        <f t="shared" si="6"/>
        <v>45107</v>
      </c>
      <c r="I829" s="147">
        <f t="shared" si="7"/>
        <v>4.994222946</v>
      </c>
      <c r="J829" s="130"/>
      <c r="K829" s="130"/>
      <c r="L829" s="130"/>
      <c r="M829" s="130"/>
      <c r="N829" s="130"/>
      <c r="O829" s="130"/>
      <c r="P829" s="130"/>
      <c r="Q829" s="130"/>
      <c r="R829" s="130"/>
      <c r="S829" s="130"/>
      <c r="T829" s="130"/>
      <c r="U829" s="130"/>
    </row>
    <row r="830" ht="12.75" customHeight="1">
      <c r="A830" s="142">
        <v>45017.0</v>
      </c>
      <c r="B830" s="146">
        <f t="shared" si="8"/>
        <v>4.883433566</v>
      </c>
      <c r="C830" s="144">
        <f t="shared" si="1"/>
        <v>2023</v>
      </c>
      <c r="D830" s="144">
        <f t="shared" si="2"/>
        <v>2</v>
      </c>
      <c r="E830" s="131">
        <f t="shared" si="3"/>
        <v>45107</v>
      </c>
      <c r="F830" s="131">
        <f t="shared" si="4"/>
        <v>45199</v>
      </c>
      <c r="G830" s="130" t="str">
        <f t="shared" si="5"/>
        <v/>
      </c>
      <c r="H830" s="130" t="str">
        <f t="shared" si="6"/>
        <v/>
      </c>
      <c r="I830" s="147">
        <f t="shared" si="7"/>
        <v>4.883330101</v>
      </c>
      <c r="J830" s="130"/>
      <c r="K830" s="130"/>
      <c r="L830" s="130"/>
      <c r="M830" s="130"/>
      <c r="N830" s="130"/>
      <c r="O830" s="130"/>
      <c r="P830" s="130"/>
      <c r="Q830" s="130"/>
      <c r="R830" s="130"/>
      <c r="S830" s="130"/>
      <c r="T830" s="130"/>
      <c r="U830" s="130"/>
    </row>
    <row r="831" ht="12.75" customHeight="1">
      <c r="A831" s="142">
        <v>45018.0</v>
      </c>
      <c r="B831" s="146">
        <f t="shared" si="8"/>
        <v>4.991910921</v>
      </c>
      <c r="C831" s="144">
        <f t="shared" si="1"/>
        <v>2023</v>
      </c>
      <c r="D831" s="144">
        <f t="shared" si="2"/>
        <v>2</v>
      </c>
      <c r="E831" s="131">
        <f t="shared" si="3"/>
        <v>45107</v>
      </c>
      <c r="F831" s="131">
        <f t="shared" si="4"/>
        <v>45199</v>
      </c>
      <c r="G831" s="130" t="str">
        <f t="shared" si="5"/>
        <v/>
      </c>
      <c r="H831" s="130" t="str">
        <f t="shared" si="6"/>
        <v/>
      </c>
      <c r="I831" s="147">
        <f t="shared" si="7"/>
        <v>4.883330101</v>
      </c>
      <c r="J831" s="130"/>
      <c r="K831" s="130"/>
      <c r="L831" s="130"/>
      <c r="M831" s="130"/>
      <c r="N831" s="130"/>
      <c r="O831" s="130"/>
      <c r="P831" s="130"/>
      <c r="Q831" s="130"/>
      <c r="R831" s="130"/>
      <c r="S831" s="130"/>
      <c r="T831" s="130"/>
      <c r="U831" s="130"/>
    </row>
    <row r="832" ht="12.75" customHeight="1">
      <c r="A832" s="142">
        <v>45019.0</v>
      </c>
      <c r="B832" s="146">
        <f t="shared" si="8"/>
        <v>4.881026385</v>
      </c>
      <c r="C832" s="144">
        <f t="shared" si="1"/>
        <v>2023</v>
      </c>
      <c r="D832" s="144">
        <f t="shared" si="2"/>
        <v>2</v>
      </c>
      <c r="E832" s="131">
        <f t="shared" si="3"/>
        <v>45107</v>
      </c>
      <c r="F832" s="131">
        <f t="shared" si="4"/>
        <v>45199</v>
      </c>
      <c r="G832" s="130" t="str">
        <f t="shared" si="5"/>
        <v/>
      </c>
      <c r="H832" s="130" t="str">
        <f t="shared" si="6"/>
        <v/>
      </c>
      <c r="I832" s="147">
        <f t="shared" si="7"/>
        <v>4.883330101</v>
      </c>
      <c r="J832" s="130"/>
      <c r="K832" s="130"/>
      <c r="L832" s="130"/>
      <c r="M832" s="130"/>
      <c r="N832" s="130"/>
      <c r="O832" s="130"/>
      <c r="P832" s="130"/>
      <c r="Q832" s="130"/>
      <c r="R832" s="130"/>
      <c r="S832" s="130"/>
      <c r="T832" s="130"/>
      <c r="U832" s="130"/>
    </row>
    <row r="833" ht="12.75" customHeight="1">
      <c r="A833" s="142">
        <v>45020.0</v>
      </c>
      <c r="B833" s="146">
        <f t="shared" si="8"/>
        <v>4.989445452</v>
      </c>
      <c r="C833" s="144">
        <f t="shared" si="1"/>
        <v>2023</v>
      </c>
      <c r="D833" s="144">
        <f t="shared" si="2"/>
        <v>2</v>
      </c>
      <c r="E833" s="131">
        <f t="shared" si="3"/>
        <v>45107</v>
      </c>
      <c r="F833" s="131">
        <f t="shared" si="4"/>
        <v>45199</v>
      </c>
      <c r="G833" s="130" t="str">
        <f t="shared" si="5"/>
        <v/>
      </c>
      <c r="H833" s="130" t="str">
        <f t="shared" si="6"/>
        <v/>
      </c>
      <c r="I833" s="147">
        <f t="shared" si="7"/>
        <v>4.883330101</v>
      </c>
      <c r="J833" s="130"/>
      <c r="K833" s="130"/>
      <c r="L833" s="130"/>
      <c r="M833" s="130"/>
      <c r="N833" s="130"/>
      <c r="O833" s="130"/>
      <c r="P833" s="130"/>
      <c r="Q833" s="130"/>
      <c r="R833" s="130"/>
      <c r="S833" s="130"/>
      <c r="T833" s="130"/>
      <c r="U833" s="130"/>
    </row>
    <row r="834" ht="12.75" customHeight="1">
      <c r="A834" s="142">
        <v>45021.0</v>
      </c>
      <c r="B834" s="146">
        <f t="shared" si="8"/>
        <v>4.878620605</v>
      </c>
      <c r="C834" s="144">
        <f t="shared" si="1"/>
        <v>2023</v>
      </c>
      <c r="D834" s="144">
        <f t="shared" si="2"/>
        <v>2</v>
      </c>
      <c r="E834" s="131">
        <f t="shared" si="3"/>
        <v>45107</v>
      </c>
      <c r="F834" s="131">
        <f t="shared" si="4"/>
        <v>45199</v>
      </c>
      <c r="G834" s="130" t="str">
        <f t="shared" si="5"/>
        <v/>
      </c>
      <c r="H834" s="130" t="str">
        <f t="shared" si="6"/>
        <v/>
      </c>
      <c r="I834" s="147">
        <f t="shared" si="7"/>
        <v>4.883330101</v>
      </c>
      <c r="J834" s="130"/>
      <c r="K834" s="130"/>
      <c r="L834" s="130"/>
      <c r="M834" s="130"/>
      <c r="N834" s="130"/>
      <c r="O834" s="130"/>
      <c r="P834" s="130"/>
      <c r="Q834" s="130"/>
      <c r="R834" s="130"/>
      <c r="S834" s="130"/>
      <c r="T834" s="130"/>
      <c r="U834" s="130"/>
    </row>
    <row r="835" ht="12.75" customHeight="1">
      <c r="A835" s="142">
        <v>45022.0</v>
      </c>
      <c r="B835" s="146">
        <f t="shared" si="8"/>
        <v>4.986981419</v>
      </c>
      <c r="C835" s="144">
        <f t="shared" si="1"/>
        <v>2023</v>
      </c>
      <c r="D835" s="144">
        <f t="shared" si="2"/>
        <v>2</v>
      </c>
      <c r="E835" s="131">
        <f t="shared" si="3"/>
        <v>45107</v>
      </c>
      <c r="F835" s="131">
        <f t="shared" si="4"/>
        <v>45199</v>
      </c>
      <c r="G835" s="130" t="str">
        <f t="shared" si="5"/>
        <v/>
      </c>
      <c r="H835" s="130" t="str">
        <f t="shared" si="6"/>
        <v/>
      </c>
      <c r="I835" s="147">
        <f t="shared" si="7"/>
        <v>4.883330101</v>
      </c>
      <c r="J835" s="130"/>
      <c r="K835" s="130"/>
      <c r="L835" s="130"/>
      <c r="M835" s="130"/>
      <c r="N835" s="130"/>
      <c r="O835" s="130"/>
      <c r="P835" s="130"/>
      <c r="Q835" s="130"/>
      <c r="R835" s="130"/>
      <c r="S835" s="130"/>
      <c r="T835" s="130"/>
      <c r="U835" s="130"/>
    </row>
    <row r="836" ht="12.75" customHeight="1">
      <c r="A836" s="142">
        <v>45023.0</v>
      </c>
      <c r="B836" s="146">
        <f t="shared" si="8"/>
        <v>4.876216223</v>
      </c>
      <c r="C836" s="144">
        <f t="shared" si="1"/>
        <v>2023</v>
      </c>
      <c r="D836" s="144">
        <f t="shared" si="2"/>
        <v>2</v>
      </c>
      <c r="E836" s="131">
        <f t="shared" si="3"/>
        <v>45107</v>
      </c>
      <c r="F836" s="131">
        <f t="shared" si="4"/>
        <v>45199</v>
      </c>
      <c r="G836" s="130" t="str">
        <f t="shared" si="5"/>
        <v/>
      </c>
      <c r="H836" s="130" t="str">
        <f t="shared" si="6"/>
        <v/>
      </c>
      <c r="I836" s="147">
        <f t="shared" si="7"/>
        <v>4.883330101</v>
      </c>
      <c r="J836" s="130"/>
      <c r="K836" s="130"/>
      <c r="L836" s="130"/>
      <c r="M836" s="130"/>
      <c r="N836" s="130"/>
      <c r="O836" s="130"/>
      <c r="P836" s="130"/>
      <c r="Q836" s="130"/>
      <c r="R836" s="130"/>
      <c r="S836" s="130"/>
      <c r="T836" s="130"/>
      <c r="U836" s="130"/>
    </row>
    <row r="837" ht="12.75" customHeight="1">
      <c r="A837" s="142">
        <v>45024.0</v>
      </c>
      <c r="B837" s="146">
        <f t="shared" si="8"/>
        <v>4.984518823</v>
      </c>
      <c r="C837" s="144">
        <f t="shared" si="1"/>
        <v>2023</v>
      </c>
      <c r="D837" s="144">
        <f t="shared" si="2"/>
        <v>2</v>
      </c>
      <c r="E837" s="131">
        <f t="shared" si="3"/>
        <v>45107</v>
      </c>
      <c r="F837" s="131">
        <f t="shared" si="4"/>
        <v>45199</v>
      </c>
      <c r="G837" s="130" t="str">
        <f t="shared" si="5"/>
        <v/>
      </c>
      <c r="H837" s="130" t="str">
        <f t="shared" si="6"/>
        <v/>
      </c>
      <c r="I837" s="147">
        <f t="shared" si="7"/>
        <v>4.883330101</v>
      </c>
      <c r="J837" s="130"/>
      <c r="K837" s="130"/>
      <c r="L837" s="130"/>
      <c r="M837" s="130"/>
      <c r="N837" s="130"/>
      <c r="O837" s="130"/>
      <c r="P837" s="130"/>
      <c r="Q837" s="130"/>
      <c r="R837" s="130"/>
      <c r="S837" s="130"/>
      <c r="T837" s="130"/>
      <c r="U837" s="130"/>
    </row>
    <row r="838" ht="12.75" customHeight="1">
      <c r="A838" s="142">
        <v>45025.0</v>
      </c>
      <c r="B838" s="146">
        <f t="shared" si="8"/>
        <v>4.873813241</v>
      </c>
      <c r="C838" s="144">
        <f t="shared" si="1"/>
        <v>2023</v>
      </c>
      <c r="D838" s="144">
        <f t="shared" si="2"/>
        <v>2</v>
      </c>
      <c r="E838" s="131">
        <f t="shared" si="3"/>
        <v>45107</v>
      </c>
      <c r="F838" s="131">
        <f t="shared" si="4"/>
        <v>45199</v>
      </c>
      <c r="G838" s="130" t="str">
        <f t="shared" si="5"/>
        <v/>
      </c>
      <c r="H838" s="130" t="str">
        <f t="shared" si="6"/>
        <v/>
      </c>
      <c r="I838" s="147">
        <f t="shared" si="7"/>
        <v>4.883330101</v>
      </c>
      <c r="J838" s="130"/>
      <c r="K838" s="130"/>
      <c r="L838" s="130"/>
      <c r="M838" s="130"/>
      <c r="N838" s="130"/>
      <c r="O838" s="130"/>
      <c r="P838" s="130"/>
      <c r="Q838" s="130"/>
      <c r="R838" s="130"/>
      <c r="S838" s="130"/>
      <c r="T838" s="130"/>
      <c r="U838" s="130"/>
    </row>
    <row r="839" ht="12.75" customHeight="1">
      <c r="A839" s="142">
        <v>45026.0</v>
      </c>
      <c r="B839" s="146">
        <f t="shared" si="8"/>
        <v>4.98205766</v>
      </c>
      <c r="C839" s="144">
        <f t="shared" si="1"/>
        <v>2023</v>
      </c>
      <c r="D839" s="144">
        <f t="shared" si="2"/>
        <v>2</v>
      </c>
      <c r="E839" s="131">
        <f t="shared" si="3"/>
        <v>45107</v>
      </c>
      <c r="F839" s="131">
        <f t="shared" si="4"/>
        <v>45199</v>
      </c>
      <c r="G839" s="130" t="str">
        <f t="shared" si="5"/>
        <v/>
      </c>
      <c r="H839" s="130" t="str">
        <f t="shared" si="6"/>
        <v/>
      </c>
      <c r="I839" s="147">
        <f t="shared" si="7"/>
        <v>4.883330101</v>
      </c>
      <c r="J839" s="130"/>
      <c r="K839" s="130"/>
      <c r="L839" s="130"/>
      <c r="M839" s="130"/>
      <c r="N839" s="130"/>
      <c r="O839" s="130"/>
      <c r="P839" s="130"/>
      <c r="Q839" s="130"/>
      <c r="R839" s="130"/>
      <c r="S839" s="130"/>
      <c r="T839" s="130"/>
      <c r="U839" s="130"/>
    </row>
    <row r="840" ht="12.75" customHeight="1">
      <c r="A840" s="142">
        <v>45027.0</v>
      </c>
      <c r="B840" s="146">
        <f t="shared" si="8"/>
        <v>4.871411656</v>
      </c>
      <c r="C840" s="144">
        <f t="shared" si="1"/>
        <v>2023</v>
      </c>
      <c r="D840" s="144">
        <f t="shared" si="2"/>
        <v>2</v>
      </c>
      <c r="E840" s="131">
        <f t="shared" si="3"/>
        <v>45107</v>
      </c>
      <c r="F840" s="131">
        <f t="shared" si="4"/>
        <v>45199</v>
      </c>
      <c r="G840" s="130" t="str">
        <f t="shared" si="5"/>
        <v/>
      </c>
      <c r="H840" s="130" t="str">
        <f t="shared" si="6"/>
        <v/>
      </c>
      <c r="I840" s="147">
        <f t="shared" si="7"/>
        <v>4.883330101</v>
      </c>
      <c r="J840" s="130"/>
      <c r="K840" s="130"/>
      <c r="L840" s="130"/>
      <c r="M840" s="130"/>
      <c r="N840" s="130"/>
      <c r="O840" s="130"/>
      <c r="P840" s="130"/>
      <c r="Q840" s="130"/>
      <c r="R840" s="130"/>
      <c r="S840" s="130"/>
      <c r="T840" s="130"/>
      <c r="U840" s="130"/>
    </row>
    <row r="841" ht="12.75" customHeight="1">
      <c r="A841" s="142">
        <v>45028.0</v>
      </c>
      <c r="B841" s="146">
        <f t="shared" si="8"/>
        <v>4.979597932</v>
      </c>
      <c r="C841" s="144">
        <f t="shared" si="1"/>
        <v>2023</v>
      </c>
      <c r="D841" s="144">
        <f t="shared" si="2"/>
        <v>2</v>
      </c>
      <c r="E841" s="131">
        <f t="shared" si="3"/>
        <v>45107</v>
      </c>
      <c r="F841" s="131">
        <f t="shared" si="4"/>
        <v>45199</v>
      </c>
      <c r="G841" s="130" t="str">
        <f t="shared" si="5"/>
        <v/>
      </c>
      <c r="H841" s="130" t="str">
        <f t="shared" si="6"/>
        <v/>
      </c>
      <c r="I841" s="147">
        <f t="shared" si="7"/>
        <v>4.883330101</v>
      </c>
      <c r="J841" s="130"/>
      <c r="K841" s="130"/>
      <c r="L841" s="130"/>
      <c r="M841" s="130"/>
      <c r="N841" s="130"/>
      <c r="O841" s="130"/>
      <c r="P841" s="130"/>
      <c r="Q841" s="130"/>
      <c r="R841" s="130"/>
      <c r="S841" s="130"/>
      <c r="T841" s="130"/>
      <c r="U841" s="130"/>
    </row>
    <row r="842" ht="12.75" customHeight="1">
      <c r="A842" s="142">
        <v>45029.0</v>
      </c>
      <c r="B842" s="146">
        <f t="shared" si="8"/>
        <v>4.869011467</v>
      </c>
      <c r="C842" s="144">
        <f t="shared" si="1"/>
        <v>2023</v>
      </c>
      <c r="D842" s="144">
        <f t="shared" si="2"/>
        <v>2</v>
      </c>
      <c r="E842" s="131">
        <f t="shared" si="3"/>
        <v>45107</v>
      </c>
      <c r="F842" s="131">
        <f t="shared" si="4"/>
        <v>45199</v>
      </c>
      <c r="G842" s="130" t="str">
        <f t="shared" si="5"/>
        <v/>
      </c>
      <c r="H842" s="130" t="str">
        <f t="shared" si="6"/>
        <v/>
      </c>
      <c r="I842" s="147">
        <f t="shared" si="7"/>
        <v>4.883330101</v>
      </c>
      <c r="J842" s="130"/>
      <c r="K842" s="130"/>
      <c r="L842" s="130"/>
      <c r="M842" s="130"/>
      <c r="N842" s="130"/>
      <c r="O842" s="130"/>
      <c r="P842" s="130"/>
      <c r="Q842" s="130"/>
      <c r="R842" s="130"/>
      <c r="S842" s="130"/>
      <c r="T842" s="130"/>
      <c r="U842" s="130"/>
    </row>
    <row r="843" ht="12.75" customHeight="1">
      <c r="A843" s="142">
        <v>45030.0</v>
      </c>
      <c r="B843" s="146">
        <f t="shared" si="8"/>
        <v>4.977139636</v>
      </c>
      <c r="C843" s="144">
        <f t="shared" si="1"/>
        <v>2023</v>
      </c>
      <c r="D843" s="144">
        <f t="shared" si="2"/>
        <v>2</v>
      </c>
      <c r="E843" s="131">
        <f t="shared" si="3"/>
        <v>45107</v>
      </c>
      <c r="F843" s="131">
        <f t="shared" si="4"/>
        <v>45199</v>
      </c>
      <c r="G843" s="130" t="str">
        <f t="shared" si="5"/>
        <v/>
      </c>
      <c r="H843" s="130" t="str">
        <f t="shared" si="6"/>
        <v/>
      </c>
      <c r="I843" s="147">
        <f t="shared" si="7"/>
        <v>4.883330101</v>
      </c>
      <c r="J843" s="130"/>
      <c r="K843" s="130"/>
      <c r="L843" s="130"/>
      <c r="M843" s="130"/>
      <c r="N843" s="130"/>
      <c r="O843" s="130"/>
      <c r="P843" s="130"/>
      <c r="Q843" s="130"/>
      <c r="R843" s="130"/>
      <c r="S843" s="130"/>
      <c r="T843" s="130"/>
      <c r="U843" s="130"/>
    </row>
    <row r="844" ht="12.75" customHeight="1">
      <c r="A844" s="142">
        <v>45031.0</v>
      </c>
      <c r="B844" s="146">
        <f t="shared" si="8"/>
        <v>4.866612674</v>
      </c>
      <c r="C844" s="144">
        <f t="shared" si="1"/>
        <v>2023</v>
      </c>
      <c r="D844" s="144">
        <f t="shared" si="2"/>
        <v>2</v>
      </c>
      <c r="E844" s="131">
        <f t="shared" si="3"/>
        <v>45107</v>
      </c>
      <c r="F844" s="131">
        <f t="shared" si="4"/>
        <v>45199</v>
      </c>
      <c r="G844" s="130" t="str">
        <f t="shared" si="5"/>
        <v/>
      </c>
      <c r="H844" s="130" t="str">
        <f t="shared" si="6"/>
        <v/>
      </c>
      <c r="I844" s="147">
        <f t="shared" si="7"/>
        <v>4.883330101</v>
      </c>
      <c r="J844" s="130"/>
      <c r="K844" s="130"/>
      <c r="L844" s="130"/>
      <c r="M844" s="130"/>
      <c r="N844" s="130"/>
      <c r="O844" s="130"/>
      <c r="P844" s="130"/>
      <c r="Q844" s="130"/>
      <c r="R844" s="130"/>
      <c r="S844" s="130"/>
      <c r="T844" s="130"/>
      <c r="U844" s="130"/>
    </row>
    <row r="845" ht="12.75" customHeight="1">
      <c r="A845" s="142">
        <v>45032.0</v>
      </c>
      <c r="B845" s="146">
        <f t="shared" si="8"/>
        <v>4.974682773</v>
      </c>
      <c r="C845" s="144">
        <f t="shared" si="1"/>
        <v>2023</v>
      </c>
      <c r="D845" s="144">
        <f t="shared" si="2"/>
        <v>2</v>
      </c>
      <c r="E845" s="131">
        <f t="shared" si="3"/>
        <v>45107</v>
      </c>
      <c r="F845" s="131">
        <f t="shared" si="4"/>
        <v>45199</v>
      </c>
      <c r="G845" s="130" t="str">
        <f t="shared" si="5"/>
        <v/>
      </c>
      <c r="H845" s="130" t="str">
        <f t="shared" si="6"/>
        <v/>
      </c>
      <c r="I845" s="147">
        <f t="shared" si="7"/>
        <v>4.883330101</v>
      </c>
      <c r="J845" s="130"/>
      <c r="K845" s="130"/>
      <c r="L845" s="130"/>
      <c r="M845" s="130"/>
      <c r="N845" s="130"/>
      <c r="O845" s="130"/>
      <c r="P845" s="130"/>
      <c r="Q845" s="130"/>
      <c r="R845" s="130"/>
      <c r="S845" s="130"/>
      <c r="T845" s="130"/>
      <c r="U845" s="130"/>
    </row>
    <row r="846" ht="12.75" customHeight="1">
      <c r="A846" s="142">
        <v>45033.0</v>
      </c>
      <c r="B846" s="146">
        <f t="shared" si="8"/>
        <v>4.864215276</v>
      </c>
      <c r="C846" s="144">
        <f t="shared" si="1"/>
        <v>2023</v>
      </c>
      <c r="D846" s="144">
        <f t="shared" si="2"/>
        <v>2</v>
      </c>
      <c r="E846" s="131">
        <f t="shared" si="3"/>
        <v>45107</v>
      </c>
      <c r="F846" s="131">
        <f t="shared" si="4"/>
        <v>45199</v>
      </c>
      <c r="G846" s="130" t="str">
        <f t="shared" si="5"/>
        <v/>
      </c>
      <c r="H846" s="130" t="str">
        <f t="shared" si="6"/>
        <v/>
      </c>
      <c r="I846" s="147">
        <f t="shared" si="7"/>
        <v>4.883330101</v>
      </c>
      <c r="J846" s="130"/>
      <c r="K846" s="130"/>
      <c r="L846" s="130"/>
      <c r="M846" s="130"/>
      <c r="N846" s="130"/>
      <c r="O846" s="130"/>
      <c r="P846" s="130"/>
      <c r="Q846" s="130"/>
      <c r="R846" s="130"/>
      <c r="S846" s="130"/>
      <c r="T846" s="130"/>
      <c r="U846" s="130"/>
    </row>
    <row r="847" ht="12.75" customHeight="1">
      <c r="A847" s="142">
        <v>45034.0</v>
      </c>
      <c r="B847" s="146">
        <f t="shared" si="8"/>
        <v>4.97222734</v>
      </c>
      <c r="C847" s="144">
        <f t="shared" si="1"/>
        <v>2023</v>
      </c>
      <c r="D847" s="144">
        <f t="shared" si="2"/>
        <v>2</v>
      </c>
      <c r="E847" s="131">
        <f t="shared" si="3"/>
        <v>45107</v>
      </c>
      <c r="F847" s="131">
        <f t="shared" si="4"/>
        <v>45199</v>
      </c>
      <c r="G847" s="130" t="str">
        <f t="shared" si="5"/>
        <v/>
      </c>
      <c r="H847" s="130" t="str">
        <f t="shared" si="6"/>
        <v/>
      </c>
      <c r="I847" s="147">
        <f t="shared" si="7"/>
        <v>4.883330101</v>
      </c>
      <c r="J847" s="130"/>
      <c r="K847" s="130"/>
      <c r="L847" s="130"/>
      <c r="M847" s="130"/>
      <c r="N847" s="130"/>
      <c r="O847" s="130"/>
      <c r="P847" s="130"/>
      <c r="Q847" s="130"/>
      <c r="R847" s="130"/>
      <c r="S847" s="130"/>
      <c r="T847" s="130"/>
      <c r="U847" s="130"/>
    </row>
    <row r="848" ht="12.75" customHeight="1">
      <c r="A848" s="142">
        <v>45035.0</v>
      </c>
      <c r="B848" s="146">
        <f t="shared" si="8"/>
        <v>4.861819272</v>
      </c>
      <c r="C848" s="144">
        <f t="shared" si="1"/>
        <v>2023</v>
      </c>
      <c r="D848" s="144">
        <f t="shared" si="2"/>
        <v>2</v>
      </c>
      <c r="E848" s="131">
        <f t="shared" si="3"/>
        <v>45107</v>
      </c>
      <c r="F848" s="131">
        <f t="shared" si="4"/>
        <v>45199</v>
      </c>
      <c r="G848" s="130" t="str">
        <f t="shared" si="5"/>
        <v/>
      </c>
      <c r="H848" s="130" t="str">
        <f t="shared" si="6"/>
        <v/>
      </c>
      <c r="I848" s="147">
        <f t="shared" si="7"/>
        <v>4.883330101</v>
      </c>
      <c r="J848" s="130"/>
      <c r="K848" s="130"/>
      <c r="L848" s="130"/>
      <c r="M848" s="130"/>
      <c r="N848" s="130"/>
      <c r="O848" s="130"/>
      <c r="P848" s="130"/>
      <c r="Q848" s="130"/>
      <c r="R848" s="130"/>
      <c r="S848" s="130"/>
      <c r="T848" s="130"/>
      <c r="U848" s="130"/>
    </row>
    <row r="849" ht="12.75" customHeight="1">
      <c r="A849" s="142">
        <v>45036.0</v>
      </c>
      <c r="B849" s="146">
        <f t="shared" si="8"/>
        <v>4.969773337</v>
      </c>
      <c r="C849" s="144">
        <f t="shared" si="1"/>
        <v>2023</v>
      </c>
      <c r="D849" s="144">
        <f t="shared" si="2"/>
        <v>2</v>
      </c>
      <c r="E849" s="131">
        <f t="shared" si="3"/>
        <v>45107</v>
      </c>
      <c r="F849" s="131">
        <f t="shared" si="4"/>
        <v>45199</v>
      </c>
      <c r="G849" s="130" t="str">
        <f t="shared" si="5"/>
        <v/>
      </c>
      <c r="H849" s="130" t="str">
        <f t="shared" si="6"/>
        <v/>
      </c>
      <c r="I849" s="147">
        <f t="shared" si="7"/>
        <v>4.883330101</v>
      </c>
      <c r="J849" s="130"/>
      <c r="K849" s="130"/>
      <c r="L849" s="130"/>
      <c r="M849" s="130"/>
      <c r="N849" s="130"/>
      <c r="O849" s="130"/>
      <c r="P849" s="130"/>
      <c r="Q849" s="130"/>
      <c r="R849" s="130"/>
      <c r="S849" s="130"/>
      <c r="T849" s="130"/>
      <c r="U849" s="130"/>
    </row>
    <row r="850" ht="12.75" customHeight="1">
      <c r="A850" s="142">
        <v>45037.0</v>
      </c>
      <c r="B850" s="146">
        <f t="shared" si="8"/>
        <v>4.85942466</v>
      </c>
      <c r="C850" s="144">
        <f t="shared" si="1"/>
        <v>2023</v>
      </c>
      <c r="D850" s="144">
        <f t="shared" si="2"/>
        <v>2</v>
      </c>
      <c r="E850" s="131">
        <f t="shared" si="3"/>
        <v>45107</v>
      </c>
      <c r="F850" s="131">
        <f t="shared" si="4"/>
        <v>45199</v>
      </c>
      <c r="G850" s="130" t="str">
        <f t="shared" si="5"/>
        <v/>
      </c>
      <c r="H850" s="130" t="str">
        <f t="shared" si="6"/>
        <v/>
      </c>
      <c r="I850" s="147">
        <f t="shared" si="7"/>
        <v>4.883330101</v>
      </c>
      <c r="J850" s="130"/>
      <c r="K850" s="130"/>
      <c r="L850" s="130"/>
      <c r="M850" s="130"/>
      <c r="N850" s="130"/>
      <c r="O850" s="130"/>
      <c r="P850" s="130"/>
      <c r="Q850" s="130"/>
      <c r="R850" s="130"/>
      <c r="S850" s="130"/>
      <c r="T850" s="130"/>
      <c r="U850" s="130"/>
    </row>
    <row r="851" ht="12.75" customHeight="1">
      <c r="A851" s="142">
        <v>45038.0</v>
      </c>
      <c r="B851" s="146">
        <f t="shared" si="8"/>
        <v>4.967320763</v>
      </c>
      <c r="C851" s="144">
        <f t="shared" si="1"/>
        <v>2023</v>
      </c>
      <c r="D851" s="144">
        <f t="shared" si="2"/>
        <v>2</v>
      </c>
      <c r="E851" s="131">
        <f t="shared" si="3"/>
        <v>45107</v>
      </c>
      <c r="F851" s="131">
        <f t="shared" si="4"/>
        <v>45199</v>
      </c>
      <c r="G851" s="130" t="str">
        <f t="shared" si="5"/>
        <v/>
      </c>
      <c r="H851" s="130" t="str">
        <f t="shared" si="6"/>
        <v/>
      </c>
      <c r="I851" s="147">
        <f t="shared" si="7"/>
        <v>4.883330101</v>
      </c>
      <c r="J851" s="130"/>
      <c r="K851" s="130"/>
      <c r="L851" s="130"/>
      <c r="M851" s="130"/>
      <c r="N851" s="130"/>
      <c r="O851" s="130"/>
      <c r="P851" s="130"/>
      <c r="Q851" s="130"/>
      <c r="R851" s="130"/>
      <c r="S851" s="130"/>
      <c r="T851" s="130"/>
      <c r="U851" s="130"/>
    </row>
    <row r="852" ht="12.75" customHeight="1">
      <c r="A852" s="142">
        <v>45039.0</v>
      </c>
      <c r="B852" s="146">
        <f t="shared" si="8"/>
        <v>4.857031441</v>
      </c>
      <c r="C852" s="144">
        <f t="shared" si="1"/>
        <v>2023</v>
      </c>
      <c r="D852" s="144">
        <f t="shared" si="2"/>
        <v>2</v>
      </c>
      <c r="E852" s="131">
        <f t="shared" si="3"/>
        <v>45107</v>
      </c>
      <c r="F852" s="131">
        <f t="shared" si="4"/>
        <v>45199</v>
      </c>
      <c r="G852" s="130" t="str">
        <f t="shared" si="5"/>
        <v/>
      </c>
      <c r="H852" s="130" t="str">
        <f t="shared" si="6"/>
        <v/>
      </c>
      <c r="I852" s="147">
        <f t="shared" si="7"/>
        <v>4.883330101</v>
      </c>
      <c r="J852" s="130"/>
      <c r="K852" s="130"/>
      <c r="L852" s="130"/>
      <c r="M852" s="130"/>
      <c r="N852" s="130"/>
      <c r="O852" s="130"/>
      <c r="P852" s="130"/>
      <c r="Q852" s="130"/>
      <c r="R852" s="130"/>
      <c r="S852" s="130"/>
      <c r="T852" s="130"/>
      <c r="U852" s="130"/>
    </row>
    <row r="853" ht="12.75" customHeight="1">
      <c r="A853" s="142">
        <v>45040.0</v>
      </c>
      <c r="B853" s="146">
        <f t="shared" si="8"/>
        <v>4.964869617</v>
      </c>
      <c r="C853" s="144">
        <f t="shared" si="1"/>
        <v>2023</v>
      </c>
      <c r="D853" s="144">
        <f t="shared" si="2"/>
        <v>2</v>
      </c>
      <c r="E853" s="131">
        <f t="shared" si="3"/>
        <v>45107</v>
      </c>
      <c r="F853" s="131">
        <f t="shared" si="4"/>
        <v>45199</v>
      </c>
      <c r="G853" s="130" t="str">
        <f t="shared" si="5"/>
        <v/>
      </c>
      <c r="H853" s="130" t="str">
        <f t="shared" si="6"/>
        <v/>
      </c>
      <c r="I853" s="147">
        <f t="shared" si="7"/>
        <v>4.883330101</v>
      </c>
      <c r="J853" s="130"/>
      <c r="K853" s="130"/>
      <c r="L853" s="130"/>
      <c r="M853" s="130"/>
      <c r="N853" s="130"/>
      <c r="O853" s="130"/>
      <c r="P853" s="130"/>
      <c r="Q853" s="130"/>
      <c r="R853" s="130"/>
      <c r="S853" s="130"/>
      <c r="T853" s="130"/>
      <c r="U853" s="130"/>
    </row>
    <row r="854" ht="12.75" customHeight="1">
      <c r="A854" s="142">
        <v>45041.0</v>
      </c>
      <c r="B854" s="146">
        <f t="shared" si="8"/>
        <v>4.854639613</v>
      </c>
      <c r="C854" s="144">
        <f t="shared" si="1"/>
        <v>2023</v>
      </c>
      <c r="D854" s="144">
        <f t="shared" si="2"/>
        <v>2</v>
      </c>
      <c r="E854" s="131">
        <f t="shared" si="3"/>
        <v>45107</v>
      </c>
      <c r="F854" s="131">
        <f t="shared" si="4"/>
        <v>45199</v>
      </c>
      <c r="G854" s="130" t="str">
        <f t="shared" si="5"/>
        <v/>
      </c>
      <c r="H854" s="130" t="str">
        <f t="shared" si="6"/>
        <v/>
      </c>
      <c r="I854" s="147">
        <f t="shared" si="7"/>
        <v>4.883330101</v>
      </c>
      <c r="J854" s="130"/>
      <c r="K854" s="130"/>
      <c r="L854" s="130"/>
      <c r="M854" s="130"/>
      <c r="N854" s="130"/>
      <c r="O854" s="130"/>
      <c r="P854" s="130"/>
      <c r="Q854" s="130"/>
      <c r="R854" s="130"/>
      <c r="S854" s="130"/>
      <c r="T854" s="130"/>
      <c r="U854" s="130"/>
    </row>
    <row r="855" ht="12.75" customHeight="1">
      <c r="A855" s="142">
        <v>45042.0</v>
      </c>
      <c r="B855" s="146">
        <f t="shared" si="8"/>
        <v>4.962419898</v>
      </c>
      <c r="C855" s="144">
        <f t="shared" si="1"/>
        <v>2023</v>
      </c>
      <c r="D855" s="144">
        <f t="shared" si="2"/>
        <v>2</v>
      </c>
      <c r="E855" s="131">
        <f t="shared" si="3"/>
        <v>45107</v>
      </c>
      <c r="F855" s="131">
        <f t="shared" si="4"/>
        <v>45199</v>
      </c>
      <c r="G855" s="130" t="str">
        <f t="shared" si="5"/>
        <v/>
      </c>
      <c r="H855" s="130" t="str">
        <f t="shared" si="6"/>
        <v/>
      </c>
      <c r="I855" s="147">
        <f t="shared" si="7"/>
        <v>4.883330101</v>
      </c>
      <c r="J855" s="130"/>
      <c r="K855" s="130"/>
      <c r="L855" s="130"/>
      <c r="M855" s="130"/>
      <c r="N855" s="130"/>
      <c r="O855" s="130"/>
      <c r="P855" s="130"/>
      <c r="Q855" s="130"/>
      <c r="R855" s="130"/>
      <c r="S855" s="130"/>
      <c r="T855" s="130"/>
      <c r="U855" s="130"/>
    </row>
    <row r="856" ht="12.75" customHeight="1">
      <c r="A856" s="142">
        <v>45043.0</v>
      </c>
      <c r="B856" s="146">
        <f t="shared" si="8"/>
        <v>4.852249175</v>
      </c>
      <c r="C856" s="144">
        <f t="shared" si="1"/>
        <v>2023</v>
      </c>
      <c r="D856" s="144">
        <f t="shared" si="2"/>
        <v>2</v>
      </c>
      <c r="E856" s="131">
        <f t="shared" si="3"/>
        <v>45107</v>
      </c>
      <c r="F856" s="131">
        <f t="shared" si="4"/>
        <v>45199</v>
      </c>
      <c r="G856" s="130" t="str">
        <f t="shared" si="5"/>
        <v/>
      </c>
      <c r="H856" s="130" t="str">
        <f t="shared" si="6"/>
        <v/>
      </c>
      <c r="I856" s="147">
        <f t="shared" si="7"/>
        <v>4.883330101</v>
      </c>
      <c r="J856" s="130"/>
      <c r="K856" s="130"/>
      <c r="L856" s="130"/>
      <c r="M856" s="130"/>
      <c r="N856" s="130"/>
      <c r="O856" s="130"/>
      <c r="P856" s="130"/>
      <c r="Q856" s="130"/>
      <c r="R856" s="130"/>
      <c r="S856" s="130"/>
      <c r="T856" s="130"/>
      <c r="U856" s="130"/>
    </row>
    <row r="857" ht="12.75" customHeight="1">
      <c r="A857" s="142">
        <v>45044.0</v>
      </c>
      <c r="B857" s="146">
        <f t="shared" si="8"/>
        <v>4.959971606</v>
      </c>
      <c r="C857" s="144">
        <f t="shared" si="1"/>
        <v>2023</v>
      </c>
      <c r="D857" s="144">
        <f t="shared" si="2"/>
        <v>2</v>
      </c>
      <c r="E857" s="131">
        <f t="shared" si="3"/>
        <v>45107</v>
      </c>
      <c r="F857" s="131">
        <f t="shared" si="4"/>
        <v>45199</v>
      </c>
      <c r="G857" s="130" t="str">
        <f t="shared" si="5"/>
        <v/>
      </c>
      <c r="H857" s="130" t="str">
        <f t="shared" si="6"/>
        <v/>
      </c>
      <c r="I857" s="147">
        <f t="shared" si="7"/>
        <v>4.883330101</v>
      </c>
      <c r="J857" s="130"/>
      <c r="K857" s="130"/>
      <c r="L857" s="130"/>
      <c r="M857" s="130"/>
      <c r="N857" s="130"/>
      <c r="O857" s="130"/>
      <c r="P857" s="130"/>
      <c r="Q857" s="130"/>
      <c r="R857" s="130"/>
      <c r="S857" s="130"/>
      <c r="T857" s="130"/>
      <c r="U857" s="130"/>
    </row>
    <row r="858" ht="12.75" customHeight="1">
      <c r="A858" s="142">
        <v>45045.0</v>
      </c>
      <c r="B858" s="146">
        <f t="shared" si="8"/>
        <v>4.849860126</v>
      </c>
      <c r="C858" s="144">
        <f t="shared" si="1"/>
        <v>2023</v>
      </c>
      <c r="D858" s="144">
        <f t="shared" si="2"/>
        <v>2</v>
      </c>
      <c r="E858" s="131">
        <f t="shared" si="3"/>
        <v>45107</v>
      </c>
      <c r="F858" s="131">
        <f t="shared" si="4"/>
        <v>45199</v>
      </c>
      <c r="G858" s="130" t="str">
        <f t="shared" si="5"/>
        <v/>
      </c>
      <c r="H858" s="130" t="str">
        <f t="shared" si="6"/>
        <v/>
      </c>
      <c r="I858" s="147">
        <f t="shared" si="7"/>
        <v>4.883330101</v>
      </c>
      <c r="J858" s="130"/>
      <c r="K858" s="130"/>
      <c r="L858" s="130"/>
      <c r="M858" s="130"/>
      <c r="N858" s="130"/>
      <c r="O858" s="130"/>
      <c r="P858" s="130"/>
      <c r="Q858" s="130"/>
      <c r="R858" s="130"/>
      <c r="S858" s="130"/>
      <c r="T858" s="130"/>
      <c r="U858" s="130"/>
    </row>
    <row r="859" ht="12.75" customHeight="1">
      <c r="A859" s="142">
        <v>45046.0</v>
      </c>
      <c r="B859" s="146">
        <f t="shared" si="8"/>
        <v>4.957524738</v>
      </c>
      <c r="C859" s="144">
        <f t="shared" si="1"/>
        <v>2023</v>
      </c>
      <c r="D859" s="144">
        <f t="shared" si="2"/>
        <v>2</v>
      </c>
      <c r="E859" s="131">
        <f t="shared" si="3"/>
        <v>45107</v>
      </c>
      <c r="F859" s="131">
        <f t="shared" si="4"/>
        <v>45199</v>
      </c>
      <c r="G859" s="130" t="str">
        <f t="shared" si="5"/>
        <v/>
      </c>
      <c r="H859" s="130" t="str">
        <f t="shared" si="6"/>
        <v/>
      </c>
      <c r="I859" s="147">
        <f t="shared" si="7"/>
        <v>4.883330101</v>
      </c>
      <c r="J859" s="130"/>
      <c r="K859" s="130"/>
      <c r="L859" s="130"/>
      <c r="M859" s="130"/>
      <c r="N859" s="130"/>
      <c r="O859" s="130"/>
      <c r="P859" s="130"/>
      <c r="Q859" s="130"/>
      <c r="R859" s="130"/>
      <c r="S859" s="130"/>
      <c r="T859" s="130"/>
      <c r="U859" s="130"/>
    </row>
    <row r="860" ht="12.75" customHeight="1">
      <c r="A860" s="142">
        <v>45047.0</v>
      </c>
      <c r="B860" s="146">
        <f t="shared" si="8"/>
        <v>4.847472465</v>
      </c>
      <c r="C860" s="144">
        <f t="shared" si="1"/>
        <v>2023</v>
      </c>
      <c r="D860" s="144">
        <f t="shared" si="2"/>
        <v>2</v>
      </c>
      <c r="E860" s="131">
        <f t="shared" si="3"/>
        <v>45107</v>
      </c>
      <c r="F860" s="131">
        <f t="shared" si="4"/>
        <v>45199</v>
      </c>
      <c r="G860" s="130" t="str">
        <f t="shared" si="5"/>
        <v/>
      </c>
      <c r="H860" s="130" t="str">
        <f t="shared" si="6"/>
        <v/>
      </c>
      <c r="I860" s="147">
        <f t="shared" si="7"/>
        <v>4.883330101</v>
      </c>
      <c r="J860" s="130"/>
      <c r="K860" s="130"/>
      <c r="L860" s="130"/>
      <c r="M860" s="130"/>
      <c r="N860" s="130"/>
      <c r="O860" s="130"/>
      <c r="P860" s="130"/>
      <c r="Q860" s="130"/>
      <c r="R860" s="130"/>
      <c r="S860" s="130"/>
      <c r="T860" s="130"/>
      <c r="U860" s="130"/>
    </row>
    <row r="861" ht="12.75" customHeight="1">
      <c r="A861" s="142">
        <v>45048.0</v>
      </c>
      <c r="B861" s="146">
        <f t="shared" si="8"/>
        <v>4.955079295</v>
      </c>
      <c r="C861" s="144">
        <f t="shared" si="1"/>
        <v>2023</v>
      </c>
      <c r="D861" s="144">
        <f t="shared" si="2"/>
        <v>2</v>
      </c>
      <c r="E861" s="131">
        <f t="shared" si="3"/>
        <v>45107</v>
      </c>
      <c r="F861" s="131">
        <f t="shared" si="4"/>
        <v>45199</v>
      </c>
      <c r="G861" s="130" t="str">
        <f t="shared" si="5"/>
        <v/>
      </c>
      <c r="H861" s="130" t="str">
        <f t="shared" si="6"/>
        <v/>
      </c>
      <c r="I861" s="147">
        <f t="shared" si="7"/>
        <v>4.883330101</v>
      </c>
      <c r="J861" s="130"/>
      <c r="K861" s="130"/>
      <c r="L861" s="130"/>
      <c r="M861" s="130"/>
      <c r="N861" s="130"/>
      <c r="O861" s="130"/>
      <c r="P861" s="130"/>
      <c r="Q861" s="130"/>
      <c r="R861" s="130"/>
      <c r="S861" s="130"/>
      <c r="T861" s="130"/>
      <c r="U861" s="130"/>
    </row>
    <row r="862" ht="12.75" customHeight="1">
      <c r="A862" s="142">
        <v>45049.0</v>
      </c>
      <c r="B862" s="146">
        <f t="shared" si="8"/>
        <v>4.845086192</v>
      </c>
      <c r="C862" s="144">
        <f t="shared" si="1"/>
        <v>2023</v>
      </c>
      <c r="D862" s="144">
        <f t="shared" si="2"/>
        <v>2</v>
      </c>
      <c r="E862" s="131">
        <f t="shared" si="3"/>
        <v>45107</v>
      </c>
      <c r="F862" s="131">
        <f t="shared" si="4"/>
        <v>45199</v>
      </c>
      <c r="G862" s="130" t="str">
        <f t="shared" si="5"/>
        <v/>
      </c>
      <c r="H862" s="130" t="str">
        <f t="shared" si="6"/>
        <v/>
      </c>
      <c r="I862" s="147">
        <f t="shared" si="7"/>
        <v>4.883330101</v>
      </c>
      <c r="J862" s="130"/>
      <c r="K862" s="130"/>
      <c r="L862" s="130"/>
      <c r="M862" s="130"/>
      <c r="N862" s="130"/>
      <c r="O862" s="130"/>
      <c r="P862" s="130"/>
      <c r="Q862" s="130"/>
      <c r="R862" s="130"/>
      <c r="S862" s="130"/>
      <c r="T862" s="130"/>
      <c r="U862" s="130"/>
    </row>
    <row r="863" ht="12.75" customHeight="1">
      <c r="A863" s="142">
        <v>45050.0</v>
      </c>
      <c r="B863" s="146">
        <f t="shared" si="8"/>
        <v>4.952635275</v>
      </c>
      <c r="C863" s="144">
        <f t="shared" si="1"/>
        <v>2023</v>
      </c>
      <c r="D863" s="144">
        <f t="shared" si="2"/>
        <v>2</v>
      </c>
      <c r="E863" s="131">
        <f t="shared" si="3"/>
        <v>45107</v>
      </c>
      <c r="F863" s="131">
        <f t="shared" si="4"/>
        <v>45199</v>
      </c>
      <c r="G863" s="130" t="str">
        <f t="shared" si="5"/>
        <v/>
      </c>
      <c r="H863" s="130" t="str">
        <f t="shared" si="6"/>
        <v/>
      </c>
      <c r="I863" s="147">
        <f t="shared" si="7"/>
        <v>4.883330101</v>
      </c>
      <c r="J863" s="130"/>
      <c r="K863" s="130"/>
      <c r="L863" s="130"/>
      <c r="M863" s="130"/>
      <c r="N863" s="130"/>
      <c r="O863" s="130"/>
      <c r="P863" s="130"/>
      <c r="Q863" s="130"/>
      <c r="R863" s="130"/>
      <c r="S863" s="130"/>
      <c r="T863" s="130"/>
      <c r="U863" s="130"/>
    </row>
    <row r="864" ht="12.75" customHeight="1">
      <c r="A864" s="142">
        <v>45051.0</v>
      </c>
      <c r="B864" s="146">
        <f t="shared" si="8"/>
        <v>4.842701305</v>
      </c>
      <c r="C864" s="144">
        <f t="shared" si="1"/>
        <v>2023</v>
      </c>
      <c r="D864" s="144">
        <f t="shared" si="2"/>
        <v>2</v>
      </c>
      <c r="E864" s="131">
        <f t="shared" si="3"/>
        <v>45107</v>
      </c>
      <c r="F864" s="131">
        <f t="shared" si="4"/>
        <v>45199</v>
      </c>
      <c r="G864" s="130" t="str">
        <f t="shared" si="5"/>
        <v/>
      </c>
      <c r="H864" s="130" t="str">
        <f t="shared" si="6"/>
        <v/>
      </c>
      <c r="I864" s="147">
        <f t="shared" si="7"/>
        <v>4.883330101</v>
      </c>
      <c r="J864" s="130"/>
      <c r="K864" s="130"/>
      <c r="L864" s="130"/>
      <c r="M864" s="130"/>
      <c r="N864" s="130"/>
      <c r="O864" s="130"/>
      <c r="P864" s="130"/>
      <c r="Q864" s="130"/>
      <c r="R864" s="130"/>
      <c r="S864" s="130"/>
      <c r="T864" s="130"/>
      <c r="U864" s="130"/>
    </row>
    <row r="865" ht="12.75" customHeight="1">
      <c r="A865" s="142">
        <v>45052.0</v>
      </c>
      <c r="B865" s="146">
        <f t="shared" si="8"/>
        <v>4.950192677</v>
      </c>
      <c r="C865" s="144">
        <f t="shared" si="1"/>
        <v>2023</v>
      </c>
      <c r="D865" s="144">
        <f t="shared" si="2"/>
        <v>2</v>
      </c>
      <c r="E865" s="131">
        <f t="shared" si="3"/>
        <v>45107</v>
      </c>
      <c r="F865" s="131">
        <f t="shared" si="4"/>
        <v>45199</v>
      </c>
      <c r="G865" s="130" t="str">
        <f t="shared" si="5"/>
        <v/>
      </c>
      <c r="H865" s="130" t="str">
        <f t="shared" si="6"/>
        <v/>
      </c>
      <c r="I865" s="147">
        <f t="shared" si="7"/>
        <v>4.883330101</v>
      </c>
      <c r="J865" s="130"/>
      <c r="K865" s="130"/>
      <c r="L865" s="130"/>
      <c r="M865" s="130"/>
      <c r="N865" s="130"/>
      <c r="O865" s="130"/>
      <c r="P865" s="130"/>
      <c r="Q865" s="130"/>
      <c r="R865" s="130"/>
      <c r="S865" s="130"/>
      <c r="T865" s="130"/>
      <c r="U865" s="130"/>
    </row>
    <row r="866" ht="12.75" customHeight="1">
      <c r="A866" s="142">
        <v>45053.0</v>
      </c>
      <c r="B866" s="146">
        <f t="shared" si="8"/>
        <v>4.840317804</v>
      </c>
      <c r="C866" s="144">
        <f t="shared" si="1"/>
        <v>2023</v>
      </c>
      <c r="D866" s="144">
        <f t="shared" si="2"/>
        <v>2</v>
      </c>
      <c r="E866" s="131">
        <f t="shared" si="3"/>
        <v>45107</v>
      </c>
      <c r="F866" s="131">
        <f t="shared" si="4"/>
        <v>45199</v>
      </c>
      <c r="G866" s="130" t="str">
        <f t="shared" si="5"/>
        <v/>
      </c>
      <c r="H866" s="130" t="str">
        <f t="shared" si="6"/>
        <v/>
      </c>
      <c r="I866" s="147">
        <f t="shared" si="7"/>
        <v>4.883330101</v>
      </c>
      <c r="J866" s="130"/>
      <c r="K866" s="130"/>
      <c r="L866" s="130"/>
      <c r="M866" s="130"/>
      <c r="N866" s="130"/>
      <c r="O866" s="130"/>
      <c r="P866" s="130"/>
      <c r="Q866" s="130"/>
      <c r="R866" s="130"/>
      <c r="S866" s="130"/>
      <c r="T866" s="130"/>
      <c r="U866" s="130"/>
    </row>
    <row r="867" ht="12.75" customHeight="1">
      <c r="A867" s="142">
        <v>45054.0</v>
      </c>
      <c r="B867" s="146">
        <f t="shared" si="8"/>
        <v>4.947751501</v>
      </c>
      <c r="C867" s="144">
        <f t="shared" si="1"/>
        <v>2023</v>
      </c>
      <c r="D867" s="144">
        <f t="shared" si="2"/>
        <v>2</v>
      </c>
      <c r="E867" s="131">
        <f t="shared" si="3"/>
        <v>45107</v>
      </c>
      <c r="F867" s="131">
        <f t="shared" si="4"/>
        <v>45199</v>
      </c>
      <c r="G867" s="130" t="str">
        <f t="shared" si="5"/>
        <v/>
      </c>
      <c r="H867" s="130" t="str">
        <f t="shared" si="6"/>
        <v/>
      </c>
      <c r="I867" s="147">
        <f t="shared" si="7"/>
        <v>4.883330101</v>
      </c>
      <c r="J867" s="130"/>
      <c r="K867" s="130"/>
      <c r="L867" s="130"/>
      <c r="M867" s="130"/>
      <c r="N867" s="130"/>
      <c r="O867" s="130"/>
      <c r="P867" s="130"/>
      <c r="Q867" s="130"/>
      <c r="R867" s="130"/>
      <c r="S867" s="130"/>
      <c r="T867" s="130"/>
      <c r="U867" s="130"/>
    </row>
    <row r="868" ht="12.75" customHeight="1">
      <c r="A868" s="142">
        <v>45055.0</v>
      </c>
      <c r="B868" s="146">
        <f t="shared" si="8"/>
        <v>4.837935687</v>
      </c>
      <c r="C868" s="144">
        <f t="shared" si="1"/>
        <v>2023</v>
      </c>
      <c r="D868" s="144">
        <f t="shared" si="2"/>
        <v>2</v>
      </c>
      <c r="E868" s="131">
        <f t="shared" si="3"/>
        <v>45107</v>
      </c>
      <c r="F868" s="131">
        <f t="shared" si="4"/>
        <v>45199</v>
      </c>
      <c r="G868" s="130" t="str">
        <f t="shared" si="5"/>
        <v/>
      </c>
      <c r="H868" s="130" t="str">
        <f t="shared" si="6"/>
        <v/>
      </c>
      <c r="I868" s="147">
        <f t="shared" si="7"/>
        <v>4.883330101</v>
      </c>
      <c r="J868" s="130"/>
      <c r="K868" s="130"/>
      <c r="L868" s="130"/>
      <c r="M868" s="130"/>
      <c r="N868" s="130"/>
      <c r="O868" s="130"/>
      <c r="P868" s="130"/>
      <c r="Q868" s="130"/>
      <c r="R868" s="130"/>
      <c r="S868" s="130"/>
      <c r="T868" s="130"/>
      <c r="U868" s="130"/>
    </row>
    <row r="869" ht="12.75" customHeight="1">
      <c r="A869" s="142">
        <v>45056.0</v>
      </c>
      <c r="B869" s="146">
        <f t="shared" si="8"/>
        <v>4.945311746</v>
      </c>
      <c r="C869" s="144">
        <f t="shared" si="1"/>
        <v>2023</v>
      </c>
      <c r="D869" s="144">
        <f t="shared" si="2"/>
        <v>2</v>
      </c>
      <c r="E869" s="131">
        <f t="shared" si="3"/>
        <v>45107</v>
      </c>
      <c r="F869" s="131">
        <f t="shared" si="4"/>
        <v>45199</v>
      </c>
      <c r="G869" s="130" t="str">
        <f t="shared" si="5"/>
        <v/>
      </c>
      <c r="H869" s="130" t="str">
        <f t="shared" si="6"/>
        <v/>
      </c>
      <c r="I869" s="147">
        <f t="shared" si="7"/>
        <v>4.883330101</v>
      </c>
      <c r="J869" s="130"/>
      <c r="K869" s="130"/>
      <c r="L869" s="130"/>
      <c r="M869" s="130"/>
      <c r="N869" s="130"/>
      <c r="O869" s="130"/>
      <c r="P869" s="130"/>
      <c r="Q869" s="130"/>
      <c r="R869" s="130"/>
      <c r="S869" s="130"/>
      <c r="T869" s="130"/>
      <c r="U869" s="130"/>
    </row>
    <row r="870" ht="12.75" customHeight="1">
      <c r="A870" s="142">
        <v>45057.0</v>
      </c>
      <c r="B870" s="146">
        <f t="shared" si="8"/>
        <v>4.835554954</v>
      </c>
      <c r="C870" s="144">
        <f t="shared" si="1"/>
        <v>2023</v>
      </c>
      <c r="D870" s="144">
        <f t="shared" si="2"/>
        <v>2</v>
      </c>
      <c r="E870" s="131">
        <f t="shared" si="3"/>
        <v>45107</v>
      </c>
      <c r="F870" s="131">
        <f t="shared" si="4"/>
        <v>45199</v>
      </c>
      <c r="G870" s="130" t="str">
        <f t="shared" si="5"/>
        <v/>
      </c>
      <c r="H870" s="130" t="str">
        <f t="shared" si="6"/>
        <v/>
      </c>
      <c r="I870" s="147">
        <f t="shared" si="7"/>
        <v>4.883330101</v>
      </c>
      <c r="J870" s="130"/>
      <c r="K870" s="130"/>
      <c r="L870" s="130"/>
      <c r="M870" s="130"/>
      <c r="N870" s="130"/>
      <c r="O870" s="130"/>
      <c r="P870" s="130"/>
      <c r="Q870" s="130"/>
      <c r="R870" s="130"/>
      <c r="S870" s="130"/>
      <c r="T870" s="130"/>
      <c r="U870" s="130"/>
    </row>
    <row r="871" ht="12.75" customHeight="1">
      <c r="A871" s="142">
        <v>45058.0</v>
      </c>
      <c r="B871" s="146">
        <f t="shared" si="8"/>
        <v>4.94287341</v>
      </c>
      <c r="C871" s="144">
        <f t="shared" si="1"/>
        <v>2023</v>
      </c>
      <c r="D871" s="144">
        <f t="shared" si="2"/>
        <v>2</v>
      </c>
      <c r="E871" s="131">
        <f t="shared" si="3"/>
        <v>45107</v>
      </c>
      <c r="F871" s="131">
        <f t="shared" si="4"/>
        <v>45199</v>
      </c>
      <c r="G871" s="130" t="str">
        <f t="shared" si="5"/>
        <v/>
      </c>
      <c r="H871" s="130" t="str">
        <f t="shared" si="6"/>
        <v/>
      </c>
      <c r="I871" s="147">
        <f t="shared" si="7"/>
        <v>4.883330101</v>
      </c>
      <c r="J871" s="130"/>
      <c r="K871" s="130"/>
      <c r="L871" s="130"/>
      <c r="M871" s="130"/>
      <c r="N871" s="130"/>
      <c r="O871" s="130"/>
      <c r="P871" s="130"/>
      <c r="Q871" s="130"/>
      <c r="R871" s="130"/>
      <c r="S871" s="130"/>
      <c r="T871" s="130"/>
      <c r="U871" s="130"/>
    </row>
    <row r="872" ht="12.75" customHeight="1">
      <c r="A872" s="142">
        <v>45059.0</v>
      </c>
      <c r="B872" s="146">
        <f t="shared" si="8"/>
        <v>4.833175604</v>
      </c>
      <c r="C872" s="144">
        <f t="shared" si="1"/>
        <v>2023</v>
      </c>
      <c r="D872" s="144">
        <f t="shared" si="2"/>
        <v>2</v>
      </c>
      <c r="E872" s="131">
        <f t="shared" si="3"/>
        <v>45107</v>
      </c>
      <c r="F872" s="131">
        <f t="shared" si="4"/>
        <v>45199</v>
      </c>
      <c r="G872" s="130" t="str">
        <f t="shared" si="5"/>
        <v/>
      </c>
      <c r="H872" s="130" t="str">
        <f t="shared" si="6"/>
        <v/>
      </c>
      <c r="I872" s="147">
        <f t="shared" si="7"/>
        <v>4.883330101</v>
      </c>
      <c r="J872" s="130"/>
      <c r="K872" s="130"/>
      <c r="L872" s="130"/>
      <c r="M872" s="130"/>
      <c r="N872" s="130"/>
      <c r="O872" s="130"/>
      <c r="P872" s="130"/>
      <c r="Q872" s="130"/>
      <c r="R872" s="130"/>
      <c r="S872" s="130"/>
      <c r="T872" s="130"/>
      <c r="U872" s="130"/>
    </row>
    <row r="873" ht="12.75" customHeight="1">
      <c r="A873" s="142">
        <v>45060.0</v>
      </c>
      <c r="B873" s="146">
        <f t="shared" si="8"/>
        <v>4.940436492</v>
      </c>
      <c r="C873" s="144">
        <f t="shared" si="1"/>
        <v>2023</v>
      </c>
      <c r="D873" s="144">
        <f t="shared" si="2"/>
        <v>2</v>
      </c>
      <c r="E873" s="131">
        <f t="shared" si="3"/>
        <v>45107</v>
      </c>
      <c r="F873" s="131">
        <f t="shared" si="4"/>
        <v>45199</v>
      </c>
      <c r="G873" s="130" t="str">
        <f t="shared" si="5"/>
        <v/>
      </c>
      <c r="H873" s="130" t="str">
        <f t="shared" si="6"/>
        <v/>
      </c>
      <c r="I873" s="147">
        <f t="shared" si="7"/>
        <v>4.883330101</v>
      </c>
      <c r="J873" s="130"/>
      <c r="K873" s="130"/>
      <c r="L873" s="130"/>
      <c r="M873" s="130"/>
      <c r="N873" s="130"/>
      <c r="O873" s="130"/>
      <c r="P873" s="130"/>
      <c r="Q873" s="130"/>
      <c r="R873" s="130"/>
      <c r="S873" s="130"/>
      <c r="T873" s="130"/>
      <c r="U873" s="130"/>
    </row>
    <row r="874" ht="12.75" customHeight="1">
      <c r="A874" s="142">
        <v>45061.0</v>
      </c>
      <c r="B874" s="146">
        <f t="shared" si="8"/>
        <v>4.830797636</v>
      </c>
      <c r="C874" s="144">
        <f t="shared" si="1"/>
        <v>2023</v>
      </c>
      <c r="D874" s="144">
        <f t="shared" si="2"/>
        <v>2</v>
      </c>
      <c r="E874" s="131">
        <f t="shared" si="3"/>
        <v>45107</v>
      </c>
      <c r="F874" s="131">
        <f t="shared" si="4"/>
        <v>45199</v>
      </c>
      <c r="G874" s="130" t="str">
        <f t="shared" si="5"/>
        <v/>
      </c>
      <c r="H874" s="130" t="str">
        <f t="shared" si="6"/>
        <v/>
      </c>
      <c r="I874" s="147">
        <f t="shared" si="7"/>
        <v>4.883330101</v>
      </c>
      <c r="J874" s="130"/>
      <c r="K874" s="130"/>
      <c r="L874" s="130"/>
      <c r="M874" s="130"/>
      <c r="N874" s="130"/>
      <c r="O874" s="130"/>
      <c r="P874" s="130"/>
      <c r="Q874" s="130"/>
      <c r="R874" s="130"/>
      <c r="S874" s="130"/>
      <c r="T874" s="130"/>
      <c r="U874" s="130"/>
    </row>
    <row r="875" ht="12.75" customHeight="1">
      <c r="A875" s="142">
        <v>45062.0</v>
      </c>
      <c r="B875" s="146">
        <f t="shared" si="8"/>
        <v>4.938000992</v>
      </c>
      <c r="C875" s="144">
        <f t="shared" si="1"/>
        <v>2023</v>
      </c>
      <c r="D875" s="144">
        <f t="shared" si="2"/>
        <v>2</v>
      </c>
      <c r="E875" s="131">
        <f t="shared" si="3"/>
        <v>45107</v>
      </c>
      <c r="F875" s="131">
        <f t="shared" si="4"/>
        <v>45199</v>
      </c>
      <c r="G875" s="130" t="str">
        <f t="shared" si="5"/>
        <v/>
      </c>
      <c r="H875" s="130" t="str">
        <f t="shared" si="6"/>
        <v/>
      </c>
      <c r="I875" s="147">
        <f t="shared" si="7"/>
        <v>4.883330101</v>
      </c>
      <c r="J875" s="130"/>
      <c r="K875" s="130"/>
      <c r="L875" s="130"/>
      <c r="M875" s="130"/>
      <c r="N875" s="130"/>
      <c r="O875" s="130"/>
      <c r="P875" s="130"/>
      <c r="Q875" s="130"/>
      <c r="R875" s="130"/>
      <c r="S875" s="130"/>
      <c r="T875" s="130"/>
      <c r="U875" s="130"/>
    </row>
    <row r="876" ht="12.75" customHeight="1">
      <c r="A876" s="142">
        <v>45063.0</v>
      </c>
      <c r="B876" s="146">
        <f t="shared" si="8"/>
        <v>4.828421049</v>
      </c>
      <c r="C876" s="144">
        <f t="shared" si="1"/>
        <v>2023</v>
      </c>
      <c r="D876" s="144">
        <f t="shared" si="2"/>
        <v>2</v>
      </c>
      <c r="E876" s="131">
        <f t="shared" si="3"/>
        <v>45107</v>
      </c>
      <c r="F876" s="131">
        <f t="shared" si="4"/>
        <v>45199</v>
      </c>
      <c r="G876" s="130" t="str">
        <f t="shared" si="5"/>
        <v/>
      </c>
      <c r="H876" s="130" t="str">
        <f t="shared" si="6"/>
        <v/>
      </c>
      <c r="I876" s="147">
        <f t="shared" si="7"/>
        <v>4.883330101</v>
      </c>
      <c r="J876" s="130"/>
      <c r="K876" s="130"/>
      <c r="L876" s="130"/>
      <c r="M876" s="130"/>
      <c r="N876" s="130"/>
      <c r="O876" s="130"/>
      <c r="P876" s="130"/>
      <c r="Q876" s="130"/>
      <c r="R876" s="130"/>
      <c r="S876" s="130"/>
      <c r="T876" s="130"/>
      <c r="U876" s="130"/>
    </row>
    <row r="877" ht="12.75" customHeight="1">
      <c r="A877" s="142">
        <v>45064.0</v>
      </c>
      <c r="B877" s="146">
        <f t="shared" si="8"/>
        <v>4.935566909</v>
      </c>
      <c r="C877" s="144">
        <f t="shared" si="1"/>
        <v>2023</v>
      </c>
      <c r="D877" s="144">
        <f t="shared" si="2"/>
        <v>2</v>
      </c>
      <c r="E877" s="131">
        <f t="shared" si="3"/>
        <v>45107</v>
      </c>
      <c r="F877" s="131">
        <f t="shared" si="4"/>
        <v>45199</v>
      </c>
      <c r="G877" s="130" t="str">
        <f t="shared" si="5"/>
        <v/>
      </c>
      <c r="H877" s="130" t="str">
        <f t="shared" si="6"/>
        <v/>
      </c>
      <c r="I877" s="147">
        <f t="shared" si="7"/>
        <v>4.883330101</v>
      </c>
      <c r="J877" s="130"/>
      <c r="K877" s="130"/>
      <c r="L877" s="130"/>
      <c r="M877" s="130"/>
      <c r="N877" s="130"/>
      <c r="O877" s="130"/>
      <c r="P877" s="130"/>
      <c r="Q877" s="130"/>
      <c r="R877" s="130"/>
      <c r="S877" s="130"/>
      <c r="T877" s="130"/>
      <c r="U877" s="130"/>
    </row>
    <row r="878" ht="12.75" customHeight="1">
      <c r="A878" s="142">
        <v>45065.0</v>
      </c>
      <c r="B878" s="146">
        <f t="shared" si="8"/>
        <v>4.826045842</v>
      </c>
      <c r="C878" s="144">
        <f t="shared" si="1"/>
        <v>2023</v>
      </c>
      <c r="D878" s="144">
        <f t="shared" si="2"/>
        <v>2</v>
      </c>
      <c r="E878" s="131">
        <f t="shared" si="3"/>
        <v>45107</v>
      </c>
      <c r="F878" s="131">
        <f t="shared" si="4"/>
        <v>45199</v>
      </c>
      <c r="G878" s="130" t="str">
        <f t="shared" si="5"/>
        <v/>
      </c>
      <c r="H878" s="130" t="str">
        <f t="shared" si="6"/>
        <v/>
      </c>
      <c r="I878" s="147">
        <f t="shared" si="7"/>
        <v>4.883330101</v>
      </c>
      <c r="J878" s="130"/>
      <c r="K878" s="130"/>
      <c r="L878" s="130"/>
      <c r="M878" s="130"/>
      <c r="N878" s="130"/>
      <c r="O878" s="130"/>
      <c r="P878" s="130"/>
      <c r="Q878" s="130"/>
      <c r="R878" s="130"/>
      <c r="S878" s="130"/>
      <c r="T878" s="130"/>
      <c r="U878" s="130"/>
    </row>
    <row r="879" ht="12.75" customHeight="1">
      <c r="A879" s="142">
        <v>45066.0</v>
      </c>
      <c r="B879" s="146">
        <f t="shared" si="8"/>
        <v>4.933134242</v>
      </c>
      <c r="C879" s="144">
        <f t="shared" si="1"/>
        <v>2023</v>
      </c>
      <c r="D879" s="144">
        <f t="shared" si="2"/>
        <v>2</v>
      </c>
      <c r="E879" s="131">
        <f t="shared" si="3"/>
        <v>45107</v>
      </c>
      <c r="F879" s="131">
        <f t="shared" si="4"/>
        <v>45199</v>
      </c>
      <c r="G879" s="130" t="str">
        <f t="shared" si="5"/>
        <v/>
      </c>
      <c r="H879" s="130" t="str">
        <f t="shared" si="6"/>
        <v/>
      </c>
      <c r="I879" s="147">
        <f t="shared" si="7"/>
        <v>4.883330101</v>
      </c>
      <c r="J879" s="130"/>
      <c r="K879" s="130"/>
      <c r="L879" s="130"/>
      <c r="M879" s="130"/>
      <c r="N879" s="130"/>
      <c r="O879" s="130"/>
      <c r="P879" s="130"/>
      <c r="Q879" s="130"/>
      <c r="R879" s="130"/>
      <c r="S879" s="130"/>
      <c r="T879" s="130"/>
      <c r="U879" s="130"/>
    </row>
    <row r="880" ht="12.75" customHeight="1">
      <c r="A880" s="142">
        <v>45067.0</v>
      </c>
      <c r="B880" s="146">
        <f t="shared" si="8"/>
        <v>4.823672013</v>
      </c>
      <c r="C880" s="144">
        <f t="shared" si="1"/>
        <v>2023</v>
      </c>
      <c r="D880" s="144">
        <f t="shared" si="2"/>
        <v>2</v>
      </c>
      <c r="E880" s="131">
        <f t="shared" si="3"/>
        <v>45107</v>
      </c>
      <c r="F880" s="131">
        <f t="shared" si="4"/>
        <v>45199</v>
      </c>
      <c r="G880" s="130" t="str">
        <f t="shared" si="5"/>
        <v/>
      </c>
      <c r="H880" s="130" t="str">
        <f t="shared" si="6"/>
        <v/>
      </c>
      <c r="I880" s="147">
        <f t="shared" si="7"/>
        <v>4.883330101</v>
      </c>
      <c r="J880" s="130"/>
      <c r="K880" s="130"/>
      <c r="L880" s="130"/>
      <c r="M880" s="130"/>
      <c r="N880" s="130"/>
      <c r="O880" s="130"/>
      <c r="P880" s="130"/>
      <c r="Q880" s="130"/>
      <c r="R880" s="130"/>
      <c r="S880" s="130"/>
      <c r="T880" s="130"/>
      <c r="U880" s="130"/>
    </row>
    <row r="881" ht="12.75" customHeight="1">
      <c r="A881" s="142">
        <v>45068.0</v>
      </c>
      <c r="B881" s="146">
        <f t="shared" si="8"/>
        <v>4.930702989</v>
      </c>
      <c r="C881" s="144">
        <f t="shared" si="1"/>
        <v>2023</v>
      </c>
      <c r="D881" s="144">
        <f t="shared" si="2"/>
        <v>2</v>
      </c>
      <c r="E881" s="131">
        <f t="shared" si="3"/>
        <v>45107</v>
      </c>
      <c r="F881" s="131">
        <f t="shared" si="4"/>
        <v>45199</v>
      </c>
      <c r="G881" s="130" t="str">
        <f t="shared" si="5"/>
        <v/>
      </c>
      <c r="H881" s="130" t="str">
        <f t="shared" si="6"/>
        <v/>
      </c>
      <c r="I881" s="147">
        <f t="shared" si="7"/>
        <v>4.883330101</v>
      </c>
      <c r="J881" s="130"/>
      <c r="K881" s="130"/>
      <c r="L881" s="130"/>
      <c r="M881" s="130"/>
      <c r="N881" s="130"/>
      <c r="O881" s="130"/>
      <c r="P881" s="130"/>
      <c r="Q881" s="130"/>
      <c r="R881" s="130"/>
      <c r="S881" s="130"/>
      <c r="T881" s="130"/>
      <c r="U881" s="130"/>
    </row>
    <row r="882" ht="12.75" customHeight="1">
      <c r="A882" s="142">
        <v>45069.0</v>
      </c>
      <c r="B882" s="146">
        <f t="shared" si="8"/>
        <v>4.821299564</v>
      </c>
      <c r="C882" s="144">
        <f t="shared" si="1"/>
        <v>2023</v>
      </c>
      <c r="D882" s="144">
        <f t="shared" si="2"/>
        <v>2</v>
      </c>
      <c r="E882" s="131">
        <f t="shared" si="3"/>
        <v>45107</v>
      </c>
      <c r="F882" s="131">
        <f t="shared" si="4"/>
        <v>45199</v>
      </c>
      <c r="G882" s="130" t="str">
        <f t="shared" si="5"/>
        <v/>
      </c>
      <c r="H882" s="130" t="str">
        <f t="shared" si="6"/>
        <v/>
      </c>
      <c r="I882" s="147">
        <f t="shared" si="7"/>
        <v>4.883330101</v>
      </c>
      <c r="J882" s="130"/>
      <c r="K882" s="130"/>
      <c r="L882" s="130"/>
      <c r="M882" s="130"/>
      <c r="N882" s="130"/>
      <c r="O882" s="130"/>
      <c r="P882" s="130"/>
      <c r="Q882" s="130"/>
      <c r="R882" s="130"/>
      <c r="S882" s="130"/>
      <c r="T882" s="130"/>
      <c r="U882" s="130"/>
    </row>
    <row r="883" ht="12.75" customHeight="1">
      <c r="A883" s="142">
        <v>45070.0</v>
      </c>
      <c r="B883" s="146">
        <f t="shared" si="8"/>
        <v>4.92827315</v>
      </c>
      <c r="C883" s="144">
        <f t="shared" si="1"/>
        <v>2023</v>
      </c>
      <c r="D883" s="144">
        <f t="shared" si="2"/>
        <v>2</v>
      </c>
      <c r="E883" s="131">
        <f t="shared" si="3"/>
        <v>45107</v>
      </c>
      <c r="F883" s="131">
        <f t="shared" si="4"/>
        <v>45199</v>
      </c>
      <c r="G883" s="130" t="str">
        <f t="shared" si="5"/>
        <v/>
      </c>
      <c r="H883" s="130" t="str">
        <f t="shared" si="6"/>
        <v/>
      </c>
      <c r="I883" s="147">
        <f t="shared" si="7"/>
        <v>4.883330101</v>
      </c>
      <c r="J883" s="130"/>
      <c r="K883" s="130"/>
      <c r="L883" s="130"/>
      <c r="M883" s="130"/>
      <c r="N883" s="130"/>
      <c r="O883" s="130"/>
      <c r="P883" s="130"/>
      <c r="Q883" s="130"/>
      <c r="R883" s="130"/>
      <c r="S883" s="130"/>
      <c r="T883" s="130"/>
      <c r="U883" s="130"/>
    </row>
    <row r="884" ht="12.75" customHeight="1">
      <c r="A884" s="142">
        <v>45071.0</v>
      </c>
      <c r="B884" s="146">
        <f t="shared" si="8"/>
        <v>4.818928491</v>
      </c>
      <c r="C884" s="144">
        <f t="shared" si="1"/>
        <v>2023</v>
      </c>
      <c r="D884" s="144">
        <f t="shared" si="2"/>
        <v>2</v>
      </c>
      <c r="E884" s="131">
        <f t="shared" si="3"/>
        <v>45107</v>
      </c>
      <c r="F884" s="131">
        <f t="shared" si="4"/>
        <v>45199</v>
      </c>
      <c r="G884" s="130" t="str">
        <f t="shared" si="5"/>
        <v/>
      </c>
      <c r="H884" s="130" t="str">
        <f t="shared" si="6"/>
        <v/>
      </c>
      <c r="I884" s="147">
        <f t="shared" si="7"/>
        <v>4.883330101</v>
      </c>
      <c r="J884" s="130"/>
      <c r="K884" s="130"/>
      <c r="L884" s="130"/>
      <c r="M884" s="130"/>
      <c r="N884" s="130"/>
      <c r="O884" s="130"/>
      <c r="P884" s="130"/>
      <c r="Q884" s="130"/>
      <c r="R884" s="130"/>
      <c r="S884" s="130"/>
      <c r="T884" s="130"/>
      <c r="U884" s="130"/>
    </row>
    <row r="885" ht="12.75" customHeight="1">
      <c r="A885" s="142">
        <v>45072.0</v>
      </c>
      <c r="B885" s="146">
        <f t="shared" si="8"/>
        <v>4.925844725</v>
      </c>
      <c r="C885" s="144">
        <f t="shared" si="1"/>
        <v>2023</v>
      </c>
      <c r="D885" s="144">
        <f t="shared" si="2"/>
        <v>2</v>
      </c>
      <c r="E885" s="131">
        <f t="shared" si="3"/>
        <v>45107</v>
      </c>
      <c r="F885" s="131">
        <f t="shared" si="4"/>
        <v>45199</v>
      </c>
      <c r="G885" s="130" t="str">
        <f t="shared" si="5"/>
        <v/>
      </c>
      <c r="H885" s="130" t="str">
        <f t="shared" si="6"/>
        <v/>
      </c>
      <c r="I885" s="147">
        <f t="shared" si="7"/>
        <v>4.883330101</v>
      </c>
      <c r="J885" s="130"/>
      <c r="K885" s="130"/>
      <c r="L885" s="130"/>
      <c r="M885" s="130"/>
      <c r="N885" s="130"/>
      <c r="O885" s="130"/>
      <c r="P885" s="130"/>
      <c r="Q885" s="130"/>
      <c r="R885" s="130"/>
      <c r="S885" s="130"/>
      <c r="T885" s="130"/>
      <c r="U885" s="130"/>
    </row>
    <row r="886" ht="12.75" customHeight="1">
      <c r="A886" s="142">
        <v>45073.0</v>
      </c>
      <c r="B886" s="146">
        <f t="shared" si="8"/>
        <v>4.816558795</v>
      </c>
      <c r="C886" s="144">
        <f t="shared" si="1"/>
        <v>2023</v>
      </c>
      <c r="D886" s="144">
        <f t="shared" si="2"/>
        <v>2</v>
      </c>
      <c r="E886" s="131">
        <f t="shared" si="3"/>
        <v>45107</v>
      </c>
      <c r="F886" s="131">
        <f t="shared" si="4"/>
        <v>45199</v>
      </c>
      <c r="G886" s="130" t="str">
        <f t="shared" si="5"/>
        <v/>
      </c>
      <c r="H886" s="130" t="str">
        <f t="shared" si="6"/>
        <v/>
      </c>
      <c r="I886" s="147">
        <f t="shared" si="7"/>
        <v>4.883330101</v>
      </c>
      <c r="J886" s="130"/>
      <c r="K886" s="130"/>
      <c r="L886" s="130"/>
      <c r="M886" s="130"/>
      <c r="N886" s="130"/>
      <c r="O886" s="130"/>
      <c r="P886" s="130"/>
      <c r="Q886" s="130"/>
      <c r="R886" s="130"/>
      <c r="S886" s="130"/>
      <c r="T886" s="130"/>
      <c r="U886" s="130"/>
    </row>
    <row r="887" ht="12.75" customHeight="1">
      <c r="A887" s="142">
        <v>45074.0</v>
      </c>
      <c r="B887" s="146">
        <f t="shared" si="8"/>
        <v>4.923417711</v>
      </c>
      <c r="C887" s="144">
        <f t="shared" si="1"/>
        <v>2023</v>
      </c>
      <c r="D887" s="144">
        <f t="shared" si="2"/>
        <v>2</v>
      </c>
      <c r="E887" s="131">
        <f t="shared" si="3"/>
        <v>45107</v>
      </c>
      <c r="F887" s="131">
        <f t="shared" si="4"/>
        <v>45199</v>
      </c>
      <c r="G887" s="130" t="str">
        <f t="shared" si="5"/>
        <v/>
      </c>
      <c r="H887" s="130" t="str">
        <f t="shared" si="6"/>
        <v/>
      </c>
      <c r="I887" s="147">
        <f t="shared" si="7"/>
        <v>4.883330101</v>
      </c>
      <c r="J887" s="130"/>
      <c r="K887" s="130"/>
      <c r="L887" s="130"/>
      <c r="M887" s="130"/>
      <c r="N887" s="130"/>
      <c r="O887" s="130"/>
      <c r="P887" s="130"/>
      <c r="Q887" s="130"/>
      <c r="R887" s="130"/>
      <c r="S887" s="130"/>
      <c r="T887" s="130"/>
      <c r="U887" s="130"/>
    </row>
    <row r="888" ht="12.75" customHeight="1">
      <c r="A888" s="142">
        <v>45075.0</v>
      </c>
      <c r="B888" s="146">
        <f t="shared" si="8"/>
        <v>4.814190474</v>
      </c>
      <c r="C888" s="144">
        <f t="shared" si="1"/>
        <v>2023</v>
      </c>
      <c r="D888" s="144">
        <f t="shared" si="2"/>
        <v>2</v>
      </c>
      <c r="E888" s="131">
        <f t="shared" si="3"/>
        <v>45107</v>
      </c>
      <c r="F888" s="131">
        <f t="shared" si="4"/>
        <v>45199</v>
      </c>
      <c r="G888" s="130" t="str">
        <f t="shared" si="5"/>
        <v/>
      </c>
      <c r="H888" s="130" t="str">
        <f t="shared" si="6"/>
        <v/>
      </c>
      <c r="I888" s="147">
        <f t="shared" si="7"/>
        <v>4.883330101</v>
      </c>
      <c r="J888" s="130"/>
      <c r="K888" s="130"/>
      <c r="L888" s="130"/>
      <c r="M888" s="130"/>
      <c r="N888" s="130"/>
      <c r="O888" s="130"/>
      <c r="P888" s="130"/>
      <c r="Q888" s="130"/>
      <c r="R888" s="130"/>
      <c r="S888" s="130"/>
      <c r="T888" s="130"/>
      <c r="U888" s="130"/>
    </row>
    <row r="889" ht="12.75" customHeight="1">
      <c r="A889" s="142">
        <v>45076.0</v>
      </c>
      <c r="B889" s="146">
        <f t="shared" si="8"/>
        <v>4.920992108</v>
      </c>
      <c r="C889" s="144">
        <f t="shared" si="1"/>
        <v>2023</v>
      </c>
      <c r="D889" s="144">
        <f t="shared" si="2"/>
        <v>2</v>
      </c>
      <c r="E889" s="131">
        <f t="shared" si="3"/>
        <v>45107</v>
      </c>
      <c r="F889" s="131">
        <f t="shared" si="4"/>
        <v>45199</v>
      </c>
      <c r="G889" s="130" t="str">
        <f t="shared" si="5"/>
        <v/>
      </c>
      <c r="H889" s="130" t="str">
        <f t="shared" si="6"/>
        <v/>
      </c>
      <c r="I889" s="147">
        <f t="shared" si="7"/>
        <v>4.883330101</v>
      </c>
      <c r="J889" s="130"/>
      <c r="K889" s="130"/>
      <c r="L889" s="130"/>
      <c r="M889" s="130"/>
      <c r="N889" s="130"/>
      <c r="O889" s="130"/>
      <c r="P889" s="130"/>
      <c r="Q889" s="130"/>
      <c r="R889" s="130"/>
      <c r="S889" s="130"/>
      <c r="T889" s="130"/>
      <c r="U889" s="130"/>
    </row>
    <row r="890" ht="12.75" customHeight="1">
      <c r="A890" s="142">
        <v>45077.0</v>
      </c>
      <c r="B890" s="146">
        <f t="shared" si="8"/>
        <v>4.811823528</v>
      </c>
      <c r="C890" s="144">
        <f t="shared" si="1"/>
        <v>2023</v>
      </c>
      <c r="D890" s="144">
        <f t="shared" si="2"/>
        <v>2</v>
      </c>
      <c r="E890" s="131">
        <f t="shared" si="3"/>
        <v>45107</v>
      </c>
      <c r="F890" s="131">
        <f t="shared" si="4"/>
        <v>45199</v>
      </c>
      <c r="G890" s="130" t="str">
        <f t="shared" si="5"/>
        <v/>
      </c>
      <c r="H890" s="130" t="str">
        <f t="shared" si="6"/>
        <v/>
      </c>
      <c r="I890" s="147">
        <f t="shared" si="7"/>
        <v>4.883330101</v>
      </c>
      <c r="J890" s="130"/>
      <c r="K890" s="130"/>
      <c r="L890" s="130"/>
      <c r="M890" s="130"/>
      <c r="N890" s="130"/>
      <c r="O890" s="130"/>
      <c r="P890" s="130"/>
      <c r="Q890" s="130"/>
      <c r="R890" s="130"/>
      <c r="S890" s="130"/>
      <c r="T890" s="130"/>
      <c r="U890" s="130"/>
    </row>
    <row r="891" ht="12.75" customHeight="1">
      <c r="A891" s="142">
        <v>45078.0</v>
      </c>
      <c r="B891" s="146">
        <f t="shared" si="8"/>
        <v>4.918567916</v>
      </c>
      <c r="C891" s="144">
        <f t="shared" si="1"/>
        <v>2023</v>
      </c>
      <c r="D891" s="144">
        <f t="shared" si="2"/>
        <v>2</v>
      </c>
      <c r="E891" s="131">
        <f t="shared" si="3"/>
        <v>45107</v>
      </c>
      <c r="F891" s="131">
        <f t="shared" si="4"/>
        <v>45199</v>
      </c>
      <c r="G891" s="130" t="str">
        <f t="shared" si="5"/>
        <v/>
      </c>
      <c r="H891" s="130" t="str">
        <f t="shared" si="6"/>
        <v/>
      </c>
      <c r="I891" s="147">
        <f t="shared" si="7"/>
        <v>4.883330101</v>
      </c>
      <c r="J891" s="130"/>
      <c r="K891" s="130"/>
      <c r="L891" s="130"/>
      <c r="M891" s="130"/>
      <c r="N891" s="130"/>
      <c r="O891" s="130"/>
      <c r="P891" s="130"/>
      <c r="Q891" s="130"/>
      <c r="R891" s="130"/>
      <c r="S891" s="130"/>
      <c r="T891" s="130"/>
      <c r="U891" s="130"/>
    </row>
    <row r="892" ht="12.75" customHeight="1">
      <c r="A892" s="142">
        <v>45079.0</v>
      </c>
      <c r="B892" s="146">
        <f t="shared" si="8"/>
        <v>4.809457955</v>
      </c>
      <c r="C892" s="144">
        <f t="shared" si="1"/>
        <v>2023</v>
      </c>
      <c r="D892" s="144">
        <f t="shared" si="2"/>
        <v>2</v>
      </c>
      <c r="E892" s="131">
        <f t="shared" si="3"/>
        <v>45107</v>
      </c>
      <c r="F892" s="131">
        <f t="shared" si="4"/>
        <v>45199</v>
      </c>
      <c r="G892" s="130" t="str">
        <f t="shared" si="5"/>
        <v/>
      </c>
      <c r="H892" s="130" t="str">
        <f t="shared" si="6"/>
        <v/>
      </c>
      <c r="I892" s="147">
        <f t="shared" si="7"/>
        <v>4.883330101</v>
      </c>
      <c r="J892" s="130"/>
      <c r="K892" s="130"/>
      <c r="L892" s="130"/>
      <c r="M892" s="130"/>
      <c r="N892" s="130"/>
      <c r="O892" s="130"/>
      <c r="P892" s="130"/>
      <c r="Q892" s="130"/>
      <c r="R892" s="130"/>
      <c r="S892" s="130"/>
      <c r="T892" s="130"/>
      <c r="U892" s="130"/>
    </row>
    <row r="893" ht="12.75" customHeight="1">
      <c r="A893" s="142">
        <v>45080.0</v>
      </c>
      <c r="B893" s="146">
        <f t="shared" si="8"/>
        <v>4.916145133</v>
      </c>
      <c r="C893" s="144">
        <f t="shared" si="1"/>
        <v>2023</v>
      </c>
      <c r="D893" s="144">
        <f t="shared" si="2"/>
        <v>2</v>
      </c>
      <c r="E893" s="131">
        <f t="shared" si="3"/>
        <v>45107</v>
      </c>
      <c r="F893" s="131">
        <f t="shared" si="4"/>
        <v>45199</v>
      </c>
      <c r="G893" s="130" t="str">
        <f t="shared" si="5"/>
        <v/>
      </c>
      <c r="H893" s="130" t="str">
        <f t="shared" si="6"/>
        <v/>
      </c>
      <c r="I893" s="147">
        <f t="shared" si="7"/>
        <v>4.883330101</v>
      </c>
      <c r="J893" s="130"/>
      <c r="K893" s="130"/>
      <c r="L893" s="130"/>
      <c r="M893" s="130"/>
      <c r="N893" s="130"/>
      <c r="O893" s="130"/>
      <c r="P893" s="130"/>
      <c r="Q893" s="130"/>
      <c r="R893" s="130"/>
      <c r="S893" s="130"/>
      <c r="T893" s="130"/>
      <c r="U893" s="130"/>
    </row>
    <row r="894" ht="12.75" customHeight="1">
      <c r="A894" s="142">
        <v>45081.0</v>
      </c>
      <c r="B894" s="146">
        <f t="shared" si="8"/>
        <v>4.807093755</v>
      </c>
      <c r="C894" s="144">
        <f t="shared" si="1"/>
        <v>2023</v>
      </c>
      <c r="D894" s="144">
        <f t="shared" si="2"/>
        <v>2</v>
      </c>
      <c r="E894" s="131">
        <f t="shared" si="3"/>
        <v>45107</v>
      </c>
      <c r="F894" s="131">
        <f t="shared" si="4"/>
        <v>45199</v>
      </c>
      <c r="G894" s="130" t="str">
        <f t="shared" si="5"/>
        <v/>
      </c>
      <c r="H894" s="130" t="str">
        <f t="shared" si="6"/>
        <v/>
      </c>
      <c r="I894" s="147">
        <f t="shared" si="7"/>
        <v>4.883330101</v>
      </c>
      <c r="J894" s="130"/>
      <c r="K894" s="130"/>
      <c r="L894" s="130"/>
      <c r="M894" s="130"/>
      <c r="N894" s="130"/>
      <c r="O894" s="130"/>
      <c r="P894" s="130"/>
      <c r="Q894" s="130"/>
      <c r="R894" s="130"/>
      <c r="S894" s="130"/>
      <c r="T894" s="130"/>
      <c r="U894" s="130"/>
    </row>
    <row r="895" ht="12.75" customHeight="1">
      <c r="A895" s="142">
        <v>45082.0</v>
      </c>
      <c r="B895" s="146">
        <f t="shared" si="8"/>
        <v>4.913723758</v>
      </c>
      <c r="C895" s="144">
        <f t="shared" si="1"/>
        <v>2023</v>
      </c>
      <c r="D895" s="144">
        <f t="shared" si="2"/>
        <v>2</v>
      </c>
      <c r="E895" s="131">
        <f t="shared" si="3"/>
        <v>45107</v>
      </c>
      <c r="F895" s="131">
        <f t="shared" si="4"/>
        <v>45199</v>
      </c>
      <c r="G895" s="130" t="str">
        <f t="shared" si="5"/>
        <v/>
      </c>
      <c r="H895" s="130" t="str">
        <f t="shared" si="6"/>
        <v/>
      </c>
      <c r="I895" s="147">
        <f t="shared" si="7"/>
        <v>4.883330101</v>
      </c>
      <c r="J895" s="130"/>
      <c r="K895" s="130"/>
      <c r="L895" s="130"/>
      <c r="M895" s="130"/>
      <c r="N895" s="130"/>
      <c r="O895" s="130"/>
      <c r="P895" s="130"/>
      <c r="Q895" s="130"/>
      <c r="R895" s="130"/>
      <c r="S895" s="130"/>
      <c r="T895" s="130"/>
      <c r="U895" s="130"/>
    </row>
    <row r="896" ht="12.75" customHeight="1">
      <c r="A896" s="142">
        <v>45083.0</v>
      </c>
      <c r="B896" s="146">
        <f t="shared" si="8"/>
        <v>4.804730928</v>
      </c>
      <c r="C896" s="144">
        <f t="shared" si="1"/>
        <v>2023</v>
      </c>
      <c r="D896" s="144">
        <f t="shared" si="2"/>
        <v>2</v>
      </c>
      <c r="E896" s="131">
        <f t="shared" si="3"/>
        <v>45107</v>
      </c>
      <c r="F896" s="131">
        <f t="shared" si="4"/>
        <v>45199</v>
      </c>
      <c r="G896" s="130" t="str">
        <f t="shared" si="5"/>
        <v/>
      </c>
      <c r="H896" s="130" t="str">
        <f t="shared" si="6"/>
        <v/>
      </c>
      <c r="I896" s="147">
        <f t="shared" si="7"/>
        <v>4.883330101</v>
      </c>
      <c r="J896" s="130"/>
      <c r="K896" s="130"/>
      <c r="L896" s="130"/>
      <c r="M896" s="130"/>
      <c r="N896" s="130"/>
      <c r="O896" s="130"/>
      <c r="P896" s="130"/>
      <c r="Q896" s="130"/>
      <c r="R896" s="130"/>
      <c r="S896" s="130"/>
      <c r="T896" s="130"/>
      <c r="U896" s="130"/>
    </row>
    <row r="897" ht="12.75" customHeight="1">
      <c r="A897" s="142">
        <v>45084.0</v>
      </c>
      <c r="B897" s="146">
        <f t="shared" si="8"/>
        <v>4.91130379</v>
      </c>
      <c r="C897" s="144">
        <f t="shared" si="1"/>
        <v>2023</v>
      </c>
      <c r="D897" s="144">
        <f t="shared" si="2"/>
        <v>2</v>
      </c>
      <c r="E897" s="131">
        <f t="shared" si="3"/>
        <v>45107</v>
      </c>
      <c r="F897" s="131">
        <f t="shared" si="4"/>
        <v>45199</v>
      </c>
      <c r="G897" s="130" t="str">
        <f t="shared" si="5"/>
        <v/>
      </c>
      <c r="H897" s="130" t="str">
        <f t="shared" si="6"/>
        <v/>
      </c>
      <c r="I897" s="147">
        <f t="shared" si="7"/>
        <v>4.883330101</v>
      </c>
      <c r="J897" s="130"/>
      <c r="K897" s="130"/>
      <c r="L897" s="130"/>
      <c r="M897" s="130"/>
      <c r="N897" s="130"/>
      <c r="O897" s="130"/>
      <c r="P897" s="130"/>
      <c r="Q897" s="130"/>
      <c r="R897" s="130"/>
      <c r="S897" s="130"/>
      <c r="T897" s="130"/>
      <c r="U897" s="130"/>
    </row>
    <row r="898" ht="12.75" customHeight="1">
      <c r="A898" s="142">
        <v>45085.0</v>
      </c>
      <c r="B898" s="146">
        <f t="shared" si="8"/>
        <v>4.802369471</v>
      </c>
      <c r="C898" s="144">
        <f t="shared" si="1"/>
        <v>2023</v>
      </c>
      <c r="D898" s="144">
        <f t="shared" si="2"/>
        <v>2</v>
      </c>
      <c r="E898" s="131">
        <f t="shared" si="3"/>
        <v>45107</v>
      </c>
      <c r="F898" s="131">
        <f t="shared" si="4"/>
        <v>45199</v>
      </c>
      <c r="G898" s="130" t="str">
        <f t="shared" si="5"/>
        <v/>
      </c>
      <c r="H898" s="130" t="str">
        <f t="shared" si="6"/>
        <v/>
      </c>
      <c r="I898" s="147">
        <f t="shared" si="7"/>
        <v>4.883330101</v>
      </c>
      <c r="J898" s="130"/>
      <c r="K898" s="130"/>
      <c r="L898" s="130"/>
      <c r="M898" s="130"/>
      <c r="N898" s="130"/>
      <c r="O898" s="130"/>
      <c r="P898" s="130"/>
      <c r="Q898" s="130"/>
      <c r="R898" s="130"/>
      <c r="S898" s="130"/>
      <c r="T898" s="130"/>
      <c r="U898" s="130"/>
    </row>
    <row r="899" ht="12.75" customHeight="1">
      <c r="A899" s="142">
        <v>45086.0</v>
      </c>
      <c r="B899" s="146">
        <f t="shared" si="8"/>
        <v>4.908885229</v>
      </c>
      <c r="C899" s="144">
        <f t="shared" si="1"/>
        <v>2023</v>
      </c>
      <c r="D899" s="144">
        <f t="shared" si="2"/>
        <v>2</v>
      </c>
      <c r="E899" s="131">
        <f t="shared" si="3"/>
        <v>45107</v>
      </c>
      <c r="F899" s="131">
        <f t="shared" si="4"/>
        <v>45199</v>
      </c>
      <c r="G899" s="130" t="str">
        <f t="shared" si="5"/>
        <v/>
      </c>
      <c r="H899" s="130" t="str">
        <f t="shared" si="6"/>
        <v/>
      </c>
      <c r="I899" s="147">
        <f t="shared" si="7"/>
        <v>4.883330101</v>
      </c>
      <c r="J899" s="130"/>
      <c r="K899" s="130"/>
      <c r="L899" s="130"/>
      <c r="M899" s="130"/>
      <c r="N899" s="130"/>
      <c r="O899" s="130"/>
      <c r="P899" s="130"/>
      <c r="Q899" s="130"/>
      <c r="R899" s="130"/>
      <c r="S899" s="130"/>
      <c r="T899" s="130"/>
      <c r="U899" s="130"/>
    </row>
    <row r="900" ht="12.75" customHeight="1">
      <c r="A900" s="142">
        <v>45087.0</v>
      </c>
      <c r="B900" s="146">
        <f t="shared" si="8"/>
        <v>4.800009384</v>
      </c>
      <c r="C900" s="144">
        <f t="shared" si="1"/>
        <v>2023</v>
      </c>
      <c r="D900" s="144">
        <f t="shared" si="2"/>
        <v>2</v>
      </c>
      <c r="E900" s="131">
        <f t="shared" si="3"/>
        <v>45107</v>
      </c>
      <c r="F900" s="131">
        <f t="shared" si="4"/>
        <v>45199</v>
      </c>
      <c r="G900" s="130" t="str">
        <f t="shared" si="5"/>
        <v/>
      </c>
      <c r="H900" s="130" t="str">
        <f t="shared" si="6"/>
        <v/>
      </c>
      <c r="I900" s="147">
        <f t="shared" si="7"/>
        <v>4.883330101</v>
      </c>
      <c r="J900" s="130"/>
      <c r="K900" s="130"/>
      <c r="L900" s="130"/>
      <c r="M900" s="130"/>
      <c r="N900" s="130"/>
      <c r="O900" s="130"/>
      <c r="P900" s="130"/>
      <c r="Q900" s="130"/>
      <c r="R900" s="130"/>
      <c r="S900" s="130"/>
      <c r="T900" s="130"/>
      <c r="U900" s="130"/>
    </row>
    <row r="901" ht="12.75" customHeight="1">
      <c r="A901" s="142">
        <v>45088.0</v>
      </c>
      <c r="B901" s="146">
        <f t="shared" si="8"/>
        <v>4.906468073</v>
      </c>
      <c r="C901" s="144">
        <f t="shared" si="1"/>
        <v>2023</v>
      </c>
      <c r="D901" s="144">
        <f t="shared" si="2"/>
        <v>2</v>
      </c>
      <c r="E901" s="131">
        <f t="shared" si="3"/>
        <v>45107</v>
      </c>
      <c r="F901" s="131">
        <f t="shared" si="4"/>
        <v>45199</v>
      </c>
      <c r="G901" s="130" t="str">
        <f t="shared" si="5"/>
        <v/>
      </c>
      <c r="H901" s="130" t="str">
        <f t="shared" si="6"/>
        <v/>
      </c>
      <c r="I901" s="147">
        <f t="shared" si="7"/>
        <v>4.883330101</v>
      </c>
      <c r="J901" s="130"/>
      <c r="K901" s="130"/>
      <c r="L901" s="130"/>
      <c r="M901" s="130"/>
      <c r="N901" s="130"/>
      <c r="O901" s="130"/>
      <c r="P901" s="130"/>
      <c r="Q901" s="130"/>
      <c r="R901" s="130"/>
      <c r="S901" s="130"/>
      <c r="T901" s="130"/>
      <c r="U901" s="130"/>
    </row>
    <row r="902" ht="12.75" customHeight="1">
      <c r="A902" s="142">
        <v>45089.0</v>
      </c>
      <c r="B902" s="146">
        <f t="shared" si="8"/>
        <v>4.797650666</v>
      </c>
      <c r="C902" s="144">
        <f t="shared" si="1"/>
        <v>2023</v>
      </c>
      <c r="D902" s="144">
        <f t="shared" si="2"/>
        <v>2</v>
      </c>
      <c r="E902" s="131">
        <f t="shared" si="3"/>
        <v>45107</v>
      </c>
      <c r="F902" s="131">
        <f t="shared" si="4"/>
        <v>45199</v>
      </c>
      <c r="G902" s="130" t="str">
        <f t="shared" si="5"/>
        <v/>
      </c>
      <c r="H902" s="130" t="str">
        <f t="shared" si="6"/>
        <v/>
      </c>
      <c r="I902" s="147">
        <f t="shared" si="7"/>
        <v>4.883330101</v>
      </c>
      <c r="J902" s="130"/>
      <c r="K902" s="130"/>
      <c r="L902" s="130"/>
      <c r="M902" s="130"/>
      <c r="N902" s="130"/>
      <c r="O902" s="130"/>
      <c r="P902" s="130"/>
      <c r="Q902" s="130"/>
      <c r="R902" s="130"/>
      <c r="S902" s="130"/>
      <c r="T902" s="130"/>
      <c r="U902" s="130"/>
    </row>
    <row r="903" ht="12.75" customHeight="1">
      <c r="A903" s="142">
        <v>45090.0</v>
      </c>
      <c r="B903" s="146">
        <f t="shared" si="8"/>
        <v>4.904052322</v>
      </c>
      <c r="C903" s="144">
        <f t="shared" si="1"/>
        <v>2023</v>
      </c>
      <c r="D903" s="144">
        <f t="shared" si="2"/>
        <v>2</v>
      </c>
      <c r="E903" s="131">
        <f t="shared" si="3"/>
        <v>45107</v>
      </c>
      <c r="F903" s="131">
        <f t="shared" si="4"/>
        <v>45199</v>
      </c>
      <c r="G903" s="130" t="str">
        <f t="shared" si="5"/>
        <v/>
      </c>
      <c r="H903" s="130" t="str">
        <f t="shared" si="6"/>
        <v/>
      </c>
      <c r="I903" s="147">
        <f t="shared" si="7"/>
        <v>4.883330101</v>
      </c>
      <c r="J903" s="130"/>
      <c r="K903" s="130"/>
      <c r="L903" s="130"/>
      <c r="M903" s="130"/>
      <c r="N903" s="130"/>
      <c r="O903" s="130"/>
      <c r="P903" s="130"/>
      <c r="Q903" s="130"/>
      <c r="R903" s="130"/>
      <c r="S903" s="130"/>
      <c r="T903" s="130"/>
      <c r="U903" s="130"/>
    </row>
    <row r="904" ht="12.75" customHeight="1">
      <c r="A904" s="142">
        <v>45091.0</v>
      </c>
      <c r="B904" s="146">
        <f t="shared" si="8"/>
        <v>4.795293316</v>
      </c>
      <c r="C904" s="144">
        <f t="shared" si="1"/>
        <v>2023</v>
      </c>
      <c r="D904" s="144">
        <f t="shared" si="2"/>
        <v>2</v>
      </c>
      <c r="E904" s="131">
        <f t="shared" si="3"/>
        <v>45107</v>
      </c>
      <c r="F904" s="131">
        <f t="shared" si="4"/>
        <v>45199</v>
      </c>
      <c r="G904" s="130" t="str">
        <f t="shared" si="5"/>
        <v/>
      </c>
      <c r="H904" s="130" t="str">
        <f t="shared" si="6"/>
        <v/>
      </c>
      <c r="I904" s="147">
        <f t="shared" si="7"/>
        <v>4.883330101</v>
      </c>
      <c r="J904" s="130"/>
      <c r="K904" s="130"/>
      <c r="L904" s="130"/>
      <c r="M904" s="130"/>
      <c r="N904" s="130"/>
      <c r="O904" s="130"/>
      <c r="P904" s="130"/>
      <c r="Q904" s="130"/>
      <c r="R904" s="130"/>
      <c r="S904" s="130"/>
      <c r="T904" s="130"/>
      <c r="U904" s="130"/>
    </row>
    <row r="905" ht="12.75" customHeight="1">
      <c r="A905" s="142">
        <v>45092.0</v>
      </c>
      <c r="B905" s="146">
        <f t="shared" si="8"/>
        <v>4.901637974</v>
      </c>
      <c r="C905" s="144">
        <f t="shared" si="1"/>
        <v>2023</v>
      </c>
      <c r="D905" s="144">
        <f t="shared" si="2"/>
        <v>2</v>
      </c>
      <c r="E905" s="131">
        <f t="shared" si="3"/>
        <v>45107</v>
      </c>
      <c r="F905" s="131">
        <f t="shared" si="4"/>
        <v>45199</v>
      </c>
      <c r="G905" s="130" t="str">
        <f t="shared" si="5"/>
        <v/>
      </c>
      <c r="H905" s="130" t="str">
        <f t="shared" si="6"/>
        <v/>
      </c>
      <c r="I905" s="147">
        <f t="shared" si="7"/>
        <v>4.883330101</v>
      </c>
      <c r="J905" s="130"/>
      <c r="K905" s="130"/>
      <c r="L905" s="130"/>
      <c r="M905" s="130"/>
      <c r="N905" s="130"/>
      <c r="O905" s="130"/>
      <c r="P905" s="130"/>
      <c r="Q905" s="130"/>
      <c r="R905" s="130"/>
      <c r="S905" s="130"/>
      <c r="T905" s="130"/>
      <c r="U905" s="130"/>
    </row>
    <row r="906" ht="12.75" customHeight="1">
      <c r="A906" s="142">
        <v>45093.0</v>
      </c>
      <c r="B906" s="146">
        <f t="shared" si="8"/>
        <v>4.792937334</v>
      </c>
      <c r="C906" s="144">
        <f t="shared" si="1"/>
        <v>2023</v>
      </c>
      <c r="D906" s="144">
        <f t="shared" si="2"/>
        <v>2</v>
      </c>
      <c r="E906" s="131">
        <f t="shared" si="3"/>
        <v>45107</v>
      </c>
      <c r="F906" s="131">
        <f t="shared" si="4"/>
        <v>45199</v>
      </c>
      <c r="G906" s="130" t="str">
        <f t="shared" si="5"/>
        <v/>
      </c>
      <c r="H906" s="130" t="str">
        <f t="shared" si="6"/>
        <v/>
      </c>
      <c r="I906" s="147">
        <f t="shared" si="7"/>
        <v>4.883330101</v>
      </c>
      <c r="J906" s="130"/>
      <c r="K906" s="130"/>
      <c r="L906" s="130"/>
      <c r="M906" s="130"/>
      <c r="N906" s="130"/>
      <c r="O906" s="130"/>
      <c r="P906" s="130"/>
      <c r="Q906" s="130"/>
      <c r="R906" s="130"/>
      <c r="S906" s="130"/>
      <c r="T906" s="130"/>
      <c r="U906" s="130"/>
    </row>
    <row r="907" ht="12.75" customHeight="1">
      <c r="A907" s="142">
        <v>45094.0</v>
      </c>
      <c r="B907" s="146">
        <f t="shared" si="8"/>
        <v>4.899225029</v>
      </c>
      <c r="C907" s="144">
        <f t="shared" si="1"/>
        <v>2023</v>
      </c>
      <c r="D907" s="144">
        <f t="shared" si="2"/>
        <v>2</v>
      </c>
      <c r="E907" s="131">
        <f t="shared" si="3"/>
        <v>45107</v>
      </c>
      <c r="F907" s="131">
        <f t="shared" si="4"/>
        <v>45199</v>
      </c>
      <c r="G907" s="130" t="str">
        <f t="shared" si="5"/>
        <v/>
      </c>
      <c r="H907" s="130" t="str">
        <f t="shared" si="6"/>
        <v/>
      </c>
      <c r="I907" s="147">
        <f t="shared" si="7"/>
        <v>4.883330101</v>
      </c>
      <c r="J907" s="130"/>
      <c r="K907" s="130"/>
      <c r="L907" s="130"/>
      <c r="M907" s="130"/>
      <c r="N907" s="130"/>
      <c r="O907" s="130"/>
      <c r="P907" s="130"/>
      <c r="Q907" s="130"/>
      <c r="R907" s="130"/>
      <c r="S907" s="130"/>
      <c r="T907" s="130"/>
      <c r="U907" s="130"/>
    </row>
    <row r="908" ht="12.75" customHeight="1">
      <c r="A908" s="142">
        <v>45095.0</v>
      </c>
      <c r="B908" s="146">
        <f t="shared" si="8"/>
        <v>4.790582718</v>
      </c>
      <c r="C908" s="144">
        <f t="shared" si="1"/>
        <v>2023</v>
      </c>
      <c r="D908" s="144">
        <f t="shared" si="2"/>
        <v>2</v>
      </c>
      <c r="E908" s="131">
        <f t="shared" si="3"/>
        <v>45107</v>
      </c>
      <c r="F908" s="131">
        <f t="shared" si="4"/>
        <v>45199</v>
      </c>
      <c r="G908" s="130" t="str">
        <f t="shared" si="5"/>
        <v/>
      </c>
      <c r="H908" s="130" t="str">
        <f t="shared" si="6"/>
        <v/>
      </c>
      <c r="I908" s="147">
        <f t="shared" si="7"/>
        <v>4.883330101</v>
      </c>
      <c r="J908" s="130"/>
      <c r="K908" s="130"/>
      <c r="L908" s="130"/>
      <c r="M908" s="130"/>
      <c r="N908" s="130"/>
      <c r="O908" s="130"/>
      <c r="P908" s="130"/>
      <c r="Q908" s="130"/>
      <c r="R908" s="130"/>
      <c r="S908" s="130"/>
      <c r="T908" s="130"/>
      <c r="U908" s="130"/>
    </row>
    <row r="909" ht="12.75" customHeight="1">
      <c r="A909" s="142">
        <v>45096.0</v>
      </c>
      <c r="B909" s="146">
        <f t="shared" si="8"/>
        <v>4.896813486</v>
      </c>
      <c r="C909" s="144">
        <f t="shared" si="1"/>
        <v>2023</v>
      </c>
      <c r="D909" s="144">
        <f t="shared" si="2"/>
        <v>2</v>
      </c>
      <c r="E909" s="131">
        <f t="shared" si="3"/>
        <v>45107</v>
      </c>
      <c r="F909" s="131">
        <f t="shared" si="4"/>
        <v>45199</v>
      </c>
      <c r="G909" s="130" t="str">
        <f t="shared" si="5"/>
        <v/>
      </c>
      <c r="H909" s="130" t="str">
        <f t="shared" si="6"/>
        <v/>
      </c>
      <c r="I909" s="147">
        <f t="shared" si="7"/>
        <v>4.883330101</v>
      </c>
      <c r="J909" s="130"/>
      <c r="K909" s="130"/>
      <c r="L909" s="130"/>
      <c r="M909" s="130"/>
      <c r="N909" s="130"/>
      <c r="O909" s="130"/>
      <c r="P909" s="130"/>
      <c r="Q909" s="130"/>
      <c r="R909" s="130"/>
      <c r="S909" s="130"/>
      <c r="T909" s="130"/>
      <c r="U909" s="130"/>
    </row>
    <row r="910" ht="12.75" customHeight="1">
      <c r="A910" s="142">
        <v>45097.0</v>
      </c>
      <c r="B910" s="146">
        <f t="shared" si="8"/>
        <v>4.788229467</v>
      </c>
      <c r="C910" s="144">
        <f t="shared" si="1"/>
        <v>2023</v>
      </c>
      <c r="D910" s="144">
        <f t="shared" si="2"/>
        <v>2</v>
      </c>
      <c r="E910" s="131">
        <f t="shared" si="3"/>
        <v>45107</v>
      </c>
      <c r="F910" s="131">
        <f t="shared" si="4"/>
        <v>45199</v>
      </c>
      <c r="G910" s="130" t="str">
        <f t="shared" si="5"/>
        <v/>
      </c>
      <c r="H910" s="130" t="str">
        <f t="shared" si="6"/>
        <v/>
      </c>
      <c r="I910" s="147">
        <f t="shared" si="7"/>
        <v>4.883330101</v>
      </c>
      <c r="J910" s="130"/>
      <c r="K910" s="130"/>
      <c r="L910" s="130"/>
      <c r="M910" s="130"/>
      <c r="N910" s="130"/>
      <c r="O910" s="130"/>
      <c r="P910" s="130"/>
      <c r="Q910" s="130"/>
      <c r="R910" s="130"/>
      <c r="S910" s="130"/>
      <c r="T910" s="130"/>
      <c r="U910" s="130"/>
    </row>
    <row r="911" ht="12.75" customHeight="1">
      <c r="A911" s="142">
        <v>45098.0</v>
      </c>
      <c r="B911" s="146">
        <f t="shared" si="8"/>
        <v>4.894403343</v>
      </c>
      <c r="C911" s="144">
        <f t="shared" si="1"/>
        <v>2023</v>
      </c>
      <c r="D911" s="144">
        <f t="shared" si="2"/>
        <v>2</v>
      </c>
      <c r="E911" s="131">
        <f t="shared" si="3"/>
        <v>45107</v>
      </c>
      <c r="F911" s="131">
        <f t="shared" si="4"/>
        <v>45199</v>
      </c>
      <c r="G911" s="130" t="str">
        <f t="shared" si="5"/>
        <v/>
      </c>
      <c r="H911" s="130" t="str">
        <f t="shared" si="6"/>
        <v/>
      </c>
      <c r="I911" s="147">
        <f t="shared" si="7"/>
        <v>4.883330101</v>
      </c>
      <c r="J911" s="130"/>
      <c r="K911" s="130"/>
      <c r="L911" s="130"/>
      <c r="M911" s="130"/>
      <c r="N911" s="130"/>
      <c r="O911" s="130"/>
      <c r="P911" s="130"/>
      <c r="Q911" s="130"/>
      <c r="R911" s="130"/>
      <c r="S911" s="130"/>
      <c r="T911" s="130"/>
      <c r="U911" s="130"/>
    </row>
    <row r="912" ht="12.75" customHeight="1">
      <c r="A912" s="142">
        <v>45099.0</v>
      </c>
      <c r="B912" s="146">
        <f t="shared" si="8"/>
        <v>4.785877581</v>
      </c>
      <c r="C912" s="144">
        <f t="shared" si="1"/>
        <v>2023</v>
      </c>
      <c r="D912" s="144">
        <f t="shared" si="2"/>
        <v>2</v>
      </c>
      <c r="E912" s="131">
        <f t="shared" si="3"/>
        <v>45107</v>
      </c>
      <c r="F912" s="131">
        <f t="shared" si="4"/>
        <v>45199</v>
      </c>
      <c r="G912" s="130" t="str">
        <f t="shared" si="5"/>
        <v/>
      </c>
      <c r="H912" s="130" t="str">
        <f t="shared" si="6"/>
        <v/>
      </c>
      <c r="I912" s="147">
        <f t="shared" si="7"/>
        <v>4.883330101</v>
      </c>
      <c r="J912" s="130"/>
      <c r="K912" s="130"/>
      <c r="L912" s="130"/>
      <c r="M912" s="130"/>
      <c r="N912" s="130"/>
      <c r="O912" s="130"/>
      <c r="P912" s="130"/>
      <c r="Q912" s="130"/>
      <c r="R912" s="130"/>
      <c r="S912" s="130"/>
      <c r="T912" s="130"/>
      <c r="U912" s="130"/>
    </row>
    <row r="913" ht="12.75" customHeight="1">
      <c r="A913" s="142">
        <v>45100.0</v>
      </c>
      <c r="B913" s="146">
        <f t="shared" si="8"/>
        <v>4.891994601</v>
      </c>
      <c r="C913" s="144">
        <f t="shared" si="1"/>
        <v>2023</v>
      </c>
      <c r="D913" s="144">
        <f t="shared" si="2"/>
        <v>2</v>
      </c>
      <c r="E913" s="131">
        <f t="shared" si="3"/>
        <v>45107</v>
      </c>
      <c r="F913" s="131">
        <f t="shared" si="4"/>
        <v>45199</v>
      </c>
      <c r="G913" s="130" t="str">
        <f t="shared" si="5"/>
        <v/>
      </c>
      <c r="H913" s="130" t="str">
        <f t="shared" si="6"/>
        <v/>
      </c>
      <c r="I913" s="147">
        <f t="shared" si="7"/>
        <v>4.883330101</v>
      </c>
      <c r="J913" s="130"/>
      <c r="K913" s="130"/>
      <c r="L913" s="130"/>
      <c r="M913" s="130"/>
      <c r="N913" s="130"/>
      <c r="O913" s="130"/>
      <c r="P913" s="130"/>
      <c r="Q913" s="130"/>
      <c r="R913" s="130"/>
      <c r="S913" s="130"/>
      <c r="T913" s="130"/>
      <c r="U913" s="130"/>
    </row>
    <row r="914" ht="12.75" customHeight="1">
      <c r="A914" s="142">
        <v>45101.0</v>
      </c>
      <c r="B914" s="146">
        <f t="shared" si="8"/>
        <v>4.783527059</v>
      </c>
      <c r="C914" s="144">
        <f t="shared" si="1"/>
        <v>2023</v>
      </c>
      <c r="D914" s="144">
        <f t="shared" si="2"/>
        <v>2</v>
      </c>
      <c r="E914" s="131">
        <f t="shared" si="3"/>
        <v>45107</v>
      </c>
      <c r="F914" s="131">
        <f t="shared" si="4"/>
        <v>45199</v>
      </c>
      <c r="G914" s="130" t="str">
        <f t="shared" si="5"/>
        <v/>
      </c>
      <c r="H914" s="130" t="str">
        <f t="shared" si="6"/>
        <v/>
      </c>
      <c r="I914" s="147">
        <f t="shared" si="7"/>
        <v>4.883330101</v>
      </c>
      <c r="J914" s="130"/>
      <c r="K914" s="130"/>
      <c r="L914" s="130"/>
      <c r="M914" s="130"/>
      <c r="N914" s="130"/>
      <c r="O914" s="130"/>
      <c r="P914" s="130"/>
      <c r="Q914" s="130"/>
      <c r="R914" s="130"/>
      <c r="S914" s="130"/>
      <c r="T914" s="130"/>
      <c r="U914" s="130"/>
    </row>
    <row r="915" ht="12.75" customHeight="1">
      <c r="A915" s="142">
        <v>45102.0</v>
      </c>
      <c r="B915" s="146">
        <f t="shared" si="8"/>
        <v>4.889587257</v>
      </c>
      <c r="C915" s="144">
        <f t="shared" si="1"/>
        <v>2023</v>
      </c>
      <c r="D915" s="144">
        <f t="shared" si="2"/>
        <v>2</v>
      </c>
      <c r="E915" s="131">
        <f t="shared" si="3"/>
        <v>45107</v>
      </c>
      <c r="F915" s="131">
        <f t="shared" si="4"/>
        <v>45199</v>
      </c>
      <c r="G915" s="130" t="str">
        <f t="shared" si="5"/>
        <v/>
      </c>
      <c r="H915" s="130" t="str">
        <f t="shared" si="6"/>
        <v/>
      </c>
      <c r="I915" s="147">
        <f t="shared" si="7"/>
        <v>4.883330101</v>
      </c>
      <c r="J915" s="130"/>
      <c r="K915" s="130"/>
      <c r="L915" s="130"/>
      <c r="M915" s="130"/>
      <c r="N915" s="130"/>
      <c r="O915" s="130"/>
      <c r="P915" s="130"/>
      <c r="Q915" s="130"/>
      <c r="R915" s="130"/>
      <c r="S915" s="130"/>
      <c r="T915" s="130"/>
      <c r="U915" s="130"/>
    </row>
    <row r="916" ht="12.75" customHeight="1">
      <c r="A916" s="142">
        <v>45103.0</v>
      </c>
      <c r="B916" s="146">
        <f t="shared" si="8"/>
        <v>4.7811779</v>
      </c>
      <c r="C916" s="144">
        <f t="shared" si="1"/>
        <v>2023</v>
      </c>
      <c r="D916" s="144">
        <f t="shared" si="2"/>
        <v>2</v>
      </c>
      <c r="E916" s="131">
        <f t="shared" si="3"/>
        <v>45107</v>
      </c>
      <c r="F916" s="131">
        <f t="shared" si="4"/>
        <v>45199</v>
      </c>
      <c r="G916" s="130" t="str">
        <f t="shared" si="5"/>
        <v/>
      </c>
      <c r="H916" s="130" t="str">
        <f t="shared" si="6"/>
        <v/>
      </c>
      <c r="I916" s="147">
        <f t="shared" si="7"/>
        <v>4.883330101</v>
      </c>
      <c r="J916" s="130"/>
      <c r="K916" s="130"/>
      <c r="L916" s="130"/>
      <c r="M916" s="130"/>
      <c r="N916" s="130"/>
      <c r="O916" s="130"/>
      <c r="P916" s="130"/>
      <c r="Q916" s="130"/>
      <c r="R916" s="130"/>
      <c r="S916" s="130"/>
      <c r="T916" s="130"/>
      <c r="U916" s="130"/>
    </row>
    <row r="917" ht="12.75" customHeight="1">
      <c r="A917" s="142">
        <v>45104.0</v>
      </c>
      <c r="B917" s="146">
        <f t="shared" si="8"/>
        <v>4.887181312</v>
      </c>
      <c r="C917" s="144">
        <f t="shared" si="1"/>
        <v>2023</v>
      </c>
      <c r="D917" s="144">
        <f t="shared" si="2"/>
        <v>2</v>
      </c>
      <c r="E917" s="131">
        <f t="shared" si="3"/>
        <v>45107</v>
      </c>
      <c r="F917" s="131">
        <f t="shared" si="4"/>
        <v>45199</v>
      </c>
      <c r="G917" s="130" t="str">
        <f t="shared" si="5"/>
        <v/>
      </c>
      <c r="H917" s="130" t="str">
        <f t="shared" si="6"/>
        <v/>
      </c>
      <c r="I917" s="147">
        <f t="shared" si="7"/>
        <v>4.883330101</v>
      </c>
      <c r="J917" s="130"/>
      <c r="K917" s="130"/>
      <c r="L917" s="130"/>
      <c r="M917" s="130"/>
      <c r="N917" s="130"/>
      <c r="O917" s="130"/>
      <c r="P917" s="130"/>
      <c r="Q917" s="130"/>
      <c r="R917" s="130"/>
      <c r="S917" s="130"/>
      <c r="T917" s="130"/>
      <c r="U917" s="130"/>
    </row>
    <row r="918" ht="12.75" customHeight="1">
      <c r="A918" s="142">
        <v>45105.0</v>
      </c>
      <c r="B918" s="146">
        <f t="shared" si="8"/>
        <v>4.778830102</v>
      </c>
      <c r="C918" s="144">
        <f t="shared" si="1"/>
        <v>2023</v>
      </c>
      <c r="D918" s="144">
        <f t="shared" si="2"/>
        <v>2</v>
      </c>
      <c r="E918" s="131">
        <f t="shared" si="3"/>
        <v>45107</v>
      </c>
      <c r="F918" s="131">
        <f t="shared" si="4"/>
        <v>45199</v>
      </c>
      <c r="G918" s="130" t="str">
        <f t="shared" si="5"/>
        <v/>
      </c>
      <c r="H918" s="130" t="str">
        <f t="shared" si="6"/>
        <v/>
      </c>
      <c r="I918" s="147">
        <f t="shared" si="7"/>
        <v>4.883330101</v>
      </c>
      <c r="J918" s="130"/>
      <c r="K918" s="130"/>
      <c r="L918" s="130"/>
      <c r="M918" s="130"/>
      <c r="N918" s="130"/>
      <c r="O918" s="130"/>
      <c r="P918" s="130"/>
      <c r="Q918" s="130"/>
      <c r="R918" s="130"/>
      <c r="S918" s="130"/>
      <c r="T918" s="130"/>
      <c r="U918" s="130"/>
    </row>
    <row r="919" ht="12.75" customHeight="1">
      <c r="A919" s="142">
        <v>45106.0</v>
      </c>
      <c r="B919" s="146">
        <f t="shared" si="8"/>
        <v>4.884776763</v>
      </c>
      <c r="C919" s="144">
        <f t="shared" si="1"/>
        <v>2023</v>
      </c>
      <c r="D919" s="144">
        <f t="shared" si="2"/>
        <v>2</v>
      </c>
      <c r="E919" s="131">
        <f t="shared" si="3"/>
        <v>45107</v>
      </c>
      <c r="F919" s="131">
        <f t="shared" si="4"/>
        <v>45199</v>
      </c>
      <c r="G919" s="130" t="str">
        <f t="shared" si="5"/>
        <v/>
      </c>
      <c r="H919" s="130" t="str">
        <f t="shared" si="6"/>
        <v/>
      </c>
      <c r="I919" s="147">
        <f t="shared" si="7"/>
        <v>4.883330101</v>
      </c>
      <c r="J919" s="130"/>
      <c r="K919" s="130"/>
      <c r="L919" s="130"/>
      <c r="M919" s="130"/>
      <c r="N919" s="130"/>
      <c r="O919" s="130"/>
      <c r="P919" s="130"/>
      <c r="Q919" s="130"/>
      <c r="R919" s="130"/>
      <c r="S919" s="130"/>
      <c r="T919" s="130"/>
      <c r="U919" s="130"/>
    </row>
    <row r="920" ht="12.75" customHeight="1">
      <c r="A920" s="142">
        <v>45107.0</v>
      </c>
      <c r="B920" s="146">
        <f t="shared" si="8"/>
        <v>4.776483665</v>
      </c>
      <c r="C920" s="144">
        <f t="shared" si="1"/>
        <v>2023</v>
      </c>
      <c r="D920" s="144">
        <f t="shared" si="2"/>
        <v>2</v>
      </c>
      <c r="E920" s="131">
        <f t="shared" si="3"/>
        <v>45107</v>
      </c>
      <c r="F920" s="131">
        <f t="shared" si="4"/>
        <v>45199</v>
      </c>
      <c r="G920" s="131">
        <f t="shared" si="5"/>
        <v>45107</v>
      </c>
      <c r="H920" s="131">
        <f t="shared" si="6"/>
        <v>45199</v>
      </c>
      <c r="I920" s="147">
        <f t="shared" si="7"/>
        <v>4.883330101</v>
      </c>
      <c r="J920" s="130"/>
      <c r="K920" s="130"/>
      <c r="L920" s="130"/>
      <c r="M920" s="130"/>
      <c r="N920" s="130"/>
      <c r="O920" s="130"/>
      <c r="P920" s="130"/>
      <c r="Q920" s="130"/>
      <c r="R920" s="130"/>
      <c r="S920" s="130"/>
      <c r="T920" s="130"/>
      <c r="U920" s="130"/>
    </row>
    <row r="921" ht="12.75" customHeight="1">
      <c r="A921" s="142">
        <v>45108.0</v>
      </c>
      <c r="B921" s="146">
        <f t="shared" si="8"/>
        <v>4.882373611</v>
      </c>
      <c r="C921" s="144">
        <f t="shared" si="1"/>
        <v>2023</v>
      </c>
      <c r="D921" s="144">
        <f t="shared" si="2"/>
        <v>3</v>
      </c>
      <c r="E921" s="131">
        <f t="shared" si="3"/>
        <v>45199</v>
      </c>
      <c r="F921" s="131">
        <f t="shared" si="4"/>
        <v>45291</v>
      </c>
      <c r="G921" s="130" t="str">
        <f t="shared" si="5"/>
        <v/>
      </c>
      <c r="H921" s="130" t="str">
        <f t="shared" si="6"/>
        <v/>
      </c>
      <c r="I921" s="147">
        <f t="shared" si="7"/>
        <v>4.775320484</v>
      </c>
      <c r="J921" s="130"/>
      <c r="K921" s="130"/>
      <c r="L921" s="130"/>
      <c r="M921" s="130"/>
      <c r="N921" s="130"/>
      <c r="O921" s="130"/>
      <c r="P921" s="130"/>
      <c r="Q921" s="130"/>
      <c r="R921" s="130"/>
      <c r="S921" s="130"/>
      <c r="T921" s="130"/>
      <c r="U921" s="130"/>
    </row>
    <row r="922" ht="12.75" customHeight="1">
      <c r="A922" s="142">
        <v>45109.0</v>
      </c>
      <c r="B922" s="146">
        <f t="shared" si="8"/>
        <v>4.774138589</v>
      </c>
      <c r="C922" s="144">
        <f t="shared" si="1"/>
        <v>2023</v>
      </c>
      <c r="D922" s="144">
        <f t="shared" si="2"/>
        <v>3</v>
      </c>
      <c r="E922" s="131">
        <f t="shared" si="3"/>
        <v>45199</v>
      </c>
      <c r="F922" s="131">
        <f t="shared" si="4"/>
        <v>45291</v>
      </c>
      <c r="G922" s="130" t="str">
        <f t="shared" si="5"/>
        <v/>
      </c>
      <c r="H922" s="130" t="str">
        <f t="shared" si="6"/>
        <v/>
      </c>
      <c r="I922" s="147">
        <f t="shared" si="7"/>
        <v>4.775320484</v>
      </c>
      <c r="J922" s="130"/>
      <c r="K922" s="130"/>
      <c r="L922" s="130"/>
      <c r="M922" s="130"/>
      <c r="N922" s="130"/>
      <c r="O922" s="130"/>
      <c r="P922" s="130"/>
      <c r="Q922" s="130"/>
      <c r="R922" s="130"/>
      <c r="S922" s="130"/>
      <c r="T922" s="130"/>
      <c r="U922" s="130"/>
    </row>
    <row r="923" ht="12.75" customHeight="1">
      <c r="A923" s="142">
        <v>45110.0</v>
      </c>
      <c r="B923" s="146">
        <f t="shared" si="8"/>
        <v>4.879971854</v>
      </c>
      <c r="C923" s="144">
        <f t="shared" si="1"/>
        <v>2023</v>
      </c>
      <c r="D923" s="144">
        <f t="shared" si="2"/>
        <v>3</v>
      </c>
      <c r="E923" s="131">
        <f t="shared" si="3"/>
        <v>45199</v>
      </c>
      <c r="F923" s="131">
        <f t="shared" si="4"/>
        <v>45291</v>
      </c>
      <c r="G923" s="130" t="str">
        <f t="shared" si="5"/>
        <v/>
      </c>
      <c r="H923" s="130" t="str">
        <f t="shared" si="6"/>
        <v/>
      </c>
      <c r="I923" s="147">
        <f t="shared" si="7"/>
        <v>4.775320484</v>
      </c>
      <c r="J923" s="130"/>
      <c r="K923" s="130"/>
      <c r="L923" s="130"/>
      <c r="M923" s="130"/>
      <c r="N923" s="130"/>
      <c r="O923" s="130"/>
      <c r="P923" s="130"/>
      <c r="Q923" s="130"/>
      <c r="R923" s="130"/>
      <c r="S923" s="130"/>
      <c r="T923" s="130"/>
      <c r="U923" s="130"/>
    </row>
    <row r="924" ht="12.75" customHeight="1">
      <c r="A924" s="142">
        <v>45111.0</v>
      </c>
      <c r="B924" s="146">
        <f t="shared" si="8"/>
        <v>4.771794872</v>
      </c>
      <c r="C924" s="144">
        <f t="shared" si="1"/>
        <v>2023</v>
      </c>
      <c r="D924" s="144">
        <f t="shared" si="2"/>
        <v>3</v>
      </c>
      <c r="E924" s="131">
        <f t="shared" si="3"/>
        <v>45199</v>
      </c>
      <c r="F924" s="131">
        <f t="shared" si="4"/>
        <v>45291</v>
      </c>
      <c r="G924" s="130" t="str">
        <f t="shared" si="5"/>
        <v/>
      </c>
      <c r="H924" s="130" t="str">
        <f t="shared" si="6"/>
        <v/>
      </c>
      <c r="I924" s="147">
        <f t="shared" si="7"/>
        <v>4.775320484</v>
      </c>
      <c r="J924" s="130"/>
      <c r="K924" s="130"/>
      <c r="L924" s="130"/>
      <c r="M924" s="130"/>
      <c r="N924" s="130"/>
      <c r="O924" s="130"/>
      <c r="P924" s="130"/>
      <c r="Q924" s="130"/>
      <c r="R924" s="130"/>
      <c r="S924" s="130"/>
      <c r="T924" s="130"/>
      <c r="U924" s="130"/>
    </row>
    <row r="925" ht="12.75" customHeight="1">
      <c r="A925" s="142">
        <v>45112.0</v>
      </c>
      <c r="B925" s="146">
        <f t="shared" si="8"/>
        <v>4.877571491</v>
      </c>
      <c r="C925" s="144">
        <f t="shared" si="1"/>
        <v>2023</v>
      </c>
      <c r="D925" s="144">
        <f t="shared" si="2"/>
        <v>3</v>
      </c>
      <c r="E925" s="131">
        <f t="shared" si="3"/>
        <v>45199</v>
      </c>
      <c r="F925" s="131">
        <f t="shared" si="4"/>
        <v>45291</v>
      </c>
      <c r="G925" s="130" t="str">
        <f t="shared" si="5"/>
        <v/>
      </c>
      <c r="H925" s="130" t="str">
        <f t="shared" si="6"/>
        <v/>
      </c>
      <c r="I925" s="147">
        <f t="shared" si="7"/>
        <v>4.775320484</v>
      </c>
      <c r="J925" s="130"/>
      <c r="K925" s="130"/>
      <c r="L925" s="130"/>
      <c r="M925" s="130"/>
      <c r="N925" s="130"/>
      <c r="O925" s="130"/>
      <c r="P925" s="130"/>
      <c r="Q925" s="130"/>
      <c r="R925" s="130"/>
      <c r="S925" s="130"/>
      <c r="T925" s="130"/>
      <c r="U925" s="130"/>
    </row>
    <row r="926" ht="12.75" customHeight="1">
      <c r="A926" s="142">
        <v>45113.0</v>
      </c>
      <c r="B926" s="146">
        <f t="shared" si="8"/>
        <v>4.769452513</v>
      </c>
      <c r="C926" s="144">
        <f t="shared" si="1"/>
        <v>2023</v>
      </c>
      <c r="D926" s="144">
        <f t="shared" si="2"/>
        <v>3</v>
      </c>
      <c r="E926" s="131">
        <f t="shared" si="3"/>
        <v>45199</v>
      </c>
      <c r="F926" s="131">
        <f t="shared" si="4"/>
        <v>45291</v>
      </c>
      <c r="G926" s="130" t="str">
        <f t="shared" si="5"/>
        <v/>
      </c>
      <c r="H926" s="130" t="str">
        <f t="shared" si="6"/>
        <v/>
      </c>
      <c r="I926" s="147">
        <f t="shared" si="7"/>
        <v>4.775320484</v>
      </c>
      <c r="J926" s="130"/>
      <c r="K926" s="130"/>
      <c r="L926" s="130"/>
      <c r="M926" s="130"/>
      <c r="N926" s="130"/>
      <c r="O926" s="130"/>
      <c r="P926" s="130"/>
      <c r="Q926" s="130"/>
      <c r="R926" s="130"/>
      <c r="S926" s="130"/>
      <c r="T926" s="130"/>
      <c r="U926" s="130"/>
    </row>
    <row r="927" ht="12.75" customHeight="1">
      <c r="A927" s="142">
        <v>45114.0</v>
      </c>
      <c r="B927" s="146">
        <f t="shared" si="8"/>
        <v>4.875172522</v>
      </c>
      <c r="C927" s="144">
        <f t="shared" si="1"/>
        <v>2023</v>
      </c>
      <c r="D927" s="144">
        <f t="shared" si="2"/>
        <v>3</v>
      </c>
      <c r="E927" s="131">
        <f t="shared" si="3"/>
        <v>45199</v>
      </c>
      <c r="F927" s="131">
        <f t="shared" si="4"/>
        <v>45291</v>
      </c>
      <c r="G927" s="130" t="str">
        <f t="shared" si="5"/>
        <v/>
      </c>
      <c r="H927" s="130" t="str">
        <f t="shared" si="6"/>
        <v/>
      </c>
      <c r="I927" s="147">
        <f t="shared" si="7"/>
        <v>4.775320484</v>
      </c>
      <c r="J927" s="130"/>
      <c r="K927" s="130"/>
      <c r="L927" s="130"/>
      <c r="M927" s="130"/>
      <c r="N927" s="130"/>
      <c r="O927" s="130"/>
      <c r="P927" s="130"/>
      <c r="Q927" s="130"/>
      <c r="R927" s="130"/>
      <c r="S927" s="130"/>
      <c r="T927" s="130"/>
      <c r="U927" s="130"/>
    </row>
    <row r="928" ht="12.75" customHeight="1">
      <c r="A928" s="142">
        <v>45115.0</v>
      </c>
      <c r="B928" s="146">
        <f t="shared" si="8"/>
        <v>4.767111511</v>
      </c>
      <c r="C928" s="144">
        <f t="shared" si="1"/>
        <v>2023</v>
      </c>
      <c r="D928" s="144">
        <f t="shared" si="2"/>
        <v>3</v>
      </c>
      <c r="E928" s="131">
        <f t="shared" si="3"/>
        <v>45199</v>
      </c>
      <c r="F928" s="131">
        <f t="shared" si="4"/>
        <v>45291</v>
      </c>
      <c r="G928" s="130" t="str">
        <f t="shared" si="5"/>
        <v/>
      </c>
      <c r="H928" s="130" t="str">
        <f t="shared" si="6"/>
        <v/>
      </c>
      <c r="I928" s="147">
        <f t="shared" si="7"/>
        <v>4.775320484</v>
      </c>
      <c r="J928" s="130"/>
      <c r="K928" s="130"/>
      <c r="L928" s="130"/>
      <c r="M928" s="130"/>
      <c r="N928" s="130"/>
      <c r="O928" s="130"/>
      <c r="P928" s="130"/>
      <c r="Q928" s="130"/>
      <c r="R928" s="130"/>
      <c r="S928" s="130"/>
      <c r="T928" s="130"/>
      <c r="U928" s="130"/>
    </row>
    <row r="929" ht="12.75" customHeight="1">
      <c r="A929" s="142">
        <v>45116.0</v>
      </c>
      <c r="B929" s="146">
        <f t="shared" si="8"/>
        <v>4.872774945</v>
      </c>
      <c r="C929" s="144">
        <f t="shared" si="1"/>
        <v>2023</v>
      </c>
      <c r="D929" s="144">
        <f t="shared" si="2"/>
        <v>3</v>
      </c>
      <c r="E929" s="131">
        <f t="shared" si="3"/>
        <v>45199</v>
      </c>
      <c r="F929" s="131">
        <f t="shared" si="4"/>
        <v>45291</v>
      </c>
      <c r="G929" s="130" t="str">
        <f t="shared" si="5"/>
        <v/>
      </c>
      <c r="H929" s="130" t="str">
        <f t="shared" si="6"/>
        <v/>
      </c>
      <c r="I929" s="147">
        <f t="shared" si="7"/>
        <v>4.775320484</v>
      </c>
      <c r="J929" s="130"/>
      <c r="K929" s="130"/>
      <c r="L929" s="130"/>
      <c r="M929" s="130"/>
      <c r="N929" s="130"/>
      <c r="O929" s="130"/>
      <c r="P929" s="130"/>
      <c r="Q929" s="130"/>
      <c r="R929" s="130"/>
      <c r="S929" s="130"/>
      <c r="T929" s="130"/>
      <c r="U929" s="130"/>
    </row>
    <row r="930" ht="12.75" customHeight="1">
      <c r="A930" s="142">
        <v>45117.0</v>
      </c>
      <c r="B930" s="146">
        <f t="shared" si="8"/>
        <v>4.764771866</v>
      </c>
      <c r="C930" s="144">
        <f t="shared" si="1"/>
        <v>2023</v>
      </c>
      <c r="D930" s="144">
        <f t="shared" si="2"/>
        <v>3</v>
      </c>
      <c r="E930" s="131">
        <f t="shared" si="3"/>
        <v>45199</v>
      </c>
      <c r="F930" s="131">
        <f t="shared" si="4"/>
        <v>45291</v>
      </c>
      <c r="G930" s="130" t="str">
        <f t="shared" si="5"/>
        <v/>
      </c>
      <c r="H930" s="130" t="str">
        <f t="shared" si="6"/>
        <v/>
      </c>
      <c r="I930" s="147">
        <f t="shared" si="7"/>
        <v>4.775320484</v>
      </c>
      <c r="J930" s="130"/>
      <c r="K930" s="130"/>
      <c r="L930" s="130"/>
      <c r="M930" s="130"/>
      <c r="N930" s="130"/>
      <c r="O930" s="130"/>
      <c r="P930" s="130"/>
      <c r="Q930" s="130"/>
      <c r="R930" s="130"/>
      <c r="S930" s="130"/>
      <c r="T930" s="130"/>
      <c r="U930" s="130"/>
    </row>
    <row r="931" ht="12.75" customHeight="1">
      <c r="A931" s="142">
        <v>45118.0</v>
      </c>
      <c r="B931" s="146">
        <f t="shared" si="8"/>
        <v>4.87037876</v>
      </c>
      <c r="C931" s="144">
        <f t="shared" si="1"/>
        <v>2023</v>
      </c>
      <c r="D931" s="144">
        <f t="shared" si="2"/>
        <v>3</v>
      </c>
      <c r="E931" s="131">
        <f t="shared" si="3"/>
        <v>45199</v>
      </c>
      <c r="F931" s="131">
        <f t="shared" si="4"/>
        <v>45291</v>
      </c>
      <c r="G931" s="130" t="str">
        <f t="shared" si="5"/>
        <v/>
      </c>
      <c r="H931" s="130" t="str">
        <f t="shared" si="6"/>
        <v/>
      </c>
      <c r="I931" s="147">
        <f t="shared" si="7"/>
        <v>4.775320484</v>
      </c>
      <c r="J931" s="130"/>
      <c r="K931" s="130"/>
      <c r="L931" s="130"/>
      <c r="M931" s="130"/>
      <c r="N931" s="130"/>
      <c r="O931" s="130"/>
      <c r="P931" s="130"/>
      <c r="Q931" s="130"/>
      <c r="R931" s="130"/>
      <c r="S931" s="130"/>
      <c r="T931" s="130"/>
      <c r="U931" s="130"/>
    </row>
    <row r="932" ht="12.75" customHeight="1">
      <c r="A932" s="142">
        <v>45119.0</v>
      </c>
      <c r="B932" s="146">
        <f t="shared" si="8"/>
        <v>4.762433576</v>
      </c>
      <c r="C932" s="144">
        <f t="shared" si="1"/>
        <v>2023</v>
      </c>
      <c r="D932" s="144">
        <f t="shared" si="2"/>
        <v>3</v>
      </c>
      <c r="E932" s="131">
        <f t="shared" si="3"/>
        <v>45199</v>
      </c>
      <c r="F932" s="131">
        <f t="shared" si="4"/>
        <v>45291</v>
      </c>
      <c r="G932" s="130" t="str">
        <f t="shared" si="5"/>
        <v/>
      </c>
      <c r="H932" s="130" t="str">
        <f t="shared" si="6"/>
        <v/>
      </c>
      <c r="I932" s="147">
        <f t="shared" si="7"/>
        <v>4.775320484</v>
      </c>
      <c r="J932" s="130"/>
      <c r="K932" s="130"/>
      <c r="L932" s="130"/>
      <c r="M932" s="130"/>
      <c r="N932" s="130"/>
      <c r="O932" s="130"/>
      <c r="P932" s="130"/>
      <c r="Q932" s="130"/>
      <c r="R932" s="130"/>
      <c r="S932" s="130"/>
      <c r="T932" s="130"/>
      <c r="U932" s="130"/>
    </row>
    <row r="933" ht="12.75" customHeight="1">
      <c r="A933" s="142">
        <v>45120.0</v>
      </c>
      <c r="B933" s="146">
        <f t="shared" si="8"/>
        <v>4.867983966</v>
      </c>
      <c r="C933" s="144">
        <f t="shared" si="1"/>
        <v>2023</v>
      </c>
      <c r="D933" s="144">
        <f t="shared" si="2"/>
        <v>3</v>
      </c>
      <c r="E933" s="131">
        <f t="shared" si="3"/>
        <v>45199</v>
      </c>
      <c r="F933" s="131">
        <f t="shared" si="4"/>
        <v>45291</v>
      </c>
      <c r="G933" s="130" t="str">
        <f t="shared" si="5"/>
        <v/>
      </c>
      <c r="H933" s="130" t="str">
        <f t="shared" si="6"/>
        <v/>
      </c>
      <c r="I933" s="147">
        <f t="shared" si="7"/>
        <v>4.775320484</v>
      </c>
      <c r="J933" s="130"/>
      <c r="K933" s="130"/>
      <c r="L933" s="130"/>
      <c r="M933" s="130"/>
      <c r="N933" s="130"/>
      <c r="O933" s="130"/>
      <c r="P933" s="130"/>
      <c r="Q933" s="130"/>
      <c r="R933" s="130"/>
      <c r="S933" s="130"/>
      <c r="T933" s="130"/>
      <c r="U933" s="130"/>
    </row>
    <row r="934" ht="12.75" customHeight="1">
      <c r="A934" s="142">
        <v>45121.0</v>
      </c>
      <c r="B934" s="146">
        <f t="shared" si="8"/>
        <v>4.760096641</v>
      </c>
      <c r="C934" s="144">
        <f t="shared" si="1"/>
        <v>2023</v>
      </c>
      <c r="D934" s="144">
        <f t="shared" si="2"/>
        <v>3</v>
      </c>
      <c r="E934" s="131">
        <f t="shared" si="3"/>
        <v>45199</v>
      </c>
      <c r="F934" s="131">
        <f t="shared" si="4"/>
        <v>45291</v>
      </c>
      <c r="G934" s="130" t="str">
        <f t="shared" si="5"/>
        <v/>
      </c>
      <c r="H934" s="130" t="str">
        <f t="shared" si="6"/>
        <v/>
      </c>
      <c r="I934" s="147">
        <f t="shared" si="7"/>
        <v>4.775320484</v>
      </c>
      <c r="J934" s="130"/>
      <c r="K934" s="130"/>
      <c r="L934" s="130"/>
      <c r="M934" s="130"/>
      <c r="N934" s="130"/>
      <c r="O934" s="130"/>
      <c r="P934" s="130"/>
      <c r="Q934" s="130"/>
      <c r="R934" s="130"/>
      <c r="S934" s="130"/>
      <c r="T934" s="130"/>
      <c r="U934" s="130"/>
    </row>
    <row r="935" ht="12.75" customHeight="1">
      <c r="A935" s="142">
        <v>45122.0</v>
      </c>
      <c r="B935" s="146">
        <f t="shared" si="8"/>
        <v>4.865590561</v>
      </c>
      <c r="C935" s="144">
        <f t="shared" si="1"/>
        <v>2023</v>
      </c>
      <c r="D935" s="144">
        <f t="shared" si="2"/>
        <v>3</v>
      </c>
      <c r="E935" s="131">
        <f t="shared" si="3"/>
        <v>45199</v>
      </c>
      <c r="F935" s="131">
        <f t="shared" si="4"/>
        <v>45291</v>
      </c>
      <c r="G935" s="130" t="str">
        <f t="shared" si="5"/>
        <v/>
      </c>
      <c r="H935" s="130" t="str">
        <f t="shared" si="6"/>
        <v/>
      </c>
      <c r="I935" s="147">
        <f t="shared" si="7"/>
        <v>4.775320484</v>
      </c>
      <c r="J935" s="130"/>
      <c r="K935" s="130"/>
      <c r="L935" s="130"/>
      <c r="M935" s="130"/>
      <c r="N935" s="130"/>
      <c r="O935" s="130"/>
      <c r="P935" s="130"/>
      <c r="Q935" s="130"/>
      <c r="R935" s="130"/>
      <c r="S935" s="130"/>
      <c r="T935" s="130"/>
      <c r="U935" s="130"/>
    </row>
    <row r="936" ht="12.75" customHeight="1">
      <c r="A936" s="142">
        <v>45123.0</v>
      </c>
      <c r="B936" s="146">
        <f t="shared" si="8"/>
        <v>4.75776106</v>
      </c>
      <c r="C936" s="144">
        <f t="shared" si="1"/>
        <v>2023</v>
      </c>
      <c r="D936" s="144">
        <f t="shared" si="2"/>
        <v>3</v>
      </c>
      <c r="E936" s="131">
        <f t="shared" si="3"/>
        <v>45199</v>
      </c>
      <c r="F936" s="131">
        <f t="shared" si="4"/>
        <v>45291</v>
      </c>
      <c r="G936" s="130" t="str">
        <f t="shared" si="5"/>
        <v/>
      </c>
      <c r="H936" s="130" t="str">
        <f t="shared" si="6"/>
        <v/>
      </c>
      <c r="I936" s="147">
        <f t="shared" si="7"/>
        <v>4.775320484</v>
      </c>
      <c r="J936" s="130"/>
      <c r="K936" s="130"/>
      <c r="L936" s="130"/>
      <c r="M936" s="130"/>
      <c r="N936" s="130"/>
      <c r="O936" s="130"/>
      <c r="P936" s="130"/>
      <c r="Q936" s="130"/>
      <c r="R936" s="130"/>
      <c r="S936" s="130"/>
      <c r="T936" s="130"/>
      <c r="U936" s="130"/>
    </row>
    <row r="937" ht="12.75" customHeight="1">
      <c r="A937" s="142">
        <v>45124.0</v>
      </c>
      <c r="B937" s="146">
        <f t="shared" si="8"/>
        <v>4.863198545</v>
      </c>
      <c r="C937" s="144">
        <f t="shared" si="1"/>
        <v>2023</v>
      </c>
      <c r="D937" s="144">
        <f t="shared" si="2"/>
        <v>3</v>
      </c>
      <c r="E937" s="131">
        <f t="shared" si="3"/>
        <v>45199</v>
      </c>
      <c r="F937" s="131">
        <f t="shared" si="4"/>
        <v>45291</v>
      </c>
      <c r="G937" s="130" t="str">
        <f t="shared" si="5"/>
        <v/>
      </c>
      <c r="H937" s="130" t="str">
        <f t="shared" si="6"/>
        <v/>
      </c>
      <c r="I937" s="147">
        <f t="shared" si="7"/>
        <v>4.775320484</v>
      </c>
      <c r="J937" s="130"/>
      <c r="K937" s="130"/>
      <c r="L937" s="130"/>
      <c r="M937" s="130"/>
      <c r="N937" s="130"/>
      <c r="O937" s="130"/>
      <c r="P937" s="130"/>
      <c r="Q937" s="130"/>
      <c r="R937" s="130"/>
      <c r="S937" s="130"/>
      <c r="T937" s="130"/>
      <c r="U937" s="130"/>
    </row>
    <row r="938" ht="12.75" customHeight="1">
      <c r="A938" s="142">
        <v>45125.0</v>
      </c>
      <c r="B938" s="146">
        <f t="shared" si="8"/>
        <v>4.755426832</v>
      </c>
      <c r="C938" s="144">
        <f t="shared" si="1"/>
        <v>2023</v>
      </c>
      <c r="D938" s="144">
        <f t="shared" si="2"/>
        <v>3</v>
      </c>
      <c r="E938" s="131">
        <f t="shared" si="3"/>
        <v>45199</v>
      </c>
      <c r="F938" s="131">
        <f t="shared" si="4"/>
        <v>45291</v>
      </c>
      <c r="G938" s="130" t="str">
        <f t="shared" si="5"/>
        <v/>
      </c>
      <c r="H938" s="130" t="str">
        <f t="shared" si="6"/>
        <v/>
      </c>
      <c r="I938" s="147">
        <f t="shared" si="7"/>
        <v>4.775320484</v>
      </c>
      <c r="J938" s="130"/>
      <c r="K938" s="130"/>
      <c r="L938" s="130"/>
      <c r="M938" s="130"/>
      <c r="N938" s="130"/>
      <c r="O938" s="130"/>
      <c r="P938" s="130"/>
      <c r="Q938" s="130"/>
      <c r="R938" s="130"/>
      <c r="S938" s="130"/>
      <c r="T938" s="130"/>
      <c r="U938" s="130"/>
    </row>
    <row r="939" ht="12.75" customHeight="1">
      <c r="A939" s="142">
        <v>45126.0</v>
      </c>
      <c r="B939" s="146">
        <f t="shared" si="8"/>
        <v>4.860807917</v>
      </c>
      <c r="C939" s="144">
        <f t="shared" si="1"/>
        <v>2023</v>
      </c>
      <c r="D939" s="144">
        <f t="shared" si="2"/>
        <v>3</v>
      </c>
      <c r="E939" s="131">
        <f t="shared" si="3"/>
        <v>45199</v>
      </c>
      <c r="F939" s="131">
        <f t="shared" si="4"/>
        <v>45291</v>
      </c>
      <c r="G939" s="130" t="str">
        <f t="shared" si="5"/>
        <v/>
      </c>
      <c r="H939" s="130" t="str">
        <f t="shared" si="6"/>
        <v/>
      </c>
      <c r="I939" s="147">
        <f t="shared" si="7"/>
        <v>4.775320484</v>
      </c>
      <c r="J939" s="130"/>
      <c r="K939" s="130"/>
      <c r="L939" s="130"/>
      <c r="M939" s="130"/>
      <c r="N939" s="130"/>
      <c r="O939" s="130"/>
      <c r="P939" s="130"/>
      <c r="Q939" s="130"/>
      <c r="R939" s="130"/>
      <c r="S939" s="130"/>
      <c r="T939" s="130"/>
      <c r="U939" s="130"/>
    </row>
    <row r="940" ht="12.75" customHeight="1">
      <c r="A940" s="142">
        <v>45127.0</v>
      </c>
      <c r="B940" s="146">
        <f t="shared" si="8"/>
        <v>4.753093956</v>
      </c>
      <c r="C940" s="144">
        <f t="shared" si="1"/>
        <v>2023</v>
      </c>
      <c r="D940" s="144">
        <f t="shared" si="2"/>
        <v>3</v>
      </c>
      <c r="E940" s="131">
        <f t="shared" si="3"/>
        <v>45199</v>
      </c>
      <c r="F940" s="131">
        <f t="shared" si="4"/>
        <v>45291</v>
      </c>
      <c r="G940" s="130" t="str">
        <f t="shared" si="5"/>
        <v/>
      </c>
      <c r="H940" s="130" t="str">
        <f t="shared" si="6"/>
        <v/>
      </c>
      <c r="I940" s="147">
        <f t="shared" si="7"/>
        <v>4.775320484</v>
      </c>
      <c r="J940" s="130"/>
      <c r="K940" s="130"/>
      <c r="L940" s="130"/>
      <c r="M940" s="130"/>
      <c r="N940" s="130"/>
      <c r="O940" s="130"/>
      <c r="P940" s="130"/>
      <c r="Q940" s="130"/>
      <c r="R940" s="130"/>
      <c r="S940" s="130"/>
      <c r="T940" s="130"/>
      <c r="U940" s="130"/>
    </row>
    <row r="941" ht="12.75" customHeight="1">
      <c r="A941" s="142">
        <v>45128.0</v>
      </c>
      <c r="B941" s="146">
        <f t="shared" si="8"/>
        <v>4.858418676</v>
      </c>
      <c r="C941" s="144">
        <f t="shared" si="1"/>
        <v>2023</v>
      </c>
      <c r="D941" s="144">
        <f t="shared" si="2"/>
        <v>3</v>
      </c>
      <c r="E941" s="131">
        <f t="shared" si="3"/>
        <v>45199</v>
      </c>
      <c r="F941" s="131">
        <f t="shared" si="4"/>
        <v>45291</v>
      </c>
      <c r="G941" s="130" t="str">
        <f t="shared" si="5"/>
        <v/>
      </c>
      <c r="H941" s="130" t="str">
        <f t="shared" si="6"/>
        <v/>
      </c>
      <c r="I941" s="147">
        <f t="shared" si="7"/>
        <v>4.775320484</v>
      </c>
      <c r="J941" s="130"/>
      <c r="K941" s="130"/>
      <c r="L941" s="130"/>
      <c r="M941" s="130"/>
      <c r="N941" s="130"/>
      <c r="O941" s="130"/>
      <c r="P941" s="130"/>
      <c r="Q941" s="130"/>
      <c r="R941" s="130"/>
      <c r="S941" s="130"/>
      <c r="T941" s="130"/>
      <c r="U941" s="130"/>
    </row>
    <row r="942" ht="12.75" customHeight="1">
      <c r="A942" s="142">
        <v>45129.0</v>
      </c>
      <c r="B942" s="146">
        <f t="shared" si="8"/>
        <v>4.750762431</v>
      </c>
      <c r="C942" s="144">
        <f t="shared" si="1"/>
        <v>2023</v>
      </c>
      <c r="D942" s="144">
        <f t="shared" si="2"/>
        <v>3</v>
      </c>
      <c r="E942" s="131">
        <f t="shared" si="3"/>
        <v>45199</v>
      </c>
      <c r="F942" s="131">
        <f t="shared" si="4"/>
        <v>45291</v>
      </c>
      <c r="G942" s="130" t="str">
        <f t="shared" si="5"/>
        <v/>
      </c>
      <c r="H942" s="130" t="str">
        <f t="shared" si="6"/>
        <v/>
      </c>
      <c r="I942" s="147">
        <f t="shared" si="7"/>
        <v>4.775320484</v>
      </c>
      <c r="J942" s="130"/>
      <c r="K942" s="130"/>
      <c r="L942" s="130"/>
      <c r="M942" s="130"/>
      <c r="N942" s="130"/>
      <c r="O942" s="130"/>
      <c r="P942" s="130"/>
      <c r="Q942" s="130"/>
      <c r="R942" s="130"/>
      <c r="S942" s="130"/>
      <c r="T942" s="130"/>
      <c r="U942" s="130"/>
    </row>
    <row r="943" ht="12.75" customHeight="1">
      <c r="A943" s="142">
        <v>45130.0</v>
      </c>
      <c r="B943" s="146">
        <f t="shared" si="8"/>
        <v>4.856030821</v>
      </c>
      <c r="C943" s="144">
        <f t="shared" si="1"/>
        <v>2023</v>
      </c>
      <c r="D943" s="144">
        <f t="shared" si="2"/>
        <v>3</v>
      </c>
      <c r="E943" s="131">
        <f t="shared" si="3"/>
        <v>45199</v>
      </c>
      <c r="F943" s="131">
        <f t="shared" si="4"/>
        <v>45291</v>
      </c>
      <c r="G943" s="130" t="str">
        <f t="shared" si="5"/>
        <v/>
      </c>
      <c r="H943" s="130" t="str">
        <f t="shared" si="6"/>
        <v/>
      </c>
      <c r="I943" s="147">
        <f t="shared" si="7"/>
        <v>4.775320484</v>
      </c>
      <c r="J943" s="130"/>
      <c r="K943" s="130"/>
      <c r="L943" s="130"/>
      <c r="M943" s="130"/>
      <c r="N943" s="130"/>
      <c r="O943" s="130"/>
      <c r="P943" s="130"/>
      <c r="Q943" s="130"/>
      <c r="R943" s="130"/>
      <c r="S943" s="130"/>
      <c r="T943" s="130"/>
      <c r="U943" s="130"/>
    </row>
    <row r="944" ht="12.75" customHeight="1">
      <c r="A944" s="142">
        <v>45131.0</v>
      </c>
      <c r="B944" s="146">
        <f t="shared" si="8"/>
        <v>4.748432256</v>
      </c>
      <c r="C944" s="144">
        <f t="shared" si="1"/>
        <v>2023</v>
      </c>
      <c r="D944" s="144">
        <f t="shared" si="2"/>
        <v>3</v>
      </c>
      <c r="E944" s="131">
        <f t="shared" si="3"/>
        <v>45199</v>
      </c>
      <c r="F944" s="131">
        <f t="shared" si="4"/>
        <v>45291</v>
      </c>
      <c r="G944" s="130" t="str">
        <f t="shared" si="5"/>
        <v/>
      </c>
      <c r="H944" s="130" t="str">
        <f t="shared" si="6"/>
        <v/>
      </c>
      <c r="I944" s="147">
        <f t="shared" si="7"/>
        <v>4.775320484</v>
      </c>
      <c r="J944" s="130"/>
      <c r="K944" s="130"/>
      <c r="L944" s="130"/>
      <c r="M944" s="130"/>
      <c r="N944" s="130"/>
      <c r="O944" s="130"/>
      <c r="P944" s="130"/>
      <c r="Q944" s="130"/>
      <c r="R944" s="130"/>
      <c r="S944" s="130"/>
      <c r="T944" s="130"/>
      <c r="U944" s="130"/>
    </row>
    <row r="945" ht="12.75" customHeight="1">
      <c r="A945" s="142">
        <v>45132.0</v>
      </c>
      <c r="B945" s="146">
        <f t="shared" si="8"/>
        <v>4.853644351</v>
      </c>
      <c r="C945" s="144">
        <f t="shared" si="1"/>
        <v>2023</v>
      </c>
      <c r="D945" s="144">
        <f t="shared" si="2"/>
        <v>3</v>
      </c>
      <c r="E945" s="131">
        <f t="shared" si="3"/>
        <v>45199</v>
      </c>
      <c r="F945" s="131">
        <f t="shared" si="4"/>
        <v>45291</v>
      </c>
      <c r="G945" s="130" t="str">
        <f t="shared" si="5"/>
        <v/>
      </c>
      <c r="H945" s="130" t="str">
        <f t="shared" si="6"/>
        <v/>
      </c>
      <c r="I945" s="147">
        <f t="shared" si="7"/>
        <v>4.775320484</v>
      </c>
      <c r="J945" s="130"/>
      <c r="K945" s="130"/>
      <c r="L945" s="130"/>
      <c r="M945" s="130"/>
      <c r="N945" s="130"/>
      <c r="O945" s="130"/>
      <c r="P945" s="130"/>
      <c r="Q945" s="130"/>
      <c r="R945" s="130"/>
      <c r="S945" s="130"/>
      <c r="T945" s="130"/>
      <c r="U945" s="130"/>
    </row>
    <row r="946" ht="12.75" customHeight="1">
      <c r="A946" s="142">
        <v>45133.0</v>
      </c>
      <c r="B946" s="146">
        <f t="shared" si="8"/>
        <v>4.74610343</v>
      </c>
      <c r="C946" s="144">
        <f t="shared" si="1"/>
        <v>2023</v>
      </c>
      <c r="D946" s="144">
        <f t="shared" si="2"/>
        <v>3</v>
      </c>
      <c r="E946" s="131">
        <f t="shared" si="3"/>
        <v>45199</v>
      </c>
      <c r="F946" s="131">
        <f t="shared" si="4"/>
        <v>45291</v>
      </c>
      <c r="G946" s="130" t="str">
        <f t="shared" si="5"/>
        <v/>
      </c>
      <c r="H946" s="130" t="str">
        <f t="shared" si="6"/>
        <v/>
      </c>
      <c r="I946" s="147">
        <f t="shared" si="7"/>
        <v>4.775320484</v>
      </c>
      <c r="J946" s="130"/>
      <c r="K946" s="130"/>
      <c r="L946" s="130"/>
      <c r="M946" s="130"/>
      <c r="N946" s="130"/>
      <c r="O946" s="130"/>
      <c r="P946" s="130"/>
      <c r="Q946" s="130"/>
      <c r="R946" s="130"/>
      <c r="S946" s="130"/>
      <c r="T946" s="130"/>
      <c r="U946" s="130"/>
    </row>
    <row r="947" ht="12.75" customHeight="1">
      <c r="A947" s="142">
        <v>45134.0</v>
      </c>
      <c r="B947" s="146">
        <f t="shared" si="8"/>
        <v>4.851259265</v>
      </c>
      <c r="C947" s="144">
        <f t="shared" si="1"/>
        <v>2023</v>
      </c>
      <c r="D947" s="144">
        <f t="shared" si="2"/>
        <v>3</v>
      </c>
      <c r="E947" s="131">
        <f t="shared" si="3"/>
        <v>45199</v>
      </c>
      <c r="F947" s="131">
        <f t="shared" si="4"/>
        <v>45291</v>
      </c>
      <c r="G947" s="130" t="str">
        <f t="shared" si="5"/>
        <v/>
      </c>
      <c r="H947" s="130" t="str">
        <f t="shared" si="6"/>
        <v/>
      </c>
      <c r="I947" s="147">
        <f t="shared" si="7"/>
        <v>4.775320484</v>
      </c>
      <c r="J947" s="130"/>
      <c r="K947" s="130"/>
      <c r="L947" s="130"/>
      <c r="M947" s="130"/>
      <c r="N947" s="130"/>
      <c r="O947" s="130"/>
      <c r="P947" s="130"/>
      <c r="Q947" s="130"/>
      <c r="R947" s="130"/>
      <c r="S947" s="130"/>
      <c r="T947" s="130"/>
      <c r="U947" s="130"/>
    </row>
    <row r="948" ht="12.75" customHeight="1">
      <c r="A948" s="142">
        <v>45135.0</v>
      </c>
      <c r="B948" s="146">
        <f t="shared" si="8"/>
        <v>4.743775953</v>
      </c>
      <c r="C948" s="144">
        <f t="shared" si="1"/>
        <v>2023</v>
      </c>
      <c r="D948" s="144">
        <f t="shared" si="2"/>
        <v>3</v>
      </c>
      <c r="E948" s="131">
        <f t="shared" si="3"/>
        <v>45199</v>
      </c>
      <c r="F948" s="131">
        <f t="shared" si="4"/>
        <v>45291</v>
      </c>
      <c r="G948" s="130" t="str">
        <f t="shared" si="5"/>
        <v/>
      </c>
      <c r="H948" s="130" t="str">
        <f t="shared" si="6"/>
        <v/>
      </c>
      <c r="I948" s="147">
        <f t="shared" si="7"/>
        <v>4.775320484</v>
      </c>
      <c r="J948" s="130"/>
      <c r="K948" s="130"/>
      <c r="L948" s="130"/>
      <c r="M948" s="130"/>
      <c r="N948" s="130"/>
      <c r="O948" s="130"/>
      <c r="P948" s="130"/>
      <c r="Q948" s="130"/>
      <c r="R948" s="130"/>
      <c r="S948" s="130"/>
      <c r="T948" s="130"/>
      <c r="U948" s="130"/>
    </row>
    <row r="949" ht="12.75" customHeight="1">
      <c r="A949" s="142">
        <v>45136.0</v>
      </c>
      <c r="B949" s="146">
        <f t="shared" si="8"/>
        <v>4.848875562</v>
      </c>
      <c r="C949" s="144">
        <f t="shared" si="1"/>
        <v>2023</v>
      </c>
      <c r="D949" s="144">
        <f t="shared" si="2"/>
        <v>3</v>
      </c>
      <c r="E949" s="131">
        <f t="shared" si="3"/>
        <v>45199</v>
      </c>
      <c r="F949" s="131">
        <f t="shared" si="4"/>
        <v>45291</v>
      </c>
      <c r="G949" s="130" t="str">
        <f t="shared" si="5"/>
        <v/>
      </c>
      <c r="H949" s="130" t="str">
        <f t="shared" si="6"/>
        <v/>
      </c>
      <c r="I949" s="147">
        <f t="shared" si="7"/>
        <v>4.775320484</v>
      </c>
      <c r="J949" s="130"/>
      <c r="K949" s="130"/>
      <c r="L949" s="130"/>
      <c r="M949" s="130"/>
      <c r="N949" s="130"/>
      <c r="O949" s="130"/>
      <c r="P949" s="130"/>
      <c r="Q949" s="130"/>
      <c r="R949" s="130"/>
      <c r="S949" s="130"/>
      <c r="T949" s="130"/>
      <c r="U949" s="130"/>
    </row>
    <row r="950" ht="12.75" customHeight="1">
      <c r="A950" s="142">
        <v>45137.0</v>
      </c>
      <c r="B950" s="146">
        <f t="shared" si="8"/>
        <v>4.741449824</v>
      </c>
      <c r="C950" s="144">
        <f t="shared" si="1"/>
        <v>2023</v>
      </c>
      <c r="D950" s="144">
        <f t="shared" si="2"/>
        <v>3</v>
      </c>
      <c r="E950" s="131">
        <f t="shared" si="3"/>
        <v>45199</v>
      </c>
      <c r="F950" s="131">
        <f t="shared" si="4"/>
        <v>45291</v>
      </c>
      <c r="G950" s="130" t="str">
        <f t="shared" si="5"/>
        <v/>
      </c>
      <c r="H950" s="130" t="str">
        <f t="shared" si="6"/>
        <v/>
      </c>
      <c r="I950" s="147">
        <f t="shared" si="7"/>
        <v>4.775320484</v>
      </c>
      <c r="J950" s="130"/>
      <c r="K950" s="130"/>
      <c r="L950" s="130"/>
      <c r="M950" s="130"/>
      <c r="N950" s="130"/>
      <c r="O950" s="130"/>
      <c r="P950" s="130"/>
      <c r="Q950" s="130"/>
      <c r="R950" s="130"/>
      <c r="S950" s="130"/>
      <c r="T950" s="130"/>
      <c r="U950" s="130"/>
    </row>
    <row r="951" ht="12.75" customHeight="1">
      <c r="A951" s="142">
        <v>45138.0</v>
      </c>
      <c r="B951" s="146">
        <f t="shared" si="8"/>
        <v>4.846493242</v>
      </c>
      <c r="C951" s="144">
        <f t="shared" si="1"/>
        <v>2023</v>
      </c>
      <c r="D951" s="144">
        <f t="shared" si="2"/>
        <v>3</v>
      </c>
      <c r="E951" s="131">
        <f t="shared" si="3"/>
        <v>45199</v>
      </c>
      <c r="F951" s="131">
        <f t="shared" si="4"/>
        <v>45291</v>
      </c>
      <c r="G951" s="130" t="str">
        <f t="shared" si="5"/>
        <v/>
      </c>
      <c r="H951" s="130" t="str">
        <f t="shared" si="6"/>
        <v/>
      </c>
      <c r="I951" s="147">
        <f t="shared" si="7"/>
        <v>4.775320484</v>
      </c>
      <c r="J951" s="130"/>
      <c r="K951" s="130"/>
      <c r="L951" s="130"/>
      <c r="M951" s="130"/>
      <c r="N951" s="130"/>
      <c r="O951" s="130"/>
      <c r="P951" s="130"/>
      <c r="Q951" s="130"/>
      <c r="R951" s="130"/>
      <c r="S951" s="130"/>
      <c r="T951" s="130"/>
      <c r="U951" s="130"/>
    </row>
    <row r="952" ht="12.75" customHeight="1">
      <c r="A952" s="142">
        <v>45139.0</v>
      </c>
      <c r="B952" s="146">
        <f t="shared" si="8"/>
        <v>4.739125041</v>
      </c>
      <c r="C952" s="144">
        <f t="shared" si="1"/>
        <v>2023</v>
      </c>
      <c r="D952" s="144">
        <f t="shared" si="2"/>
        <v>3</v>
      </c>
      <c r="E952" s="131">
        <f t="shared" si="3"/>
        <v>45199</v>
      </c>
      <c r="F952" s="131">
        <f t="shared" si="4"/>
        <v>45291</v>
      </c>
      <c r="G952" s="130" t="str">
        <f t="shared" si="5"/>
        <v/>
      </c>
      <c r="H952" s="130" t="str">
        <f t="shared" si="6"/>
        <v/>
      </c>
      <c r="I952" s="147">
        <f t="shared" si="7"/>
        <v>4.775320484</v>
      </c>
      <c r="J952" s="130"/>
      <c r="K952" s="130"/>
      <c r="L952" s="130"/>
      <c r="M952" s="130"/>
      <c r="N952" s="130"/>
      <c r="O952" s="130"/>
      <c r="P952" s="130"/>
      <c r="Q952" s="130"/>
      <c r="R952" s="130"/>
      <c r="S952" s="130"/>
      <c r="T952" s="130"/>
      <c r="U952" s="130"/>
    </row>
    <row r="953" ht="12.75" customHeight="1">
      <c r="A953" s="142">
        <v>45140.0</v>
      </c>
      <c r="B953" s="146">
        <f t="shared" si="8"/>
        <v>4.844112304</v>
      </c>
      <c r="C953" s="144">
        <f t="shared" si="1"/>
        <v>2023</v>
      </c>
      <c r="D953" s="144">
        <f t="shared" si="2"/>
        <v>3</v>
      </c>
      <c r="E953" s="131">
        <f t="shared" si="3"/>
        <v>45199</v>
      </c>
      <c r="F953" s="131">
        <f t="shared" si="4"/>
        <v>45291</v>
      </c>
      <c r="G953" s="130" t="str">
        <f t="shared" si="5"/>
        <v/>
      </c>
      <c r="H953" s="130" t="str">
        <f t="shared" si="6"/>
        <v/>
      </c>
      <c r="I953" s="147">
        <f t="shared" si="7"/>
        <v>4.775320484</v>
      </c>
      <c r="J953" s="130"/>
      <c r="K953" s="130"/>
      <c r="L953" s="130"/>
      <c r="M953" s="130"/>
      <c r="N953" s="130"/>
      <c r="O953" s="130"/>
      <c r="P953" s="130"/>
      <c r="Q953" s="130"/>
      <c r="R953" s="130"/>
      <c r="S953" s="130"/>
      <c r="T953" s="130"/>
      <c r="U953" s="130"/>
    </row>
    <row r="954" ht="12.75" customHeight="1">
      <c r="A954" s="142">
        <v>45141.0</v>
      </c>
      <c r="B954" s="146">
        <f t="shared" si="8"/>
        <v>4.736801604</v>
      </c>
      <c r="C954" s="144">
        <f t="shared" si="1"/>
        <v>2023</v>
      </c>
      <c r="D954" s="144">
        <f t="shared" si="2"/>
        <v>3</v>
      </c>
      <c r="E954" s="131">
        <f t="shared" si="3"/>
        <v>45199</v>
      </c>
      <c r="F954" s="131">
        <f t="shared" si="4"/>
        <v>45291</v>
      </c>
      <c r="G954" s="130" t="str">
        <f t="shared" si="5"/>
        <v/>
      </c>
      <c r="H954" s="130" t="str">
        <f t="shared" si="6"/>
        <v/>
      </c>
      <c r="I954" s="147">
        <f t="shared" si="7"/>
        <v>4.775320484</v>
      </c>
      <c r="J954" s="130"/>
      <c r="K954" s="130"/>
      <c r="L954" s="130"/>
      <c r="M954" s="130"/>
      <c r="N954" s="130"/>
      <c r="O954" s="130"/>
      <c r="P954" s="130"/>
      <c r="Q954" s="130"/>
      <c r="R954" s="130"/>
      <c r="S954" s="130"/>
      <c r="T954" s="130"/>
      <c r="U954" s="130"/>
    </row>
    <row r="955" ht="12.75" customHeight="1">
      <c r="A955" s="142">
        <v>45142.0</v>
      </c>
      <c r="B955" s="146">
        <f t="shared" si="8"/>
        <v>4.841732746</v>
      </c>
      <c r="C955" s="144">
        <f t="shared" si="1"/>
        <v>2023</v>
      </c>
      <c r="D955" s="144">
        <f t="shared" si="2"/>
        <v>3</v>
      </c>
      <c r="E955" s="131">
        <f t="shared" si="3"/>
        <v>45199</v>
      </c>
      <c r="F955" s="131">
        <f t="shared" si="4"/>
        <v>45291</v>
      </c>
      <c r="G955" s="130" t="str">
        <f t="shared" si="5"/>
        <v/>
      </c>
      <c r="H955" s="130" t="str">
        <f t="shared" si="6"/>
        <v/>
      </c>
      <c r="I955" s="147">
        <f t="shared" si="7"/>
        <v>4.775320484</v>
      </c>
      <c r="J955" s="130"/>
      <c r="K955" s="130"/>
      <c r="L955" s="130"/>
      <c r="M955" s="130"/>
      <c r="N955" s="130"/>
      <c r="O955" s="130"/>
      <c r="P955" s="130"/>
      <c r="Q955" s="130"/>
      <c r="R955" s="130"/>
      <c r="S955" s="130"/>
      <c r="T955" s="130"/>
      <c r="U955" s="130"/>
    </row>
    <row r="956" ht="12.75" customHeight="1">
      <c r="A956" s="142">
        <v>45143.0</v>
      </c>
      <c r="B956" s="146">
        <f t="shared" si="8"/>
        <v>4.734479511</v>
      </c>
      <c r="C956" s="144">
        <f t="shared" si="1"/>
        <v>2023</v>
      </c>
      <c r="D956" s="144">
        <f t="shared" si="2"/>
        <v>3</v>
      </c>
      <c r="E956" s="131">
        <f t="shared" si="3"/>
        <v>45199</v>
      </c>
      <c r="F956" s="131">
        <f t="shared" si="4"/>
        <v>45291</v>
      </c>
      <c r="G956" s="130" t="str">
        <f t="shared" si="5"/>
        <v/>
      </c>
      <c r="H956" s="130" t="str">
        <f t="shared" si="6"/>
        <v/>
      </c>
      <c r="I956" s="147">
        <f t="shared" si="7"/>
        <v>4.775320484</v>
      </c>
      <c r="J956" s="130"/>
      <c r="K956" s="130"/>
      <c r="L956" s="130"/>
      <c r="M956" s="130"/>
      <c r="N956" s="130"/>
      <c r="O956" s="130"/>
      <c r="P956" s="130"/>
      <c r="Q956" s="130"/>
      <c r="R956" s="130"/>
      <c r="S956" s="130"/>
      <c r="T956" s="130"/>
      <c r="U956" s="130"/>
    </row>
    <row r="957" ht="12.75" customHeight="1">
      <c r="A957" s="142">
        <v>45144.0</v>
      </c>
      <c r="B957" s="146">
        <f t="shared" si="8"/>
        <v>4.839354567</v>
      </c>
      <c r="C957" s="144">
        <f t="shared" si="1"/>
        <v>2023</v>
      </c>
      <c r="D957" s="144">
        <f t="shared" si="2"/>
        <v>3</v>
      </c>
      <c r="E957" s="131">
        <f t="shared" si="3"/>
        <v>45199</v>
      </c>
      <c r="F957" s="131">
        <f t="shared" si="4"/>
        <v>45291</v>
      </c>
      <c r="G957" s="130" t="str">
        <f t="shared" si="5"/>
        <v/>
      </c>
      <c r="H957" s="130" t="str">
        <f t="shared" si="6"/>
        <v/>
      </c>
      <c r="I957" s="147">
        <f t="shared" si="7"/>
        <v>4.775320484</v>
      </c>
      <c r="J957" s="130"/>
      <c r="K957" s="130"/>
      <c r="L957" s="130"/>
      <c r="M957" s="130"/>
      <c r="N957" s="130"/>
      <c r="O957" s="130"/>
      <c r="P957" s="130"/>
      <c r="Q957" s="130"/>
      <c r="R957" s="130"/>
      <c r="S957" s="130"/>
      <c r="T957" s="130"/>
      <c r="U957" s="130"/>
    </row>
    <row r="958" ht="12.75" customHeight="1">
      <c r="A958" s="142">
        <v>45145.0</v>
      </c>
      <c r="B958" s="146">
        <f t="shared" si="8"/>
        <v>4.732158763</v>
      </c>
      <c r="C958" s="144">
        <f t="shared" si="1"/>
        <v>2023</v>
      </c>
      <c r="D958" s="144">
        <f t="shared" si="2"/>
        <v>3</v>
      </c>
      <c r="E958" s="131">
        <f t="shared" si="3"/>
        <v>45199</v>
      </c>
      <c r="F958" s="131">
        <f t="shared" si="4"/>
        <v>45291</v>
      </c>
      <c r="G958" s="130" t="str">
        <f t="shared" si="5"/>
        <v/>
      </c>
      <c r="H958" s="130" t="str">
        <f t="shared" si="6"/>
        <v/>
      </c>
      <c r="I958" s="147">
        <f t="shared" si="7"/>
        <v>4.775320484</v>
      </c>
      <c r="J958" s="130"/>
      <c r="K958" s="130"/>
      <c r="L958" s="130"/>
      <c r="M958" s="130"/>
      <c r="N958" s="130"/>
      <c r="O958" s="130"/>
      <c r="P958" s="130"/>
      <c r="Q958" s="130"/>
      <c r="R958" s="130"/>
      <c r="S958" s="130"/>
      <c r="T958" s="130"/>
      <c r="U958" s="130"/>
    </row>
    <row r="959" ht="12.75" customHeight="1">
      <c r="A959" s="142">
        <v>45146.0</v>
      </c>
      <c r="B959" s="146">
        <f t="shared" si="8"/>
        <v>4.836977767</v>
      </c>
      <c r="C959" s="144">
        <f t="shared" si="1"/>
        <v>2023</v>
      </c>
      <c r="D959" s="144">
        <f t="shared" si="2"/>
        <v>3</v>
      </c>
      <c r="E959" s="131">
        <f t="shared" si="3"/>
        <v>45199</v>
      </c>
      <c r="F959" s="131">
        <f t="shared" si="4"/>
        <v>45291</v>
      </c>
      <c r="G959" s="130" t="str">
        <f t="shared" si="5"/>
        <v/>
      </c>
      <c r="H959" s="130" t="str">
        <f t="shared" si="6"/>
        <v/>
      </c>
      <c r="I959" s="147">
        <f t="shared" si="7"/>
        <v>4.775320484</v>
      </c>
      <c r="J959" s="130"/>
      <c r="K959" s="130"/>
      <c r="L959" s="130"/>
      <c r="M959" s="130"/>
      <c r="N959" s="130"/>
      <c r="O959" s="130"/>
      <c r="P959" s="130"/>
      <c r="Q959" s="130"/>
      <c r="R959" s="130"/>
      <c r="S959" s="130"/>
      <c r="T959" s="130"/>
      <c r="U959" s="130"/>
    </row>
    <row r="960" ht="12.75" customHeight="1">
      <c r="A960" s="142">
        <v>45147.0</v>
      </c>
      <c r="B960" s="146">
        <f t="shared" si="8"/>
        <v>4.729839358</v>
      </c>
      <c r="C960" s="144">
        <f t="shared" si="1"/>
        <v>2023</v>
      </c>
      <c r="D960" s="144">
        <f t="shared" si="2"/>
        <v>3</v>
      </c>
      <c r="E960" s="131">
        <f t="shared" si="3"/>
        <v>45199</v>
      </c>
      <c r="F960" s="131">
        <f t="shared" si="4"/>
        <v>45291</v>
      </c>
      <c r="G960" s="130" t="str">
        <f t="shared" si="5"/>
        <v/>
      </c>
      <c r="H960" s="130" t="str">
        <f t="shared" si="6"/>
        <v/>
      </c>
      <c r="I960" s="147">
        <f t="shared" si="7"/>
        <v>4.775320484</v>
      </c>
      <c r="J960" s="130"/>
      <c r="K960" s="130"/>
      <c r="L960" s="130"/>
      <c r="M960" s="130"/>
      <c r="N960" s="130"/>
      <c r="O960" s="130"/>
      <c r="P960" s="130"/>
      <c r="Q960" s="130"/>
      <c r="R960" s="130"/>
      <c r="S960" s="130"/>
      <c r="T960" s="130"/>
      <c r="U960" s="130"/>
    </row>
    <row r="961" ht="12.75" customHeight="1">
      <c r="A961" s="142">
        <v>45148.0</v>
      </c>
      <c r="B961" s="146">
        <f t="shared" si="8"/>
        <v>4.834602345</v>
      </c>
      <c r="C961" s="144">
        <f t="shared" si="1"/>
        <v>2023</v>
      </c>
      <c r="D961" s="144">
        <f t="shared" si="2"/>
        <v>3</v>
      </c>
      <c r="E961" s="131">
        <f t="shared" si="3"/>
        <v>45199</v>
      </c>
      <c r="F961" s="131">
        <f t="shared" si="4"/>
        <v>45291</v>
      </c>
      <c r="G961" s="130" t="str">
        <f t="shared" si="5"/>
        <v/>
      </c>
      <c r="H961" s="130" t="str">
        <f t="shared" si="6"/>
        <v/>
      </c>
      <c r="I961" s="147">
        <f t="shared" si="7"/>
        <v>4.775320484</v>
      </c>
      <c r="J961" s="130"/>
      <c r="K961" s="130"/>
      <c r="L961" s="130"/>
      <c r="M961" s="130"/>
      <c r="N961" s="130"/>
      <c r="O961" s="130"/>
      <c r="P961" s="130"/>
      <c r="Q961" s="130"/>
      <c r="R961" s="130"/>
      <c r="S961" s="130"/>
      <c r="T961" s="130"/>
      <c r="U961" s="130"/>
    </row>
    <row r="962" ht="12.75" customHeight="1">
      <c r="A962" s="142">
        <v>45149.0</v>
      </c>
      <c r="B962" s="146">
        <f t="shared" si="8"/>
        <v>4.727521295</v>
      </c>
      <c r="C962" s="144">
        <f t="shared" si="1"/>
        <v>2023</v>
      </c>
      <c r="D962" s="144">
        <f t="shared" si="2"/>
        <v>3</v>
      </c>
      <c r="E962" s="131">
        <f t="shared" si="3"/>
        <v>45199</v>
      </c>
      <c r="F962" s="131">
        <f t="shared" si="4"/>
        <v>45291</v>
      </c>
      <c r="G962" s="130" t="str">
        <f t="shared" si="5"/>
        <v/>
      </c>
      <c r="H962" s="130" t="str">
        <f t="shared" si="6"/>
        <v/>
      </c>
      <c r="I962" s="147">
        <f t="shared" si="7"/>
        <v>4.775320484</v>
      </c>
      <c r="J962" s="130"/>
      <c r="K962" s="130"/>
      <c r="L962" s="130"/>
      <c r="M962" s="130"/>
      <c r="N962" s="130"/>
      <c r="O962" s="130"/>
      <c r="P962" s="130"/>
      <c r="Q962" s="130"/>
      <c r="R962" s="130"/>
      <c r="S962" s="130"/>
      <c r="T962" s="130"/>
      <c r="U962" s="130"/>
    </row>
    <row r="963" ht="12.75" customHeight="1">
      <c r="A963" s="142">
        <v>45150.0</v>
      </c>
      <c r="B963" s="146">
        <f t="shared" si="8"/>
        <v>4.8322283</v>
      </c>
      <c r="C963" s="144">
        <f t="shared" si="1"/>
        <v>2023</v>
      </c>
      <c r="D963" s="144">
        <f t="shared" si="2"/>
        <v>3</v>
      </c>
      <c r="E963" s="131">
        <f t="shared" si="3"/>
        <v>45199</v>
      </c>
      <c r="F963" s="131">
        <f t="shared" si="4"/>
        <v>45291</v>
      </c>
      <c r="G963" s="130" t="str">
        <f t="shared" si="5"/>
        <v/>
      </c>
      <c r="H963" s="130" t="str">
        <f t="shared" si="6"/>
        <v/>
      </c>
      <c r="I963" s="147">
        <f t="shared" si="7"/>
        <v>4.775320484</v>
      </c>
      <c r="J963" s="130"/>
      <c r="K963" s="130"/>
      <c r="L963" s="130"/>
      <c r="M963" s="130"/>
      <c r="N963" s="130"/>
      <c r="O963" s="130"/>
      <c r="P963" s="130"/>
      <c r="Q963" s="130"/>
      <c r="R963" s="130"/>
      <c r="S963" s="130"/>
      <c r="T963" s="130"/>
      <c r="U963" s="130"/>
    </row>
    <row r="964" ht="12.75" customHeight="1">
      <c r="A964" s="142">
        <v>45151.0</v>
      </c>
      <c r="B964" s="146">
        <f t="shared" si="8"/>
        <v>4.725204573</v>
      </c>
      <c r="C964" s="144">
        <f t="shared" si="1"/>
        <v>2023</v>
      </c>
      <c r="D964" s="144">
        <f t="shared" si="2"/>
        <v>3</v>
      </c>
      <c r="E964" s="131">
        <f t="shared" si="3"/>
        <v>45199</v>
      </c>
      <c r="F964" s="131">
        <f t="shared" si="4"/>
        <v>45291</v>
      </c>
      <c r="G964" s="130" t="str">
        <f t="shared" si="5"/>
        <v/>
      </c>
      <c r="H964" s="130" t="str">
        <f t="shared" si="6"/>
        <v/>
      </c>
      <c r="I964" s="147">
        <f t="shared" si="7"/>
        <v>4.775320484</v>
      </c>
      <c r="J964" s="130"/>
      <c r="K964" s="130"/>
      <c r="L964" s="130"/>
      <c r="M964" s="130"/>
      <c r="N964" s="130"/>
      <c r="O964" s="130"/>
      <c r="P964" s="130"/>
      <c r="Q964" s="130"/>
      <c r="R964" s="130"/>
      <c r="S964" s="130"/>
      <c r="T964" s="130"/>
      <c r="U964" s="130"/>
    </row>
    <row r="965" ht="12.75" customHeight="1">
      <c r="A965" s="142">
        <v>45152.0</v>
      </c>
      <c r="B965" s="146">
        <f t="shared" si="8"/>
        <v>4.829855631</v>
      </c>
      <c r="C965" s="144">
        <f t="shared" si="1"/>
        <v>2023</v>
      </c>
      <c r="D965" s="144">
        <f t="shared" si="2"/>
        <v>3</v>
      </c>
      <c r="E965" s="131">
        <f t="shared" si="3"/>
        <v>45199</v>
      </c>
      <c r="F965" s="131">
        <f t="shared" si="4"/>
        <v>45291</v>
      </c>
      <c r="G965" s="130" t="str">
        <f t="shared" si="5"/>
        <v/>
      </c>
      <c r="H965" s="130" t="str">
        <f t="shared" si="6"/>
        <v/>
      </c>
      <c r="I965" s="147">
        <f t="shared" si="7"/>
        <v>4.775320484</v>
      </c>
      <c r="J965" s="130"/>
      <c r="K965" s="130"/>
      <c r="L965" s="130"/>
      <c r="M965" s="130"/>
      <c r="N965" s="130"/>
      <c r="O965" s="130"/>
      <c r="P965" s="130"/>
      <c r="Q965" s="130"/>
      <c r="R965" s="130"/>
      <c r="S965" s="130"/>
      <c r="T965" s="130"/>
      <c r="U965" s="130"/>
    </row>
    <row r="966" ht="12.75" customHeight="1">
      <c r="A966" s="142">
        <v>45153.0</v>
      </c>
      <c r="B966" s="146">
        <f t="shared" si="8"/>
        <v>4.722889192</v>
      </c>
      <c r="C966" s="144">
        <f t="shared" si="1"/>
        <v>2023</v>
      </c>
      <c r="D966" s="144">
        <f t="shared" si="2"/>
        <v>3</v>
      </c>
      <c r="E966" s="131">
        <f t="shared" si="3"/>
        <v>45199</v>
      </c>
      <c r="F966" s="131">
        <f t="shared" si="4"/>
        <v>45291</v>
      </c>
      <c r="G966" s="130" t="str">
        <f t="shared" si="5"/>
        <v/>
      </c>
      <c r="H966" s="130" t="str">
        <f t="shared" si="6"/>
        <v/>
      </c>
      <c r="I966" s="147">
        <f t="shared" si="7"/>
        <v>4.775320484</v>
      </c>
      <c r="J966" s="130"/>
      <c r="K966" s="130"/>
      <c r="L966" s="130"/>
      <c r="M966" s="130"/>
      <c r="N966" s="130"/>
      <c r="O966" s="130"/>
      <c r="P966" s="130"/>
      <c r="Q966" s="130"/>
      <c r="R966" s="130"/>
      <c r="S966" s="130"/>
      <c r="T966" s="130"/>
      <c r="U966" s="130"/>
    </row>
    <row r="967" ht="12.75" customHeight="1">
      <c r="A967" s="142">
        <v>45154.0</v>
      </c>
      <c r="B967" s="146">
        <f t="shared" si="8"/>
        <v>4.827484338</v>
      </c>
      <c r="C967" s="144">
        <f t="shared" si="1"/>
        <v>2023</v>
      </c>
      <c r="D967" s="144">
        <f t="shared" si="2"/>
        <v>3</v>
      </c>
      <c r="E967" s="131">
        <f t="shared" si="3"/>
        <v>45199</v>
      </c>
      <c r="F967" s="131">
        <f t="shared" si="4"/>
        <v>45291</v>
      </c>
      <c r="G967" s="130" t="str">
        <f t="shared" si="5"/>
        <v/>
      </c>
      <c r="H967" s="130" t="str">
        <f t="shared" si="6"/>
        <v/>
      </c>
      <c r="I967" s="147">
        <f t="shared" si="7"/>
        <v>4.775320484</v>
      </c>
      <c r="J967" s="130"/>
      <c r="K967" s="130"/>
      <c r="L967" s="130"/>
      <c r="M967" s="130"/>
      <c r="N967" s="130"/>
      <c r="O967" s="130"/>
      <c r="P967" s="130"/>
      <c r="Q967" s="130"/>
      <c r="R967" s="130"/>
      <c r="S967" s="130"/>
      <c r="T967" s="130"/>
      <c r="U967" s="130"/>
    </row>
    <row r="968" ht="12.75" customHeight="1">
      <c r="A968" s="142">
        <v>45155.0</v>
      </c>
      <c r="B968" s="146">
        <f t="shared" si="8"/>
        <v>4.720575151</v>
      </c>
      <c r="C968" s="144">
        <f t="shared" si="1"/>
        <v>2023</v>
      </c>
      <c r="D968" s="144">
        <f t="shared" si="2"/>
        <v>3</v>
      </c>
      <c r="E968" s="131">
        <f t="shared" si="3"/>
        <v>45199</v>
      </c>
      <c r="F968" s="131">
        <f t="shared" si="4"/>
        <v>45291</v>
      </c>
      <c r="G968" s="130" t="str">
        <f t="shared" si="5"/>
        <v/>
      </c>
      <c r="H968" s="130" t="str">
        <f t="shared" si="6"/>
        <v/>
      </c>
      <c r="I968" s="147">
        <f t="shared" si="7"/>
        <v>4.775320484</v>
      </c>
      <c r="J968" s="130"/>
      <c r="K968" s="130"/>
      <c r="L968" s="130"/>
      <c r="M968" s="130"/>
      <c r="N968" s="130"/>
      <c r="O968" s="130"/>
      <c r="P968" s="130"/>
      <c r="Q968" s="130"/>
      <c r="R968" s="130"/>
      <c r="S968" s="130"/>
      <c r="T968" s="130"/>
      <c r="U968" s="130"/>
    </row>
    <row r="969" ht="12.75" customHeight="1">
      <c r="A969" s="142">
        <v>45156.0</v>
      </c>
      <c r="B969" s="146">
        <f t="shared" si="8"/>
        <v>4.825114418</v>
      </c>
      <c r="C969" s="144">
        <f t="shared" si="1"/>
        <v>2023</v>
      </c>
      <c r="D969" s="144">
        <f t="shared" si="2"/>
        <v>3</v>
      </c>
      <c r="E969" s="131">
        <f t="shared" si="3"/>
        <v>45199</v>
      </c>
      <c r="F969" s="131">
        <f t="shared" si="4"/>
        <v>45291</v>
      </c>
      <c r="G969" s="130" t="str">
        <f t="shared" si="5"/>
        <v/>
      </c>
      <c r="H969" s="130" t="str">
        <f t="shared" si="6"/>
        <v/>
      </c>
      <c r="I969" s="147">
        <f t="shared" si="7"/>
        <v>4.775320484</v>
      </c>
      <c r="J969" s="130"/>
      <c r="K969" s="130"/>
      <c r="L969" s="130"/>
      <c r="M969" s="130"/>
      <c r="N969" s="130"/>
      <c r="O969" s="130"/>
      <c r="P969" s="130"/>
      <c r="Q969" s="130"/>
      <c r="R969" s="130"/>
      <c r="S969" s="130"/>
      <c r="T969" s="130"/>
      <c r="U969" s="130"/>
    </row>
    <row r="970" ht="12.75" customHeight="1">
      <c r="A970" s="142">
        <v>45157.0</v>
      </c>
      <c r="B970" s="146">
        <f t="shared" si="8"/>
        <v>4.718262448</v>
      </c>
      <c r="C970" s="144">
        <f t="shared" si="1"/>
        <v>2023</v>
      </c>
      <c r="D970" s="144">
        <f t="shared" si="2"/>
        <v>3</v>
      </c>
      <c r="E970" s="131">
        <f t="shared" si="3"/>
        <v>45199</v>
      </c>
      <c r="F970" s="131">
        <f t="shared" si="4"/>
        <v>45291</v>
      </c>
      <c r="G970" s="130" t="str">
        <f t="shared" si="5"/>
        <v/>
      </c>
      <c r="H970" s="130" t="str">
        <f t="shared" si="6"/>
        <v/>
      </c>
      <c r="I970" s="147">
        <f t="shared" si="7"/>
        <v>4.775320484</v>
      </c>
      <c r="J970" s="130"/>
      <c r="K970" s="130"/>
      <c r="L970" s="130"/>
      <c r="M970" s="130"/>
      <c r="N970" s="130"/>
      <c r="O970" s="130"/>
      <c r="P970" s="130"/>
      <c r="Q970" s="130"/>
      <c r="R970" s="130"/>
      <c r="S970" s="130"/>
      <c r="T970" s="130"/>
      <c r="U970" s="130"/>
    </row>
    <row r="971" ht="12.75" customHeight="1">
      <c r="A971" s="142">
        <v>45158.0</v>
      </c>
      <c r="B971" s="146">
        <f t="shared" si="8"/>
        <v>4.822745871</v>
      </c>
      <c r="C971" s="144">
        <f t="shared" si="1"/>
        <v>2023</v>
      </c>
      <c r="D971" s="144">
        <f t="shared" si="2"/>
        <v>3</v>
      </c>
      <c r="E971" s="131">
        <f t="shared" si="3"/>
        <v>45199</v>
      </c>
      <c r="F971" s="131">
        <f t="shared" si="4"/>
        <v>45291</v>
      </c>
      <c r="G971" s="130" t="str">
        <f t="shared" si="5"/>
        <v/>
      </c>
      <c r="H971" s="130" t="str">
        <f t="shared" si="6"/>
        <v/>
      </c>
      <c r="I971" s="147">
        <f t="shared" si="7"/>
        <v>4.775320484</v>
      </c>
      <c r="J971" s="130"/>
      <c r="K971" s="130"/>
      <c r="L971" s="130"/>
      <c r="M971" s="130"/>
      <c r="N971" s="130"/>
      <c r="O971" s="130"/>
      <c r="P971" s="130"/>
      <c r="Q971" s="130"/>
      <c r="R971" s="130"/>
      <c r="S971" s="130"/>
      <c r="T971" s="130"/>
      <c r="U971" s="130"/>
    </row>
    <row r="972" ht="12.75" customHeight="1">
      <c r="A972" s="142">
        <v>45159.0</v>
      </c>
      <c r="B972" s="146">
        <f t="shared" si="8"/>
        <v>4.715951082</v>
      </c>
      <c r="C972" s="144">
        <f t="shared" si="1"/>
        <v>2023</v>
      </c>
      <c r="D972" s="144">
        <f t="shared" si="2"/>
        <v>3</v>
      </c>
      <c r="E972" s="131">
        <f t="shared" si="3"/>
        <v>45199</v>
      </c>
      <c r="F972" s="131">
        <f t="shared" si="4"/>
        <v>45291</v>
      </c>
      <c r="G972" s="130" t="str">
        <f t="shared" si="5"/>
        <v/>
      </c>
      <c r="H972" s="130" t="str">
        <f t="shared" si="6"/>
        <v/>
      </c>
      <c r="I972" s="147">
        <f t="shared" si="7"/>
        <v>4.775320484</v>
      </c>
      <c r="J972" s="130"/>
      <c r="K972" s="130"/>
      <c r="L972" s="130"/>
      <c r="M972" s="130"/>
      <c r="N972" s="130"/>
      <c r="O972" s="130"/>
      <c r="P972" s="130"/>
      <c r="Q972" s="130"/>
      <c r="R972" s="130"/>
      <c r="S972" s="130"/>
      <c r="T972" s="130"/>
      <c r="U972" s="130"/>
    </row>
    <row r="973" ht="12.75" customHeight="1">
      <c r="A973" s="142">
        <v>45160.0</v>
      </c>
      <c r="B973" s="146">
        <f t="shared" si="8"/>
        <v>4.820378697</v>
      </c>
      <c r="C973" s="144">
        <f t="shared" si="1"/>
        <v>2023</v>
      </c>
      <c r="D973" s="144">
        <f t="shared" si="2"/>
        <v>3</v>
      </c>
      <c r="E973" s="131">
        <f t="shared" si="3"/>
        <v>45199</v>
      </c>
      <c r="F973" s="131">
        <f t="shared" si="4"/>
        <v>45291</v>
      </c>
      <c r="G973" s="130" t="str">
        <f t="shared" si="5"/>
        <v/>
      </c>
      <c r="H973" s="130" t="str">
        <f t="shared" si="6"/>
        <v/>
      </c>
      <c r="I973" s="147">
        <f t="shared" si="7"/>
        <v>4.775320484</v>
      </c>
      <c r="J973" s="130"/>
      <c r="K973" s="130"/>
      <c r="L973" s="130"/>
      <c r="M973" s="130"/>
      <c r="N973" s="130"/>
      <c r="O973" s="130"/>
      <c r="P973" s="130"/>
      <c r="Q973" s="130"/>
      <c r="R973" s="130"/>
      <c r="S973" s="130"/>
      <c r="T973" s="130"/>
      <c r="U973" s="130"/>
    </row>
    <row r="974" ht="12.75" customHeight="1">
      <c r="A974" s="142">
        <v>45161.0</v>
      </c>
      <c r="B974" s="146">
        <f t="shared" si="8"/>
        <v>4.713641054</v>
      </c>
      <c r="C974" s="144">
        <f t="shared" si="1"/>
        <v>2023</v>
      </c>
      <c r="D974" s="144">
        <f t="shared" si="2"/>
        <v>3</v>
      </c>
      <c r="E974" s="131">
        <f t="shared" si="3"/>
        <v>45199</v>
      </c>
      <c r="F974" s="131">
        <f t="shared" si="4"/>
        <v>45291</v>
      </c>
      <c r="G974" s="130" t="str">
        <f t="shared" si="5"/>
        <v/>
      </c>
      <c r="H974" s="130" t="str">
        <f t="shared" si="6"/>
        <v/>
      </c>
      <c r="I974" s="147">
        <f t="shared" si="7"/>
        <v>4.775320484</v>
      </c>
      <c r="J974" s="130"/>
      <c r="K974" s="130"/>
      <c r="L974" s="130"/>
      <c r="M974" s="130"/>
      <c r="N974" s="130"/>
      <c r="O974" s="130"/>
      <c r="P974" s="130"/>
      <c r="Q974" s="130"/>
      <c r="R974" s="130"/>
      <c r="S974" s="130"/>
      <c r="T974" s="130"/>
      <c r="U974" s="130"/>
    </row>
    <row r="975" ht="12.75" customHeight="1">
      <c r="A975" s="142">
        <v>45162.0</v>
      </c>
      <c r="B975" s="146">
        <f t="shared" si="8"/>
        <v>4.818012895</v>
      </c>
      <c r="C975" s="144">
        <f t="shared" si="1"/>
        <v>2023</v>
      </c>
      <c r="D975" s="144">
        <f t="shared" si="2"/>
        <v>3</v>
      </c>
      <c r="E975" s="131">
        <f t="shared" si="3"/>
        <v>45199</v>
      </c>
      <c r="F975" s="131">
        <f t="shared" si="4"/>
        <v>45291</v>
      </c>
      <c r="G975" s="130" t="str">
        <f t="shared" si="5"/>
        <v/>
      </c>
      <c r="H975" s="130" t="str">
        <f t="shared" si="6"/>
        <v/>
      </c>
      <c r="I975" s="147">
        <f t="shared" si="7"/>
        <v>4.775320484</v>
      </c>
      <c r="J975" s="130"/>
      <c r="K975" s="130"/>
      <c r="L975" s="130"/>
      <c r="M975" s="130"/>
      <c r="N975" s="130"/>
      <c r="O975" s="130"/>
      <c r="P975" s="130"/>
      <c r="Q975" s="130"/>
      <c r="R975" s="130"/>
      <c r="S975" s="130"/>
      <c r="T975" s="130"/>
      <c r="U975" s="130"/>
    </row>
    <row r="976" ht="12.75" customHeight="1">
      <c r="A976" s="142">
        <v>45163.0</v>
      </c>
      <c r="B976" s="146">
        <f t="shared" si="8"/>
        <v>4.711332362</v>
      </c>
      <c r="C976" s="144">
        <f t="shared" si="1"/>
        <v>2023</v>
      </c>
      <c r="D976" s="144">
        <f t="shared" si="2"/>
        <v>3</v>
      </c>
      <c r="E976" s="131">
        <f t="shared" si="3"/>
        <v>45199</v>
      </c>
      <c r="F976" s="131">
        <f t="shared" si="4"/>
        <v>45291</v>
      </c>
      <c r="G976" s="130" t="str">
        <f t="shared" si="5"/>
        <v/>
      </c>
      <c r="H976" s="130" t="str">
        <f t="shared" si="6"/>
        <v/>
      </c>
      <c r="I976" s="147">
        <f t="shared" si="7"/>
        <v>4.775320484</v>
      </c>
      <c r="J976" s="130"/>
      <c r="K976" s="130"/>
      <c r="L976" s="130"/>
      <c r="M976" s="130"/>
      <c r="N976" s="130"/>
      <c r="O976" s="130"/>
      <c r="P976" s="130"/>
      <c r="Q976" s="130"/>
      <c r="R976" s="130"/>
      <c r="S976" s="130"/>
      <c r="T976" s="130"/>
      <c r="U976" s="130"/>
    </row>
    <row r="977" ht="12.75" customHeight="1">
      <c r="A977" s="142">
        <v>45164.0</v>
      </c>
      <c r="B977" s="146">
        <f t="shared" si="8"/>
        <v>4.815648462</v>
      </c>
      <c r="C977" s="144">
        <f t="shared" si="1"/>
        <v>2023</v>
      </c>
      <c r="D977" s="144">
        <f t="shared" si="2"/>
        <v>3</v>
      </c>
      <c r="E977" s="131">
        <f t="shared" si="3"/>
        <v>45199</v>
      </c>
      <c r="F977" s="131">
        <f t="shared" si="4"/>
        <v>45291</v>
      </c>
      <c r="G977" s="130" t="str">
        <f t="shared" si="5"/>
        <v/>
      </c>
      <c r="H977" s="130" t="str">
        <f t="shared" si="6"/>
        <v/>
      </c>
      <c r="I977" s="147">
        <f t="shared" si="7"/>
        <v>4.775320484</v>
      </c>
      <c r="J977" s="130"/>
      <c r="K977" s="130"/>
      <c r="L977" s="130"/>
      <c r="M977" s="130"/>
      <c r="N977" s="130"/>
      <c r="O977" s="130"/>
      <c r="P977" s="130"/>
      <c r="Q977" s="130"/>
      <c r="R977" s="130"/>
      <c r="S977" s="130"/>
      <c r="T977" s="130"/>
      <c r="U977" s="130"/>
    </row>
    <row r="978" ht="12.75" customHeight="1">
      <c r="A978" s="142">
        <v>45165.0</v>
      </c>
      <c r="B978" s="146">
        <f t="shared" si="8"/>
        <v>4.709025005</v>
      </c>
      <c r="C978" s="144">
        <f t="shared" si="1"/>
        <v>2023</v>
      </c>
      <c r="D978" s="144">
        <f t="shared" si="2"/>
        <v>3</v>
      </c>
      <c r="E978" s="131">
        <f t="shared" si="3"/>
        <v>45199</v>
      </c>
      <c r="F978" s="131">
        <f t="shared" si="4"/>
        <v>45291</v>
      </c>
      <c r="G978" s="130" t="str">
        <f t="shared" si="5"/>
        <v/>
      </c>
      <c r="H978" s="130" t="str">
        <f t="shared" si="6"/>
        <v/>
      </c>
      <c r="I978" s="147">
        <f t="shared" si="7"/>
        <v>4.775320484</v>
      </c>
      <c r="J978" s="130"/>
      <c r="K978" s="130"/>
      <c r="L978" s="130"/>
      <c r="M978" s="130"/>
      <c r="N978" s="130"/>
      <c r="O978" s="130"/>
      <c r="P978" s="130"/>
      <c r="Q978" s="130"/>
      <c r="R978" s="130"/>
      <c r="S978" s="130"/>
      <c r="T978" s="130"/>
      <c r="U978" s="130"/>
    </row>
    <row r="979" ht="12.75" customHeight="1">
      <c r="A979" s="142">
        <v>45166.0</v>
      </c>
      <c r="B979" s="146">
        <f t="shared" si="8"/>
        <v>4.8132854</v>
      </c>
      <c r="C979" s="144">
        <f t="shared" si="1"/>
        <v>2023</v>
      </c>
      <c r="D979" s="144">
        <f t="shared" si="2"/>
        <v>3</v>
      </c>
      <c r="E979" s="131">
        <f t="shared" si="3"/>
        <v>45199</v>
      </c>
      <c r="F979" s="131">
        <f t="shared" si="4"/>
        <v>45291</v>
      </c>
      <c r="G979" s="130" t="str">
        <f t="shared" si="5"/>
        <v/>
      </c>
      <c r="H979" s="130" t="str">
        <f t="shared" si="6"/>
        <v/>
      </c>
      <c r="I979" s="147">
        <f t="shared" si="7"/>
        <v>4.775320484</v>
      </c>
      <c r="J979" s="130"/>
      <c r="K979" s="130"/>
      <c r="L979" s="130"/>
      <c r="M979" s="130"/>
      <c r="N979" s="130"/>
      <c r="O979" s="130"/>
      <c r="P979" s="130"/>
      <c r="Q979" s="130"/>
      <c r="R979" s="130"/>
      <c r="S979" s="130"/>
      <c r="T979" s="130"/>
      <c r="U979" s="130"/>
    </row>
    <row r="980" ht="12.75" customHeight="1">
      <c r="A980" s="142">
        <v>45167.0</v>
      </c>
      <c r="B980" s="146">
        <f t="shared" si="8"/>
        <v>4.706718982</v>
      </c>
      <c r="C980" s="144">
        <f t="shared" si="1"/>
        <v>2023</v>
      </c>
      <c r="D980" s="144">
        <f t="shared" si="2"/>
        <v>3</v>
      </c>
      <c r="E980" s="131">
        <f t="shared" si="3"/>
        <v>45199</v>
      </c>
      <c r="F980" s="131">
        <f t="shared" si="4"/>
        <v>45291</v>
      </c>
      <c r="G980" s="130" t="str">
        <f t="shared" si="5"/>
        <v/>
      </c>
      <c r="H980" s="130" t="str">
        <f t="shared" si="6"/>
        <v/>
      </c>
      <c r="I980" s="147">
        <f t="shared" si="7"/>
        <v>4.775320484</v>
      </c>
      <c r="J980" s="130"/>
      <c r="K980" s="130"/>
      <c r="L980" s="130"/>
      <c r="M980" s="130"/>
      <c r="N980" s="130"/>
      <c r="O980" s="130"/>
      <c r="P980" s="130"/>
      <c r="Q980" s="130"/>
      <c r="R980" s="130"/>
      <c r="S980" s="130"/>
      <c r="T980" s="130"/>
      <c r="U980" s="130"/>
    </row>
    <row r="981" ht="12.75" customHeight="1">
      <c r="A981" s="142">
        <v>45168.0</v>
      </c>
      <c r="B981" s="146">
        <f t="shared" si="8"/>
        <v>4.810923706</v>
      </c>
      <c r="C981" s="144">
        <f t="shared" si="1"/>
        <v>2023</v>
      </c>
      <c r="D981" s="144">
        <f t="shared" si="2"/>
        <v>3</v>
      </c>
      <c r="E981" s="131">
        <f t="shared" si="3"/>
        <v>45199</v>
      </c>
      <c r="F981" s="131">
        <f t="shared" si="4"/>
        <v>45291</v>
      </c>
      <c r="G981" s="130" t="str">
        <f t="shared" si="5"/>
        <v/>
      </c>
      <c r="H981" s="130" t="str">
        <f t="shared" si="6"/>
        <v/>
      </c>
      <c r="I981" s="147">
        <f t="shared" si="7"/>
        <v>4.775320484</v>
      </c>
      <c r="J981" s="130"/>
      <c r="K981" s="130"/>
      <c r="L981" s="130"/>
      <c r="M981" s="130"/>
      <c r="N981" s="130"/>
      <c r="O981" s="130"/>
      <c r="P981" s="130"/>
      <c r="Q981" s="130"/>
      <c r="R981" s="130"/>
      <c r="S981" s="130"/>
      <c r="T981" s="130"/>
      <c r="U981" s="130"/>
    </row>
    <row r="982" ht="12.75" customHeight="1">
      <c r="A982" s="142">
        <v>45169.0</v>
      </c>
      <c r="B982" s="146">
        <f t="shared" si="8"/>
        <v>4.704414292</v>
      </c>
      <c r="C982" s="144">
        <f t="shared" si="1"/>
        <v>2023</v>
      </c>
      <c r="D982" s="144">
        <f t="shared" si="2"/>
        <v>3</v>
      </c>
      <c r="E982" s="131">
        <f t="shared" si="3"/>
        <v>45199</v>
      </c>
      <c r="F982" s="131">
        <f t="shared" si="4"/>
        <v>45291</v>
      </c>
      <c r="G982" s="130" t="str">
        <f t="shared" si="5"/>
        <v/>
      </c>
      <c r="H982" s="130" t="str">
        <f t="shared" si="6"/>
        <v/>
      </c>
      <c r="I982" s="147">
        <f t="shared" si="7"/>
        <v>4.775320484</v>
      </c>
      <c r="J982" s="130"/>
      <c r="K982" s="130"/>
      <c r="L982" s="130"/>
      <c r="M982" s="130"/>
      <c r="N982" s="130"/>
      <c r="O982" s="130"/>
      <c r="P982" s="130"/>
      <c r="Q982" s="130"/>
      <c r="R982" s="130"/>
      <c r="S982" s="130"/>
      <c r="T982" s="130"/>
      <c r="U982" s="130"/>
    </row>
    <row r="983" ht="12.75" customHeight="1">
      <c r="A983" s="142">
        <v>45170.0</v>
      </c>
      <c r="B983" s="146">
        <f t="shared" si="8"/>
        <v>4.80856338</v>
      </c>
      <c r="C983" s="144">
        <f t="shared" si="1"/>
        <v>2023</v>
      </c>
      <c r="D983" s="144">
        <f t="shared" si="2"/>
        <v>3</v>
      </c>
      <c r="E983" s="131">
        <f t="shared" si="3"/>
        <v>45199</v>
      </c>
      <c r="F983" s="131">
        <f t="shared" si="4"/>
        <v>45291</v>
      </c>
      <c r="G983" s="130" t="str">
        <f t="shared" si="5"/>
        <v/>
      </c>
      <c r="H983" s="130" t="str">
        <f t="shared" si="6"/>
        <v/>
      </c>
      <c r="I983" s="147">
        <f t="shared" si="7"/>
        <v>4.775320484</v>
      </c>
      <c r="J983" s="130"/>
      <c r="K983" s="130"/>
      <c r="L983" s="130"/>
      <c r="M983" s="130"/>
      <c r="N983" s="130"/>
      <c r="O983" s="130"/>
      <c r="P983" s="130"/>
      <c r="Q983" s="130"/>
      <c r="R983" s="130"/>
      <c r="S983" s="130"/>
      <c r="T983" s="130"/>
      <c r="U983" s="130"/>
    </row>
    <row r="984" ht="12.75" customHeight="1">
      <c r="A984" s="142">
        <v>45171.0</v>
      </c>
      <c r="B984" s="146">
        <f t="shared" si="8"/>
        <v>4.702110935</v>
      </c>
      <c r="C984" s="144">
        <f t="shared" si="1"/>
        <v>2023</v>
      </c>
      <c r="D984" s="144">
        <f t="shared" si="2"/>
        <v>3</v>
      </c>
      <c r="E984" s="131">
        <f t="shared" si="3"/>
        <v>45199</v>
      </c>
      <c r="F984" s="131">
        <f t="shared" si="4"/>
        <v>45291</v>
      </c>
      <c r="G984" s="130" t="str">
        <f t="shared" si="5"/>
        <v/>
      </c>
      <c r="H984" s="130" t="str">
        <f t="shared" si="6"/>
        <v/>
      </c>
      <c r="I984" s="147">
        <f t="shared" si="7"/>
        <v>4.775320484</v>
      </c>
      <c r="J984" s="130"/>
      <c r="K984" s="130"/>
      <c r="L984" s="130"/>
      <c r="M984" s="130"/>
      <c r="N984" s="130"/>
      <c r="O984" s="130"/>
      <c r="P984" s="130"/>
      <c r="Q984" s="130"/>
      <c r="R984" s="130"/>
      <c r="S984" s="130"/>
      <c r="T984" s="130"/>
      <c r="U984" s="130"/>
    </row>
    <row r="985" ht="12.75" customHeight="1">
      <c r="A985" s="142">
        <v>45172.0</v>
      </c>
      <c r="B985" s="146">
        <f t="shared" si="8"/>
        <v>4.806204421</v>
      </c>
      <c r="C985" s="144">
        <f t="shared" si="1"/>
        <v>2023</v>
      </c>
      <c r="D985" s="144">
        <f t="shared" si="2"/>
        <v>3</v>
      </c>
      <c r="E985" s="131">
        <f t="shared" si="3"/>
        <v>45199</v>
      </c>
      <c r="F985" s="131">
        <f t="shared" si="4"/>
        <v>45291</v>
      </c>
      <c r="G985" s="130" t="str">
        <f t="shared" si="5"/>
        <v/>
      </c>
      <c r="H985" s="130" t="str">
        <f t="shared" si="6"/>
        <v/>
      </c>
      <c r="I985" s="147">
        <f t="shared" si="7"/>
        <v>4.775320484</v>
      </c>
      <c r="J985" s="130"/>
      <c r="K985" s="130"/>
      <c r="L985" s="130"/>
      <c r="M985" s="130"/>
      <c r="N985" s="130"/>
      <c r="O985" s="130"/>
      <c r="P985" s="130"/>
      <c r="Q985" s="130"/>
      <c r="R985" s="130"/>
      <c r="S985" s="130"/>
      <c r="T985" s="130"/>
      <c r="U985" s="130"/>
    </row>
    <row r="986" ht="12.75" customHeight="1">
      <c r="A986" s="142">
        <v>45173.0</v>
      </c>
      <c r="B986" s="146">
        <f t="shared" si="8"/>
        <v>4.69980891</v>
      </c>
      <c r="C986" s="144">
        <f t="shared" si="1"/>
        <v>2023</v>
      </c>
      <c r="D986" s="144">
        <f t="shared" si="2"/>
        <v>3</v>
      </c>
      <c r="E986" s="131">
        <f t="shared" si="3"/>
        <v>45199</v>
      </c>
      <c r="F986" s="131">
        <f t="shared" si="4"/>
        <v>45291</v>
      </c>
      <c r="G986" s="130" t="str">
        <f t="shared" si="5"/>
        <v/>
      </c>
      <c r="H986" s="130" t="str">
        <f t="shared" si="6"/>
        <v/>
      </c>
      <c r="I986" s="147">
        <f t="shared" si="7"/>
        <v>4.775320484</v>
      </c>
      <c r="J986" s="130"/>
      <c r="K986" s="130"/>
      <c r="L986" s="130"/>
      <c r="M986" s="130"/>
      <c r="N986" s="130"/>
      <c r="O986" s="130"/>
      <c r="P986" s="130"/>
      <c r="Q986" s="130"/>
      <c r="R986" s="130"/>
      <c r="S986" s="130"/>
      <c r="T986" s="130"/>
      <c r="U986" s="130"/>
    </row>
    <row r="987" ht="12.75" customHeight="1">
      <c r="A987" s="142">
        <v>45174.0</v>
      </c>
      <c r="B987" s="146">
        <f t="shared" si="8"/>
        <v>4.803846828</v>
      </c>
      <c r="C987" s="144">
        <f t="shared" si="1"/>
        <v>2023</v>
      </c>
      <c r="D987" s="144">
        <f t="shared" si="2"/>
        <v>3</v>
      </c>
      <c r="E987" s="131">
        <f t="shared" si="3"/>
        <v>45199</v>
      </c>
      <c r="F987" s="131">
        <f t="shared" si="4"/>
        <v>45291</v>
      </c>
      <c r="G987" s="130" t="str">
        <f t="shared" si="5"/>
        <v/>
      </c>
      <c r="H987" s="130" t="str">
        <f t="shared" si="6"/>
        <v/>
      </c>
      <c r="I987" s="147">
        <f t="shared" si="7"/>
        <v>4.775320484</v>
      </c>
      <c r="J987" s="130"/>
      <c r="K987" s="130"/>
      <c r="L987" s="130"/>
      <c r="M987" s="130"/>
      <c r="N987" s="130"/>
      <c r="O987" s="130"/>
      <c r="P987" s="130"/>
      <c r="Q987" s="130"/>
      <c r="R987" s="130"/>
      <c r="S987" s="130"/>
      <c r="T987" s="130"/>
      <c r="U987" s="130"/>
    </row>
    <row r="988" ht="12.75" customHeight="1">
      <c r="A988" s="142">
        <v>45175.0</v>
      </c>
      <c r="B988" s="146">
        <f t="shared" si="8"/>
        <v>4.697508215</v>
      </c>
      <c r="C988" s="144">
        <f t="shared" si="1"/>
        <v>2023</v>
      </c>
      <c r="D988" s="144">
        <f t="shared" si="2"/>
        <v>3</v>
      </c>
      <c r="E988" s="131">
        <f t="shared" si="3"/>
        <v>45199</v>
      </c>
      <c r="F988" s="131">
        <f t="shared" si="4"/>
        <v>45291</v>
      </c>
      <c r="G988" s="130" t="str">
        <f t="shared" si="5"/>
        <v/>
      </c>
      <c r="H988" s="130" t="str">
        <f t="shared" si="6"/>
        <v/>
      </c>
      <c r="I988" s="147">
        <f t="shared" si="7"/>
        <v>4.775320484</v>
      </c>
      <c r="J988" s="130"/>
      <c r="K988" s="130"/>
      <c r="L988" s="130"/>
      <c r="M988" s="130"/>
      <c r="N988" s="130"/>
      <c r="O988" s="130"/>
      <c r="P988" s="130"/>
      <c r="Q988" s="130"/>
      <c r="R988" s="130"/>
      <c r="S988" s="130"/>
      <c r="T988" s="130"/>
      <c r="U988" s="130"/>
    </row>
    <row r="989" ht="12.75" customHeight="1">
      <c r="A989" s="142">
        <v>45176.0</v>
      </c>
      <c r="B989" s="146">
        <f t="shared" si="8"/>
        <v>4.8014906</v>
      </c>
      <c r="C989" s="144">
        <f t="shared" si="1"/>
        <v>2023</v>
      </c>
      <c r="D989" s="144">
        <f t="shared" si="2"/>
        <v>3</v>
      </c>
      <c r="E989" s="131">
        <f t="shared" si="3"/>
        <v>45199</v>
      </c>
      <c r="F989" s="131">
        <f t="shared" si="4"/>
        <v>45291</v>
      </c>
      <c r="G989" s="130" t="str">
        <f t="shared" si="5"/>
        <v/>
      </c>
      <c r="H989" s="130" t="str">
        <f t="shared" si="6"/>
        <v/>
      </c>
      <c r="I989" s="147">
        <f t="shared" si="7"/>
        <v>4.775320484</v>
      </c>
      <c r="J989" s="130"/>
      <c r="K989" s="130"/>
      <c r="L989" s="130"/>
      <c r="M989" s="130"/>
      <c r="N989" s="130"/>
      <c r="O989" s="130"/>
      <c r="P989" s="130"/>
      <c r="Q989" s="130"/>
      <c r="R989" s="130"/>
      <c r="S989" s="130"/>
      <c r="T989" s="130"/>
      <c r="U989" s="130"/>
    </row>
    <row r="990" ht="12.75" customHeight="1">
      <c r="A990" s="142">
        <v>45177.0</v>
      </c>
      <c r="B990" s="146">
        <f t="shared" si="8"/>
        <v>4.695208851</v>
      </c>
      <c r="C990" s="144">
        <f t="shared" si="1"/>
        <v>2023</v>
      </c>
      <c r="D990" s="144">
        <f t="shared" si="2"/>
        <v>3</v>
      </c>
      <c r="E990" s="131">
        <f t="shared" si="3"/>
        <v>45199</v>
      </c>
      <c r="F990" s="131">
        <f t="shared" si="4"/>
        <v>45291</v>
      </c>
      <c r="G990" s="130" t="str">
        <f t="shared" si="5"/>
        <v/>
      </c>
      <c r="H990" s="130" t="str">
        <f t="shared" si="6"/>
        <v/>
      </c>
      <c r="I990" s="147">
        <f t="shared" si="7"/>
        <v>4.775320484</v>
      </c>
      <c r="J990" s="130"/>
      <c r="K990" s="130"/>
      <c r="L990" s="130"/>
      <c r="M990" s="130"/>
      <c r="N990" s="130"/>
      <c r="O990" s="130"/>
      <c r="P990" s="130"/>
      <c r="Q990" s="130"/>
      <c r="R990" s="130"/>
      <c r="S990" s="130"/>
      <c r="T990" s="130"/>
      <c r="U990" s="130"/>
    </row>
    <row r="991" ht="12.75" customHeight="1">
      <c r="A991" s="142">
        <v>45178.0</v>
      </c>
      <c r="B991" s="146">
        <f t="shared" si="8"/>
        <v>4.799135737</v>
      </c>
      <c r="C991" s="144">
        <f t="shared" si="1"/>
        <v>2023</v>
      </c>
      <c r="D991" s="144">
        <f t="shared" si="2"/>
        <v>3</v>
      </c>
      <c r="E991" s="131">
        <f t="shared" si="3"/>
        <v>45199</v>
      </c>
      <c r="F991" s="131">
        <f t="shared" si="4"/>
        <v>45291</v>
      </c>
      <c r="G991" s="130" t="str">
        <f t="shared" si="5"/>
        <v/>
      </c>
      <c r="H991" s="130" t="str">
        <f t="shared" si="6"/>
        <v/>
      </c>
      <c r="I991" s="147">
        <f t="shared" si="7"/>
        <v>4.775320484</v>
      </c>
      <c r="J991" s="130"/>
      <c r="K991" s="130"/>
      <c r="L991" s="130"/>
      <c r="M991" s="130"/>
      <c r="N991" s="130"/>
      <c r="O991" s="130"/>
      <c r="P991" s="130"/>
      <c r="Q991" s="130"/>
      <c r="R991" s="130"/>
      <c r="S991" s="130"/>
      <c r="T991" s="130"/>
      <c r="U991" s="130"/>
    </row>
    <row r="992" ht="12.75" customHeight="1">
      <c r="A992" s="142">
        <v>45179.0</v>
      </c>
      <c r="B992" s="146">
        <f t="shared" si="8"/>
        <v>4.692910815</v>
      </c>
      <c r="C992" s="144">
        <f t="shared" si="1"/>
        <v>2023</v>
      </c>
      <c r="D992" s="144">
        <f t="shared" si="2"/>
        <v>3</v>
      </c>
      <c r="E992" s="131">
        <f t="shared" si="3"/>
        <v>45199</v>
      </c>
      <c r="F992" s="131">
        <f t="shared" si="4"/>
        <v>45291</v>
      </c>
      <c r="G992" s="130" t="str">
        <f t="shared" si="5"/>
        <v/>
      </c>
      <c r="H992" s="130" t="str">
        <f t="shared" si="6"/>
        <v/>
      </c>
      <c r="I992" s="147">
        <f t="shared" si="7"/>
        <v>4.775320484</v>
      </c>
      <c r="J992" s="130"/>
      <c r="K992" s="130"/>
      <c r="L992" s="130"/>
      <c r="M992" s="130"/>
      <c r="N992" s="130"/>
      <c r="O992" s="130"/>
      <c r="P992" s="130"/>
      <c r="Q992" s="130"/>
      <c r="R992" s="130"/>
      <c r="S992" s="130"/>
      <c r="T992" s="130"/>
      <c r="U992" s="130"/>
    </row>
    <row r="993" ht="12.75" customHeight="1">
      <c r="A993" s="142">
        <v>45180.0</v>
      </c>
      <c r="B993" s="146">
        <f t="shared" si="8"/>
        <v>4.796782236</v>
      </c>
      <c r="C993" s="144">
        <f t="shared" si="1"/>
        <v>2023</v>
      </c>
      <c r="D993" s="144">
        <f t="shared" si="2"/>
        <v>3</v>
      </c>
      <c r="E993" s="131">
        <f t="shared" si="3"/>
        <v>45199</v>
      </c>
      <c r="F993" s="131">
        <f t="shared" si="4"/>
        <v>45291</v>
      </c>
      <c r="G993" s="130" t="str">
        <f t="shared" si="5"/>
        <v/>
      </c>
      <c r="H993" s="130" t="str">
        <f t="shared" si="6"/>
        <v/>
      </c>
      <c r="I993" s="147">
        <f t="shared" si="7"/>
        <v>4.775320484</v>
      </c>
      <c r="J993" s="130"/>
      <c r="K993" s="130"/>
      <c r="L993" s="130"/>
      <c r="M993" s="130"/>
      <c r="N993" s="130"/>
      <c r="O993" s="130"/>
      <c r="P993" s="130"/>
      <c r="Q993" s="130"/>
      <c r="R993" s="130"/>
      <c r="S993" s="130"/>
      <c r="T993" s="130"/>
      <c r="U993" s="130"/>
    </row>
    <row r="994" ht="12.75" customHeight="1">
      <c r="A994" s="142">
        <v>45181.0</v>
      </c>
      <c r="B994" s="146">
        <f t="shared" si="8"/>
        <v>4.690614107</v>
      </c>
      <c r="C994" s="144">
        <f t="shared" si="1"/>
        <v>2023</v>
      </c>
      <c r="D994" s="144">
        <f t="shared" si="2"/>
        <v>3</v>
      </c>
      <c r="E994" s="131">
        <f t="shared" si="3"/>
        <v>45199</v>
      </c>
      <c r="F994" s="131">
        <f t="shared" si="4"/>
        <v>45291</v>
      </c>
      <c r="G994" s="130" t="str">
        <f t="shared" si="5"/>
        <v/>
      </c>
      <c r="H994" s="130" t="str">
        <f t="shared" si="6"/>
        <v/>
      </c>
      <c r="I994" s="147">
        <f t="shared" si="7"/>
        <v>4.775320484</v>
      </c>
      <c r="J994" s="130"/>
      <c r="K994" s="130"/>
      <c r="L994" s="130"/>
      <c r="M994" s="130"/>
      <c r="N994" s="130"/>
      <c r="O994" s="130"/>
      <c r="P994" s="130"/>
      <c r="Q994" s="130"/>
      <c r="R994" s="130"/>
      <c r="S994" s="130"/>
      <c r="T994" s="130"/>
      <c r="U994" s="130"/>
    </row>
    <row r="995" ht="12.75" customHeight="1">
      <c r="A995" s="142">
        <v>45182.0</v>
      </c>
      <c r="B995" s="146">
        <f t="shared" si="8"/>
        <v>4.794430098</v>
      </c>
      <c r="C995" s="144">
        <f t="shared" si="1"/>
        <v>2023</v>
      </c>
      <c r="D995" s="144">
        <f t="shared" si="2"/>
        <v>3</v>
      </c>
      <c r="E995" s="131">
        <f t="shared" si="3"/>
        <v>45199</v>
      </c>
      <c r="F995" s="131">
        <f t="shared" si="4"/>
        <v>45291</v>
      </c>
      <c r="G995" s="130" t="str">
        <f t="shared" si="5"/>
        <v/>
      </c>
      <c r="H995" s="130" t="str">
        <f t="shared" si="6"/>
        <v/>
      </c>
      <c r="I995" s="147">
        <f t="shared" si="7"/>
        <v>4.775320484</v>
      </c>
      <c r="J995" s="130"/>
      <c r="K995" s="130"/>
      <c r="L995" s="130"/>
      <c r="M995" s="130"/>
      <c r="N995" s="130"/>
      <c r="O995" s="130"/>
      <c r="P995" s="130"/>
      <c r="Q995" s="130"/>
      <c r="R995" s="130"/>
      <c r="S995" s="130"/>
      <c r="T995" s="130"/>
      <c r="U995" s="130"/>
    </row>
    <row r="996" ht="12.75" customHeight="1">
      <c r="A996" s="142">
        <v>45183.0</v>
      </c>
      <c r="B996" s="146">
        <f t="shared" si="8"/>
        <v>4.688318727</v>
      </c>
      <c r="C996" s="144">
        <f t="shared" si="1"/>
        <v>2023</v>
      </c>
      <c r="D996" s="144">
        <f t="shared" si="2"/>
        <v>3</v>
      </c>
      <c r="E996" s="131">
        <f t="shared" si="3"/>
        <v>45199</v>
      </c>
      <c r="F996" s="131">
        <f t="shared" si="4"/>
        <v>45291</v>
      </c>
      <c r="G996" s="130" t="str">
        <f t="shared" si="5"/>
        <v/>
      </c>
      <c r="H996" s="130" t="str">
        <f t="shared" si="6"/>
        <v/>
      </c>
      <c r="I996" s="147">
        <f t="shared" si="7"/>
        <v>4.775320484</v>
      </c>
      <c r="J996" s="130"/>
      <c r="K996" s="130"/>
      <c r="L996" s="130"/>
      <c r="M996" s="130"/>
      <c r="N996" s="130"/>
      <c r="O996" s="130"/>
      <c r="P996" s="130"/>
      <c r="Q996" s="130"/>
      <c r="R996" s="130"/>
      <c r="S996" s="130"/>
      <c r="T996" s="130"/>
      <c r="U996" s="130"/>
    </row>
    <row r="997" ht="12.75" customHeight="1">
      <c r="A997" s="142">
        <v>45184.0</v>
      </c>
      <c r="B997" s="146">
        <f t="shared" si="8"/>
        <v>4.792079322</v>
      </c>
      <c r="C997" s="144">
        <f t="shared" si="1"/>
        <v>2023</v>
      </c>
      <c r="D997" s="144">
        <f t="shared" si="2"/>
        <v>3</v>
      </c>
      <c r="E997" s="131">
        <f t="shared" si="3"/>
        <v>45199</v>
      </c>
      <c r="F997" s="131">
        <f t="shared" si="4"/>
        <v>45291</v>
      </c>
      <c r="G997" s="130" t="str">
        <f t="shared" si="5"/>
        <v/>
      </c>
      <c r="H997" s="130" t="str">
        <f t="shared" si="6"/>
        <v/>
      </c>
      <c r="I997" s="147">
        <f t="shared" si="7"/>
        <v>4.775320484</v>
      </c>
      <c r="J997" s="130"/>
      <c r="K997" s="130"/>
      <c r="L997" s="130"/>
      <c r="M997" s="130"/>
      <c r="N997" s="130"/>
      <c r="O997" s="130"/>
      <c r="P997" s="130"/>
      <c r="Q997" s="130"/>
      <c r="R997" s="130"/>
      <c r="S997" s="130"/>
      <c r="T997" s="130"/>
      <c r="U997" s="130"/>
    </row>
    <row r="998" ht="12.75" customHeight="1">
      <c r="A998" s="142">
        <v>45185.0</v>
      </c>
      <c r="B998" s="146">
        <f t="shared" si="8"/>
        <v>4.686024673</v>
      </c>
      <c r="C998" s="144">
        <f t="shared" si="1"/>
        <v>2023</v>
      </c>
      <c r="D998" s="144">
        <f t="shared" si="2"/>
        <v>3</v>
      </c>
      <c r="E998" s="131">
        <f t="shared" si="3"/>
        <v>45199</v>
      </c>
      <c r="F998" s="131">
        <f t="shared" si="4"/>
        <v>45291</v>
      </c>
      <c r="G998" s="130" t="str">
        <f t="shared" si="5"/>
        <v/>
      </c>
      <c r="H998" s="130" t="str">
        <f t="shared" si="6"/>
        <v/>
      </c>
      <c r="I998" s="147">
        <f t="shared" si="7"/>
        <v>4.775320484</v>
      </c>
      <c r="J998" s="130"/>
      <c r="K998" s="130"/>
      <c r="L998" s="130"/>
      <c r="M998" s="130"/>
      <c r="N998" s="130"/>
      <c r="O998" s="130"/>
      <c r="P998" s="130"/>
      <c r="Q998" s="130"/>
      <c r="R998" s="130"/>
      <c r="S998" s="130"/>
      <c r="T998" s="130"/>
      <c r="U998" s="130"/>
    </row>
    <row r="999" ht="12.75" customHeight="1">
      <c r="A999" s="142">
        <v>45186.0</v>
      </c>
      <c r="B999" s="146">
        <f t="shared" si="8"/>
        <v>4.789729906</v>
      </c>
      <c r="C999" s="144">
        <f t="shared" si="1"/>
        <v>2023</v>
      </c>
      <c r="D999" s="144">
        <f t="shared" si="2"/>
        <v>3</v>
      </c>
      <c r="E999" s="131">
        <f t="shared" si="3"/>
        <v>45199</v>
      </c>
      <c r="F999" s="131">
        <f t="shared" si="4"/>
        <v>45291</v>
      </c>
      <c r="G999" s="130" t="str">
        <f t="shared" si="5"/>
        <v/>
      </c>
      <c r="H999" s="130" t="str">
        <f t="shared" si="6"/>
        <v/>
      </c>
      <c r="I999" s="147">
        <f t="shared" si="7"/>
        <v>4.775320484</v>
      </c>
      <c r="J999" s="130"/>
      <c r="K999" s="130"/>
      <c r="L999" s="130"/>
      <c r="M999" s="130"/>
      <c r="N999" s="130"/>
      <c r="O999" s="130"/>
      <c r="P999" s="130"/>
      <c r="Q999" s="130"/>
      <c r="R999" s="130"/>
      <c r="S999" s="130"/>
      <c r="T999" s="130"/>
      <c r="U999" s="130"/>
    </row>
    <row r="1000" ht="12.75" customHeight="1">
      <c r="A1000" s="142">
        <v>45187.0</v>
      </c>
      <c r="B1000" s="146">
        <f t="shared" si="8"/>
        <v>4.683731944</v>
      </c>
      <c r="C1000" s="144">
        <f t="shared" si="1"/>
        <v>2023</v>
      </c>
      <c r="D1000" s="144">
        <f t="shared" si="2"/>
        <v>3</v>
      </c>
      <c r="E1000" s="131">
        <f t="shared" si="3"/>
        <v>45199</v>
      </c>
      <c r="F1000" s="131">
        <f t="shared" si="4"/>
        <v>45291</v>
      </c>
      <c r="G1000" s="130" t="str">
        <f t="shared" si="5"/>
        <v/>
      </c>
      <c r="H1000" s="130" t="str">
        <f t="shared" si="6"/>
        <v/>
      </c>
      <c r="I1000" s="147">
        <f t="shared" si="7"/>
        <v>4.775320484</v>
      </c>
      <c r="J1000" s="130"/>
      <c r="K1000" s="130"/>
      <c r="L1000" s="130"/>
      <c r="M1000" s="130"/>
      <c r="N1000" s="130"/>
      <c r="O1000" s="130"/>
      <c r="P1000" s="130"/>
      <c r="Q1000" s="130"/>
      <c r="R1000" s="130"/>
      <c r="S1000" s="130"/>
      <c r="T1000" s="130"/>
      <c r="U1000" s="130"/>
    </row>
    <row r="1001" ht="12.75" customHeight="1">
      <c r="A1001" s="142">
        <v>45188.0</v>
      </c>
      <c r="B1001" s="146">
        <f t="shared" si="8"/>
        <v>4.78738185</v>
      </c>
      <c r="C1001" s="144">
        <f t="shared" si="1"/>
        <v>2023</v>
      </c>
      <c r="D1001" s="144">
        <f t="shared" si="2"/>
        <v>3</v>
      </c>
      <c r="E1001" s="131">
        <f t="shared" si="3"/>
        <v>45199</v>
      </c>
      <c r="F1001" s="131">
        <f t="shared" si="4"/>
        <v>45291</v>
      </c>
      <c r="G1001" s="130" t="str">
        <f t="shared" si="5"/>
        <v/>
      </c>
      <c r="H1001" s="130" t="str">
        <f t="shared" si="6"/>
        <v/>
      </c>
      <c r="I1001" s="147">
        <f t="shared" si="7"/>
        <v>4.775320484</v>
      </c>
      <c r="J1001" s="130"/>
      <c r="K1001" s="130"/>
      <c r="L1001" s="130"/>
      <c r="M1001" s="130"/>
      <c r="N1001" s="130"/>
      <c r="O1001" s="130"/>
      <c r="P1001" s="130"/>
      <c r="Q1001" s="130"/>
      <c r="R1001" s="130"/>
      <c r="S1001" s="130"/>
      <c r="T1001" s="130"/>
      <c r="U1001" s="130"/>
    </row>
    <row r="1002" ht="12.75" customHeight="1">
      <c r="A1002" s="142">
        <v>45189.0</v>
      </c>
      <c r="B1002" s="146">
        <f t="shared" si="8"/>
        <v>4.68144054</v>
      </c>
      <c r="C1002" s="144">
        <f t="shared" si="1"/>
        <v>2023</v>
      </c>
      <c r="D1002" s="144">
        <f t="shared" si="2"/>
        <v>3</v>
      </c>
      <c r="E1002" s="131">
        <f t="shared" si="3"/>
        <v>45199</v>
      </c>
      <c r="F1002" s="131">
        <f t="shared" si="4"/>
        <v>45291</v>
      </c>
      <c r="G1002" s="130" t="str">
        <f t="shared" si="5"/>
        <v/>
      </c>
      <c r="H1002" s="130" t="str">
        <f t="shared" si="6"/>
        <v/>
      </c>
      <c r="I1002" s="147">
        <f t="shared" si="7"/>
        <v>4.775320484</v>
      </c>
      <c r="J1002" s="130"/>
      <c r="K1002" s="130"/>
      <c r="L1002" s="130"/>
      <c r="M1002" s="130"/>
      <c r="N1002" s="130"/>
      <c r="O1002" s="130"/>
      <c r="P1002" s="130"/>
      <c r="Q1002" s="130"/>
      <c r="R1002" s="130"/>
      <c r="S1002" s="130"/>
      <c r="T1002" s="130"/>
      <c r="U1002" s="130"/>
    </row>
    <row r="1003" ht="12.75" customHeight="1">
      <c r="A1003" s="142">
        <v>45190.0</v>
      </c>
      <c r="B1003" s="146">
        <f t="shared" si="8"/>
        <v>4.785035153</v>
      </c>
      <c r="C1003" s="144">
        <f t="shared" si="1"/>
        <v>2023</v>
      </c>
      <c r="D1003" s="144">
        <f t="shared" si="2"/>
        <v>3</v>
      </c>
      <c r="E1003" s="131">
        <f t="shared" si="3"/>
        <v>45199</v>
      </c>
      <c r="F1003" s="131">
        <f t="shared" si="4"/>
        <v>45291</v>
      </c>
      <c r="G1003" s="130" t="str">
        <f t="shared" si="5"/>
        <v/>
      </c>
      <c r="H1003" s="130" t="str">
        <f t="shared" si="6"/>
        <v/>
      </c>
      <c r="I1003" s="147">
        <f t="shared" si="7"/>
        <v>4.775320484</v>
      </c>
      <c r="J1003" s="130"/>
      <c r="K1003" s="130"/>
      <c r="L1003" s="130"/>
      <c r="M1003" s="130"/>
      <c r="N1003" s="130"/>
      <c r="O1003" s="130"/>
      <c r="P1003" s="130"/>
      <c r="Q1003" s="130"/>
      <c r="R1003" s="130"/>
      <c r="S1003" s="130"/>
      <c r="T1003" s="130"/>
      <c r="U1003" s="130"/>
    </row>
    <row r="1004" ht="12.75" customHeight="1">
      <c r="A1004" s="142">
        <v>45191.0</v>
      </c>
      <c r="B1004" s="146">
        <f t="shared" si="8"/>
        <v>4.67915046</v>
      </c>
      <c r="C1004" s="144">
        <f t="shared" si="1"/>
        <v>2023</v>
      </c>
      <c r="D1004" s="144">
        <f t="shared" si="2"/>
        <v>3</v>
      </c>
      <c r="E1004" s="131">
        <f t="shared" si="3"/>
        <v>45199</v>
      </c>
      <c r="F1004" s="131">
        <f t="shared" si="4"/>
        <v>45291</v>
      </c>
      <c r="G1004" s="130" t="str">
        <f t="shared" si="5"/>
        <v/>
      </c>
      <c r="H1004" s="130" t="str">
        <f t="shared" si="6"/>
        <v/>
      </c>
      <c r="I1004" s="147">
        <f t="shared" si="7"/>
        <v>4.775320484</v>
      </c>
      <c r="J1004" s="130"/>
      <c r="K1004" s="130"/>
      <c r="L1004" s="130"/>
      <c r="M1004" s="130"/>
      <c r="N1004" s="130"/>
      <c r="O1004" s="130"/>
      <c r="P1004" s="130"/>
      <c r="Q1004" s="130"/>
      <c r="R1004" s="130"/>
      <c r="S1004" s="130"/>
      <c r="T1004" s="130"/>
      <c r="U1004" s="130"/>
    </row>
    <row r="1005" ht="12.75" customHeight="1">
      <c r="A1005" s="142">
        <v>45192.0</v>
      </c>
      <c r="B1005" s="146">
        <f t="shared" si="8"/>
        <v>4.782689813</v>
      </c>
      <c r="C1005" s="144">
        <f t="shared" si="1"/>
        <v>2023</v>
      </c>
      <c r="D1005" s="144">
        <f t="shared" si="2"/>
        <v>3</v>
      </c>
      <c r="E1005" s="131">
        <f t="shared" si="3"/>
        <v>45199</v>
      </c>
      <c r="F1005" s="131">
        <f t="shared" si="4"/>
        <v>45291</v>
      </c>
      <c r="G1005" s="130" t="str">
        <f t="shared" si="5"/>
        <v/>
      </c>
      <c r="H1005" s="130" t="str">
        <f t="shared" si="6"/>
        <v/>
      </c>
      <c r="I1005" s="147">
        <f t="shared" si="7"/>
        <v>4.775320484</v>
      </c>
      <c r="J1005" s="130"/>
      <c r="K1005" s="130"/>
      <c r="L1005" s="130"/>
      <c r="M1005" s="130"/>
      <c r="N1005" s="130"/>
      <c r="O1005" s="130"/>
      <c r="P1005" s="130"/>
      <c r="Q1005" s="130"/>
      <c r="R1005" s="130"/>
      <c r="S1005" s="130"/>
      <c r="T1005" s="130"/>
      <c r="U1005" s="130"/>
    </row>
    <row r="1006" ht="12.75" customHeight="1">
      <c r="A1006" s="142">
        <v>45193.0</v>
      </c>
      <c r="B1006" s="146">
        <f t="shared" si="8"/>
        <v>4.676861702</v>
      </c>
      <c r="C1006" s="144">
        <f t="shared" si="1"/>
        <v>2023</v>
      </c>
      <c r="D1006" s="144">
        <f t="shared" si="2"/>
        <v>3</v>
      </c>
      <c r="E1006" s="131">
        <f t="shared" si="3"/>
        <v>45199</v>
      </c>
      <c r="F1006" s="131">
        <f t="shared" si="4"/>
        <v>45291</v>
      </c>
      <c r="G1006" s="130" t="str">
        <f t="shared" si="5"/>
        <v/>
      </c>
      <c r="H1006" s="130" t="str">
        <f t="shared" si="6"/>
        <v/>
      </c>
      <c r="I1006" s="147">
        <f t="shared" si="7"/>
        <v>4.775320484</v>
      </c>
      <c r="J1006" s="130"/>
      <c r="K1006" s="130"/>
      <c r="L1006" s="130"/>
      <c r="M1006" s="130"/>
      <c r="N1006" s="130"/>
      <c r="O1006" s="130"/>
      <c r="P1006" s="130"/>
      <c r="Q1006" s="130"/>
      <c r="R1006" s="130"/>
      <c r="S1006" s="130"/>
      <c r="T1006" s="130"/>
      <c r="U1006" s="130"/>
    </row>
    <row r="1007" ht="12.75" customHeight="1">
      <c r="A1007" s="142">
        <v>45194.0</v>
      </c>
      <c r="B1007" s="146">
        <f t="shared" si="8"/>
        <v>4.780345831</v>
      </c>
      <c r="C1007" s="144">
        <f t="shared" si="1"/>
        <v>2023</v>
      </c>
      <c r="D1007" s="144">
        <f t="shared" si="2"/>
        <v>3</v>
      </c>
      <c r="E1007" s="131">
        <f t="shared" si="3"/>
        <v>45199</v>
      </c>
      <c r="F1007" s="131">
        <f t="shared" si="4"/>
        <v>45291</v>
      </c>
      <c r="G1007" s="130" t="str">
        <f t="shared" si="5"/>
        <v/>
      </c>
      <c r="H1007" s="130" t="str">
        <f t="shared" si="6"/>
        <v/>
      </c>
      <c r="I1007" s="147">
        <f t="shared" si="7"/>
        <v>4.775320484</v>
      </c>
      <c r="J1007" s="130"/>
      <c r="K1007" s="130"/>
      <c r="L1007" s="130"/>
      <c r="M1007" s="130"/>
      <c r="N1007" s="130"/>
      <c r="O1007" s="130"/>
      <c r="P1007" s="130"/>
      <c r="Q1007" s="130"/>
      <c r="R1007" s="130"/>
      <c r="S1007" s="130"/>
      <c r="T1007" s="130"/>
      <c r="U1007" s="130"/>
    </row>
    <row r="1008" ht="12.75" customHeight="1">
      <c r="A1008" s="142">
        <v>45195.0</v>
      </c>
      <c r="B1008" s="146">
        <f t="shared" si="8"/>
        <v>4.674574267</v>
      </c>
      <c r="C1008" s="144">
        <f t="shared" si="1"/>
        <v>2023</v>
      </c>
      <c r="D1008" s="144">
        <f t="shared" si="2"/>
        <v>3</v>
      </c>
      <c r="E1008" s="131">
        <f t="shared" si="3"/>
        <v>45199</v>
      </c>
      <c r="F1008" s="131">
        <f t="shared" si="4"/>
        <v>45291</v>
      </c>
      <c r="G1008" s="130" t="str">
        <f t="shared" si="5"/>
        <v/>
      </c>
      <c r="H1008" s="130" t="str">
        <f t="shared" si="6"/>
        <v/>
      </c>
      <c r="I1008" s="147">
        <f t="shared" si="7"/>
        <v>4.775320484</v>
      </c>
      <c r="J1008" s="130"/>
      <c r="K1008" s="130"/>
      <c r="L1008" s="130"/>
      <c r="M1008" s="130"/>
      <c r="N1008" s="130"/>
      <c r="O1008" s="130"/>
      <c r="P1008" s="130"/>
      <c r="Q1008" s="130"/>
      <c r="R1008" s="130"/>
      <c r="S1008" s="130"/>
      <c r="T1008" s="130"/>
      <c r="U1008" s="130"/>
    </row>
    <row r="1009" ht="12.75" customHeight="1">
      <c r="A1009" s="142">
        <v>45196.0</v>
      </c>
      <c r="B1009" s="146">
        <f t="shared" si="8"/>
        <v>4.778003205</v>
      </c>
      <c r="C1009" s="144">
        <f t="shared" si="1"/>
        <v>2023</v>
      </c>
      <c r="D1009" s="144">
        <f t="shared" si="2"/>
        <v>3</v>
      </c>
      <c r="E1009" s="131">
        <f t="shared" si="3"/>
        <v>45199</v>
      </c>
      <c r="F1009" s="131">
        <f t="shared" si="4"/>
        <v>45291</v>
      </c>
      <c r="G1009" s="130" t="str">
        <f t="shared" si="5"/>
        <v/>
      </c>
      <c r="H1009" s="130" t="str">
        <f t="shared" si="6"/>
        <v/>
      </c>
      <c r="I1009" s="147">
        <f t="shared" si="7"/>
        <v>4.775320484</v>
      </c>
      <c r="J1009" s="130"/>
      <c r="K1009" s="130"/>
      <c r="L1009" s="130"/>
      <c r="M1009" s="130"/>
      <c r="N1009" s="130"/>
      <c r="O1009" s="130"/>
      <c r="P1009" s="130"/>
      <c r="Q1009" s="130"/>
      <c r="R1009" s="130"/>
      <c r="S1009" s="130"/>
      <c r="T1009" s="130"/>
      <c r="U1009" s="130"/>
    </row>
    <row r="1010" ht="12.75" customHeight="1">
      <c r="A1010" s="142">
        <v>45197.0</v>
      </c>
      <c r="B1010" s="146">
        <f t="shared" si="8"/>
        <v>4.672288153</v>
      </c>
      <c r="C1010" s="144">
        <f t="shared" si="1"/>
        <v>2023</v>
      </c>
      <c r="D1010" s="144">
        <f t="shared" si="2"/>
        <v>3</v>
      </c>
      <c r="E1010" s="131">
        <f t="shared" si="3"/>
        <v>45199</v>
      </c>
      <c r="F1010" s="131">
        <f t="shared" si="4"/>
        <v>45291</v>
      </c>
      <c r="G1010" s="130" t="str">
        <f t="shared" si="5"/>
        <v/>
      </c>
      <c r="H1010" s="130" t="str">
        <f t="shared" si="6"/>
        <v/>
      </c>
      <c r="I1010" s="147">
        <f t="shared" si="7"/>
        <v>4.775320484</v>
      </c>
      <c r="J1010" s="130"/>
      <c r="K1010" s="130"/>
      <c r="L1010" s="130"/>
      <c r="M1010" s="130"/>
      <c r="N1010" s="130"/>
      <c r="O1010" s="130"/>
      <c r="P1010" s="130"/>
      <c r="Q1010" s="130"/>
      <c r="R1010" s="130"/>
      <c r="S1010" s="130"/>
      <c r="T1010" s="130"/>
      <c r="U1010" s="130"/>
    </row>
    <row r="1011" ht="12.75" customHeight="1">
      <c r="A1011" s="142">
        <v>45198.0</v>
      </c>
      <c r="B1011" s="146">
        <f t="shared" si="8"/>
        <v>4.775661934</v>
      </c>
      <c r="C1011" s="144">
        <f t="shared" si="1"/>
        <v>2023</v>
      </c>
      <c r="D1011" s="144">
        <f t="shared" si="2"/>
        <v>3</v>
      </c>
      <c r="E1011" s="131">
        <f t="shared" si="3"/>
        <v>45199</v>
      </c>
      <c r="F1011" s="131">
        <f t="shared" si="4"/>
        <v>45291</v>
      </c>
      <c r="G1011" s="130" t="str">
        <f t="shared" si="5"/>
        <v/>
      </c>
      <c r="H1011" s="130" t="str">
        <f t="shared" si="6"/>
        <v/>
      </c>
      <c r="I1011" s="147">
        <f t="shared" si="7"/>
        <v>4.775320484</v>
      </c>
      <c r="J1011" s="130"/>
      <c r="K1011" s="130"/>
      <c r="L1011" s="130"/>
      <c r="M1011" s="130"/>
      <c r="N1011" s="130"/>
      <c r="O1011" s="130"/>
      <c r="P1011" s="130"/>
      <c r="Q1011" s="130"/>
      <c r="R1011" s="130"/>
      <c r="S1011" s="130"/>
      <c r="T1011" s="130"/>
      <c r="U1011" s="130"/>
    </row>
    <row r="1012" ht="12.75" customHeight="1">
      <c r="A1012" s="142">
        <v>45199.0</v>
      </c>
      <c r="B1012" s="146">
        <f t="shared" si="8"/>
        <v>4.670003358</v>
      </c>
      <c r="C1012" s="144">
        <f t="shared" si="1"/>
        <v>2023</v>
      </c>
      <c r="D1012" s="144">
        <f t="shared" si="2"/>
        <v>3</v>
      </c>
      <c r="E1012" s="131">
        <f t="shared" si="3"/>
        <v>45199</v>
      </c>
      <c r="F1012" s="131">
        <f t="shared" si="4"/>
        <v>45291</v>
      </c>
      <c r="G1012" s="131">
        <f t="shared" si="5"/>
        <v>45199</v>
      </c>
      <c r="H1012" s="131">
        <f t="shared" si="6"/>
        <v>45291</v>
      </c>
      <c r="I1012" s="147">
        <f t="shared" si="7"/>
        <v>4.775320484</v>
      </c>
      <c r="J1012" s="130"/>
      <c r="K1012" s="130"/>
      <c r="L1012" s="130"/>
      <c r="M1012" s="130"/>
      <c r="N1012" s="130"/>
      <c r="O1012" s="130"/>
      <c r="P1012" s="130"/>
      <c r="Q1012" s="130"/>
      <c r="R1012" s="130"/>
      <c r="S1012" s="130"/>
      <c r="T1012" s="130"/>
      <c r="U1012" s="130"/>
    </row>
    <row r="1013" ht="12.75" customHeight="1">
      <c r="A1013" s="142">
        <v>45200.0</v>
      </c>
      <c r="B1013" s="146">
        <f t="shared" si="8"/>
        <v>4.773322017</v>
      </c>
      <c r="C1013" s="144">
        <f t="shared" si="1"/>
        <v>2023</v>
      </c>
      <c r="D1013" s="144">
        <f t="shared" si="2"/>
        <v>4</v>
      </c>
      <c r="E1013" s="131">
        <f t="shared" si="3"/>
        <v>45291</v>
      </c>
      <c r="F1013" s="131">
        <f t="shared" si="4"/>
        <v>45382</v>
      </c>
      <c r="G1013" s="130" t="str">
        <f t="shared" si="5"/>
        <v/>
      </c>
      <c r="H1013" s="130" t="str">
        <f t="shared" si="6"/>
        <v/>
      </c>
      <c r="I1013" s="147">
        <f t="shared" si="7"/>
        <v>4.668975333</v>
      </c>
      <c r="J1013" s="130"/>
      <c r="K1013" s="130"/>
      <c r="L1013" s="130"/>
      <c r="M1013" s="130"/>
      <c r="N1013" s="130"/>
      <c r="O1013" s="130"/>
      <c r="P1013" s="130"/>
      <c r="Q1013" s="130"/>
      <c r="R1013" s="130"/>
      <c r="S1013" s="130"/>
      <c r="T1013" s="130"/>
      <c r="U1013" s="130"/>
    </row>
    <row r="1014" ht="12.75" customHeight="1">
      <c r="A1014" s="142">
        <v>45201.0</v>
      </c>
      <c r="B1014" s="146">
        <f t="shared" si="8"/>
        <v>4.667719884</v>
      </c>
      <c r="C1014" s="144">
        <f t="shared" si="1"/>
        <v>2023</v>
      </c>
      <c r="D1014" s="144">
        <f t="shared" si="2"/>
        <v>4</v>
      </c>
      <c r="E1014" s="131">
        <f t="shared" si="3"/>
        <v>45291</v>
      </c>
      <c r="F1014" s="131">
        <f t="shared" si="4"/>
        <v>45382</v>
      </c>
      <c r="G1014" s="130" t="str">
        <f t="shared" si="5"/>
        <v/>
      </c>
      <c r="H1014" s="130" t="str">
        <f t="shared" si="6"/>
        <v/>
      </c>
      <c r="I1014" s="147">
        <f t="shared" si="7"/>
        <v>4.668975333</v>
      </c>
      <c r="J1014" s="130"/>
      <c r="K1014" s="130"/>
      <c r="L1014" s="130"/>
      <c r="M1014" s="130"/>
      <c r="N1014" s="130"/>
      <c r="O1014" s="130"/>
      <c r="P1014" s="130"/>
      <c r="Q1014" s="130"/>
      <c r="R1014" s="130"/>
      <c r="S1014" s="130"/>
      <c r="T1014" s="130"/>
      <c r="U1014" s="130"/>
    </row>
    <row r="1015" ht="12.75" customHeight="1">
      <c r="A1015" s="142">
        <v>45202.0</v>
      </c>
      <c r="B1015" s="146">
        <f t="shared" si="8"/>
        <v>4.770983454</v>
      </c>
      <c r="C1015" s="144">
        <f t="shared" si="1"/>
        <v>2023</v>
      </c>
      <c r="D1015" s="144">
        <f t="shared" si="2"/>
        <v>4</v>
      </c>
      <c r="E1015" s="131">
        <f t="shared" si="3"/>
        <v>45291</v>
      </c>
      <c r="F1015" s="131">
        <f t="shared" si="4"/>
        <v>45382</v>
      </c>
      <c r="G1015" s="130" t="str">
        <f t="shared" si="5"/>
        <v/>
      </c>
      <c r="H1015" s="130" t="str">
        <f t="shared" si="6"/>
        <v/>
      </c>
      <c r="I1015" s="147">
        <f t="shared" si="7"/>
        <v>4.668975333</v>
      </c>
      <c r="J1015" s="130"/>
      <c r="K1015" s="130"/>
      <c r="L1015" s="130"/>
      <c r="M1015" s="130"/>
      <c r="N1015" s="130"/>
      <c r="O1015" s="130"/>
      <c r="P1015" s="130"/>
      <c r="Q1015" s="130"/>
      <c r="R1015" s="130"/>
      <c r="S1015" s="130"/>
      <c r="T1015" s="130"/>
      <c r="U1015" s="130"/>
    </row>
    <row r="1016" ht="12.75" customHeight="1">
      <c r="A1016" s="142">
        <v>45203.0</v>
      </c>
      <c r="B1016" s="146">
        <f t="shared" si="8"/>
        <v>4.665437728</v>
      </c>
      <c r="C1016" s="144">
        <f t="shared" si="1"/>
        <v>2023</v>
      </c>
      <c r="D1016" s="144">
        <f t="shared" si="2"/>
        <v>4</v>
      </c>
      <c r="E1016" s="131">
        <f t="shared" si="3"/>
        <v>45291</v>
      </c>
      <c r="F1016" s="131">
        <f t="shared" si="4"/>
        <v>45382</v>
      </c>
      <c r="G1016" s="130" t="str">
        <f t="shared" si="5"/>
        <v/>
      </c>
      <c r="H1016" s="130" t="str">
        <f t="shared" si="6"/>
        <v/>
      </c>
      <c r="I1016" s="147">
        <f t="shared" si="7"/>
        <v>4.668975333</v>
      </c>
      <c r="J1016" s="130"/>
      <c r="K1016" s="130"/>
      <c r="L1016" s="130"/>
      <c r="M1016" s="130"/>
      <c r="N1016" s="130"/>
      <c r="O1016" s="130"/>
      <c r="P1016" s="130"/>
      <c r="Q1016" s="130"/>
      <c r="R1016" s="130"/>
      <c r="S1016" s="130"/>
      <c r="T1016" s="130"/>
      <c r="U1016" s="130"/>
    </row>
    <row r="1017" ht="12.75" customHeight="1">
      <c r="A1017" s="142">
        <v>45204.0</v>
      </c>
      <c r="B1017" s="146">
        <f t="shared" si="8"/>
        <v>4.768646243</v>
      </c>
      <c r="C1017" s="144">
        <f t="shared" si="1"/>
        <v>2023</v>
      </c>
      <c r="D1017" s="144">
        <f t="shared" si="2"/>
        <v>4</v>
      </c>
      <c r="E1017" s="131">
        <f t="shared" si="3"/>
        <v>45291</v>
      </c>
      <c r="F1017" s="131">
        <f t="shared" si="4"/>
        <v>45382</v>
      </c>
      <c r="G1017" s="130" t="str">
        <f t="shared" si="5"/>
        <v/>
      </c>
      <c r="H1017" s="130" t="str">
        <f t="shared" si="6"/>
        <v/>
      </c>
      <c r="I1017" s="147">
        <f t="shared" si="7"/>
        <v>4.668975333</v>
      </c>
      <c r="J1017" s="130"/>
      <c r="K1017" s="130"/>
      <c r="L1017" s="130"/>
      <c r="M1017" s="130"/>
      <c r="N1017" s="130"/>
      <c r="O1017" s="130"/>
      <c r="P1017" s="130"/>
      <c r="Q1017" s="130"/>
      <c r="R1017" s="130"/>
      <c r="S1017" s="130"/>
      <c r="T1017" s="130"/>
      <c r="U1017" s="130"/>
    </row>
    <row r="1018" ht="12.75" customHeight="1">
      <c r="A1018" s="142">
        <v>45205.0</v>
      </c>
      <c r="B1018" s="146">
        <f t="shared" si="8"/>
        <v>4.663156889</v>
      </c>
      <c r="C1018" s="144">
        <f t="shared" si="1"/>
        <v>2023</v>
      </c>
      <c r="D1018" s="144">
        <f t="shared" si="2"/>
        <v>4</v>
      </c>
      <c r="E1018" s="131">
        <f t="shared" si="3"/>
        <v>45291</v>
      </c>
      <c r="F1018" s="131">
        <f t="shared" si="4"/>
        <v>45382</v>
      </c>
      <c r="G1018" s="130" t="str">
        <f t="shared" si="5"/>
        <v/>
      </c>
      <c r="H1018" s="130" t="str">
        <f t="shared" si="6"/>
        <v/>
      </c>
      <c r="I1018" s="147">
        <f t="shared" si="7"/>
        <v>4.668975333</v>
      </c>
      <c r="J1018" s="130"/>
      <c r="K1018" s="130"/>
      <c r="L1018" s="130"/>
      <c r="M1018" s="130"/>
      <c r="N1018" s="130"/>
      <c r="O1018" s="130"/>
      <c r="P1018" s="130"/>
      <c r="Q1018" s="130"/>
      <c r="R1018" s="130"/>
      <c r="S1018" s="130"/>
      <c r="T1018" s="130"/>
      <c r="U1018" s="130"/>
    </row>
    <row r="1019" ht="12.75" customHeight="1">
      <c r="A1019" s="142">
        <v>45206.0</v>
      </c>
      <c r="B1019" s="146">
        <f t="shared" si="8"/>
        <v>4.766310384</v>
      </c>
      <c r="C1019" s="144">
        <f t="shared" si="1"/>
        <v>2023</v>
      </c>
      <c r="D1019" s="144">
        <f t="shared" si="2"/>
        <v>4</v>
      </c>
      <c r="E1019" s="131">
        <f t="shared" si="3"/>
        <v>45291</v>
      </c>
      <c r="F1019" s="131">
        <f t="shared" si="4"/>
        <v>45382</v>
      </c>
      <c r="G1019" s="130" t="str">
        <f t="shared" si="5"/>
        <v/>
      </c>
      <c r="H1019" s="130" t="str">
        <f t="shared" si="6"/>
        <v/>
      </c>
      <c r="I1019" s="147">
        <f t="shared" si="7"/>
        <v>4.668975333</v>
      </c>
      <c r="J1019" s="130"/>
      <c r="K1019" s="130"/>
      <c r="L1019" s="130"/>
      <c r="M1019" s="130"/>
      <c r="N1019" s="130"/>
      <c r="O1019" s="130"/>
      <c r="P1019" s="130"/>
      <c r="Q1019" s="130"/>
      <c r="R1019" s="130"/>
      <c r="S1019" s="130"/>
      <c r="T1019" s="130"/>
      <c r="U1019" s="130"/>
    </row>
    <row r="1020" ht="12.75" customHeight="1">
      <c r="A1020" s="142">
        <v>45207.0</v>
      </c>
      <c r="B1020" s="146">
        <f t="shared" si="8"/>
        <v>4.660877367</v>
      </c>
      <c r="C1020" s="144">
        <f t="shared" si="1"/>
        <v>2023</v>
      </c>
      <c r="D1020" s="144">
        <f t="shared" si="2"/>
        <v>4</v>
      </c>
      <c r="E1020" s="131">
        <f t="shared" si="3"/>
        <v>45291</v>
      </c>
      <c r="F1020" s="131">
        <f t="shared" si="4"/>
        <v>45382</v>
      </c>
      <c r="G1020" s="130" t="str">
        <f t="shared" si="5"/>
        <v/>
      </c>
      <c r="H1020" s="130" t="str">
        <f t="shared" si="6"/>
        <v/>
      </c>
      <c r="I1020" s="147">
        <f t="shared" si="7"/>
        <v>4.668975333</v>
      </c>
      <c r="J1020" s="130"/>
      <c r="K1020" s="130"/>
      <c r="L1020" s="130"/>
      <c r="M1020" s="130"/>
      <c r="N1020" s="130"/>
      <c r="O1020" s="130"/>
      <c r="P1020" s="130"/>
      <c r="Q1020" s="130"/>
      <c r="R1020" s="130"/>
      <c r="S1020" s="130"/>
      <c r="T1020" s="130"/>
      <c r="U1020" s="130"/>
    </row>
    <row r="1021" ht="12.75" customHeight="1">
      <c r="A1021" s="142">
        <v>45208.0</v>
      </c>
      <c r="B1021" s="146">
        <f t="shared" si="8"/>
        <v>4.763975876</v>
      </c>
      <c r="C1021" s="144">
        <f t="shared" si="1"/>
        <v>2023</v>
      </c>
      <c r="D1021" s="144">
        <f t="shared" si="2"/>
        <v>4</v>
      </c>
      <c r="E1021" s="131">
        <f t="shared" si="3"/>
        <v>45291</v>
      </c>
      <c r="F1021" s="131">
        <f t="shared" si="4"/>
        <v>45382</v>
      </c>
      <c r="G1021" s="130" t="str">
        <f t="shared" si="5"/>
        <v/>
      </c>
      <c r="H1021" s="130" t="str">
        <f t="shared" si="6"/>
        <v/>
      </c>
      <c r="I1021" s="147">
        <f t="shared" si="7"/>
        <v>4.668975333</v>
      </c>
      <c r="J1021" s="130"/>
      <c r="K1021" s="130"/>
      <c r="L1021" s="130"/>
      <c r="M1021" s="130"/>
      <c r="N1021" s="130"/>
      <c r="O1021" s="130"/>
      <c r="P1021" s="130"/>
      <c r="Q1021" s="130"/>
      <c r="R1021" s="130"/>
      <c r="S1021" s="130"/>
      <c r="T1021" s="130"/>
      <c r="U1021" s="130"/>
    </row>
    <row r="1022" ht="12.75" customHeight="1">
      <c r="A1022" s="142">
        <v>45209.0</v>
      </c>
      <c r="B1022" s="146">
        <f t="shared" si="8"/>
        <v>4.658599161</v>
      </c>
      <c r="C1022" s="144">
        <f t="shared" si="1"/>
        <v>2023</v>
      </c>
      <c r="D1022" s="144">
        <f t="shared" si="2"/>
        <v>4</v>
      </c>
      <c r="E1022" s="131">
        <f t="shared" si="3"/>
        <v>45291</v>
      </c>
      <c r="F1022" s="131">
        <f t="shared" si="4"/>
        <v>45382</v>
      </c>
      <c r="G1022" s="130" t="str">
        <f t="shared" si="5"/>
        <v/>
      </c>
      <c r="H1022" s="130" t="str">
        <f t="shared" si="6"/>
        <v/>
      </c>
      <c r="I1022" s="147">
        <f t="shared" si="7"/>
        <v>4.668975333</v>
      </c>
      <c r="J1022" s="130"/>
      <c r="K1022" s="130"/>
      <c r="L1022" s="130"/>
      <c r="M1022" s="130"/>
      <c r="N1022" s="130"/>
      <c r="O1022" s="130"/>
      <c r="P1022" s="130"/>
      <c r="Q1022" s="130"/>
      <c r="R1022" s="130"/>
      <c r="S1022" s="130"/>
      <c r="T1022" s="130"/>
      <c r="U1022" s="130"/>
    </row>
    <row r="1023" ht="12.75" customHeight="1">
      <c r="A1023" s="142">
        <v>45210.0</v>
      </c>
      <c r="B1023" s="146">
        <f t="shared" si="8"/>
        <v>4.761642717</v>
      </c>
      <c r="C1023" s="144">
        <f t="shared" si="1"/>
        <v>2023</v>
      </c>
      <c r="D1023" s="144">
        <f t="shared" si="2"/>
        <v>4</v>
      </c>
      <c r="E1023" s="131">
        <f t="shared" si="3"/>
        <v>45291</v>
      </c>
      <c r="F1023" s="131">
        <f t="shared" si="4"/>
        <v>45382</v>
      </c>
      <c r="G1023" s="130" t="str">
        <f t="shared" si="5"/>
        <v/>
      </c>
      <c r="H1023" s="130" t="str">
        <f t="shared" si="6"/>
        <v/>
      </c>
      <c r="I1023" s="147">
        <f t="shared" si="7"/>
        <v>4.668975333</v>
      </c>
      <c r="J1023" s="130"/>
      <c r="K1023" s="130"/>
      <c r="L1023" s="130"/>
      <c r="M1023" s="130"/>
      <c r="N1023" s="130"/>
      <c r="O1023" s="130"/>
      <c r="P1023" s="130"/>
      <c r="Q1023" s="130"/>
      <c r="R1023" s="130"/>
      <c r="S1023" s="130"/>
      <c r="T1023" s="130"/>
      <c r="U1023" s="130"/>
    </row>
    <row r="1024" ht="12.75" customHeight="1">
      <c r="A1024" s="142">
        <v>45211.0</v>
      </c>
      <c r="B1024" s="146">
        <f t="shared" si="8"/>
        <v>4.656322271</v>
      </c>
      <c r="C1024" s="144">
        <f t="shared" si="1"/>
        <v>2023</v>
      </c>
      <c r="D1024" s="144">
        <f t="shared" si="2"/>
        <v>4</v>
      </c>
      <c r="E1024" s="131">
        <f t="shared" si="3"/>
        <v>45291</v>
      </c>
      <c r="F1024" s="131">
        <f t="shared" si="4"/>
        <v>45382</v>
      </c>
      <c r="G1024" s="130" t="str">
        <f t="shared" si="5"/>
        <v/>
      </c>
      <c r="H1024" s="130" t="str">
        <f t="shared" si="6"/>
        <v/>
      </c>
      <c r="I1024" s="147">
        <f t="shared" si="7"/>
        <v>4.668975333</v>
      </c>
      <c r="J1024" s="130"/>
      <c r="K1024" s="130"/>
      <c r="L1024" s="130"/>
      <c r="M1024" s="130"/>
      <c r="N1024" s="130"/>
      <c r="O1024" s="130"/>
      <c r="P1024" s="130"/>
      <c r="Q1024" s="130"/>
      <c r="R1024" s="130"/>
      <c r="S1024" s="130"/>
      <c r="T1024" s="130"/>
      <c r="U1024" s="130"/>
    </row>
    <row r="1025" ht="12.75" customHeight="1">
      <c r="A1025" s="142">
        <v>45212.0</v>
      </c>
      <c r="B1025" s="146">
        <f t="shared" si="8"/>
        <v>4.759310908</v>
      </c>
      <c r="C1025" s="144">
        <f t="shared" si="1"/>
        <v>2023</v>
      </c>
      <c r="D1025" s="144">
        <f t="shared" si="2"/>
        <v>4</v>
      </c>
      <c r="E1025" s="131">
        <f t="shared" si="3"/>
        <v>45291</v>
      </c>
      <c r="F1025" s="131">
        <f t="shared" si="4"/>
        <v>45382</v>
      </c>
      <c r="G1025" s="130" t="str">
        <f t="shared" si="5"/>
        <v/>
      </c>
      <c r="H1025" s="130" t="str">
        <f t="shared" si="6"/>
        <v/>
      </c>
      <c r="I1025" s="147">
        <f t="shared" si="7"/>
        <v>4.668975333</v>
      </c>
      <c r="J1025" s="130"/>
      <c r="K1025" s="130"/>
      <c r="L1025" s="130"/>
      <c r="M1025" s="130"/>
      <c r="N1025" s="130"/>
      <c r="O1025" s="130"/>
      <c r="P1025" s="130"/>
      <c r="Q1025" s="130"/>
      <c r="R1025" s="130"/>
      <c r="S1025" s="130"/>
      <c r="T1025" s="130"/>
      <c r="U1025" s="130"/>
    </row>
    <row r="1026" ht="12.75" customHeight="1">
      <c r="A1026" s="142">
        <v>45213.0</v>
      </c>
      <c r="B1026" s="146">
        <f t="shared" si="8"/>
        <v>4.654046694</v>
      </c>
      <c r="C1026" s="144">
        <f t="shared" si="1"/>
        <v>2023</v>
      </c>
      <c r="D1026" s="144">
        <f t="shared" si="2"/>
        <v>4</v>
      </c>
      <c r="E1026" s="131">
        <f t="shared" si="3"/>
        <v>45291</v>
      </c>
      <c r="F1026" s="131">
        <f t="shared" si="4"/>
        <v>45382</v>
      </c>
      <c r="G1026" s="130" t="str">
        <f t="shared" si="5"/>
        <v/>
      </c>
      <c r="H1026" s="130" t="str">
        <f t="shared" si="6"/>
        <v/>
      </c>
      <c r="I1026" s="147">
        <f t="shared" si="7"/>
        <v>4.668975333</v>
      </c>
      <c r="J1026" s="130"/>
      <c r="K1026" s="130"/>
      <c r="L1026" s="130"/>
      <c r="M1026" s="130"/>
      <c r="N1026" s="130"/>
      <c r="O1026" s="130"/>
      <c r="P1026" s="130"/>
      <c r="Q1026" s="130"/>
      <c r="R1026" s="130"/>
      <c r="S1026" s="130"/>
      <c r="T1026" s="130"/>
      <c r="U1026" s="130"/>
    </row>
    <row r="1027" ht="12.75" customHeight="1">
      <c r="A1027" s="142">
        <v>45214.0</v>
      </c>
      <c r="B1027" s="146">
        <f t="shared" si="8"/>
        <v>4.756980447</v>
      </c>
      <c r="C1027" s="144">
        <f t="shared" si="1"/>
        <v>2023</v>
      </c>
      <c r="D1027" s="144">
        <f t="shared" si="2"/>
        <v>4</v>
      </c>
      <c r="E1027" s="131">
        <f t="shared" si="3"/>
        <v>45291</v>
      </c>
      <c r="F1027" s="131">
        <f t="shared" si="4"/>
        <v>45382</v>
      </c>
      <c r="G1027" s="130" t="str">
        <f t="shared" si="5"/>
        <v/>
      </c>
      <c r="H1027" s="130" t="str">
        <f t="shared" si="6"/>
        <v/>
      </c>
      <c r="I1027" s="147">
        <f t="shared" si="7"/>
        <v>4.668975333</v>
      </c>
      <c r="J1027" s="130"/>
      <c r="K1027" s="130"/>
      <c r="L1027" s="130"/>
      <c r="M1027" s="130"/>
      <c r="N1027" s="130"/>
      <c r="O1027" s="130"/>
      <c r="P1027" s="130"/>
      <c r="Q1027" s="130"/>
      <c r="R1027" s="130"/>
      <c r="S1027" s="130"/>
      <c r="T1027" s="130"/>
      <c r="U1027" s="130"/>
    </row>
    <row r="1028" ht="12.75" customHeight="1">
      <c r="A1028" s="142">
        <v>45215.0</v>
      </c>
      <c r="B1028" s="146">
        <f t="shared" si="8"/>
        <v>4.65177243</v>
      </c>
      <c r="C1028" s="144">
        <f t="shared" si="1"/>
        <v>2023</v>
      </c>
      <c r="D1028" s="144">
        <f t="shared" si="2"/>
        <v>4</v>
      </c>
      <c r="E1028" s="131">
        <f t="shared" si="3"/>
        <v>45291</v>
      </c>
      <c r="F1028" s="131">
        <f t="shared" si="4"/>
        <v>45382</v>
      </c>
      <c r="G1028" s="130" t="str">
        <f t="shared" si="5"/>
        <v/>
      </c>
      <c r="H1028" s="130" t="str">
        <f t="shared" si="6"/>
        <v/>
      </c>
      <c r="I1028" s="147">
        <f t="shared" si="7"/>
        <v>4.668975333</v>
      </c>
      <c r="J1028" s="130"/>
      <c r="K1028" s="130"/>
      <c r="L1028" s="130"/>
      <c r="M1028" s="130"/>
      <c r="N1028" s="130"/>
      <c r="O1028" s="130"/>
      <c r="P1028" s="130"/>
      <c r="Q1028" s="130"/>
      <c r="R1028" s="130"/>
      <c r="S1028" s="130"/>
      <c r="T1028" s="130"/>
      <c r="U1028" s="130"/>
    </row>
    <row r="1029" ht="12.75" customHeight="1">
      <c r="A1029" s="142">
        <v>45216.0</v>
      </c>
      <c r="B1029" s="146">
        <f t="shared" si="8"/>
        <v>4.754651332</v>
      </c>
      <c r="C1029" s="144">
        <f t="shared" si="1"/>
        <v>2023</v>
      </c>
      <c r="D1029" s="144">
        <f t="shared" si="2"/>
        <v>4</v>
      </c>
      <c r="E1029" s="131">
        <f t="shared" si="3"/>
        <v>45291</v>
      </c>
      <c r="F1029" s="131">
        <f t="shared" si="4"/>
        <v>45382</v>
      </c>
      <c r="G1029" s="130" t="str">
        <f t="shared" si="5"/>
        <v/>
      </c>
      <c r="H1029" s="130" t="str">
        <f t="shared" si="6"/>
        <v/>
      </c>
      <c r="I1029" s="147">
        <f t="shared" si="7"/>
        <v>4.668975333</v>
      </c>
      <c r="J1029" s="130"/>
      <c r="K1029" s="130"/>
      <c r="L1029" s="130"/>
      <c r="M1029" s="130"/>
      <c r="N1029" s="130"/>
      <c r="O1029" s="130"/>
      <c r="P1029" s="130"/>
      <c r="Q1029" s="130"/>
      <c r="R1029" s="130"/>
      <c r="S1029" s="130"/>
      <c r="T1029" s="130"/>
      <c r="U1029" s="130"/>
    </row>
    <row r="1030" ht="12.75" customHeight="1">
      <c r="A1030" s="142">
        <v>45217.0</v>
      </c>
      <c r="B1030" s="146">
        <f t="shared" si="8"/>
        <v>4.649499479</v>
      </c>
      <c r="C1030" s="144">
        <f t="shared" si="1"/>
        <v>2023</v>
      </c>
      <c r="D1030" s="144">
        <f t="shared" si="2"/>
        <v>4</v>
      </c>
      <c r="E1030" s="131">
        <f t="shared" si="3"/>
        <v>45291</v>
      </c>
      <c r="F1030" s="131">
        <f t="shared" si="4"/>
        <v>45382</v>
      </c>
      <c r="G1030" s="130" t="str">
        <f t="shared" si="5"/>
        <v/>
      </c>
      <c r="H1030" s="130" t="str">
        <f t="shared" si="6"/>
        <v/>
      </c>
      <c r="I1030" s="147">
        <f t="shared" si="7"/>
        <v>4.668975333</v>
      </c>
      <c r="J1030" s="130"/>
      <c r="K1030" s="130"/>
      <c r="L1030" s="130"/>
      <c r="M1030" s="130"/>
      <c r="N1030" s="130"/>
      <c r="O1030" s="130"/>
      <c r="P1030" s="130"/>
      <c r="Q1030" s="130"/>
      <c r="R1030" s="130"/>
      <c r="S1030" s="130"/>
      <c r="T1030" s="130"/>
      <c r="U1030" s="130"/>
    </row>
    <row r="1031" ht="12.75" customHeight="1">
      <c r="A1031" s="142">
        <v>45218.0</v>
      </c>
      <c r="B1031" s="146">
        <f t="shared" si="8"/>
        <v>4.752323565</v>
      </c>
      <c r="C1031" s="144">
        <f t="shared" si="1"/>
        <v>2023</v>
      </c>
      <c r="D1031" s="144">
        <f t="shared" si="2"/>
        <v>4</v>
      </c>
      <c r="E1031" s="131">
        <f t="shared" si="3"/>
        <v>45291</v>
      </c>
      <c r="F1031" s="131">
        <f t="shared" si="4"/>
        <v>45382</v>
      </c>
      <c r="G1031" s="130" t="str">
        <f t="shared" si="5"/>
        <v/>
      </c>
      <c r="H1031" s="130" t="str">
        <f t="shared" si="6"/>
        <v/>
      </c>
      <c r="I1031" s="147">
        <f t="shared" si="7"/>
        <v>4.668975333</v>
      </c>
      <c r="J1031" s="130"/>
      <c r="K1031" s="130"/>
      <c r="L1031" s="130"/>
      <c r="M1031" s="130"/>
      <c r="N1031" s="130"/>
      <c r="O1031" s="130"/>
      <c r="P1031" s="130"/>
      <c r="Q1031" s="130"/>
      <c r="R1031" s="130"/>
      <c r="S1031" s="130"/>
      <c r="T1031" s="130"/>
      <c r="U1031" s="130"/>
    </row>
    <row r="1032" ht="12.75" customHeight="1">
      <c r="A1032" s="142">
        <v>45219.0</v>
      </c>
      <c r="B1032" s="146">
        <f t="shared" si="8"/>
        <v>4.64722784</v>
      </c>
      <c r="C1032" s="144">
        <f t="shared" si="1"/>
        <v>2023</v>
      </c>
      <c r="D1032" s="144">
        <f t="shared" si="2"/>
        <v>4</v>
      </c>
      <c r="E1032" s="131">
        <f t="shared" si="3"/>
        <v>45291</v>
      </c>
      <c r="F1032" s="131">
        <f t="shared" si="4"/>
        <v>45382</v>
      </c>
      <c r="G1032" s="130" t="str">
        <f t="shared" si="5"/>
        <v/>
      </c>
      <c r="H1032" s="130" t="str">
        <f t="shared" si="6"/>
        <v/>
      </c>
      <c r="I1032" s="147">
        <f t="shared" si="7"/>
        <v>4.668975333</v>
      </c>
      <c r="J1032" s="130"/>
      <c r="K1032" s="130"/>
      <c r="L1032" s="130"/>
      <c r="M1032" s="130"/>
      <c r="N1032" s="130"/>
      <c r="O1032" s="130"/>
      <c r="P1032" s="130"/>
      <c r="Q1032" s="130"/>
      <c r="R1032" s="130"/>
      <c r="S1032" s="130"/>
      <c r="T1032" s="130"/>
      <c r="U1032" s="130"/>
    </row>
    <row r="1033" ht="12.75" customHeight="1">
      <c r="A1033" s="142">
        <v>45220.0</v>
      </c>
      <c r="B1033" s="146">
        <f t="shared" si="8"/>
        <v>4.749997142</v>
      </c>
      <c r="C1033" s="144">
        <f t="shared" si="1"/>
        <v>2023</v>
      </c>
      <c r="D1033" s="144">
        <f t="shared" si="2"/>
        <v>4</v>
      </c>
      <c r="E1033" s="131">
        <f t="shared" si="3"/>
        <v>45291</v>
      </c>
      <c r="F1033" s="131">
        <f t="shared" si="4"/>
        <v>45382</v>
      </c>
      <c r="G1033" s="130" t="str">
        <f t="shared" si="5"/>
        <v/>
      </c>
      <c r="H1033" s="130" t="str">
        <f t="shared" si="6"/>
        <v/>
      </c>
      <c r="I1033" s="147">
        <f t="shared" si="7"/>
        <v>4.668975333</v>
      </c>
      <c r="J1033" s="130"/>
      <c r="K1033" s="130"/>
      <c r="L1033" s="130"/>
      <c r="M1033" s="130"/>
      <c r="N1033" s="130"/>
      <c r="O1033" s="130"/>
      <c r="P1033" s="130"/>
      <c r="Q1033" s="130"/>
      <c r="R1033" s="130"/>
      <c r="S1033" s="130"/>
      <c r="T1033" s="130"/>
      <c r="U1033" s="130"/>
    </row>
    <row r="1034" ht="12.75" customHeight="1">
      <c r="A1034" s="142">
        <v>45221.0</v>
      </c>
      <c r="B1034" s="146">
        <f t="shared" si="8"/>
        <v>4.644957511</v>
      </c>
      <c r="C1034" s="144">
        <f t="shared" si="1"/>
        <v>2023</v>
      </c>
      <c r="D1034" s="144">
        <f t="shared" si="2"/>
        <v>4</v>
      </c>
      <c r="E1034" s="131">
        <f t="shared" si="3"/>
        <v>45291</v>
      </c>
      <c r="F1034" s="131">
        <f t="shared" si="4"/>
        <v>45382</v>
      </c>
      <c r="G1034" s="130" t="str">
        <f t="shared" si="5"/>
        <v/>
      </c>
      <c r="H1034" s="130" t="str">
        <f t="shared" si="6"/>
        <v/>
      </c>
      <c r="I1034" s="147">
        <f t="shared" si="7"/>
        <v>4.668975333</v>
      </c>
      <c r="J1034" s="130"/>
      <c r="K1034" s="130"/>
      <c r="L1034" s="130"/>
      <c r="M1034" s="130"/>
      <c r="N1034" s="130"/>
      <c r="O1034" s="130"/>
      <c r="P1034" s="130"/>
      <c r="Q1034" s="130"/>
      <c r="R1034" s="130"/>
      <c r="S1034" s="130"/>
      <c r="T1034" s="130"/>
      <c r="U1034" s="130"/>
    </row>
    <row r="1035" ht="12.75" customHeight="1">
      <c r="A1035" s="142">
        <v>45222.0</v>
      </c>
      <c r="B1035" s="146">
        <f t="shared" si="8"/>
        <v>4.747672064</v>
      </c>
      <c r="C1035" s="144">
        <f t="shared" si="1"/>
        <v>2023</v>
      </c>
      <c r="D1035" s="144">
        <f t="shared" si="2"/>
        <v>4</v>
      </c>
      <c r="E1035" s="131">
        <f t="shared" si="3"/>
        <v>45291</v>
      </c>
      <c r="F1035" s="131">
        <f t="shared" si="4"/>
        <v>45382</v>
      </c>
      <c r="G1035" s="130" t="str">
        <f t="shared" si="5"/>
        <v/>
      </c>
      <c r="H1035" s="130" t="str">
        <f t="shared" si="6"/>
        <v/>
      </c>
      <c r="I1035" s="147">
        <f t="shared" si="7"/>
        <v>4.668975333</v>
      </c>
      <c r="J1035" s="130"/>
      <c r="K1035" s="130"/>
      <c r="L1035" s="130"/>
      <c r="M1035" s="130"/>
      <c r="N1035" s="130"/>
      <c r="O1035" s="130"/>
      <c r="P1035" s="130"/>
      <c r="Q1035" s="130"/>
      <c r="R1035" s="130"/>
      <c r="S1035" s="130"/>
      <c r="T1035" s="130"/>
      <c r="U1035" s="130"/>
    </row>
    <row r="1036" ht="12.75" customHeight="1">
      <c r="A1036" s="142">
        <v>45223.0</v>
      </c>
      <c r="B1036" s="146">
        <f t="shared" si="8"/>
        <v>4.642688493</v>
      </c>
      <c r="C1036" s="144">
        <f t="shared" si="1"/>
        <v>2023</v>
      </c>
      <c r="D1036" s="144">
        <f t="shared" si="2"/>
        <v>4</v>
      </c>
      <c r="E1036" s="131">
        <f t="shared" si="3"/>
        <v>45291</v>
      </c>
      <c r="F1036" s="131">
        <f t="shared" si="4"/>
        <v>45382</v>
      </c>
      <c r="G1036" s="130" t="str">
        <f t="shared" si="5"/>
        <v/>
      </c>
      <c r="H1036" s="130" t="str">
        <f t="shared" si="6"/>
        <v/>
      </c>
      <c r="I1036" s="147">
        <f t="shared" si="7"/>
        <v>4.668975333</v>
      </c>
      <c r="J1036" s="130"/>
      <c r="K1036" s="130"/>
      <c r="L1036" s="130"/>
      <c r="M1036" s="130"/>
      <c r="N1036" s="130"/>
      <c r="O1036" s="130"/>
      <c r="P1036" s="130"/>
      <c r="Q1036" s="130"/>
      <c r="R1036" s="130"/>
      <c r="S1036" s="130"/>
      <c r="T1036" s="130"/>
      <c r="U1036" s="130"/>
    </row>
    <row r="1037" ht="12.75" customHeight="1">
      <c r="A1037" s="142">
        <v>45224.0</v>
      </c>
      <c r="B1037" s="146">
        <f t="shared" si="8"/>
        <v>4.74534833</v>
      </c>
      <c r="C1037" s="144">
        <f t="shared" si="1"/>
        <v>2023</v>
      </c>
      <c r="D1037" s="144">
        <f t="shared" si="2"/>
        <v>4</v>
      </c>
      <c r="E1037" s="131">
        <f t="shared" si="3"/>
        <v>45291</v>
      </c>
      <c r="F1037" s="131">
        <f t="shared" si="4"/>
        <v>45382</v>
      </c>
      <c r="G1037" s="130" t="str">
        <f t="shared" si="5"/>
        <v/>
      </c>
      <c r="H1037" s="130" t="str">
        <f t="shared" si="6"/>
        <v/>
      </c>
      <c r="I1037" s="147">
        <f t="shared" si="7"/>
        <v>4.668975333</v>
      </c>
      <c r="J1037" s="130"/>
      <c r="K1037" s="130"/>
      <c r="L1037" s="130"/>
      <c r="M1037" s="130"/>
      <c r="N1037" s="130"/>
      <c r="O1037" s="130"/>
      <c r="P1037" s="130"/>
      <c r="Q1037" s="130"/>
      <c r="R1037" s="130"/>
      <c r="S1037" s="130"/>
      <c r="T1037" s="130"/>
      <c r="U1037" s="130"/>
    </row>
    <row r="1038" ht="12.75" customHeight="1">
      <c r="A1038" s="142">
        <v>45225.0</v>
      </c>
      <c r="B1038" s="146">
        <f t="shared" si="8"/>
        <v>4.640420783</v>
      </c>
      <c r="C1038" s="144">
        <f t="shared" si="1"/>
        <v>2023</v>
      </c>
      <c r="D1038" s="144">
        <f t="shared" si="2"/>
        <v>4</v>
      </c>
      <c r="E1038" s="131">
        <f t="shared" si="3"/>
        <v>45291</v>
      </c>
      <c r="F1038" s="131">
        <f t="shared" si="4"/>
        <v>45382</v>
      </c>
      <c r="G1038" s="130" t="str">
        <f t="shared" si="5"/>
        <v/>
      </c>
      <c r="H1038" s="130" t="str">
        <f t="shared" si="6"/>
        <v/>
      </c>
      <c r="I1038" s="147">
        <f t="shared" si="7"/>
        <v>4.668975333</v>
      </c>
      <c r="J1038" s="130"/>
      <c r="K1038" s="130"/>
      <c r="L1038" s="130"/>
      <c r="M1038" s="130"/>
      <c r="N1038" s="130"/>
      <c r="O1038" s="130"/>
      <c r="P1038" s="130"/>
      <c r="Q1038" s="130"/>
      <c r="R1038" s="130"/>
      <c r="S1038" s="130"/>
      <c r="T1038" s="130"/>
      <c r="U1038" s="130"/>
    </row>
    <row r="1039" ht="12.75" customHeight="1">
      <c r="A1039" s="142">
        <v>45226.0</v>
      </c>
      <c r="B1039" s="146">
        <f t="shared" si="8"/>
        <v>4.743025939</v>
      </c>
      <c r="C1039" s="144">
        <f t="shared" si="1"/>
        <v>2023</v>
      </c>
      <c r="D1039" s="144">
        <f t="shared" si="2"/>
        <v>4</v>
      </c>
      <c r="E1039" s="131">
        <f t="shared" si="3"/>
        <v>45291</v>
      </c>
      <c r="F1039" s="131">
        <f t="shared" si="4"/>
        <v>45382</v>
      </c>
      <c r="G1039" s="130" t="str">
        <f t="shared" si="5"/>
        <v/>
      </c>
      <c r="H1039" s="130" t="str">
        <f t="shared" si="6"/>
        <v/>
      </c>
      <c r="I1039" s="147">
        <f t="shared" si="7"/>
        <v>4.668975333</v>
      </c>
      <c r="J1039" s="130"/>
      <c r="K1039" s="130"/>
      <c r="L1039" s="130"/>
      <c r="M1039" s="130"/>
      <c r="N1039" s="130"/>
      <c r="O1039" s="130"/>
      <c r="P1039" s="130"/>
      <c r="Q1039" s="130"/>
      <c r="R1039" s="130"/>
      <c r="S1039" s="130"/>
      <c r="T1039" s="130"/>
      <c r="U1039" s="130"/>
    </row>
    <row r="1040" ht="12.75" customHeight="1">
      <c r="A1040" s="142">
        <v>45227.0</v>
      </c>
      <c r="B1040" s="146">
        <f t="shared" si="8"/>
        <v>4.638154381</v>
      </c>
      <c r="C1040" s="144">
        <f t="shared" si="1"/>
        <v>2023</v>
      </c>
      <c r="D1040" s="144">
        <f t="shared" si="2"/>
        <v>4</v>
      </c>
      <c r="E1040" s="131">
        <f t="shared" si="3"/>
        <v>45291</v>
      </c>
      <c r="F1040" s="131">
        <f t="shared" si="4"/>
        <v>45382</v>
      </c>
      <c r="G1040" s="130" t="str">
        <f t="shared" si="5"/>
        <v/>
      </c>
      <c r="H1040" s="130" t="str">
        <f t="shared" si="6"/>
        <v/>
      </c>
      <c r="I1040" s="147">
        <f t="shared" si="7"/>
        <v>4.668975333</v>
      </c>
      <c r="J1040" s="130"/>
      <c r="K1040" s="130"/>
      <c r="L1040" s="130"/>
      <c r="M1040" s="130"/>
      <c r="N1040" s="130"/>
      <c r="O1040" s="130"/>
      <c r="P1040" s="130"/>
      <c r="Q1040" s="130"/>
      <c r="R1040" s="130"/>
      <c r="S1040" s="130"/>
      <c r="T1040" s="130"/>
      <c r="U1040" s="130"/>
    </row>
    <row r="1041" ht="12.75" customHeight="1">
      <c r="A1041" s="142">
        <v>45228.0</v>
      </c>
      <c r="B1041" s="146">
        <f t="shared" si="8"/>
        <v>4.740704889</v>
      </c>
      <c r="C1041" s="144">
        <f t="shared" si="1"/>
        <v>2023</v>
      </c>
      <c r="D1041" s="144">
        <f t="shared" si="2"/>
        <v>4</v>
      </c>
      <c r="E1041" s="131">
        <f t="shared" si="3"/>
        <v>45291</v>
      </c>
      <c r="F1041" s="131">
        <f t="shared" si="4"/>
        <v>45382</v>
      </c>
      <c r="G1041" s="130" t="str">
        <f t="shared" si="5"/>
        <v/>
      </c>
      <c r="H1041" s="130" t="str">
        <f t="shared" si="6"/>
        <v/>
      </c>
      <c r="I1041" s="147">
        <f t="shared" si="7"/>
        <v>4.668975333</v>
      </c>
      <c r="J1041" s="130"/>
      <c r="K1041" s="130"/>
      <c r="L1041" s="130"/>
      <c r="M1041" s="130"/>
      <c r="N1041" s="130"/>
      <c r="O1041" s="130"/>
      <c r="P1041" s="130"/>
      <c r="Q1041" s="130"/>
      <c r="R1041" s="130"/>
      <c r="S1041" s="130"/>
      <c r="T1041" s="130"/>
      <c r="U1041" s="130"/>
    </row>
    <row r="1042" ht="12.75" customHeight="1">
      <c r="A1042" s="142">
        <v>45229.0</v>
      </c>
      <c r="B1042" s="146">
        <f t="shared" si="8"/>
        <v>4.635889287</v>
      </c>
      <c r="C1042" s="144">
        <f t="shared" si="1"/>
        <v>2023</v>
      </c>
      <c r="D1042" s="144">
        <f t="shared" si="2"/>
        <v>4</v>
      </c>
      <c r="E1042" s="131">
        <f t="shared" si="3"/>
        <v>45291</v>
      </c>
      <c r="F1042" s="131">
        <f t="shared" si="4"/>
        <v>45382</v>
      </c>
      <c r="G1042" s="130" t="str">
        <f t="shared" si="5"/>
        <v/>
      </c>
      <c r="H1042" s="130" t="str">
        <f t="shared" si="6"/>
        <v/>
      </c>
      <c r="I1042" s="147">
        <f t="shared" si="7"/>
        <v>4.668975333</v>
      </c>
      <c r="J1042" s="130"/>
      <c r="K1042" s="130"/>
      <c r="L1042" s="130"/>
      <c r="M1042" s="130"/>
      <c r="N1042" s="130"/>
      <c r="O1042" s="130"/>
      <c r="P1042" s="130"/>
      <c r="Q1042" s="130"/>
      <c r="R1042" s="130"/>
      <c r="S1042" s="130"/>
      <c r="T1042" s="130"/>
      <c r="U1042" s="130"/>
    </row>
    <row r="1043" ht="12.75" customHeight="1">
      <c r="A1043" s="142">
        <v>45230.0</v>
      </c>
      <c r="B1043" s="146">
        <f t="shared" si="8"/>
        <v>4.738385181</v>
      </c>
      <c r="C1043" s="144">
        <f t="shared" si="1"/>
        <v>2023</v>
      </c>
      <c r="D1043" s="144">
        <f t="shared" si="2"/>
        <v>4</v>
      </c>
      <c r="E1043" s="131">
        <f t="shared" si="3"/>
        <v>45291</v>
      </c>
      <c r="F1043" s="131">
        <f t="shared" si="4"/>
        <v>45382</v>
      </c>
      <c r="G1043" s="130" t="str">
        <f t="shared" si="5"/>
        <v/>
      </c>
      <c r="H1043" s="130" t="str">
        <f t="shared" si="6"/>
        <v/>
      </c>
      <c r="I1043" s="147">
        <f t="shared" si="7"/>
        <v>4.668975333</v>
      </c>
      <c r="J1043" s="130"/>
      <c r="K1043" s="130"/>
      <c r="L1043" s="130"/>
      <c r="M1043" s="130"/>
      <c r="N1043" s="130"/>
      <c r="O1043" s="130"/>
      <c r="P1043" s="130"/>
      <c r="Q1043" s="130"/>
      <c r="R1043" s="130"/>
      <c r="S1043" s="130"/>
      <c r="T1043" s="130"/>
      <c r="U1043" s="130"/>
    </row>
    <row r="1044" ht="12.75" customHeight="1">
      <c r="A1044" s="142">
        <v>45231.0</v>
      </c>
      <c r="B1044" s="146">
        <f t="shared" si="8"/>
        <v>4.633625499</v>
      </c>
      <c r="C1044" s="144">
        <f t="shared" si="1"/>
        <v>2023</v>
      </c>
      <c r="D1044" s="144">
        <f t="shared" si="2"/>
        <v>4</v>
      </c>
      <c r="E1044" s="131">
        <f t="shared" si="3"/>
        <v>45291</v>
      </c>
      <c r="F1044" s="131">
        <f t="shared" si="4"/>
        <v>45382</v>
      </c>
      <c r="G1044" s="130" t="str">
        <f t="shared" si="5"/>
        <v/>
      </c>
      <c r="H1044" s="130" t="str">
        <f t="shared" si="6"/>
        <v/>
      </c>
      <c r="I1044" s="147">
        <f t="shared" si="7"/>
        <v>4.668975333</v>
      </c>
      <c r="J1044" s="130"/>
      <c r="K1044" s="130"/>
      <c r="L1044" s="130"/>
      <c r="M1044" s="130"/>
      <c r="N1044" s="130"/>
      <c r="O1044" s="130"/>
      <c r="P1044" s="130"/>
      <c r="Q1044" s="130"/>
      <c r="R1044" s="130"/>
      <c r="S1044" s="130"/>
      <c r="T1044" s="130"/>
      <c r="U1044" s="130"/>
    </row>
    <row r="1045" ht="12.75" customHeight="1">
      <c r="A1045" s="142">
        <v>45232.0</v>
      </c>
      <c r="B1045" s="146">
        <f t="shared" si="8"/>
        <v>4.736066812</v>
      </c>
      <c r="C1045" s="144">
        <f t="shared" si="1"/>
        <v>2023</v>
      </c>
      <c r="D1045" s="144">
        <f t="shared" si="2"/>
        <v>4</v>
      </c>
      <c r="E1045" s="131">
        <f t="shared" si="3"/>
        <v>45291</v>
      </c>
      <c r="F1045" s="131">
        <f t="shared" si="4"/>
        <v>45382</v>
      </c>
      <c r="G1045" s="130" t="str">
        <f t="shared" si="5"/>
        <v/>
      </c>
      <c r="H1045" s="130" t="str">
        <f t="shared" si="6"/>
        <v/>
      </c>
      <c r="I1045" s="147">
        <f t="shared" si="7"/>
        <v>4.668975333</v>
      </c>
      <c r="J1045" s="130"/>
      <c r="K1045" s="130"/>
      <c r="L1045" s="130"/>
      <c r="M1045" s="130"/>
      <c r="N1045" s="130"/>
      <c r="O1045" s="130"/>
      <c r="P1045" s="130"/>
      <c r="Q1045" s="130"/>
      <c r="R1045" s="130"/>
      <c r="S1045" s="130"/>
      <c r="T1045" s="130"/>
      <c r="U1045" s="130"/>
    </row>
    <row r="1046" ht="12.75" customHeight="1">
      <c r="A1046" s="142">
        <v>45233.0</v>
      </c>
      <c r="B1046" s="146">
        <f t="shared" si="8"/>
        <v>4.631363016</v>
      </c>
      <c r="C1046" s="144">
        <f t="shared" si="1"/>
        <v>2023</v>
      </c>
      <c r="D1046" s="144">
        <f t="shared" si="2"/>
        <v>4</v>
      </c>
      <c r="E1046" s="131">
        <f t="shared" si="3"/>
        <v>45291</v>
      </c>
      <c r="F1046" s="131">
        <f t="shared" si="4"/>
        <v>45382</v>
      </c>
      <c r="G1046" s="130" t="str">
        <f t="shared" si="5"/>
        <v/>
      </c>
      <c r="H1046" s="130" t="str">
        <f t="shared" si="6"/>
        <v/>
      </c>
      <c r="I1046" s="147">
        <f t="shared" si="7"/>
        <v>4.668975333</v>
      </c>
      <c r="J1046" s="130"/>
      <c r="K1046" s="130"/>
      <c r="L1046" s="130"/>
      <c r="M1046" s="130"/>
      <c r="N1046" s="130"/>
      <c r="O1046" s="130"/>
      <c r="P1046" s="130"/>
      <c r="Q1046" s="130"/>
      <c r="R1046" s="130"/>
      <c r="S1046" s="130"/>
      <c r="T1046" s="130"/>
      <c r="U1046" s="130"/>
    </row>
    <row r="1047" ht="12.75" customHeight="1">
      <c r="A1047" s="142">
        <v>45234.0</v>
      </c>
      <c r="B1047" s="146">
        <f t="shared" si="8"/>
        <v>4.733749783</v>
      </c>
      <c r="C1047" s="144">
        <f t="shared" si="1"/>
        <v>2023</v>
      </c>
      <c r="D1047" s="144">
        <f t="shared" si="2"/>
        <v>4</v>
      </c>
      <c r="E1047" s="131">
        <f t="shared" si="3"/>
        <v>45291</v>
      </c>
      <c r="F1047" s="131">
        <f t="shared" si="4"/>
        <v>45382</v>
      </c>
      <c r="G1047" s="130" t="str">
        <f t="shared" si="5"/>
        <v/>
      </c>
      <c r="H1047" s="130" t="str">
        <f t="shared" si="6"/>
        <v/>
      </c>
      <c r="I1047" s="147">
        <f t="shared" si="7"/>
        <v>4.668975333</v>
      </c>
      <c r="J1047" s="130"/>
      <c r="K1047" s="130"/>
      <c r="L1047" s="130"/>
      <c r="M1047" s="130"/>
      <c r="N1047" s="130"/>
      <c r="O1047" s="130"/>
      <c r="P1047" s="130"/>
      <c r="Q1047" s="130"/>
      <c r="R1047" s="130"/>
      <c r="S1047" s="130"/>
      <c r="T1047" s="130"/>
      <c r="U1047" s="130"/>
    </row>
    <row r="1048" ht="12.75" customHeight="1">
      <c r="A1048" s="142">
        <v>45235.0</v>
      </c>
      <c r="B1048" s="146">
        <f t="shared" si="8"/>
        <v>4.629101838</v>
      </c>
      <c r="C1048" s="144">
        <f t="shared" si="1"/>
        <v>2023</v>
      </c>
      <c r="D1048" s="144">
        <f t="shared" si="2"/>
        <v>4</v>
      </c>
      <c r="E1048" s="131">
        <f t="shared" si="3"/>
        <v>45291</v>
      </c>
      <c r="F1048" s="131">
        <f t="shared" si="4"/>
        <v>45382</v>
      </c>
      <c r="G1048" s="130" t="str">
        <f t="shared" si="5"/>
        <v/>
      </c>
      <c r="H1048" s="130" t="str">
        <f t="shared" si="6"/>
        <v/>
      </c>
      <c r="I1048" s="147">
        <f t="shared" si="7"/>
        <v>4.668975333</v>
      </c>
      <c r="J1048" s="130"/>
      <c r="K1048" s="130"/>
      <c r="L1048" s="130"/>
      <c r="M1048" s="130"/>
      <c r="N1048" s="130"/>
      <c r="O1048" s="130"/>
      <c r="P1048" s="130"/>
      <c r="Q1048" s="130"/>
      <c r="R1048" s="130"/>
      <c r="S1048" s="130"/>
      <c r="T1048" s="130"/>
      <c r="U1048" s="130"/>
    </row>
    <row r="1049" ht="12.75" customHeight="1">
      <c r="A1049" s="142">
        <v>45236.0</v>
      </c>
      <c r="B1049" s="146">
        <f t="shared" si="8"/>
        <v>4.731434092</v>
      </c>
      <c r="C1049" s="144">
        <f t="shared" si="1"/>
        <v>2023</v>
      </c>
      <c r="D1049" s="144">
        <f t="shared" si="2"/>
        <v>4</v>
      </c>
      <c r="E1049" s="131">
        <f t="shared" si="3"/>
        <v>45291</v>
      </c>
      <c r="F1049" s="131">
        <f t="shared" si="4"/>
        <v>45382</v>
      </c>
      <c r="G1049" s="130" t="str">
        <f t="shared" si="5"/>
        <v/>
      </c>
      <c r="H1049" s="130" t="str">
        <f t="shared" si="6"/>
        <v/>
      </c>
      <c r="I1049" s="147">
        <f t="shared" si="7"/>
        <v>4.668975333</v>
      </c>
      <c r="J1049" s="130"/>
      <c r="K1049" s="130"/>
      <c r="L1049" s="130"/>
      <c r="M1049" s="130"/>
      <c r="N1049" s="130"/>
      <c r="O1049" s="130"/>
      <c r="P1049" s="130"/>
      <c r="Q1049" s="130"/>
      <c r="R1049" s="130"/>
      <c r="S1049" s="130"/>
      <c r="T1049" s="130"/>
      <c r="U1049" s="130"/>
    </row>
    <row r="1050" ht="12.75" customHeight="1">
      <c r="A1050" s="142">
        <v>45237.0</v>
      </c>
      <c r="B1050" s="146">
        <f t="shared" si="8"/>
        <v>4.626841964</v>
      </c>
      <c r="C1050" s="144">
        <f t="shared" si="1"/>
        <v>2023</v>
      </c>
      <c r="D1050" s="144">
        <f t="shared" si="2"/>
        <v>4</v>
      </c>
      <c r="E1050" s="131">
        <f t="shared" si="3"/>
        <v>45291</v>
      </c>
      <c r="F1050" s="131">
        <f t="shared" si="4"/>
        <v>45382</v>
      </c>
      <c r="G1050" s="130" t="str">
        <f t="shared" si="5"/>
        <v/>
      </c>
      <c r="H1050" s="130" t="str">
        <f t="shared" si="6"/>
        <v/>
      </c>
      <c r="I1050" s="147">
        <f t="shared" si="7"/>
        <v>4.668975333</v>
      </c>
      <c r="J1050" s="130"/>
      <c r="K1050" s="130"/>
      <c r="L1050" s="130"/>
      <c r="M1050" s="130"/>
      <c r="N1050" s="130"/>
      <c r="O1050" s="130"/>
      <c r="P1050" s="130"/>
      <c r="Q1050" s="130"/>
      <c r="R1050" s="130"/>
      <c r="S1050" s="130"/>
      <c r="T1050" s="130"/>
      <c r="U1050" s="130"/>
    </row>
    <row r="1051" ht="12.75" customHeight="1">
      <c r="A1051" s="142">
        <v>45238.0</v>
      </c>
      <c r="B1051" s="146">
        <f t="shared" si="8"/>
        <v>4.729119739</v>
      </c>
      <c r="C1051" s="144">
        <f t="shared" si="1"/>
        <v>2023</v>
      </c>
      <c r="D1051" s="144">
        <f t="shared" si="2"/>
        <v>4</v>
      </c>
      <c r="E1051" s="131">
        <f t="shared" si="3"/>
        <v>45291</v>
      </c>
      <c r="F1051" s="131">
        <f t="shared" si="4"/>
        <v>45382</v>
      </c>
      <c r="G1051" s="130" t="str">
        <f t="shared" si="5"/>
        <v/>
      </c>
      <c r="H1051" s="130" t="str">
        <f t="shared" si="6"/>
        <v/>
      </c>
      <c r="I1051" s="147">
        <f t="shared" si="7"/>
        <v>4.668975333</v>
      </c>
      <c r="J1051" s="130"/>
      <c r="K1051" s="130"/>
      <c r="L1051" s="130"/>
      <c r="M1051" s="130"/>
      <c r="N1051" s="130"/>
      <c r="O1051" s="130"/>
      <c r="P1051" s="130"/>
      <c r="Q1051" s="130"/>
      <c r="R1051" s="130"/>
      <c r="S1051" s="130"/>
      <c r="T1051" s="130"/>
      <c r="U1051" s="130"/>
    </row>
    <row r="1052" ht="12.75" customHeight="1">
      <c r="A1052" s="142">
        <v>45239.0</v>
      </c>
      <c r="B1052" s="146">
        <f t="shared" si="8"/>
        <v>4.624583393</v>
      </c>
      <c r="C1052" s="144">
        <f t="shared" si="1"/>
        <v>2023</v>
      </c>
      <c r="D1052" s="144">
        <f t="shared" si="2"/>
        <v>4</v>
      </c>
      <c r="E1052" s="131">
        <f t="shared" si="3"/>
        <v>45291</v>
      </c>
      <c r="F1052" s="131">
        <f t="shared" si="4"/>
        <v>45382</v>
      </c>
      <c r="G1052" s="130" t="str">
        <f t="shared" si="5"/>
        <v/>
      </c>
      <c r="H1052" s="130" t="str">
        <f t="shared" si="6"/>
        <v/>
      </c>
      <c r="I1052" s="147">
        <f t="shared" si="7"/>
        <v>4.668975333</v>
      </c>
      <c r="J1052" s="130"/>
      <c r="K1052" s="130"/>
      <c r="L1052" s="130"/>
      <c r="M1052" s="130"/>
      <c r="N1052" s="130"/>
      <c r="O1052" s="130"/>
      <c r="P1052" s="130"/>
      <c r="Q1052" s="130"/>
      <c r="R1052" s="130"/>
      <c r="S1052" s="130"/>
      <c r="T1052" s="130"/>
      <c r="U1052" s="130"/>
    </row>
    <row r="1053" ht="12.75" customHeight="1">
      <c r="A1053" s="142">
        <v>45240.0</v>
      </c>
      <c r="B1053" s="146">
        <f t="shared" si="8"/>
        <v>4.726806722</v>
      </c>
      <c r="C1053" s="144">
        <f t="shared" si="1"/>
        <v>2023</v>
      </c>
      <c r="D1053" s="144">
        <f t="shared" si="2"/>
        <v>4</v>
      </c>
      <c r="E1053" s="131">
        <f t="shared" si="3"/>
        <v>45291</v>
      </c>
      <c r="F1053" s="131">
        <f t="shared" si="4"/>
        <v>45382</v>
      </c>
      <c r="G1053" s="130" t="str">
        <f t="shared" si="5"/>
        <v/>
      </c>
      <c r="H1053" s="130" t="str">
        <f t="shared" si="6"/>
        <v/>
      </c>
      <c r="I1053" s="147">
        <f t="shared" si="7"/>
        <v>4.668975333</v>
      </c>
      <c r="J1053" s="130"/>
      <c r="K1053" s="130"/>
      <c r="L1053" s="130"/>
      <c r="M1053" s="130"/>
      <c r="N1053" s="130"/>
      <c r="O1053" s="130"/>
      <c r="P1053" s="130"/>
      <c r="Q1053" s="130"/>
      <c r="R1053" s="130"/>
      <c r="S1053" s="130"/>
      <c r="T1053" s="130"/>
      <c r="U1053" s="130"/>
    </row>
    <row r="1054" ht="12.75" customHeight="1">
      <c r="A1054" s="142">
        <v>45241.0</v>
      </c>
      <c r="B1054" s="146">
        <f t="shared" si="8"/>
        <v>4.622326124</v>
      </c>
      <c r="C1054" s="144">
        <f t="shared" si="1"/>
        <v>2023</v>
      </c>
      <c r="D1054" s="144">
        <f t="shared" si="2"/>
        <v>4</v>
      </c>
      <c r="E1054" s="131">
        <f t="shared" si="3"/>
        <v>45291</v>
      </c>
      <c r="F1054" s="131">
        <f t="shared" si="4"/>
        <v>45382</v>
      </c>
      <c r="G1054" s="130" t="str">
        <f t="shared" si="5"/>
        <v/>
      </c>
      <c r="H1054" s="130" t="str">
        <f t="shared" si="6"/>
        <v/>
      </c>
      <c r="I1054" s="147">
        <f t="shared" si="7"/>
        <v>4.668975333</v>
      </c>
      <c r="J1054" s="130"/>
      <c r="K1054" s="130"/>
      <c r="L1054" s="130"/>
      <c r="M1054" s="130"/>
      <c r="N1054" s="130"/>
      <c r="O1054" s="130"/>
      <c r="P1054" s="130"/>
      <c r="Q1054" s="130"/>
      <c r="R1054" s="130"/>
      <c r="S1054" s="130"/>
      <c r="T1054" s="130"/>
      <c r="U1054" s="130"/>
    </row>
    <row r="1055" ht="12.75" customHeight="1">
      <c r="A1055" s="142">
        <v>45242.0</v>
      </c>
      <c r="B1055" s="146">
        <f t="shared" si="8"/>
        <v>4.724495041</v>
      </c>
      <c r="C1055" s="144">
        <f t="shared" si="1"/>
        <v>2023</v>
      </c>
      <c r="D1055" s="144">
        <f t="shared" si="2"/>
        <v>4</v>
      </c>
      <c r="E1055" s="131">
        <f t="shared" si="3"/>
        <v>45291</v>
      </c>
      <c r="F1055" s="131">
        <f t="shared" si="4"/>
        <v>45382</v>
      </c>
      <c r="G1055" s="130" t="str">
        <f t="shared" si="5"/>
        <v/>
      </c>
      <c r="H1055" s="130" t="str">
        <f t="shared" si="6"/>
        <v/>
      </c>
      <c r="I1055" s="147">
        <f t="shared" si="7"/>
        <v>4.668975333</v>
      </c>
      <c r="J1055" s="130"/>
      <c r="K1055" s="130"/>
      <c r="L1055" s="130"/>
      <c r="M1055" s="130"/>
      <c r="N1055" s="130"/>
      <c r="O1055" s="130"/>
      <c r="P1055" s="130"/>
      <c r="Q1055" s="130"/>
      <c r="R1055" s="130"/>
      <c r="S1055" s="130"/>
      <c r="T1055" s="130"/>
      <c r="U1055" s="130"/>
    </row>
    <row r="1056" ht="12.75" customHeight="1">
      <c r="A1056" s="142">
        <v>45243.0</v>
      </c>
      <c r="B1056" s="146">
        <f t="shared" si="8"/>
        <v>4.620070156</v>
      </c>
      <c r="C1056" s="144">
        <f t="shared" si="1"/>
        <v>2023</v>
      </c>
      <c r="D1056" s="144">
        <f t="shared" si="2"/>
        <v>4</v>
      </c>
      <c r="E1056" s="131">
        <f t="shared" si="3"/>
        <v>45291</v>
      </c>
      <c r="F1056" s="131">
        <f t="shared" si="4"/>
        <v>45382</v>
      </c>
      <c r="G1056" s="130" t="str">
        <f t="shared" si="5"/>
        <v/>
      </c>
      <c r="H1056" s="130" t="str">
        <f t="shared" si="6"/>
        <v/>
      </c>
      <c r="I1056" s="147">
        <f t="shared" si="7"/>
        <v>4.668975333</v>
      </c>
      <c r="J1056" s="130"/>
      <c r="K1056" s="130"/>
      <c r="L1056" s="130"/>
      <c r="M1056" s="130"/>
      <c r="N1056" s="130"/>
      <c r="O1056" s="130"/>
      <c r="P1056" s="130"/>
      <c r="Q1056" s="130"/>
      <c r="R1056" s="130"/>
      <c r="S1056" s="130"/>
      <c r="T1056" s="130"/>
      <c r="U1056" s="130"/>
    </row>
    <row r="1057" ht="12.75" customHeight="1">
      <c r="A1057" s="142">
        <v>45244.0</v>
      </c>
      <c r="B1057" s="146">
        <f t="shared" si="8"/>
        <v>4.722184694</v>
      </c>
      <c r="C1057" s="144">
        <f t="shared" si="1"/>
        <v>2023</v>
      </c>
      <c r="D1057" s="144">
        <f t="shared" si="2"/>
        <v>4</v>
      </c>
      <c r="E1057" s="131">
        <f t="shared" si="3"/>
        <v>45291</v>
      </c>
      <c r="F1057" s="131">
        <f t="shared" si="4"/>
        <v>45382</v>
      </c>
      <c r="G1057" s="130" t="str">
        <f t="shared" si="5"/>
        <v/>
      </c>
      <c r="H1057" s="130" t="str">
        <f t="shared" si="6"/>
        <v/>
      </c>
      <c r="I1057" s="147">
        <f t="shared" si="7"/>
        <v>4.668975333</v>
      </c>
      <c r="J1057" s="130"/>
      <c r="K1057" s="130"/>
      <c r="L1057" s="130"/>
      <c r="M1057" s="130"/>
      <c r="N1057" s="130"/>
      <c r="O1057" s="130"/>
      <c r="P1057" s="130"/>
      <c r="Q1057" s="130"/>
      <c r="R1057" s="130"/>
      <c r="S1057" s="130"/>
      <c r="T1057" s="130"/>
      <c r="U1057" s="130"/>
    </row>
    <row r="1058" ht="12.75" customHeight="1">
      <c r="A1058" s="142">
        <v>45245.0</v>
      </c>
      <c r="B1058" s="146">
        <f t="shared" si="8"/>
        <v>4.617815489</v>
      </c>
      <c r="C1058" s="144">
        <f t="shared" si="1"/>
        <v>2023</v>
      </c>
      <c r="D1058" s="144">
        <f t="shared" si="2"/>
        <v>4</v>
      </c>
      <c r="E1058" s="131">
        <f t="shared" si="3"/>
        <v>45291</v>
      </c>
      <c r="F1058" s="131">
        <f t="shared" si="4"/>
        <v>45382</v>
      </c>
      <c r="G1058" s="130" t="str">
        <f t="shared" si="5"/>
        <v/>
      </c>
      <c r="H1058" s="130" t="str">
        <f t="shared" si="6"/>
        <v/>
      </c>
      <c r="I1058" s="147">
        <f t="shared" si="7"/>
        <v>4.668975333</v>
      </c>
      <c r="J1058" s="130"/>
      <c r="K1058" s="130"/>
      <c r="L1058" s="130"/>
      <c r="M1058" s="130"/>
      <c r="N1058" s="130"/>
      <c r="O1058" s="130"/>
      <c r="P1058" s="130"/>
      <c r="Q1058" s="130"/>
      <c r="R1058" s="130"/>
      <c r="S1058" s="130"/>
      <c r="T1058" s="130"/>
      <c r="U1058" s="130"/>
    </row>
    <row r="1059" ht="12.75" customHeight="1">
      <c r="A1059" s="142">
        <v>45246.0</v>
      </c>
      <c r="B1059" s="146">
        <f t="shared" si="8"/>
        <v>4.719875682</v>
      </c>
      <c r="C1059" s="144">
        <f t="shared" si="1"/>
        <v>2023</v>
      </c>
      <c r="D1059" s="144">
        <f t="shared" si="2"/>
        <v>4</v>
      </c>
      <c r="E1059" s="131">
        <f t="shared" si="3"/>
        <v>45291</v>
      </c>
      <c r="F1059" s="131">
        <f t="shared" si="4"/>
        <v>45382</v>
      </c>
      <c r="G1059" s="130" t="str">
        <f t="shared" si="5"/>
        <v/>
      </c>
      <c r="H1059" s="130" t="str">
        <f t="shared" si="6"/>
        <v/>
      </c>
      <c r="I1059" s="147">
        <f t="shared" si="7"/>
        <v>4.668975333</v>
      </c>
      <c r="J1059" s="130"/>
      <c r="K1059" s="130"/>
      <c r="L1059" s="130"/>
      <c r="M1059" s="130"/>
      <c r="N1059" s="130"/>
      <c r="O1059" s="130"/>
      <c r="P1059" s="130"/>
      <c r="Q1059" s="130"/>
      <c r="R1059" s="130"/>
      <c r="S1059" s="130"/>
      <c r="T1059" s="130"/>
      <c r="U1059" s="130"/>
    </row>
    <row r="1060" ht="12.75" customHeight="1">
      <c r="A1060" s="142">
        <v>45247.0</v>
      </c>
      <c r="B1060" s="146">
        <f t="shared" si="8"/>
        <v>4.615562121</v>
      </c>
      <c r="C1060" s="144">
        <f t="shared" si="1"/>
        <v>2023</v>
      </c>
      <c r="D1060" s="144">
        <f t="shared" si="2"/>
        <v>4</v>
      </c>
      <c r="E1060" s="131">
        <f t="shared" si="3"/>
        <v>45291</v>
      </c>
      <c r="F1060" s="131">
        <f t="shared" si="4"/>
        <v>45382</v>
      </c>
      <c r="G1060" s="130" t="str">
        <f t="shared" si="5"/>
        <v/>
      </c>
      <c r="H1060" s="130" t="str">
        <f t="shared" si="6"/>
        <v/>
      </c>
      <c r="I1060" s="147">
        <f t="shared" si="7"/>
        <v>4.668975333</v>
      </c>
      <c r="J1060" s="130"/>
      <c r="K1060" s="130"/>
      <c r="L1060" s="130"/>
      <c r="M1060" s="130"/>
      <c r="N1060" s="130"/>
      <c r="O1060" s="130"/>
      <c r="P1060" s="130"/>
      <c r="Q1060" s="130"/>
      <c r="R1060" s="130"/>
      <c r="S1060" s="130"/>
      <c r="T1060" s="130"/>
      <c r="U1060" s="130"/>
    </row>
    <row r="1061" ht="12.75" customHeight="1">
      <c r="A1061" s="142">
        <v>45248.0</v>
      </c>
      <c r="B1061" s="146">
        <f t="shared" si="8"/>
        <v>4.717568003</v>
      </c>
      <c r="C1061" s="144">
        <f t="shared" si="1"/>
        <v>2023</v>
      </c>
      <c r="D1061" s="144">
        <f t="shared" si="2"/>
        <v>4</v>
      </c>
      <c r="E1061" s="131">
        <f t="shared" si="3"/>
        <v>45291</v>
      </c>
      <c r="F1061" s="131">
        <f t="shared" si="4"/>
        <v>45382</v>
      </c>
      <c r="G1061" s="130" t="str">
        <f t="shared" si="5"/>
        <v/>
      </c>
      <c r="H1061" s="130" t="str">
        <f t="shared" si="6"/>
        <v/>
      </c>
      <c r="I1061" s="147">
        <f t="shared" si="7"/>
        <v>4.668975333</v>
      </c>
      <c r="J1061" s="130"/>
      <c r="K1061" s="130"/>
      <c r="L1061" s="130"/>
      <c r="M1061" s="130"/>
      <c r="N1061" s="130"/>
      <c r="O1061" s="130"/>
      <c r="P1061" s="130"/>
      <c r="Q1061" s="130"/>
      <c r="R1061" s="130"/>
      <c r="S1061" s="130"/>
      <c r="T1061" s="130"/>
      <c r="U1061" s="130"/>
    </row>
    <row r="1062" ht="12.75" customHeight="1">
      <c r="A1062" s="142">
        <v>45249.0</v>
      </c>
      <c r="B1062" s="146">
        <f t="shared" si="8"/>
        <v>4.613310052</v>
      </c>
      <c r="C1062" s="144">
        <f t="shared" si="1"/>
        <v>2023</v>
      </c>
      <c r="D1062" s="144">
        <f t="shared" si="2"/>
        <v>4</v>
      </c>
      <c r="E1062" s="131">
        <f t="shared" si="3"/>
        <v>45291</v>
      </c>
      <c r="F1062" s="131">
        <f t="shared" si="4"/>
        <v>45382</v>
      </c>
      <c r="G1062" s="130" t="str">
        <f t="shared" si="5"/>
        <v/>
      </c>
      <c r="H1062" s="130" t="str">
        <f t="shared" si="6"/>
        <v/>
      </c>
      <c r="I1062" s="147">
        <f t="shared" si="7"/>
        <v>4.668975333</v>
      </c>
      <c r="J1062" s="130"/>
      <c r="K1062" s="130"/>
      <c r="L1062" s="130"/>
      <c r="M1062" s="130"/>
      <c r="N1062" s="130"/>
      <c r="O1062" s="130"/>
      <c r="P1062" s="130"/>
      <c r="Q1062" s="130"/>
      <c r="R1062" s="130"/>
      <c r="S1062" s="130"/>
      <c r="T1062" s="130"/>
      <c r="U1062" s="130"/>
    </row>
    <row r="1063" ht="12.75" customHeight="1">
      <c r="A1063" s="142">
        <v>45250.0</v>
      </c>
      <c r="B1063" s="146">
        <f t="shared" si="8"/>
        <v>4.715261655</v>
      </c>
      <c r="C1063" s="144">
        <f t="shared" si="1"/>
        <v>2023</v>
      </c>
      <c r="D1063" s="144">
        <f t="shared" si="2"/>
        <v>4</v>
      </c>
      <c r="E1063" s="131">
        <f t="shared" si="3"/>
        <v>45291</v>
      </c>
      <c r="F1063" s="131">
        <f t="shared" si="4"/>
        <v>45382</v>
      </c>
      <c r="G1063" s="130" t="str">
        <f t="shared" si="5"/>
        <v/>
      </c>
      <c r="H1063" s="130" t="str">
        <f t="shared" si="6"/>
        <v/>
      </c>
      <c r="I1063" s="147">
        <f t="shared" si="7"/>
        <v>4.668975333</v>
      </c>
      <c r="J1063" s="130"/>
      <c r="K1063" s="130"/>
      <c r="L1063" s="130"/>
      <c r="M1063" s="130"/>
      <c r="N1063" s="130"/>
      <c r="O1063" s="130"/>
      <c r="P1063" s="130"/>
      <c r="Q1063" s="130"/>
      <c r="R1063" s="130"/>
      <c r="S1063" s="130"/>
      <c r="T1063" s="130"/>
      <c r="U1063" s="130"/>
    </row>
    <row r="1064" ht="12.75" customHeight="1">
      <c r="A1064" s="142">
        <v>45251.0</v>
      </c>
      <c r="B1064" s="146">
        <f t="shared" si="8"/>
        <v>4.611059281</v>
      </c>
      <c r="C1064" s="144">
        <f t="shared" si="1"/>
        <v>2023</v>
      </c>
      <c r="D1064" s="144">
        <f t="shared" si="2"/>
        <v>4</v>
      </c>
      <c r="E1064" s="131">
        <f t="shared" si="3"/>
        <v>45291</v>
      </c>
      <c r="F1064" s="131">
        <f t="shared" si="4"/>
        <v>45382</v>
      </c>
      <c r="G1064" s="130" t="str">
        <f t="shared" si="5"/>
        <v/>
      </c>
      <c r="H1064" s="130" t="str">
        <f t="shared" si="6"/>
        <v/>
      </c>
      <c r="I1064" s="147">
        <f t="shared" si="7"/>
        <v>4.668975333</v>
      </c>
      <c r="J1064" s="130"/>
      <c r="K1064" s="130"/>
      <c r="L1064" s="130"/>
      <c r="M1064" s="130"/>
      <c r="N1064" s="130"/>
      <c r="O1064" s="130"/>
      <c r="P1064" s="130"/>
      <c r="Q1064" s="130"/>
      <c r="R1064" s="130"/>
      <c r="S1064" s="130"/>
      <c r="T1064" s="130"/>
      <c r="U1064" s="130"/>
    </row>
    <row r="1065" ht="12.75" customHeight="1">
      <c r="A1065" s="142">
        <v>45252.0</v>
      </c>
      <c r="B1065" s="146">
        <f t="shared" si="8"/>
        <v>4.71295664</v>
      </c>
      <c r="C1065" s="144">
        <f t="shared" si="1"/>
        <v>2023</v>
      </c>
      <c r="D1065" s="144">
        <f t="shared" si="2"/>
        <v>4</v>
      </c>
      <c r="E1065" s="131">
        <f t="shared" si="3"/>
        <v>45291</v>
      </c>
      <c r="F1065" s="131">
        <f t="shared" si="4"/>
        <v>45382</v>
      </c>
      <c r="G1065" s="130" t="str">
        <f t="shared" si="5"/>
        <v/>
      </c>
      <c r="H1065" s="130" t="str">
        <f t="shared" si="6"/>
        <v/>
      </c>
      <c r="I1065" s="147">
        <f t="shared" si="7"/>
        <v>4.668975333</v>
      </c>
      <c r="J1065" s="130"/>
      <c r="K1065" s="130"/>
      <c r="L1065" s="130"/>
      <c r="M1065" s="130"/>
      <c r="N1065" s="130"/>
      <c r="O1065" s="130"/>
      <c r="P1065" s="130"/>
      <c r="Q1065" s="130"/>
      <c r="R1065" s="130"/>
      <c r="S1065" s="130"/>
      <c r="T1065" s="130"/>
      <c r="U1065" s="130"/>
    </row>
    <row r="1066" ht="12.75" customHeight="1">
      <c r="A1066" s="142">
        <v>45253.0</v>
      </c>
      <c r="B1066" s="146">
        <f t="shared" si="8"/>
        <v>4.608809806</v>
      </c>
      <c r="C1066" s="144">
        <f t="shared" si="1"/>
        <v>2023</v>
      </c>
      <c r="D1066" s="144">
        <f t="shared" si="2"/>
        <v>4</v>
      </c>
      <c r="E1066" s="131">
        <f t="shared" si="3"/>
        <v>45291</v>
      </c>
      <c r="F1066" s="131">
        <f t="shared" si="4"/>
        <v>45382</v>
      </c>
      <c r="G1066" s="130" t="str">
        <f t="shared" si="5"/>
        <v/>
      </c>
      <c r="H1066" s="130" t="str">
        <f t="shared" si="6"/>
        <v/>
      </c>
      <c r="I1066" s="147">
        <f t="shared" si="7"/>
        <v>4.668975333</v>
      </c>
      <c r="J1066" s="130"/>
      <c r="K1066" s="130"/>
      <c r="L1066" s="130"/>
      <c r="M1066" s="130"/>
      <c r="N1066" s="130"/>
      <c r="O1066" s="130"/>
      <c r="P1066" s="130"/>
      <c r="Q1066" s="130"/>
      <c r="R1066" s="130"/>
      <c r="S1066" s="130"/>
      <c r="T1066" s="130"/>
      <c r="U1066" s="130"/>
    </row>
    <row r="1067" ht="12.75" customHeight="1">
      <c r="A1067" s="142">
        <v>45254.0</v>
      </c>
      <c r="B1067" s="146">
        <f t="shared" si="8"/>
        <v>4.710652954</v>
      </c>
      <c r="C1067" s="144">
        <f t="shared" si="1"/>
        <v>2023</v>
      </c>
      <c r="D1067" s="144">
        <f t="shared" si="2"/>
        <v>4</v>
      </c>
      <c r="E1067" s="131">
        <f t="shared" si="3"/>
        <v>45291</v>
      </c>
      <c r="F1067" s="131">
        <f t="shared" si="4"/>
        <v>45382</v>
      </c>
      <c r="G1067" s="130" t="str">
        <f t="shared" si="5"/>
        <v/>
      </c>
      <c r="H1067" s="130" t="str">
        <f t="shared" si="6"/>
        <v/>
      </c>
      <c r="I1067" s="147">
        <f t="shared" si="7"/>
        <v>4.668975333</v>
      </c>
      <c r="J1067" s="130"/>
      <c r="K1067" s="130"/>
      <c r="L1067" s="130"/>
      <c r="M1067" s="130"/>
      <c r="N1067" s="130"/>
      <c r="O1067" s="130"/>
      <c r="P1067" s="130"/>
      <c r="Q1067" s="130"/>
      <c r="R1067" s="130"/>
      <c r="S1067" s="130"/>
      <c r="T1067" s="130"/>
      <c r="U1067" s="130"/>
    </row>
    <row r="1068" ht="12.75" customHeight="1">
      <c r="A1068" s="142">
        <v>45255.0</v>
      </c>
      <c r="B1068" s="146">
        <f t="shared" si="8"/>
        <v>4.606561628</v>
      </c>
      <c r="C1068" s="144">
        <f t="shared" si="1"/>
        <v>2023</v>
      </c>
      <c r="D1068" s="144">
        <f t="shared" si="2"/>
        <v>4</v>
      </c>
      <c r="E1068" s="131">
        <f t="shared" si="3"/>
        <v>45291</v>
      </c>
      <c r="F1068" s="131">
        <f t="shared" si="4"/>
        <v>45382</v>
      </c>
      <c r="G1068" s="130" t="str">
        <f t="shared" si="5"/>
        <v/>
      </c>
      <c r="H1068" s="130" t="str">
        <f t="shared" si="6"/>
        <v/>
      </c>
      <c r="I1068" s="147">
        <f t="shared" si="7"/>
        <v>4.668975333</v>
      </c>
      <c r="J1068" s="130"/>
      <c r="K1068" s="130"/>
      <c r="L1068" s="130"/>
      <c r="M1068" s="130"/>
      <c r="N1068" s="130"/>
      <c r="O1068" s="130"/>
      <c r="P1068" s="130"/>
      <c r="Q1068" s="130"/>
      <c r="R1068" s="130"/>
      <c r="S1068" s="130"/>
      <c r="T1068" s="130"/>
      <c r="U1068" s="130"/>
    </row>
    <row r="1069" ht="12.75" customHeight="1">
      <c r="A1069" s="142">
        <v>45256.0</v>
      </c>
      <c r="B1069" s="146">
        <f t="shared" si="8"/>
        <v>4.708350598</v>
      </c>
      <c r="C1069" s="144">
        <f t="shared" si="1"/>
        <v>2023</v>
      </c>
      <c r="D1069" s="144">
        <f t="shared" si="2"/>
        <v>4</v>
      </c>
      <c r="E1069" s="131">
        <f t="shared" si="3"/>
        <v>45291</v>
      </c>
      <c r="F1069" s="131">
        <f t="shared" si="4"/>
        <v>45382</v>
      </c>
      <c r="G1069" s="130" t="str">
        <f t="shared" si="5"/>
        <v/>
      </c>
      <c r="H1069" s="130" t="str">
        <f t="shared" si="6"/>
        <v/>
      </c>
      <c r="I1069" s="147">
        <f t="shared" si="7"/>
        <v>4.668975333</v>
      </c>
      <c r="J1069" s="130"/>
      <c r="K1069" s="130"/>
      <c r="L1069" s="130"/>
      <c r="M1069" s="130"/>
      <c r="N1069" s="130"/>
      <c r="O1069" s="130"/>
      <c r="P1069" s="130"/>
      <c r="Q1069" s="130"/>
      <c r="R1069" s="130"/>
      <c r="S1069" s="130"/>
      <c r="T1069" s="130"/>
      <c r="U1069" s="130"/>
    </row>
    <row r="1070" ht="12.75" customHeight="1">
      <c r="A1070" s="142">
        <v>45257.0</v>
      </c>
      <c r="B1070" s="146">
        <f t="shared" si="8"/>
        <v>4.604314745</v>
      </c>
      <c r="C1070" s="144">
        <f t="shared" si="1"/>
        <v>2023</v>
      </c>
      <c r="D1070" s="144">
        <f t="shared" si="2"/>
        <v>4</v>
      </c>
      <c r="E1070" s="131">
        <f t="shared" si="3"/>
        <v>45291</v>
      </c>
      <c r="F1070" s="131">
        <f t="shared" si="4"/>
        <v>45382</v>
      </c>
      <c r="G1070" s="130" t="str">
        <f t="shared" si="5"/>
        <v/>
      </c>
      <c r="H1070" s="130" t="str">
        <f t="shared" si="6"/>
        <v/>
      </c>
      <c r="I1070" s="147">
        <f t="shared" si="7"/>
        <v>4.668975333</v>
      </c>
      <c r="J1070" s="130"/>
      <c r="K1070" s="130"/>
      <c r="L1070" s="130"/>
      <c r="M1070" s="130"/>
      <c r="N1070" s="130"/>
      <c r="O1070" s="130"/>
      <c r="P1070" s="130"/>
      <c r="Q1070" s="130"/>
      <c r="R1070" s="130"/>
      <c r="S1070" s="130"/>
      <c r="T1070" s="130"/>
      <c r="U1070" s="130"/>
    </row>
    <row r="1071" ht="12.75" customHeight="1">
      <c r="A1071" s="142">
        <v>45258.0</v>
      </c>
      <c r="B1071" s="146">
        <f t="shared" si="8"/>
        <v>4.706049571</v>
      </c>
      <c r="C1071" s="144">
        <f t="shared" si="1"/>
        <v>2023</v>
      </c>
      <c r="D1071" s="144">
        <f t="shared" si="2"/>
        <v>4</v>
      </c>
      <c r="E1071" s="131">
        <f t="shared" si="3"/>
        <v>45291</v>
      </c>
      <c r="F1071" s="131">
        <f t="shared" si="4"/>
        <v>45382</v>
      </c>
      <c r="G1071" s="130" t="str">
        <f t="shared" si="5"/>
        <v/>
      </c>
      <c r="H1071" s="130" t="str">
        <f t="shared" si="6"/>
        <v/>
      </c>
      <c r="I1071" s="147">
        <f t="shared" si="7"/>
        <v>4.668975333</v>
      </c>
      <c r="J1071" s="130"/>
      <c r="K1071" s="130"/>
      <c r="L1071" s="130"/>
      <c r="M1071" s="130"/>
      <c r="N1071" s="130"/>
      <c r="O1071" s="130"/>
      <c r="P1071" s="130"/>
      <c r="Q1071" s="130"/>
      <c r="R1071" s="130"/>
      <c r="S1071" s="130"/>
      <c r="T1071" s="130"/>
      <c r="U1071" s="130"/>
    </row>
    <row r="1072" ht="12.75" customHeight="1">
      <c r="A1072" s="142">
        <v>45259.0</v>
      </c>
      <c r="B1072" s="146">
        <f t="shared" si="8"/>
        <v>4.602069157</v>
      </c>
      <c r="C1072" s="144">
        <f t="shared" si="1"/>
        <v>2023</v>
      </c>
      <c r="D1072" s="144">
        <f t="shared" si="2"/>
        <v>4</v>
      </c>
      <c r="E1072" s="131">
        <f t="shared" si="3"/>
        <v>45291</v>
      </c>
      <c r="F1072" s="131">
        <f t="shared" si="4"/>
        <v>45382</v>
      </c>
      <c r="G1072" s="130" t="str">
        <f t="shared" si="5"/>
        <v/>
      </c>
      <c r="H1072" s="130" t="str">
        <f t="shared" si="6"/>
        <v/>
      </c>
      <c r="I1072" s="147">
        <f t="shared" si="7"/>
        <v>4.668975333</v>
      </c>
      <c r="J1072" s="130"/>
      <c r="K1072" s="130"/>
      <c r="L1072" s="130"/>
      <c r="M1072" s="130"/>
      <c r="N1072" s="130"/>
      <c r="O1072" s="130"/>
      <c r="P1072" s="130"/>
      <c r="Q1072" s="130"/>
      <c r="R1072" s="130"/>
      <c r="S1072" s="130"/>
      <c r="T1072" s="130"/>
      <c r="U1072" s="130"/>
    </row>
    <row r="1073" ht="12.75" customHeight="1">
      <c r="A1073" s="142">
        <v>45260.0</v>
      </c>
      <c r="B1073" s="146">
        <f t="shared" si="8"/>
        <v>4.703749872</v>
      </c>
      <c r="C1073" s="144">
        <f t="shared" si="1"/>
        <v>2023</v>
      </c>
      <c r="D1073" s="144">
        <f t="shared" si="2"/>
        <v>4</v>
      </c>
      <c r="E1073" s="131">
        <f t="shared" si="3"/>
        <v>45291</v>
      </c>
      <c r="F1073" s="131">
        <f t="shared" si="4"/>
        <v>45382</v>
      </c>
      <c r="G1073" s="130" t="str">
        <f t="shared" si="5"/>
        <v/>
      </c>
      <c r="H1073" s="130" t="str">
        <f t="shared" si="6"/>
        <v/>
      </c>
      <c r="I1073" s="147">
        <f t="shared" si="7"/>
        <v>4.668975333</v>
      </c>
      <c r="J1073" s="130"/>
      <c r="K1073" s="130"/>
      <c r="L1073" s="130"/>
      <c r="M1073" s="130"/>
      <c r="N1073" s="130"/>
      <c r="O1073" s="130"/>
      <c r="P1073" s="130"/>
      <c r="Q1073" s="130"/>
      <c r="R1073" s="130"/>
      <c r="S1073" s="130"/>
      <c r="T1073" s="130"/>
      <c r="U1073" s="130"/>
    </row>
    <row r="1074" ht="12.75" customHeight="1">
      <c r="A1074" s="142">
        <v>45261.0</v>
      </c>
      <c r="B1074" s="146">
        <f t="shared" si="8"/>
        <v>4.599824862</v>
      </c>
      <c r="C1074" s="144">
        <f t="shared" si="1"/>
        <v>2023</v>
      </c>
      <c r="D1074" s="144">
        <f t="shared" si="2"/>
        <v>4</v>
      </c>
      <c r="E1074" s="131">
        <f t="shared" si="3"/>
        <v>45291</v>
      </c>
      <c r="F1074" s="131">
        <f t="shared" si="4"/>
        <v>45382</v>
      </c>
      <c r="G1074" s="130" t="str">
        <f t="shared" si="5"/>
        <v/>
      </c>
      <c r="H1074" s="130" t="str">
        <f t="shared" si="6"/>
        <v/>
      </c>
      <c r="I1074" s="147">
        <f t="shared" si="7"/>
        <v>4.668975333</v>
      </c>
      <c r="J1074" s="130"/>
      <c r="K1074" s="130"/>
      <c r="L1074" s="130"/>
      <c r="M1074" s="130"/>
      <c r="N1074" s="130"/>
      <c r="O1074" s="130"/>
      <c r="P1074" s="130"/>
      <c r="Q1074" s="130"/>
      <c r="R1074" s="130"/>
      <c r="S1074" s="130"/>
      <c r="T1074" s="130"/>
      <c r="U1074" s="130"/>
    </row>
    <row r="1075" ht="12.75" customHeight="1">
      <c r="A1075" s="142">
        <v>45262.0</v>
      </c>
      <c r="B1075" s="146">
        <f t="shared" si="8"/>
        <v>4.701451499</v>
      </c>
      <c r="C1075" s="144">
        <f t="shared" si="1"/>
        <v>2023</v>
      </c>
      <c r="D1075" s="144">
        <f t="shared" si="2"/>
        <v>4</v>
      </c>
      <c r="E1075" s="131">
        <f t="shared" si="3"/>
        <v>45291</v>
      </c>
      <c r="F1075" s="131">
        <f t="shared" si="4"/>
        <v>45382</v>
      </c>
      <c r="G1075" s="130" t="str">
        <f t="shared" si="5"/>
        <v/>
      </c>
      <c r="H1075" s="130" t="str">
        <f t="shared" si="6"/>
        <v/>
      </c>
      <c r="I1075" s="147">
        <f t="shared" si="7"/>
        <v>4.668975333</v>
      </c>
      <c r="J1075" s="130"/>
      <c r="K1075" s="130"/>
      <c r="L1075" s="130"/>
      <c r="M1075" s="130"/>
      <c r="N1075" s="130"/>
      <c r="O1075" s="130"/>
      <c r="P1075" s="130"/>
      <c r="Q1075" s="130"/>
      <c r="R1075" s="130"/>
      <c r="S1075" s="130"/>
      <c r="T1075" s="130"/>
      <c r="U1075" s="130"/>
    </row>
    <row r="1076" ht="12.75" customHeight="1">
      <c r="A1076" s="142">
        <v>45263.0</v>
      </c>
      <c r="B1076" s="146">
        <f t="shared" si="8"/>
        <v>4.59758186</v>
      </c>
      <c r="C1076" s="144">
        <f t="shared" si="1"/>
        <v>2023</v>
      </c>
      <c r="D1076" s="144">
        <f t="shared" si="2"/>
        <v>4</v>
      </c>
      <c r="E1076" s="131">
        <f t="shared" si="3"/>
        <v>45291</v>
      </c>
      <c r="F1076" s="131">
        <f t="shared" si="4"/>
        <v>45382</v>
      </c>
      <c r="G1076" s="130" t="str">
        <f t="shared" si="5"/>
        <v/>
      </c>
      <c r="H1076" s="130" t="str">
        <f t="shared" si="6"/>
        <v/>
      </c>
      <c r="I1076" s="147">
        <f t="shared" si="7"/>
        <v>4.668975333</v>
      </c>
      <c r="J1076" s="130"/>
      <c r="K1076" s="130"/>
      <c r="L1076" s="130"/>
      <c r="M1076" s="130"/>
      <c r="N1076" s="130"/>
      <c r="O1076" s="130"/>
      <c r="P1076" s="130"/>
      <c r="Q1076" s="130"/>
      <c r="R1076" s="130"/>
      <c r="S1076" s="130"/>
      <c r="T1076" s="130"/>
      <c r="U1076" s="130"/>
    </row>
    <row r="1077" ht="12.75" customHeight="1">
      <c r="A1077" s="142">
        <v>45264.0</v>
      </c>
      <c r="B1077" s="146">
        <f t="shared" si="8"/>
        <v>4.699154453</v>
      </c>
      <c r="C1077" s="144">
        <f t="shared" si="1"/>
        <v>2023</v>
      </c>
      <c r="D1077" s="144">
        <f t="shared" si="2"/>
        <v>4</v>
      </c>
      <c r="E1077" s="131">
        <f t="shared" si="3"/>
        <v>45291</v>
      </c>
      <c r="F1077" s="131">
        <f t="shared" si="4"/>
        <v>45382</v>
      </c>
      <c r="G1077" s="130" t="str">
        <f t="shared" si="5"/>
        <v/>
      </c>
      <c r="H1077" s="130" t="str">
        <f t="shared" si="6"/>
        <v/>
      </c>
      <c r="I1077" s="147">
        <f t="shared" si="7"/>
        <v>4.668975333</v>
      </c>
      <c r="J1077" s="130"/>
      <c r="K1077" s="130"/>
      <c r="L1077" s="130"/>
      <c r="M1077" s="130"/>
      <c r="N1077" s="130"/>
      <c r="O1077" s="130"/>
      <c r="P1077" s="130"/>
      <c r="Q1077" s="130"/>
      <c r="R1077" s="130"/>
      <c r="S1077" s="130"/>
      <c r="T1077" s="130"/>
      <c r="U1077" s="130"/>
    </row>
    <row r="1078" ht="12.75" customHeight="1">
      <c r="A1078" s="142">
        <v>45265.0</v>
      </c>
      <c r="B1078" s="146">
        <f t="shared" si="8"/>
        <v>4.595340149</v>
      </c>
      <c r="C1078" s="144">
        <f t="shared" si="1"/>
        <v>2023</v>
      </c>
      <c r="D1078" s="144">
        <f t="shared" si="2"/>
        <v>4</v>
      </c>
      <c r="E1078" s="131">
        <f t="shared" si="3"/>
        <v>45291</v>
      </c>
      <c r="F1078" s="131">
        <f t="shared" si="4"/>
        <v>45382</v>
      </c>
      <c r="G1078" s="130" t="str">
        <f t="shared" si="5"/>
        <v/>
      </c>
      <c r="H1078" s="130" t="str">
        <f t="shared" si="6"/>
        <v/>
      </c>
      <c r="I1078" s="147">
        <f t="shared" si="7"/>
        <v>4.668975333</v>
      </c>
      <c r="J1078" s="130"/>
      <c r="K1078" s="130"/>
      <c r="L1078" s="130"/>
      <c r="M1078" s="130"/>
      <c r="N1078" s="130"/>
      <c r="O1078" s="130"/>
      <c r="P1078" s="130"/>
      <c r="Q1078" s="130"/>
      <c r="R1078" s="130"/>
      <c r="S1078" s="130"/>
      <c r="T1078" s="130"/>
      <c r="U1078" s="130"/>
    </row>
    <row r="1079" ht="12.75" customHeight="1">
      <c r="A1079" s="142">
        <v>45266.0</v>
      </c>
      <c r="B1079" s="146">
        <f t="shared" si="8"/>
        <v>4.696858732</v>
      </c>
      <c r="C1079" s="144">
        <f t="shared" si="1"/>
        <v>2023</v>
      </c>
      <c r="D1079" s="144">
        <f t="shared" si="2"/>
        <v>4</v>
      </c>
      <c r="E1079" s="131">
        <f t="shared" si="3"/>
        <v>45291</v>
      </c>
      <c r="F1079" s="131">
        <f t="shared" si="4"/>
        <v>45382</v>
      </c>
      <c r="G1079" s="130" t="str">
        <f t="shared" si="5"/>
        <v/>
      </c>
      <c r="H1079" s="130" t="str">
        <f t="shared" si="6"/>
        <v/>
      </c>
      <c r="I1079" s="147">
        <f t="shared" si="7"/>
        <v>4.668975333</v>
      </c>
      <c r="J1079" s="130"/>
      <c r="K1079" s="130"/>
      <c r="L1079" s="130"/>
      <c r="M1079" s="130"/>
      <c r="N1079" s="130"/>
      <c r="O1079" s="130"/>
      <c r="P1079" s="130"/>
      <c r="Q1079" s="130"/>
      <c r="R1079" s="130"/>
      <c r="S1079" s="130"/>
      <c r="T1079" s="130"/>
      <c r="U1079" s="130"/>
    </row>
    <row r="1080" ht="12.75" customHeight="1">
      <c r="A1080" s="142">
        <v>45267.0</v>
      </c>
      <c r="B1080" s="146">
        <f t="shared" si="8"/>
        <v>4.59309973</v>
      </c>
      <c r="C1080" s="144">
        <f t="shared" si="1"/>
        <v>2023</v>
      </c>
      <c r="D1080" s="144">
        <f t="shared" si="2"/>
        <v>4</v>
      </c>
      <c r="E1080" s="131">
        <f t="shared" si="3"/>
        <v>45291</v>
      </c>
      <c r="F1080" s="131">
        <f t="shared" si="4"/>
        <v>45382</v>
      </c>
      <c r="G1080" s="130" t="str">
        <f t="shared" si="5"/>
        <v/>
      </c>
      <c r="H1080" s="130" t="str">
        <f t="shared" si="6"/>
        <v/>
      </c>
      <c r="I1080" s="147">
        <f t="shared" si="7"/>
        <v>4.668975333</v>
      </c>
      <c r="J1080" s="130"/>
      <c r="K1080" s="130"/>
      <c r="L1080" s="130"/>
      <c r="M1080" s="130"/>
      <c r="N1080" s="130"/>
      <c r="O1080" s="130"/>
      <c r="P1080" s="130"/>
      <c r="Q1080" s="130"/>
      <c r="R1080" s="130"/>
      <c r="S1080" s="130"/>
      <c r="T1080" s="130"/>
      <c r="U1080" s="130"/>
    </row>
    <row r="1081" ht="12.75" customHeight="1">
      <c r="A1081" s="142">
        <v>45268.0</v>
      </c>
      <c r="B1081" s="146">
        <f t="shared" si="8"/>
        <v>4.694564335</v>
      </c>
      <c r="C1081" s="144">
        <f t="shared" si="1"/>
        <v>2023</v>
      </c>
      <c r="D1081" s="144">
        <f t="shared" si="2"/>
        <v>4</v>
      </c>
      <c r="E1081" s="131">
        <f t="shared" si="3"/>
        <v>45291</v>
      </c>
      <c r="F1081" s="131">
        <f t="shared" si="4"/>
        <v>45382</v>
      </c>
      <c r="G1081" s="130" t="str">
        <f t="shared" si="5"/>
        <v/>
      </c>
      <c r="H1081" s="130" t="str">
        <f t="shared" si="6"/>
        <v/>
      </c>
      <c r="I1081" s="147">
        <f t="shared" si="7"/>
        <v>4.668975333</v>
      </c>
      <c r="J1081" s="130"/>
      <c r="K1081" s="130"/>
      <c r="L1081" s="130"/>
      <c r="M1081" s="130"/>
      <c r="N1081" s="130"/>
      <c r="O1081" s="130"/>
      <c r="P1081" s="130"/>
      <c r="Q1081" s="130"/>
      <c r="R1081" s="130"/>
      <c r="S1081" s="130"/>
      <c r="T1081" s="130"/>
      <c r="U1081" s="130"/>
    </row>
    <row r="1082" ht="12.75" customHeight="1">
      <c r="A1082" s="142">
        <v>45269.0</v>
      </c>
      <c r="B1082" s="146">
        <f t="shared" si="8"/>
        <v>4.590860601</v>
      </c>
      <c r="C1082" s="144">
        <f t="shared" si="1"/>
        <v>2023</v>
      </c>
      <c r="D1082" s="144">
        <f t="shared" si="2"/>
        <v>4</v>
      </c>
      <c r="E1082" s="131">
        <f t="shared" si="3"/>
        <v>45291</v>
      </c>
      <c r="F1082" s="131">
        <f t="shared" si="4"/>
        <v>45382</v>
      </c>
      <c r="G1082" s="130" t="str">
        <f t="shared" si="5"/>
        <v/>
      </c>
      <c r="H1082" s="130" t="str">
        <f t="shared" si="6"/>
        <v/>
      </c>
      <c r="I1082" s="147">
        <f t="shared" si="7"/>
        <v>4.668975333</v>
      </c>
      <c r="J1082" s="130"/>
      <c r="K1082" s="130"/>
      <c r="L1082" s="130"/>
      <c r="M1082" s="130"/>
      <c r="N1082" s="130"/>
      <c r="O1082" s="130"/>
      <c r="P1082" s="130"/>
      <c r="Q1082" s="130"/>
      <c r="R1082" s="130"/>
      <c r="S1082" s="130"/>
      <c r="T1082" s="130"/>
      <c r="U1082" s="130"/>
    </row>
    <row r="1083" ht="12.75" customHeight="1">
      <c r="A1083" s="142">
        <v>45270.0</v>
      </c>
      <c r="B1083" s="146">
        <f t="shared" si="8"/>
        <v>4.692271261</v>
      </c>
      <c r="C1083" s="144">
        <f t="shared" si="1"/>
        <v>2023</v>
      </c>
      <c r="D1083" s="144">
        <f t="shared" si="2"/>
        <v>4</v>
      </c>
      <c r="E1083" s="131">
        <f t="shared" si="3"/>
        <v>45291</v>
      </c>
      <c r="F1083" s="131">
        <f t="shared" si="4"/>
        <v>45382</v>
      </c>
      <c r="G1083" s="130" t="str">
        <f t="shared" si="5"/>
        <v/>
      </c>
      <c r="H1083" s="130" t="str">
        <f t="shared" si="6"/>
        <v/>
      </c>
      <c r="I1083" s="147">
        <f t="shared" si="7"/>
        <v>4.668975333</v>
      </c>
      <c r="J1083" s="130"/>
      <c r="K1083" s="130"/>
      <c r="L1083" s="130"/>
      <c r="M1083" s="130"/>
      <c r="N1083" s="130"/>
      <c r="O1083" s="130"/>
      <c r="P1083" s="130"/>
      <c r="Q1083" s="130"/>
      <c r="R1083" s="130"/>
      <c r="S1083" s="130"/>
      <c r="T1083" s="130"/>
      <c r="U1083" s="130"/>
    </row>
    <row r="1084" ht="12.75" customHeight="1">
      <c r="A1084" s="142">
        <v>45271.0</v>
      </c>
      <c r="B1084" s="146">
        <f t="shared" si="8"/>
        <v>4.588622761</v>
      </c>
      <c r="C1084" s="144">
        <f t="shared" si="1"/>
        <v>2023</v>
      </c>
      <c r="D1084" s="144">
        <f t="shared" si="2"/>
        <v>4</v>
      </c>
      <c r="E1084" s="131">
        <f t="shared" si="3"/>
        <v>45291</v>
      </c>
      <c r="F1084" s="131">
        <f t="shared" si="4"/>
        <v>45382</v>
      </c>
      <c r="G1084" s="130" t="str">
        <f t="shared" si="5"/>
        <v/>
      </c>
      <c r="H1084" s="130" t="str">
        <f t="shared" si="6"/>
        <v/>
      </c>
      <c r="I1084" s="147">
        <f t="shared" si="7"/>
        <v>4.668975333</v>
      </c>
      <c r="J1084" s="130"/>
      <c r="K1084" s="130"/>
      <c r="L1084" s="130"/>
      <c r="M1084" s="130"/>
      <c r="N1084" s="130"/>
      <c r="O1084" s="130"/>
      <c r="P1084" s="130"/>
      <c r="Q1084" s="130"/>
      <c r="R1084" s="130"/>
      <c r="S1084" s="130"/>
      <c r="T1084" s="130"/>
      <c r="U1084" s="130"/>
    </row>
    <row r="1085" ht="12.75" customHeight="1">
      <c r="A1085" s="142">
        <v>45272.0</v>
      </c>
      <c r="B1085" s="146">
        <f t="shared" si="8"/>
        <v>4.68997951</v>
      </c>
      <c r="C1085" s="144">
        <f t="shared" si="1"/>
        <v>2023</v>
      </c>
      <c r="D1085" s="144">
        <f t="shared" si="2"/>
        <v>4</v>
      </c>
      <c r="E1085" s="131">
        <f t="shared" si="3"/>
        <v>45291</v>
      </c>
      <c r="F1085" s="131">
        <f t="shared" si="4"/>
        <v>45382</v>
      </c>
      <c r="G1085" s="130" t="str">
        <f t="shared" si="5"/>
        <v/>
      </c>
      <c r="H1085" s="130" t="str">
        <f t="shared" si="6"/>
        <v/>
      </c>
      <c r="I1085" s="147">
        <f t="shared" si="7"/>
        <v>4.668975333</v>
      </c>
      <c r="J1085" s="130"/>
      <c r="K1085" s="130"/>
      <c r="L1085" s="130"/>
      <c r="M1085" s="130"/>
      <c r="N1085" s="130"/>
      <c r="O1085" s="130"/>
      <c r="P1085" s="130"/>
      <c r="Q1085" s="130"/>
      <c r="R1085" s="130"/>
      <c r="S1085" s="130"/>
      <c r="T1085" s="130"/>
      <c r="U1085" s="130"/>
    </row>
    <row r="1086" ht="12.75" customHeight="1">
      <c r="A1086" s="142">
        <v>45273.0</v>
      </c>
      <c r="B1086" s="146">
        <f t="shared" si="8"/>
        <v>4.586386209</v>
      </c>
      <c r="C1086" s="144">
        <f t="shared" si="1"/>
        <v>2023</v>
      </c>
      <c r="D1086" s="144">
        <f t="shared" si="2"/>
        <v>4</v>
      </c>
      <c r="E1086" s="131">
        <f t="shared" si="3"/>
        <v>45291</v>
      </c>
      <c r="F1086" s="131">
        <f t="shared" si="4"/>
        <v>45382</v>
      </c>
      <c r="G1086" s="130" t="str">
        <f t="shared" si="5"/>
        <v/>
      </c>
      <c r="H1086" s="130" t="str">
        <f t="shared" si="6"/>
        <v/>
      </c>
      <c r="I1086" s="147">
        <f t="shared" si="7"/>
        <v>4.668975333</v>
      </c>
      <c r="J1086" s="130"/>
      <c r="K1086" s="130"/>
      <c r="L1086" s="130"/>
      <c r="M1086" s="130"/>
      <c r="N1086" s="130"/>
      <c r="O1086" s="130"/>
      <c r="P1086" s="130"/>
      <c r="Q1086" s="130"/>
      <c r="R1086" s="130"/>
      <c r="S1086" s="130"/>
      <c r="T1086" s="130"/>
      <c r="U1086" s="130"/>
    </row>
    <row r="1087" ht="12.75" customHeight="1">
      <c r="A1087" s="142">
        <v>45274.0</v>
      </c>
      <c r="B1087" s="146">
        <f t="shared" si="8"/>
        <v>4.687689081</v>
      </c>
      <c r="C1087" s="144">
        <f t="shared" si="1"/>
        <v>2023</v>
      </c>
      <c r="D1087" s="144">
        <f t="shared" si="2"/>
        <v>4</v>
      </c>
      <c r="E1087" s="131">
        <f t="shared" si="3"/>
        <v>45291</v>
      </c>
      <c r="F1087" s="131">
        <f t="shared" si="4"/>
        <v>45382</v>
      </c>
      <c r="G1087" s="130" t="str">
        <f t="shared" si="5"/>
        <v/>
      </c>
      <c r="H1087" s="130" t="str">
        <f t="shared" si="6"/>
        <v/>
      </c>
      <c r="I1087" s="147">
        <f t="shared" si="7"/>
        <v>4.668975333</v>
      </c>
      <c r="J1087" s="130"/>
      <c r="K1087" s="130"/>
      <c r="L1087" s="130"/>
      <c r="M1087" s="130"/>
      <c r="N1087" s="130"/>
      <c r="O1087" s="130"/>
      <c r="P1087" s="130"/>
      <c r="Q1087" s="130"/>
      <c r="R1087" s="130"/>
      <c r="S1087" s="130"/>
      <c r="T1087" s="130"/>
      <c r="U1087" s="130"/>
    </row>
    <row r="1088" ht="12.75" customHeight="1">
      <c r="A1088" s="142">
        <v>45275.0</v>
      </c>
      <c r="B1088" s="146">
        <f t="shared" si="8"/>
        <v>4.584150946</v>
      </c>
      <c r="C1088" s="144">
        <f t="shared" si="1"/>
        <v>2023</v>
      </c>
      <c r="D1088" s="144">
        <f t="shared" si="2"/>
        <v>4</v>
      </c>
      <c r="E1088" s="131">
        <f t="shared" si="3"/>
        <v>45291</v>
      </c>
      <c r="F1088" s="131">
        <f t="shared" si="4"/>
        <v>45382</v>
      </c>
      <c r="G1088" s="130" t="str">
        <f t="shared" si="5"/>
        <v/>
      </c>
      <c r="H1088" s="130" t="str">
        <f t="shared" si="6"/>
        <v/>
      </c>
      <c r="I1088" s="147">
        <f t="shared" si="7"/>
        <v>4.668975333</v>
      </c>
      <c r="J1088" s="130"/>
      <c r="K1088" s="130"/>
      <c r="L1088" s="130"/>
      <c r="M1088" s="130"/>
      <c r="N1088" s="130"/>
      <c r="O1088" s="130"/>
      <c r="P1088" s="130"/>
      <c r="Q1088" s="130"/>
      <c r="R1088" s="130"/>
      <c r="S1088" s="130"/>
      <c r="T1088" s="130"/>
      <c r="U1088" s="130"/>
    </row>
    <row r="1089" ht="12.75" customHeight="1">
      <c r="A1089" s="142">
        <v>45276.0</v>
      </c>
      <c r="B1089" s="146">
        <f t="shared" si="8"/>
        <v>4.685399972</v>
      </c>
      <c r="C1089" s="144">
        <f t="shared" si="1"/>
        <v>2023</v>
      </c>
      <c r="D1089" s="144">
        <f t="shared" si="2"/>
        <v>4</v>
      </c>
      <c r="E1089" s="131">
        <f t="shared" si="3"/>
        <v>45291</v>
      </c>
      <c r="F1089" s="131">
        <f t="shared" si="4"/>
        <v>45382</v>
      </c>
      <c r="G1089" s="130" t="str">
        <f t="shared" si="5"/>
        <v/>
      </c>
      <c r="H1089" s="130" t="str">
        <f t="shared" si="6"/>
        <v/>
      </c>
      <c r="I1089" s="147">
        <f t="shared" si="7"/>
        <v>4.668975333</v>
      </c>
      <c r="J1089" s="130"/>
      <c r="K1089" s="130"/>
      <c r="L1089" s="130"/>
      <c r="M1089" s="130"/>
      <c r="N1089" s="130"/>
      <c r="O1089" s="130"/>
      <c r="P1089" s="130"/>
      <c r="Q1089" s="130"/>
      <c r="R1089" s="130"/>
      <c r="S1089" s="130"/>
      <c r="T1089" s="130"/>
      <c r="U1089" s="130"/>
    </row>
    <row r="1090" ht="12.75" customHeight="1">
      <c r="A1090" s="142">
        <v>45277.0</v>
      </c>
      <c r="B1090" s="146">
        <f t="shared" si="8"/>
        <v>4.581916968</v>
      </c>
      <c r="C1090" s="144">
        <f t="shared" si="1"/>
        <v>2023</v>
      </c>
      <c r="D1090" s="144">
        <f t="shared" si="2"/>
        <v>4</v>
      </c>
      <c r="E1090" s="131">
        <f t="shared" si="3"/>
        <v>45291</v>
      </c>
      <c r="F1090" s="131">
        <f t="shared" si="4"/>
        <v>45382</v>
      </c>
      <c r="G1090" s="130" t="str">
        <f t="shared" si="5"/>
        <v/>
      </c>
      <c r="H1090" s="130" t="str">
        <f t="shared" si="6"/>
        <v/>
      </c>
      <c r="I1090" s="147">
        <f t="shared" si="7"/>
        <v>4.668975333</v>
      </c>
      <c r="J1090" s="130"/>
      <c r="K1090" s="130"/>
      <c r="L1090" s="130"/>
      <c r="M1090" s="130"/>
      <c r="N1090" s="130"/>
      <c r="O1090" s="130"/>
      <c r="P1090" s="130"/>
      <c r="Q1090" s="130"/>
      <c r="R1090" s="130"/>
      <c r="S1090" s="130"/>
      <c r="T1090" s="130"/>
      <c r="U1090" s="130"/>
    </row>
    <row r="1091" ht="12.75" customHeight="1">
      <c r="A1091" s="142">
        <v>45278.0</v>
      </c>
      <c r="B1091" s="146">
        <f t="shared" si="8"/>
        <v>4.683112184</v>
      </c>
      <c r="C1091" s="144">
        <f t="shared" si="1"/>
        <v>2023</v>
      </c>
      <c r="D1091" s="144">
        <f t="shared" si="2"/>
        <v>4</v>
      </c>
      <c r="E1091" s="131">
        <f t="shared" si="3"/>
        <v>45291</v>
      </c>
      <c r="F1091" s="131">
        <f t="shared" si="4"/>
        <v>45382</v>
      </c>
      <c r="G1091" s="130" t="str">
        <f t="shared" si="5"/>
        <v/>
      </c>
      <c r="H1091" s="130" t="str">
        <f t="shared" si="6"/>
        <v/>
      </c>
      <c r="I1091" s="147">
        <f t="shared" si="7"/>
        <v>4.668975333</v>
      </c>
      <c r="J1091" s="130"/>
      <c r="K1091" s="130"/>
      <c r="L1091" s="130"/>
      <c r="M1091" s="130"/>
      <c r="N1091" s="130"/>
      <c r="O1091" s="130"/>
      <c r="P1091" s="130"/>
      <c r="Q1091" s="130"/>
      <c r="R1091" s="130"/>
      <c r="S1091" s="130"/>
      <c r="T1091" s="130"/>
      <c r="U1091" s="130"/>
    </row>
    <row r="1092" ht="12.75" customHeight="1">
      <c r="A1092" s="142">
        <v>45279.0</v>
      </c>
      <c r="B1092" s="146">
        <f t="shared" si="8"/>
        <v>4.579684277</v>
      </c>
      <c r="C1092" s="144">
        <f t="shared" si="1"/>
        <v>2023</v>
      </c>
      <c r="D1092" s="144">
        <f t="shared" si="2"/>
        <v>4</v>
      </c>
      <c r="E1092" s="131">
        <f t="shared" si="3"/>
        <v>45291</v>
      </c>
      <c r="F1092" s="131">
        <f t="shared" si="4"/>
        <v>45382</v>
      </c>
      <c r="G1092" s="130" t="str">
        <f t="shared" si="5"/>
        <v/>
      </c>
      <c r="H1092" s="130" t="str">
        <f t="shared" si="6"/>
        <v/>
      </c>
      <c r="I1092" s="147">
        <f t="shared" si="7"/>
        <v>4.668975333</v>
      </c>
      <c r="J1092" s="130"/>
      <c r="K1092" s="130"/>
      <c r="L1092" s="130"/>
      <c r="M1092" s="130"/>
      <c r="N1092" s="130"/>
      <c r="O1092" s="130"/>
      <c r="P1092" s="130"/>
      <c r="Q1092" s="130"/>
      <c r="R1092" s="130"/>
      <c r="S1092" s="130"/>
      <c r="T1092" s="130"/>
      <c r="U1092" s="130"/>
    </row>
    <row r="1093" ht="12.75" customHeight="1">
      <c r="A1093" s="142">
        <v>45280.0</v>
      </c>
      <c r="B1093" s="146">
        <f t="shared" si="8"/>
        <v>4.680825715</v>
      </c>
      <c r="C1093" s="144">
        <f t="shared" si="1"/>
        <v>2023</v>
      </c>
      <c r="D1093" s="144">
        <f t="shared" si="2"/>
        <v>4</v>
      </c>
      <c r="E1093" s="131">
        <f t="shared" si="3"/>
        <v>45291</v>
      </c>
      <c r="F1093" s="131">
        <f t="shared" si="4"/>
        <v>45382</v>
      </c>
      <c r="G1093" s="130" t="str">
        <f t="shared" si="5"/>
        <v/>
      </c>
      <c r="H1093" s="130" t="str">
        <f t="shared" si="6"/>
        <v/>
      </c>
      <c r="I1093" s="147">
        <f t="shared" si="7"/>
        <v>4.668975333</v>
      </c>
      <c r="J1093" s="130"/>
      <c r="K1093" s="130"/>
      <c r="L1093" s="130"/>
      <c r="M1093" s="130"/>
      <c r="N1093" s="130"/>
      <c r="O1093" s="130"/>
      <c r="P1093" s="130"/>
      <c r="Q1093" s="130"/>
      <c r="R1093" s="130"/>
      <c r="S1093" s="130"/>
      <c r="T1093" s="130"/>
      <c r="U1093" s="130"/>
    </row>
    <row r="1094" ht="12.75" customHeight="1">
      <c r="A1094" s="142">
        <v>45281.0</v>
      </c>
      <c r="B1094" s="146">
        <f t="shared" si="8"/>
        <v>4.577452871</v>
      </c>
      <c r="C1094" s="144">
        <f t="shared" si="1"/>
        <v>2023</v>
      </c>
      <c r="D1094" s="144">
        <f t="shared" si="2"/>
        <v>4</v>
      </c>
      <c r="E1094" s="131">
        <f t="shared" si="3"/>
        <v>45291</v>
      </c>
      <c r="F1094" s="131">
        <f t="shared" si="4"/>
        <v>45382</v>
      </c>
      <c r="G1094" s="130" t="str">
        <f t="shared" si="5"/>
        <v/>
      </c>
      <c r="H1094" s="130" t="str">
        <f t="shared" si="6"/>
        <v/>
      </c>
      <c r="I1094" s="147">
        <f t="shared" si="7"/>
        <v>4.668975333</v>
      </c>
      <c r="J1094" s="130"/>
      <c r="K1094" s="130"/>
      <c r="L1094" s="130"/>
      <c r="M1094" s="130"/>
      <c r="N1094" s="130"/>
      <c r="O1094" s="130"/>
      <c r="P1094" s="130"/>
      <c r="Q1094" s="130"/>
      <c r="R1094" s="130"/>
      <c r="S1094" s="130"/>
      <c r="T1094" s="130"/>
      <c r="U1094" s="130"/>
    </row>
    <row r="1095" ht="12.75" customHeight="1">
      <c r="A1095" s="142">
        <v>45282.0</v>
      </c>
      <c r="B1095" s="146">
        <f t="shared" si="8"/>
        <v>4.678540563</v>
      </c>
      <c r="C1095" s="144">
        <f t="shared" si="1"/>
        <v>2023</v>
      </c>
      <c r="D1095" s="144">
        <f t="shared" si="2"/>
        <v>4</v>
      </c>
      <c r="E1095" s="131">
        <f t="shared" si="3"/>
        <v>45291</v>
      </c>
      <c r="F1095" s="131">
        <f t="shared" si="4"/>
        <v>45382</v>
      </c>
      <c r="G1095" s="130" t="str">
        <f t="shared" si="5"/>
        <v/>
      </c>
      <c r="H1095" s="130" t="str">
        <f t="shared" si="6"/>
        <v/>
      </c>
      <c r="I1095" s="147">
        <f t="shared" si="7"/>
        <v>4.668975333</v>
      </c>
      <c r="J1095" s="130"/>
      <c r="K1095" s="130"/>
      <c r="L1095" s="130"/>
      <c r="M1095" s="130"/>
      <c r="N1095" s="130"/>
      <c r="O1095" s="130"/>
      <c r="P1095" s="130"/>
      <c r="Q1095" s="130"/>
      <c r="R1095" s="130"/>
      <c r="S1095" s="130"/>
      <c r="T1095" s="130"/>
      <c r="U1095" s="130"/>
    </row>
    <row r="1096" ht="12.75" customHeight="1">
      <c r="A1096" s="142">
        <v>45283.0</v>
      </c>
      <c r="B1096" s="146">
        <f t="shared" si="8"/>
        <v>4.57522275</v>
      </c>
      <c r="C1096" s="144">
        <f t="shared" si="1"/>
        <v>2023</v>
      </c>
      <c r="D1096" s="144">
        <f t="shared" si="2"/>
        <v>4</v>
      </c>
      <c r="E1096" s="131">
        <f t="shared" si="3"/>
        <v>45291</v>
      </c>
      <c r="F1096" s="131">
        <f t="shared" si="4"/>
        <v>45382</v>
      </c>
      <c r="G1096" s="130" t="str">
        <f t="shared" si="5"/>
        <v/>
      </c>
      <c r="H1096" s="130" t="str">
        <f t="shared" si="6"/>
        <v/>
      </c>
      <c r="I1096" s="147">
        <f t="shared" si="7"/>
        <v>4.668975333</v>
      </c>
      <c r="J1096" s="130"/>
      <c r="K1096" s="130"/>
      <c r="L1096" s="130"/>
      <c r="M1096" s="130"/>
      <c r="N1096" s="130"/>
      <c r="O1096" s="130"/>
      <c r="P1096" s="130"/>
      <c r="Q1096" s="130"/>
      <c r="R1096" s="130"/>
      <c r="S1096" s="130"/>
      <c r="T1096" s="130"/>
      <c r="U1096" s="130"/>
    </row>
    <row r="1097" ht="12.75" customHeight="1">
      <c r="A1097" s="142">
        <v>45284.0</v>
      </c>
      <c r="B1097" s="146">
        <f t="shared" si="8"/>
        <v>4.67625673</v>
      </c>
      <c r="C1097" s="144">
        <f t="shared" si="1"/>
        <v>2023</v>
      </c>
      <c r="D1097" s="144">
        <f t="shared" si="2"/>
        <v>4</v>
      </c>
      <c r="E1097" s="131">
        <f t="shared" si="3"/>
        <v>45291</v>
      </c>
      <c r="F1097" s="131">
        <f t="shared" si="4"/>
        <v>45382</v>
      </c>
      <c r="G1097" s="130" t="str">
        <f t="shared" si="5"/>
        <v/>
      </c>
      <c r="H1097" s="130" t="str">
        <f t="shared" si="6"/>
        <v/>
      </c>
      <c r="I1097" s="147">
        <f t="shared" si="7"/>
        <v>4.668975333</v>
      </c>
      <c r="J1097" s="130"/>
      <c r="K1097" s="130"/>
      <c r="L1097" s="130"/>
      <c r="M1097" s="130"/>
      <c r="N1097" s="130"/>
      <c r="O1097" s="130"/>
      <c r="P1097" s="130"/>
      <c r="Q1097" s="130"/>
      <c r="R1097" s="130"/>
      <c r="S1097" s="130"/>
      <c r="T1097" s="130"/>
      <c r="U1097" s="130"/>
    </row>
    <row r="1098" ht="12.75" customHeight="1">
      <c r="A1098" s="142">
        <v>45285.0</v>
      </c>
      <c r="B1098" s="146">
        <f t="shared" si="8"/>
        <v>4.572993911</v>
      </c>
      <c r="C1098" s="144">
        <f t="shared" si="1"/>
        <v>2023</v>
      </c>
      <c r="D1098" s="144">
        <f t="shared" si="2"/>
        <v>4</v>
      </c>
      <c r="E1098" s="131">
        <f t="shared" si="3"/>
        <v>45291</v>
      </c>
      <c r="F1098" s="131">
        <f t="shared" si="4"/>
        <v>45382</v>
      </c>
      <c r="G1098" s="130" t="str">
        <f t="shared" si="5"/>
        <v/>
      </c>
      <c r="H1098" s="130" t="str">
        <f t="shared" si="6"/>
        <v/>
      </c>
      <c r="I1098" s="147">
        <f t="shared" si="7"/>
        <v>4.668975333</v>
      </c>
      <c r="J1098" s="130"/>
      <c r="K1098" s="130"/>
      <c r="L1098" s="130"/>
      <c r="M1098" s="130"/>
      <c r="N1098" s="130"/>
      <c r="O1098" s="130"/>
      <c r="P1098" s="130"/>
      <c r="Q1098" s="130"/>
      <c r="R1098" s="130"/>
      <c r="S1098" s="130"/>
      <c r="T1098" s="130"/>
      <c r="U1098" s="130"/>
    </row>
    <row r="1099" ht="12.75" customHeight="1">
      <c r="A1099" s="142">
        <v>45286.0</v>
      </c>
      <c r="B1099" s="146">
        <f t="shared" si="8"/>
        <v>4.673974212</v>
      </c>
      <c r="C1099" s="144">
        <f t="shared" si="1"/>
        <v>2023</v>
      </c>
      <c r="D1099" s="144">
        <f t="shared" si="2"/>
        <v>4</v>
      </c>
      <c r="E1099" s="131">
        <f t="shared" si="3"/>
        <v>45291</v>
      </c>
      <c r="F1099" s="131">
        <f t="shared" si="4"/>
        <v>45382</v>
      </c>
      <c r="G1099" s="130" t="str">
        <f t="shared" si="5"/>
        <v/>
      </c>
      <c r="H1099" s="130" t="str">
        <f t="shared" si="6"/>
        <v/>
      </c>
      <c r="I1099" s="147">
        <f t="shared" si="7"/>
        <v>4.668975333</v>
      </c>
      <c r="J1099" s="130"/>
      <c r="K1099" s="130"/>
      <c r="L1099" s="130"/>
      <c r="M1099" s="130"/>
      <c r="N1099" s="130"/>
      <c r="O1099" s="130"/>
      <c r="P1099" s="130"/>
      <c r="Q1099" s="130"/>
      <c r="R1099" s="130"/>
      <c r="S1099" s="130"/>
      <c r="T1099" s="130"/>
      <c r="U1099" s="130"/>
    </row>
    <row r="1100" ht="12.75" customHeight="1">
      <c r="A1100" s="142">
        <v>45287.0</v>
      </c>
      <c r="B1100" s="146">
        <f t="shared" si="8"/>
        <v>4.570766355</v>
      </c>
      <c r="C1100" s="144">
        <f t="shared" si="1"/>
        <v>2023</v>
      </c>
      <c r="D1100" s="144">
        <f t="shared" si="2"/>
        <v>4</v>
      </c>
      <c r="E1100" s="131">
        <f t="shared" si="3"/>
        <v>45291</v>
      </c>
      <c r="F1100" s="131">
        <f t="shared" si="4"/>
        <v>45382</v>
      </c>
      <c r="G1100" s="130" t="str">
        <f t="shared" si="5"/>
        <v/>
      </c>
      <c r="H1100" s="130" t="str">
        <f t="shared" si="6"/>
        <v/>
      </c>
      <c r="I1100" s="147">
        <f t="shared" si="7"/>
        <v>4.668975333</v>
      </c>
      <c r="J1100" s="130"/>
      <c r="K1100" s="130"/>
      <c r="L1100" s="130"/>
      <c r="M1100" s="130"/>
      <c r="N1100" s="130"/>
      <c r="O1100" s="130"/>
      <c r="P1100" s="130"/>
      <c r="Q1100" s="130"/>
      <c r="R1100" s="130"/>
      <c r="S1100" s="130"/>
      <c r="T1100" s="130"/>
      <c r="U1100" s="130"/>
    </row>
    <row r="1101" ht="12.75" customHeight="1">
      <c r="A1101" s="142">
        <v>45288.0</v>
      </c>
      <c r="B1101" s="146">
        <f t="shared" si="8"/>
        <v>4.67169301</v>
      </c>
      <c r="C1101" s="144">
        <f t="shared" si="1"/>
        <v>2023</v>
      </c>
      <c r="D1101" s="144">
        <f t="shared" si="2"/>
        <v>4</v>
      </c>
      <c r="E1101" s="131">
        <f t="shared" si="3"/>
        <v>45291</v>
      </c>
      <c r="F1101" s="131">
        <f t="shared" si="4"/>
        <v>45382</v>
      </c>
      <c r="G1101" s="130" t="str">
        <f t="shared" si="5"/>
        <v/>
      </c>
      <c r="H1101" s="130" t="str">
        <f t="shared" si="6"/>
        <v/>
      </c>
      <c r="I1101" s="147">
        <f t="shared" si="7"/>
        <v>4.668975333</v>
      </c>
      <c r="J1101" s="130"/>
      <c r="K1101" s="130"/>
      <c r="L1101" s="130"/>
      <c r="M1101" s="130"/>
      <c r="N1101" s="130"/>
      <c r="O1101" s="130"/>
      <c r="P1101" s="130"/>
      <c r="Q1101" s="130"/>
      <c r="R1101" s="130"/>
      <c r="S1101" s="130"/>
      <c r="T1101" s="130"/>
      <c r="U1101" s="130"/>
    </row>
    <row r="1102" ht="12.75" customHeight="1">
      <c r="A1102" s="142">
        <v>45289.0</v>
      </c>
      <c r="B1102" s="146">
        <f t="shared" si="8"/>
        <v>4.568540081</v>
      </c>
      <c r="C1102" s="144">
        <f t="shared" si="1"/>
        <v>2023</v>
      </c>
      <c r="D1102" s="144">
        <f t="shared" si="2"/>
        <v>4</v>
      </c>
      <c r="E1102" s="131">
        <f t="shared" si="3"/>
        <v>45291</v>
      </c>
      <c r="F1102" s="131">
        <f t="shared" si="4"/>
        <v>45382</v>
      </c>
      <c r="G1102" s="130" t="str">
        <f t="shared" si="5"/>
        <v/>
      </c>
      <c r="H1102" s="130" t="str">
        <f t="shared" si="6"/>
        <v/>
      </c>
      <c r="I1102" s="147">
        <f t="shared" si="7"/>
        <v>4.668975333</v>
      </c>
      <c r="J1102" s="130"/>
      <c r="K1102" s="130"/>
      <c r="L1102" s="130"/>
      <c r="M1102" s="130"/>
      <c r="N1102" s="130"/>
      <c r="O1102" s="130"/>
      <c r="P1102" s="130"/>
      <c r="Q1102" s="130"/>
      <c r="R1102" s="130"/>
      <c r="S1102" s="130"/>
      <c r="T1102" s="130"/>
      <c r="U1102" s="130"/>
    </row>
    <row r="1103" ht="12.75" customHeight="1">
      <c r="A1103" s="142">
        <v>45290.0</v>
      </c>
      <c r="B1103" s="146">
        <f t="shared" si="8"/>
        <v>4.669413123</v>
      </c>
      <c r="C1103" s="144">
        <f t="shared" si="1"/>
        <v>2023</v>
      </c>
      <c r="D1103" s="144">
        <f t="shared" si="2"/>
        <v>4</v>
      </c>
      <c r="E1103" s="131">
        <f t="shared" si="3"/>
        <v>45291</v>
      </c>
      <c r="F1103" s="131">
        <f t="shared" si="4"/>
        <v>45382</v>
      </c>
      <c r="G1103" s="130" t="str">
        <f t="shared" si="5"/>
        <v/>
      </c>
      <c r="H1103" s="130" t="str">
        <f t="shared" si="6"/>
        <v/>
      </c>
      <c r="I1103" s="147">
        <f t="shared" si="7"/>
        <v>4.668975333</v>
      </c>
      <c r="J1103" s="130"/>
      <c r="K1103" s="130"/>
      <c r="L1103" s="130"/>
      <c r="M1103" s="130"/>
      <c r="N1103" s="130"/>
      <c r="O1103" s="130"/>
      <c r="P1103" s="130"/>
      <c r="Q1103" s="130"/>
      <c r="R1103" s="130"/>
      <c r="S1103" s="130"/>
      <c r="T1103" s="130"/>
      <c r="U1103" s="130"/>
    </row>
    <row r="1104" ht="12.75" customHeight="1">
      <c r="A1104" s="142">
        <v>45291.0</v>
      </c>
      <c r="B1104" s="146">
        <f t="shared" si="8"/>
        <v>4.566315088</v>
      </c>
      <c r="C1104" s="144">
        <f t="shared" si="1"/>
        <v>2023</v>
      </c>
      <c r="D1104" s="144">
        <f t="shared" si="2"/>
        <v>4</v>
      </c>
      <c r="E1104" s="131">
        <f t="shared" si="3"/>
        <v>45291</v>
      </c>
      <c r="F1104" s="131">
        <f t="shared" si="4"/>
        <v>45382</v>
      </c>
      <c r="G1104" s="131">
        <f t="shared" si="5"/>
        <v>45291</v>
      </c>
      <c r="H1104" s="131">
        <f t="shared" si="6"/>
        <v>45382</v>
      </c>
      <c r="I1104" s="147">
        <f t="shared" si="7"/>
        <v>4.668975333</v>
      </c>
      <c r="J1104" s="130"/>
      <c r="K1104" s="130"/>
      <c r="L1104" s="130"/>
      <c r="M1104" s="130"/>
      <c r="N1104" s="130"/>
      <c r="O1104" s="130"/>
      <c r="P1104" s="130"/>
      <c r="Q1104" s="130"/>
      <c r="R1104" s="130"/>
      <c r="S1104" s="130"/>
      <c r="T1104" s="130"/>
      <c r="U1104" s="130"/>
    </row>
    <row r="1105" ht="12.75" customHeight="1">
      <c r="A1105" s="142">
        <v>45292.0</v>
      </c>
      <c r="B1105" s="146">
        <f t="shared" si="8"/>
        <v>4.66713455</v>
      </c>
      <c r="C1105" s="144">
        <f t="shared" si="1"/>
        <v>2024</v>
      </c>
      <c r="D1105" s="144">
        <f t="shared" si="2"/>
        <v>1</v>
      </c>
      <c r="E1105" s="131">
        <f t="shared" si="3"/>
        <v>45382</v>
      </c>
      <c r="F1105" s="131">
        <f t="shared" si="4"/>
        <v>45473</v>
      </c>
      <c r="G1105" s="130" t="str">
        <f t="shared" si="5"/>
        <v/>
      </c>
      <c r="H1105" s="130" t="str">
        <f t="shared" si="6"/>
        <v/>
      </c>
      <c r="I1105" s="147">
        <f t="shared" si="7"/>
        <v>4.566515618</v>
      </c>
      <c r="J1105" s="130"/>
      <c r="K1105" s="130"/>
      <c r="L1105" s="130"/>
      <c r="M1105" s="130"/>
      <c r="N1105" s="130"/>
      <c r="O1105" s="130"/>
      <c r="P1105" s="130"/>
      <c r="Q1105" s="130"/>
      <c r="R1105" s="130"/>
      <c r="S1105" s="130"/>
      <c r="T1105" s="130"/>
      <c r="U1105" s="130"/>
    </row>
    <row r="1106" ht="12.75" customHeight="1">
      <c r="A1106" s="142">
        <v>45293.0</v>
      </c>
      <c r="B1106" s="146">
        <f t="shared" si="8"/>
        <v>4.564091375</v>
      </c>
      <c r="C1106" s="144">
        <f t="shared" si="1"/>
        <v>2024</v>
      </c>
      <c r="D1106" s="144">
        <f t="shared" si="2"/>
        <v>1</v>
      </c>
      <c r="E1106" s="131">
        <f t="shared" si="3"/>
        <v>45382</v>
      </c>
      <c r="F1106" s="131">
        <f t="shared" si="4"/>
        <v>45473</v>
      </c>
      <c r="G1106" s="130" t="str">
        <f t="shared" si="5"/>
        <v/>
      </c>
      <c r="H1106" s="130" t="str">
        <f t="shared" si="6"/>
        <v/>
      </c>
      <c r="I1106" s="147">
        <f t="shared" si="7"/>
        <v>4.566515618</v>
      </c>
      <c r="J1106" s="130"/>
      <c r="K1106" s="130"/>
      <c r="L1106" s="130"/>
      <c r="M1106" s="130"/>
      <c r="N1106" s="130"/>
      <c r="O1106" s="130"/>
      <c r="P1106" s="130"/>
      <c r="Q1106" s="130"/>
      <c r="R1106" s="130"/>
      <c r="S1106" s="130"/>
      <c r="T1106" s="130"/>
      <c r="U1106" s="130"/>
    </row>
    <row r="1107" ht="12.75" customHeight="1">
      <c r="A1107" s="142">
        <v>45294.0</v>
      </c>
      <c r="B1107" s="146">
        <f t="shared" si="8"/>
        <v>4.66485729</v>
      </c>
      <c r="C1107" s="144">
        <f t="shared" si="1"/>
        <v>2024</v>
      </c>
      <c r="D1107" s="144">
        <f t="shared" si="2"/>
        <v>1</v>
      </c>
      <c r="E1107" s="131">
        <f t="shared" si="3"/>
        <v>45382</v>
      </c>
      <c r="F1107" s="131">
        <f t="shared" si="4"/>
        <v>45473</v>
      </c>
      <c r="G1107" s="130" t="str">
        <f t="shared" si="5"/>
        <v/>
      </c>
      <c r="H1107" s="130" t="str">
        <f t="shared" si="6"/>
        <v/>
      </c>
      <c r="I1107" s="147">
        <f t="shared" si="7"/>
        <v>4.566515618</v>
      </c>
      <c r="J1107" s="130"/>
      <c r="K1107" s="130"/>
      <c r="L1107" s="130"/>
      <c r="M1107" s="130"/>
      <c r="N1107" s="130"/>
      <c r="O1107" s="130"/>
      <c r="P1107" s="130"/>
      <c r="Q1107" s="130"/>
      <c r="R1107" s="130"/>
      <c r="S1107" s="130"/>
      <c r="T1107" s="130"/>
      <c r="U1107" s="130"/>
    </row>
    <row r="1108" ht="12.75" customHeight="1">
      <c r="A1108" s="142">
        <v>45295.0</v>
      </c>
      <c r="B1108" s="146">
        <f t="shared" si="8"/>
        <v>4.561868941</v>
      </c>
      <c r="C1108" s="144">
        <f t="shared" si="1"/>
        <v>2024</v>
      </c>
      <c r="D1108" s="144">
        <f t="shared" si="2"/>
        <v>1</v>
      </c>
      <c r="E1108" s="131">
        <f t="shared" si="3"/>
        <v>45382</v>
      </c>
      <c r="F1108" s="131">
        <f t="shared" si="4"/>
        <v>45473</v>
      </c>
      <c r="G1108" s="130" t="str">
        <f t="shared" si="5"/>
        <v/>
      </c>
      <c r="H1108" s="130" t="str">
        <f t="shared" si="6"/>
        <v/>
      </c>
      <c r="I1108" s="147">
        <f t="shared" si="7"/>
        <v>4.566515618</v>
      </c>
      <c r="J1108" s="130"/>
      <c r="K1108" s="130"/>
      <c r="L1108" s="130"/>
      <c r="M1108" s="130"/>
      <c r="N1108" s="130"/>
      <c r="O1108" s="130"/>
      <c r="P1108" s="130"/>
      <c r="Q1108" s="130"/>
      <c r="R1108" s="130"/>
      <c r="S1108" s="130"/>
      <c r="T1108" s="130"/>
      <c r="U1108" s="130"/>
    </row>
    <row r="1109" ht="12.75" customHeight="1">
      <c r="A1109" s="142">
        <v>45296.0</v>
      </c>
      <c r="B1109" s="146">
        <f t="shared" si="8"/>
        <v>4.662581342</v>
      </c>
      <c r="C1109" s="144">
        <f t="shared" si="1"/>
        <v>2024</v>
      </c>
      <c r="D1109" s="144">
        <f t="shared" si="2"/>
        <v>1</v>
      </c>
      <c r="E1109" s="131">
        <f t="shared" si="3"/>
        <v>45382</v>
      </c>
      <c r="F1109" s="131">
        <f t="shared" si="4"/>
        <v>45473</v>
      </c>
      <c r="G1109" s="130" t="str">
        <f t="shared" si="5"/>
        <v/>
      </c>
      <c r="H1109" s="130" t="str">
        <f t="shared" si="6"/>
        <v/>
      </c>
      <c r="I1109" s="147">
        <f t="shared" si="7"/>
        <v>4.566515618</v>
      </c>
      <c r="J1109" s="130"/>
      <c r="K1109" s="130"/>
      <c r="L1109" s="130"/>
      <c r="M1109" s="130"/>
      <c r="N1109" s="130"/>
      <c r="O1109" s="130"/>
      <c r="P1109" s="130"/>
      <c r="Q1109" s="130"/>
      <c r="R1109" s="130"/>
      <c r="S1109" s="130"/>
      <c r="T1109" s="130"/>
      <c r="U1109" s="130"/>
    </row>
    <row r="1110" ht="12.75" customHeight="1">
      <c r="A1110" s="142">
        <v>45297.0</v>
      </c>
      <c r="B1110" s="146">
        <f t="shared" si="8"/>
        <v>4.559647785</v>
      </c>
      <c r="C1110" s="144">
        <f t="shared" si="1"/>
        <v>2024</v>
      </c>
      <c r="D1110" s="144">
        <f t="shared" si="2"/>
        <v>1</v>
      </c>
      <c r="E1110" s="131">
        <f t="shared" si="3"/>
        <v>45382</v>
      </c>
      <c r="F1110" s="131">
        <f t="shared" si="4"/>
        <v>45473</v>
      </c>
      <c r="G1110" s="130" t="str">
        <f t="shared" si="5"/>
        <v/>
      </c>
      <c r="H1110" s="130" t="str">
        <f t="shared" si="6"/>
        <v/>
      </c>
      <c r="I1110" s="147">
        <f t="shared" si="7"/>
        <v>4.566515618</v>
      </c>
      <c r="J1110" s="130"/>
      <c r="K1110" s="130"/>
      <c r="L1110" s="130"/>
      <c r="M1110" s="130"/>
      <c r="N1110" s="130"/>
      <c r="O1110" s="130"/>
      <c r="P1110" s="130"/>
      <c r="Q1110" s="130"/>
      <c r="R1110" s="130"/>
      <c r="S1110" s="130"/>
      <c r="T1110" s="130"/>
      <c r="U1110" s="130"/>
    </row>
    <row r="1111" ht="12.75" customHeight="1">
      <c r="A1111" s="142">
        <v>45298.0</v>
      </c>
      <c r="B1111" s="146">
        <f t="shared" si="8"/>
        <v>4.660306706</v>
      </c>
      <c r="C1111" s="144">
        <f t="shared" si="1"/>
        <v>2024</v>
      </c>
      <c r="D1111" s="144">
        <f t="shared" si="2"/>
        <v>1</v>
      </c>
      <c r="E1111" s="131">
        <f t="shared" si="3"/>
        <v>45382</v>
      </c>
      <c r="F1111" s="131">
        <f t="shared" si="4"/>
        <v>45473</v>
      </c>
      <c r="G1111" s="130" t="str">
        <f t="shared" si="5"/>
        <v/>
      </c>
      <c r="H1111" s="130" t="str">
        <f t="shared" si="6"/>
        <v/>
      </c>
      <c r="I1111" s="147">
        <f t="shared" si="7"/>
        <v>4.566515618</v>
      </c>
      <c r="J1111" s="130"/>
      <c r="K1111" s="130"/>
      <c r="L1111" s="130"/>
      <c r="M1111" s="130"/>
      <c r="N1111" s="130"/>
      <c r="O1111" s="130"/>
      <c r="P1111" s="130"/>
      <c r="Q1111" s="130"/>
      <c r="R1111" s="130"/>
      <c r="S1111" s="130"/>
      <c r="T1111" s="130"/>
      <c r="U1111" s="130"/>
    </row>
    <row r="1112" ht="12.75" customHeight="1">
      <c r="A1112" s="142">
        <v>45299.0</v>
      </c>
      <c r="B1112" s="146">
        <f t="shared" si="8"/>
        <v>4.557427907</v>
      </c>
      <c r="C1112" s="144">
        <f t="shared" si="1"/>
        <v>2024</v>
      </c>
      <c r="D1112" s="144">
        <f t="shared" si="2"/>
        <v>1</v>
      </c>
      <c r="E1112" s="131">
        <f t="shared" si="3"/>
        <v>45382</v>
      </c>
      <c r="F1112" s="131">
        <f t="shared" si="4"/>
        <v>45473</v>
      </c>
      <c r="G1112" s="130" t="str">
        <f t="shared" si="5"/>
        <v/>
      </c>
      <c r="H1112" s="130" t="str">
        <f t="shared" si="6"/>
        <v/>
      </c>
      <c r="I1112" s="147">
        <f t="shared" si="7"/>
        <v>4.566515618</v>
      </c>
      <c r="J1112" s="130"/>
      <c r="K1112" s="130"/>
      <c r="L1112" s="130"/>
      <c r="M1112" s="130"/>
      <c r="N1112" s="130"/>
      <c r="O1112" s="130"/>
      <c r="P1112" s="130"/>
      <c r="Q1112" s="130"/>
      <c r="R1112" s="130"/>
      <c r="S1112" s="130"/>
      <c r="T1112" s="130"/>
      <c r="U1112" s="130"/>
    </row>
    <row r="1113" ht="12.75" customHeight="1">
      <c r="A1113" s="142">
        <v>45300.0</v>
      </c>
      <c r="B1113" s="146">
        <f t="shared" si="8"/>
        <v>4.658033379</v>
      </c>
      <c r="C1113" s="144">
        <f t="shared" si="1"/>
        <v>2024</v>
      </c>
      <c r="D1113" s="144">
        <f t="shared" si="2"/>
        <v>1</v>
      </c>
      <c r="E1113" s="131">
        <f t="shared" si="3"/>
        <v>45382</v>
      </c>
      <c r="F1113" s="131">
        <f t="shared" si="4"/>
        <v>45473</v>
      </c>
      <c r="G1113" s="130" t="str">
        <f t="shared" si="5"/>
        <v/>
      </c>
      <c r="H1113" s="130" t="str">
        <f t="shared" si="6"/>
        <v/>
      </c>
      <c r="I1113" s="147">
        <f t="shared" si="7"/>
        <v>4.566515618</v>
      </c>
      <c r="J1113" s="130"/>
      <c r="K1113" s="130"/>
      <c r="L1113" s="130"/>
      <c r="M1113" s="130"/>
      <c r="N1113" s="130"/>
      <c r="O1113" s="130"/>
      <c r="P1113" s="130"/>
      <c r="Q1113" s="130"/>
      <c r="R1113" s="130"/>
      <c r="S1113" s="130"/>
      <c r="T1113" s="130"/>
      <c r="U1113" s="130"/>
    </row>
    <row r="1114" ht="12.75" customHeight="1">
      <c r="A1114" s="142">
        <v>45301.0</v>
      </c>
      <c r="B1114" s="146">
        <f t="shared" si="8"/>
        <v>4.555209305</v>
      </c>
      <c r="C1114" s="144">
        <f t="shared" si="1"/>
        <v>2024</v>
      </c>
      <c r="D1114" s="144">
        <f t="shared" si="2"/>
        <v>1</v>
      </c>
      <c r="E1114" s="131">
        <f t="shared" si="3"/>
        <v>45382</v>
      </c>
      <c r="F1114" s="131">
        <f t="shared" si="4"/>
        <v>45473</v>
      </c>
      <c r="G1114" s="130" t="str">
        <f t="shared" si="5"/>
        <v/>
      </c>
      <c r="H1114" s="130" t="str">
        <f t="shared" si="6"/>
        <v/>
      </c>
      <c r="I1114" s="147">
        <f t="shared" si="7"/>
        <v>4.566515618</v>
      </c>
      <c r="J1114" s="130"/>
      <c r="K1114" s="130"/>
      <c r="L1114" s="130"/>
      <c r="M1114" s="130"/>
      <c r="N1114" s="130"/>
      <c r="O1114" s="130"/>
      <c r="P1114" s="130"/>
      <c r="Q1114" s="130"/>
      <c r="R1114" s="130"/>
      <c r="S1114" s="130"/>
      <c r="T1114" s="130"/>
      <c r="U1114" s="130"/>
    </row>
    <row r="1115" ht="12.75" customHeight="1">
      <c r="A1115" s="142">
        <v>45302.0</v>
      </c>
      <c r="B1115" s="146">
        <f t="shared" si="8"/>
        <v>4.655761363</v>
      </c>
      <c r="C1115" s="144">
        <f t="shared" si="1"/>
        <v>2024</v>
      </c>
      <c r="D1115" s="144">
        <f t="shared" si="2"/>
        <v>1</v>
      </c>
      <c r="E1115" s="131">
        <f t="shared" si="3"/>
        <v>45382</v>
      </c>
      <c r="F1115" s="131">
        <f t="shared" si="4"/>
        <v>45473</v>
      </c>
      <c r="G1115" s="130" t="str">
        <f t="shared" si="5"/>
        <v/>
      </c>
      <c r="H1115" s="130" t="str">
        <f t="shared" si="6"/>
        <v/>
      </c>
      <c r="I1115" s="147">
        <f t="shared" si="7"/>
        <v>4.566515618</v>
      </c>
      <c r="J1115" s="130"/>
      <c r="K1115" s="130"/>
      <c r="L1115" s="130"/>
      <c r="M1115" s="130"/>
      <c r="N1115" s="130"/>
      <c r="O1115" s="130"/>
      <c r="P1115" s="130"/>
      <c r="Q1115" s="130"/>
      <c r="R1115" s="130"/>
      <c r="S1115" s="130"/>
      <c r="T1115" s="130"/>
      <c r="U1115" s="130"/>
    </row>
    <row r="1116" ht="12.75" customHeight="1">
      <c r="A1116" s="142">
        <v>45303.0</v>
      </c>
      <c r="B1116" s="146">
        <f t="shared" si="8"/>
        <v>4.55299198</v>
      </c>
      <c r="C1116" s="144">
        <f t="shared" si="1"/>
        <v>2024</v>
      </c>
      <c r="D1116" s="144">
        <f t="shared" si="2"/>
        <v>1</v>
      </c>
      <c r="E1116" s="131">
        <f t="shared" si="3"/>
        <v>45382</v>
      </c>
      <c r="F1116" s="131">
        <f t="shared" si="4"/>
        <v>45473</v>
      </c>
      <c r="G1116" s="130" t="str">
        <f t="shared" si="5"/>
        <v/>
      </c>
      <c r="H1116" s="130" t="str">
        <f t="shared" si="6"/>
        <v/>
      </c>
      <c r="I1116" s="147">
        <f t="shared" si="7"/>
        <v>4.566515618</v>
      </c>
      <c r="J1116" s="130"/>
      <c r="K1116" s="130"/>
      <c r="L1116" s="130"/>
      <c r="M1116" s="130"/>
      <c r="N1116" s="130"/>
      <c r="O1116" s="130"/>
      <c r="P1116" s="130"/>
      <c r="Q1116" s="130"/>
      <c r="R1116" s="130"/>
      <c r="S1116" s="130"/>
      <c r="T1116" s="130"/>
      <c r="U1116" s="130"/>
    </row>
    <row r="1117" ht="12.75" customHeight="1">
      <c r="A1117" s="142">
        <v>45304.0</v>
      </c>
      <c r="B1117" s="146">
        <f t="shared" si="8"/>
        <v>4.653490655</v>
      </c>
      <c r="C1117" s="144">
        <f t="shared" si="1"/>
        <v>2024</v>
      </c>
      <c r="D1117" s="144">
        <f t="shared" si="2"/>
        <v>1</v>
      </c>
      <c r="E1117" s="131">
        <f t="shared" si="3"/>
        <v>45382</v>
      </c>
      <c r="F1117" s="131">
        <f t="shared" si="4"/>
        <v>45473</v>
      </c>
      <c r="G1117" s="130" t="str">
        <f t="shared" si="5"/>
        <v/>
      </c>
      <c r="H1117" s="130" t="str">
        <f t="shared" si="6"/>
        <v/>
      </c>
      <c r="I1117" s="147">
        <f t="shared" si="7"/>
        <v>4.566515618</v>
      </c>
      <c r="J1117" s="130"/>
      <c r="K1117" s="130"/>
      <c r="L1117" s="130"/>
      <c r="M1117" s="130"/>
      <c r="N1117" s="130"/>
      <c r="O1117" s="130"/>
      <c r="P1117" s="130"/>
      <c r="Q1117" s="130"/>
      <c r="R1117" s="130"/>
      <c r="S1117" s="130"/>
      <c r="T1117" s="130"/>
      <c r="U1117" s="130"/>
    </row>
    <row r="1118" ht="12.75" customHeight="1">
      <c r="A1118" s="142">
        <v>45305.0</v>
      </c>
      <c r="B1118" s="146">
        <f t="shared" si="8"/>
        <v>4.550775929</v>
      </c>
      <c r="C1118" s="144">
        <f t="shared" si="1"/>
        <v>2024</v>
      </c>
      <c r="D1118" s="144">
        <f t="shared" si="2"/>
        <v>1</v>
      </c>
      <c r="E1118" s="131">
        <f t="shared" si="3"/>
        <v>45382</v>
      </c>
      <c r="F1118" s="131">
        <f t="shared" si="4"/>
        <v>45473</v>
      </c>
      <c r="G1118" s="130" t="str">
        <f t="shared" si="5"/>
        <v/>
      </c>
      <c r="H1118" s="130" t="str">
        <f t="shared" si="6"/>
        <v/>
      </c>
      <c r="I1118" s="147">
        <f t="shared" si="7"/>
        <v>4.566515618</v>
      </c>
      <c r="J1118" s="130"/>
      <c r="K1118" s="130"/>
      <c r="L1118" s="130"/>
      <c r="M1118" s="130"/>
      <c r="N1118" s="130"/>
      <c r="O1118" s="130"/>
      <c r="P1118" s="130"/>
      <c r="Q1118" s="130"/>
      <c r="R1118" s="130"/>
      <c r="S1118" s="130"/>
      <c r="T1118" s="130"/>
      <c r="U1118" s="130"/>
    </row>
    <row r="1119" ht="12.75" customHeight="1">
      <c r="A1119" s="142">
        <v>45306.0</v>
      </c>
      <c r="B1119" s="146">
        <f t="shared" si="8"/>
        <v>4.651221255</v>
      </c>
      <c r="C1119" s="144">
        <f t="shared" si="1"/>
        <v>2024</v>
      </c>
      <c r="D1119" s="144">
        <f t="shared" si="2"/>
        <v>1</v>
      </c>
      <c r="E1119" s="131">
        <f t="shared" si="3"/>
        <v>45382</v>
      </c>
      <c r="F1119" s="131">
        <f t="shared" si="4"/>
        <v>45473</v>
      </c>
      <c r="G1119" s="130" t="str">
        <f t="shared" si="5"/>
        <v/>
      </c>
      <c r="H1119" s="130" t="str">
        <f t="shared" si="6"/>
        <v/>
      </c>
      <c r="I1119" s="147">
        <f t="shared" si="7"/>
        <v>4.566515618</v>
      </c>
      <c r="J1119" s="130"/>
      <c r="K1119" s="130"/>
      <c r="L1119" s="130"/>
      <c r="M1119" s="130"/>
      <c r="N1119" s="130"/>
      <c r="O1119" s="130"/>
      <c r="P1119" s="130"/>
      <c r="Q1119" s="130"/>
      <c r="R1119" s="130"/>
      <c r="S1119" s="130"/>
      <c r="T1119" s="130"/>
      <c r="U1119" s="130"/>
    </row>
    <row r="1120" ht="12.75" customHeight="1">
      <c r="A1120" s="142">
        <v>45307.0</v>
      </c>
      <c r="B1120" s="146">
        <f t="shared" si="8"/>
        <v>4.548561152</v>
      </c>
      <c r="C1120" s="144">
        <f t="shared" si="1"/>
        <v>2024</v>
      </c>
      <c r="D1120" s="144">
        <f t="shared" si="2"/>
        <v>1</v>
      </c>
      <c r="E1120" s="131">
        <f t="shared" si="3"/>
        <v>45382</v>
      </c>
      <c r="F1120" s="131">
        <f t="shared" si="4"/>
        <v>45473</v>
      </c>
      <c r="G1120" s="130" t="str">
        <f t="shared" si="5"/>
        <v/>
      </c>
      <c r="H1120" s="130" t="str">
        <f t="shared" si="6"/>
        <v/>
      </c>
      <c r="I1120" s="147">
        <f t="shared" si="7"/>
        <v>4.566515618</v>
      </c>
      <c r="J1120" s="130"/>
      <c r="K1120" s="130"/>
      <c r="L1120" s="130"/>
      <c r="M1120" s="130"/>
      <c r="N1120" s="130"/>
      <c r="O1120" s="130"/>
      <c r="P1120" s="130"/>
      <c r="Q1120" s="130"/>
      <c r="R1120" s="130"/>
      <c r="S1120" s="130"/>
      <c r="T1120" s="130"/>
      <c r="U1120" s="130"/>
    </row>
    <row r="1121" ht="12.75" customHeight="1">
      <c r="A1121" s="142">
        <v>45308.0</v>
      </c>
      <c r="B1121" s="146">
        <f t="shared" si="8"/>
        <v>4.648953162</v>
      </c>
      <c r="C1121" s="144">
        <f t="shared" si="1"/>
        <v>2024</v>
      </c>
      <c r="D1121" s="144">
        <f t="shared" si="2"/>
        <v>1</v>
      </c>
      <c r="E1121" s="131">
        <f t="shared" si="3"/>
        <v>45382</v>
      </c>
      <c r="F1121" s="131">
        <f t="shared" si="4"/>
        <v>45473</v>
      </c>
      <c r="G1121" s="130" t="str">
        <f t="shared" si="5"/>
        <v/>
      </c>
      <c r="H1121" s="130" t="str">
        <f t="shared" si="6"/>
        <v/>
      </c>
      <c r="I1121" s="147">
        <f t="shared" si="7"/>
        <v>4.566515618</v>
      </c>
      <c r="J1121" s="130"/>
      <c r="K1121" s="130"/>
      <c r="L1121" s="130"/>
      <c r="M1121" s="130"/>
      <c r="N1121" s="130"/>
      <c r="O1121" s="130"/>
      <c r="P1121" s="130"/>
      <c r="Q1121" s="130"/>
      <c r="R1121" s="130"/>
      <c r="S1121" s="130"/>
      <c r="T1121" s="130"/>
      <c r="U1121" s="130"/>
    </row>
    <row r="1122" ht="12.75" customHeight="1">
      <c r="A1122" s="142">
        <v>45309.0</v>
      </c>
      <c r="B1122" s="146">
        <f t="shared" si="8"/>
        <v>4.546347649</v>
      </c>
      <c r="C1122" s="144">
        <f t="shared" si="1"/>
        <v>2024</v>
      </c>
      <c r="D1122" s="144">
        <f t="shared" si="2"/>
        <v>1</v>
      </c>
      <c r="E1122" s="131">
        <f t="shared" si="3"/>
        <v>45382</v>
      </c>
      <c r="F1122" s="131">
        <f t="shared" si="4"/>
        <v>45473</v>
      </c>
      <c r="G1122" s="130" t="str">
        <f t="shared" si="5"/>
        <v/>
      </c>
      <c r="H1122" s="130" t="str">
        <f t="shared" si="6"/>
        <v/>
      </c>
      <c r="I1122" s="147">
        <f t="shared" si="7"/>
        <v>4.566515618</v>
      </c>
      <c r="J1122" s="130"/>
      <c r="K1122" s="130"/>
      <c r="L1122" s="130"/>
      <c r="M1122" s="130"/>
      <c r="N1122" s="130"/>
      <c r="O1122" s="130"/>
      <c r="P1122" s="130"/>
      <c r="Q1122" s="130"/>
      <c r="R1122" s="130"/>
      <c r="S1122" s="130"/>
      <c r="T1122" s="130"/>
      <c r="U1122" s="130"/>
    </row>
    <row r="1123" ht="12.75" customHeight="1">
      <c r="A1123" s="142">
        <v>45310.0</v>
      </c>
      <c r="B1123" s="146">
        <f t="shared" si="8"/>
        <v>4.646686375</v>
      </c>
      <c r="C1123" s="144">
        <f t="shared" si="1"/>
        <v>2024</v>
      </c>
      <c r="D1123" s="144">
        <f t="shared" si="2"/>
        <v>1</v>
      </c>
      <c r="E1123" s="131">
        <f t="shared" si="3"/>
        <v>45382</v>
      </c>
      <c r="F1123" s="131">
        <f t="shared" si="4"/>
        <v>45473</v>
      </c>
      <c r="G1123" s="130" t="str">
        <f t="shared" si="5"/>
        <v/>
      </c>
      <c r="H1123" s="130" t="str">
        <f t="shared" si="6"/>
        <v/>
      </c>
      <c r="I1123" s="147">
        <f t="shared" si="7"/>
        <v>4.566515618</v>
      </c>
      <c r="J1123" s="130"/>
      <c r="K1123" s="130"/>
      <c r="L1123" s="130"/>
      <c r="M1123" s="130"/>
      <c r="N1123" s="130"/>
      <c r="O1123" s="130"/>
      <c r="P1123" s="130"/>
      <c r="Q1123" s="130"/>
      <c r="R1123" s="130"/>
      <c r="S1123" s="130"/>
      <c r="T1123" s="130"/>
      <c r="U1123" s="130"/>
    </row>
    <row r="1124" ht="12.75" customHeight="1">
      <c r="A1124" s="142">
        <v>45311.0</v>
      </c>
      <c r="B1124" s="146">
        <f t="shared" si="8"/>
        <v>4.544135419</v>
      </c>
      <c r="C1124" s="144">
        <f t="shared" si="1"/>
        <v>2024</v>
      </c>
      <c r="D1124" s="144">
        <f t="shared" si="2"/>
        <v>1</v>
      </c>
      <c r="E1124" s="131">
        <f t="shared" si="3"/>
        <v>45382</v>
      </c>
      <c r="F1124" s="131">
        <f t="shared" si="4"/>
        <v>45473</v>
      </c>
      <c r="G1124" s="130" t="str">
        <f t="shared" si="5"/>
        <v/>
      </c>
      <c r="H1124" s="130" t="str">
        <f t="shared" si="6"/>
        <v/>
      </c>
      <c r="I1124" s="147">
        <f t="shared" si="7"/>
        <v>4.566515618</v>
      </c>
      <c r="J1124" s="130"/>
      <c r="K1124" s="130"/>
      <c r="L1124" s="130"/>
      <c r="M1124" s="130"/>
      <c r="N1124" s="130"/>
      <c r="O1124" s="130"/>
      <c r="P1124" s="130"/>
      <c r="Q1124" s="130"/>
      <c r="R1124" s="130"/>
      <c r="S1124" s="130"/>
      <c r="T1124" s="130"/>
      <c r="U1124" s="130"/>
    </row>
    <row r="1125" ht="12.75" customHeight="1">
      <c r="A1125" s="142">
        <v>45312.0</v>
      </c>
      <c r="B1125" s="146">
        <f t="shared" si="8"/>
        <v>4.644420893</v>
      </c>
      <c r="C1125" s="144">
        <f t="shared" si="1"/>
        <v>2024</v>
      </c>
      <c r="D1125" s="144">
        <f t="shared" si="2"/>
        <v>1</v>
      </c>
      <c r="E1125" s="131">
        <f t="shared" si="3"/>
        <v>45382</v>
      </c>
      <c r="F1125" s="131">
        <f t="shared" si="4"/>
        <v>45473</v>
      </c>
      <c r="G1125" s="130" t="str">
        <f t="shared" si="5"/>
        <v/>
      </c>
      <c r="H1125" s="130" t="str">
        <f t="shared" si="6"/>
        <v/>
      </c>
      <c r="I1125" s="147">
        <f t="shared" si="7"/>
        <v>4.566515618</v>
      </c>
      <c r="J1125" s="130"/>
      <c r="K1125" s="130"/>
      <c r="L1125" s="130"/>
      <c r="M1125" s="130"/>
      <c r="N1125" s="130"/>
      <c r="O1125" s="130"/>
      <c r="P1125" s="130"/>
      <c r="Q1125" s="130"/>
      <c r="R1125" s="130"/>
      <c r="S1125" s="130"/>
      <c r="T1125" s="130"/>
      <c r="U1125" s="130"/>
    </row>
    <row r="1126" ht="12.75" customHeight="1">
      <c r="A1126" s="142">
        <v>45313.0</v>
      </c>
      <c r="B1126" s="146">
        <f t="shared" si="8"/>
        <v>4.541924459</v>
      </c>
      <c r="C1126" s="144">
        <f t="shared" si="1"/>
        <v>2024</v>
      </c>
      <c r="D1126" s="144">
        <f t="shared" si="2"/>
        <v>1</v>
      </c>
      <c r="E1126" s="131">
        <f t="shared" si="3"/>
        <v>45382</v>
      </c>
      <c r="F1126" s="131">
        <f t="shared" si="4"/>
        <v>45473</v>
      </c>
      <c r="G1126" s="130" t="str">
        <f t="shared" si="5"/>
        <v/>
      </c>
      <c r="H1126" s="130" t="str">
        <f t="shared" si="6"/>
        <v/>
      </c>
      <c r="I1126" s="147">
        <f t="shared" si="7"/>
        <v>4.566515618</v>
      </c>
      <c r="J1126" s="130"/>
      <c r="K1126" s="130"/>
      <c r="L1126" s="130"/>
      <c r="M1126" s="130"/>
      <c r="N1126" s="130"/>
      <c r="O1126" s="130"/>
      <c r="P1126" s="130"/>
      <c r="Q1126" s="130"/>
      <c r="R1126" s="130"/>
      <c r="S1126" s="130"/>
      <c r="T1126" s="130"/>
      <c r="U1126" s="130"/>
    </row>
    <row r="1127" ht="12.75" customHeight="1">
      <c r="A1127" s="142">
        <v>45314.0</v>
      </c>
      <c r="B1127" s="146">
        <f t="shared" si="8"/>
        <v>4.642156716</v>
      </c>
      <c r="C1127" s="144">
        <f t="shared" si="1"/>
        <v>2024</v>
      </c>
      <c r="D1127" s="144">
        <f t="shared" si="2"/>
        <v>1</v>
      </c>
      <c r="E1127" s="131">
        <f t="shared" si="3"/>
        <v>45382</v>
      </c>
      <c r="F1127" s="131">
        <f t="shared" si="4"/>
        <v>45473</v>
      </c>
      <c r="G1127" s="130" t="str">
        <f t="shared" si="5"/>
        <v/>
      </c>
      <c r="H1127" s="130" t="str">
        <f t="shared" si="6"/>
        <v/>
      </c>
      <c r="I1127" s="147">
        <f t="shared" si="7"/>
        <v>4.566515618</v>
      </c>
      <c r="J1127" s="130"/>
      <c r="K1127" s="130"/>
      <c r="L1127" s="130"/>
      <c r="M1127" s="130"/>
      <c r="N1127" s="130"/>
      <c r="O1127" s="130"/>
      <c r="P1127" s="130"/>
      <c r="Q1127" s="130"/>
      <c r="R1127" s="130"/>
      <c r="S1127" s="130"/>
      <c r="T1127" s="130"/>
      <c r="U1127" s="130"/>
    </row>
    <row r="1128" ht="12.75" customHeight="1">
      <c r="A1128" s="142">
        <v>45315.0</v>
      </c>
      <c r="B1128" s="146">
        <f t="shared" si="8"/>
        <v>4.539714771</v>
      </c>
      <c r="C1128" s="144">
        <f t="shared" si="1"/>
        <v>2024</v>
      </c>
      <c r="D1128" s="144">
        <f t="shared" si="2"/>
        <v>1</v>
      </c>
      <c r="E1128" s="131">
        <f t="shared" si="3"/>
        <v>45382</v>
      </c>
      <c r="F1128" s="131">
        <f t="shared" si="4"/>
        <v>45473</v>
      </c>
      <c r="G1128" s="130" t="str">
        <f t="shared" si="5"/>
        <v/>
      </c>
      <c r="H1128" s="130" t="str">
        <f t="shared" si="6"/>
        <v/>
      </c>
      <c r="I1128" s="147">
        <f t="shared" si="7"/>
        <v>4.566515618</v>
      </c>
      <c r="J1128" s="130"/>
      <c r="K1128" s="130"/>
      <c r="L1128" s="130"/>
      <c r="M1128" s="130"/>
      <c r="N1128" s="130"/>
      <c r="O1128" s="130"/>
      <c r="P1128" s="130"/>
      <c r="Q1128" s="130"/>
      <c r="R1128" s="130"/>
      <c r="S1128" s="130"/>
      <c r="T1128" s="130"/>
      <c r="U1128" s="130"/>
    </row>
    <row r="1129" ht="12.75" customHeight="1">
      <c r="A1129" s="142">
        <v>45316.0</v>
      </c>
      <c r="B1129" s="146">
        <f t="shared" si="8"/>
        <v>4.639893842</v>
      </c>
      <c r="C1129" s="144">
        <f t="shared" si="1"/>
        <v>2024</v>
      </c>
      <c r="D1129" s="144">
        <f t="shared" si="2"/>
        <v>1</v>
      </c>
      <c r="E1129" s="131">
        <f t="shared" si="3"/>
        <v>45382</v>
      </c>
      <c r="F1129" s="131">
        <f t="shared" si="4"/>
        <v>45473</v>
      </c>
      <c r="G1129" s="130" t="str">
        <f t="shared" si="5"/>
        <v/>
      </c>
      <c r="H1129" s="130" t="str">
        <f t="shared" si="6"/>
        <v/>
      </c>
      <c r="I1129" s="147">
        <f t="shared" si="7"/>
        <v>4.566515618</v>
      </c>
      <c r="J1129" s="130"/>
      <c r="K1129" s="130"/>
      <c r="L1129" s="130"/>
      <c r="M1129" s="130"/>
      <c r="N1129" s="130"/>
      <c r="O1129" s="130"/>
      <c r="P1129" s="130"/>
      <c r="Q1129" s="130"/>
      <c r="R1129" s="130"/>
      <c r="S1129" s="130"/>
      <c r="T1129" s="130"/>
      <c r="U1129" s="130"/>
    </row>
    <row r="1130" ht="12.75" customHeight="1">
      <c r="A1130" s="142">
        <v>45317.0</v>
      </c>
      <c r="B1130" s="146">
        <f t="shared" si="8"/>
        <v>4.537506353</v>
      </c>
      <c r="C1130" s="144">
        <f t="shared" si="1"/>
        <v>2024</v>
      </c>
      <c r="D1130" s="144">
        <f t="shared" si="2"/>
        <v>1</v>
      </c>
      <c r="E1130" s="131">
        <f t="shared" si="3"/>
        <v>45382</v>
      </c>
      <c r="F1130" s="131">
        <f t="shared" si="4"/>
        <v>45473</v>
      </c>
      <c r="G1130" s="130" t="str">
        <f t="shared" si="5"/>
        <v/>
      </c>
      <c r="H1130" s="130" t="str">
        <f t="shared" si="6"/>
        <v/>
      </c>
      <c r="I1130" s="147">
        <f t="shared" si="7"/>
        <v>4.566515618</v>
      </c>
      <c r="J1130" s="130"/>
      <c r="K1130" s="130"/>
      <c r="L1130" s="130"/>
      <c r="M1130" s="130"/>
      <c r="N1130" s="130"/>
      <c r="O1130" s="130"/>
      <c r="P1130" s="130"/>
      <c r="Q1130" s="130"/>
      <c r="R1130" s="130"/>
      <c r="S1130" s="130"/>
      <c r="T1130" s="130"/>
      <c r="U1130" s="130"/>
    </row>
    <row r="1131" ht="12.75" customHeight="1">
      <c r="A1131" s="142">
        <v>45318.0</v>
      </c>
      <c r="B1131" s="146">
        <f t="shared" si="8"/>
        <v>4.637632271</v>
      </c>
      <c r="C1131" s="144">
        <f t="shared" si="1"/>
        <v>2024</v>
      </c>
      <c r="D1131" s="144">
        <f t="shared" si="2"/>
        <v>1</v>
      </c>
      <c r="E1131" s="131">
        <f t="shared" si="3"/>
        <v>45382</v>
      </c>
      <c r="F1131" s="131">
        <f t="shared" si="4"/>
        <v>45473</v>
      </c>
      <c r="G1131" s="130" t="str">
        <f t="shared" si="5"/>
        <v/>
      </c>
      <c r="H1131" s="130" t="str">
        <f t="shared" si="6"/>
        <v/>
      </c>
      <c r="I1131" s="147">
        <f t="shared" si="7"/>
        <v>4.566515618</v>
      </c>
      <c r="J1131" s="130"/>
      <c r="K1131" s="130"/>
      <c r="L1131" s="130"/>
      <c r="M1131" s="130"/>
      <c r="N1131" s="130"/>
      <c r="O1131" s="130"/>
      <c r="P1131" s="130"/>
      <c r="Q1131" s="130"/>
      <c r="R1131" s="130"/>
      <c r="S1131" s="130"/>
      <c r="T1131" s="130"/>
      <c r="U1131" s="130"/>
    </row>
    <row r="1132" ht="12.75" customHeight="1">
      <c r="A1132" s="142">
        <v>45319.0</v>
      </c>
      <c r="B1132" s="146">
        <f t="shared" si="8"/>
        <v>4.535299204</v>
      </c>
      <c r="C1132" s="144">
        <f t="shared" si="1"/>
        <v>2024</v>
      </c>
      <c r="D1132" s="144">
        <f t="shared" si="2"/>
        <v>1</v>
      </c>
      <c r="E1132" s="131">
        <f t="shared" si="3"/>
        <v>45382</v>
      </c>
      <c r="F1132" s="131">
        <f t="shared" si="4"/>
        <v>45473</v>
      </c>
      <c r="G1132" s="130" t="str">
        <f t="shared" si="5"/>
        <v/>
      </c>
      <c r="H1132" s="130" t="str">
        <f t="shared" si="6"/>
        <v/>
      </c>
      <c r="I1132" s="147">
        <f t="shared" si="7"/>
        <v>4.566515618</v>
      </c>
      <c r="J1132" s="130"/>
      <c r="K1132" s="130"/>
      <c r="L1132" s="130"/>
      <c r="M1132" s="130"/>
      <c r="N1132" s="130"/>
      <c r="O1132" s="130"/>
      <c r="P1132" s="130"/>
      <c r="Q1132" s="130"/>
      <c r="R1132" s="130"/>
      <c r="S1132" s="130"/>
      <c r="T1132" s="130"/>
      <c r="U1132" s="130"/>
    </row>
    <row r="1133" ht="12.75" customHeight="1">
      <c r="A1133" s="142">
        <v>45320.0</v>
      </c>
      <c r="B1133" s="146">
        <f t="shared" si="8"/>
        <v>4.635372002</v>
      </c>
      <c r="C1133" s="144">
        <f t="shared" si="1"/>
        <v>2024</v>
      </c>
      <c r="D1133" s="144">
        <f t="shared" si="2"/>
        <v>1</v>
      </c>
      <c r="E1133" s="131">
        <f t="shared" si="3"/>
        <v>45382</v>
      </c>
      <c r="F1133" s="131">
        <f t="shared" si="4"/>
        <v>45473</v>
      </c>
      <c r="G1133" s="130" t="str">
        <f t="shared" si="5"/>
        <v/>
      </c>
      <c r="H1133" s="130" t="str">
        <f t="shared" si="6"/>
        <v/>
      </c>
      <c r="I1133" s="147">
        <f t="shared" si="7"/>
        <v>4.566515618</v>
      </c>
      <c r="J1133" s="130"/>
      <c r="K1133" s="130"/>
      <c r="L1133" s="130"/>
      <c r="M1133" s="130"/>
      <c r="N1133" s="130"/>
      <c r="O1133" s="130"/>
      <c r="P1133" s="130"/>
      <c r="Q1133" s="130"/>
      <c r="R1133" s="130"/>
      <c r="S1133" s="130"/>
      <c r="T1133" s="130"/>
      <c r="U1133" s="130"/>
    </row>
    <row r="1134" ht="12.75" customHeight="1">
      <c r="A1134" s="142">
        <v>45321.0</v>
      </c>
      <c r="B1134" s="146">
        <f t="shared" si="8"/>
        <v>4.533093323</v>
      </c>
      <c r="C1134" s="144">
        <f t="shared" si="1"/>
        <v>2024</v>
      </c>
      <c r="D1134" s="144">
        <f t="shared" si="2"/>
        <v>1</v>
      </c>
      <c r="E1134" s="131">
        <f t="shared" si="3"/>
        <v>45382</v>
      </c>
      <c r="F1134" s="131">
        <f t="shared" si="4"/>
        <v>45473</v>
      </c>
      <c r="G1134" s="130" t="str">
        <f t="shared" si="5"/>
        <v/>
      </c>
      <c r="H1134" s="130" t="str">
        <f t="shared" si="6"/>
        <v/>
      </c>
      <c r="I1134" s="147">
        <f t="shared" si="7"/>
        <v>4.566515618</v>
      </c>
      <c r="J1134" s="130"/>
      <c r="K1134" s="130"/>
      <c r="L1134" s="130"/>
      <c r="M1134" s="130"/>
      <c r="N1134" s="130"/>
      <c r="O1134" s="130"/>
      <c r="P1134" s="130"/>
      <c r="Q1134" s="130"/>
      <c r="R1134" s="130"/>
      <c r="S1134" s="130"/>
      <c r="T1134" s="130"/>
      <c r="U1134" s="130"/>
    </row>
    <row r="1135" ht="12.75" customHeight="1">
      <c r="A1135" s="142">
        <v>45322.0</v>
      </c>
      <c r="B1135" s="146">
        <f t="shared" si="8"/>
        <v>4.633113033</v>
      </c>
      <c r="C1135" s="144">
        <f t="shared" si="1"/>
        <v>2024</v>
      </c>
      <c r="D1135" s="144">
        <f t="shared" si="2"/>
        <v>1</v>
      </c>
      <c r="E1135" s="131">
        <f t="shared" si="3"/>
        <v>45382</v>
      </c>
      <c r="F1135" s="131">
        <f t="shared" si="4"/>
        <v>45473</v>
      </c>
      <c r="G1135" s="130" t="str">
        <f t="shared" si="5"/>
        <v/>
      </c>
      <c r="H1135" s="130" t="str">
        <f t="shared" si="6"/>
        <v/>
      </c>
      <c r="I1135" s="147">
        <f t="shared" si="7"/>
        <v>4.566515618</v>
      </c>
      <c r="J1135" s="130"/>
      <c r="K1135" s="130"/>
      <c r="L1135" s="130"/>
      <c r="M1135" s="130"/>
      <c r="N1135" s="130"/>
      <c r="O1135" s="130"/>
      <c r="P1135" s="130"/>
      <c r="Q1135" s="130"/>
      <c r="R1135" s="130"/>
      <c r="S1135" s="130"/>
      <c r="T1135" s="130"/>
      <c r="U1135" s="130"/>
    </row>
    <row r="1136" ht="12.75" customHeight="1">
      <c r="A1136" s="142">
        <v>45323.0</v>
      </c>
      <c r="B1136" s="146">
        <f t="shared" si="8"/>
        <v>4.53088871</v>
      </c>
      <c r="C1136" s="144">
        <f t="shared" si="1"/>
        <v>2024</v>
      </c>
      <c r="D1136" s="144">
        <f t="shared" si="2"/>
        <v>1</v>
      </c>
      <c r="E1136" s="131">
        <f t="shared" si="3"/>
        <v>45382</v>
      </c>
      <c r="F1136" s="131">
        <f t="shared" si="4"/>
        <v>45473</v>
      </c>
      <c r="G1136" s="130" t="str">
        <f t="shared" si="5"/>
        <v/>
      </c>
      <c r="H1136" s="130" t="str">
        <f t="shared" si="6"/>
        <v/>
      </c>
      <c r="I1136" s="147">
        <f t="shared" si="7"/>
        <v>4.566515618</v>
      </c>
      <c r="J1136" s="130"/>
      <c r="K1136" s="130"/>
      <c r="L1136" s="130"/>
      <c r="M1136" s="130"/>
      <c r="N1136" s="130"/>
      <c r="O1136" s="130"/>
      <c r="P1136" s="130"/>
      <c r="Q1136" s="130"/>
      <c r="R1136" s="130"/>
      <c r="S1136" s="130"/>
      <c r="T1136" s="130"/>
      <c r="U1136" s="130"/>
    </row>
    <row r="1137" ht="12.75" customHeight="1">
      <c r="A1137" s="142">
        <v>45324.0</v>
      </c>
      <c r="B1137" s="146">
        <f t="shared" si="8"/>
        <v>4.630855365</v>
      </c>
      <c r="C1137" s="144">
        <f t="shared" si="1"/>
        <v>2024</v>
      </c>
      <c r="D1137" s="144">
        <f t="shared" si="2"/>
        <v>1</v>
      </c>
      <c r="E1137" s="131">
        <f t="shared" si="3"/>
        <v>45382</v>
      </c>
      <c r="F1137" s="131">
        <f t="shared" si="4"/>
        <v>45473</v>
      </c>
      <c r="G1137" s="130" t="str">
        <f t="shared" si="5"/>
        <v/>
      </c>
      <c r="H1137" s="130" t="str">
        <f t="shared" si="6"/>
        <v/>
      </c>
      <c r="I1137" s="147">
        <f t="shared" si="7"/>
        <v>4.566515618</v>
      </c>
      <c r="J1137" s="130"/>
      <c r="K1137" s="130"/>
      <c r="L1137" s="130"/>
      <c r="M1137" s="130"/>
      <c r="N1137" s="130"/>
      <c r="O1137" s="130"/>
      <c r="P1137" s="130"/>
      <c r="Q1137" s="130"/>
      <c r="R1137" s="130"/>
      <c r="S1137" s="130"/>
      <c r="T1137" s="130"/>
      <c r="U1137" s="130"/>
    </row>
    <row r="1138" ht="12.75" customHeight="1">
      <c r="A1138" s="142">
        <v>45325.0</v>
      </c>
      <c r="B1138" s="146">
        <f t="shared" si="8"/>
        <v>4.528685363</v>
      </c>
      <c r="C1138" s="144">
        <f t="shared" si="1"/>
        <v>2024</v>
      </c>
      <c r="D1138" s="144">
        <f t="shared" si="2"/>
        <v>1</v>
      </c>
      <c r="E1138" s="131">
        <f t="shared" si="3"/>
        <v>45382</v>
      </c>
      <c r="F1138" s="131">
        <f t="shared" si="4"/>
        <v>45473</v>
      </c>
      <c r="G1138" s="130" t="str">
        <f t="shared" si="5"/>
        <v/>
      </c>
      <c r="H1138" s="130" t="str">
        <f t="shared" si="6"/>
        <v/>
      </c>
      <c r="I1138" s="147">
        <f t="shared" si="7"/>
        <v>4.566515618</v>
      </c>
      <c r="J1138" s="130"/>
      <c r="K1138" s="130"/>
      <c r="L1138" s="130"/>
      <c r="M1138" s="130"/>
      <c r="N1138" s="130"/>
      <c r="O1138" s="130"/>
      <c r="P1138" s="130"/>
      <c r="Q1138" s="130"/>
      <c r="R1138" s="130"/>
      <c r="S1138" s="130"/>
      <c r="T1138" s="130"/>
      <c r="U1138" s="130"/>
    </row>
    <row r="1139" ht="12.75" customHeight="1">
      <c r="A1139" s="142">
        <v>45326.0</v>
      </c>
      <c r="B1139" s="146">
        <f t="shared" si="8"/>
        <v>4.628598997</v>
      </c>
      <c r="C1139" s="144">
        <f t="shared" si="1"/>
        <v>2024</v>
      </c>
      <c r="D1139" s="144">
        <f t="shared" si="2"/>
        <v>1</v>
      </c>
      <c r="E1139" s="131">
        <f t="shared" si="3"/>
        <v>45382</v>
      </c>
      <c r="F1139" s="131">
        <f t="shared" si="4"/>
        <v>45473</v>
      </c>
      <c r="G1139" s="130" t="str">
        <f t="shared" si="5"/>
        <v/>
      </c>
      <c r="H1139" s="130" t="str">
        <f t="shared" si="6"/>
        <v/>
      </c>
      <c r="I1139" s="147">
        <f t="shared" si="7"/>
        <v>4.566515618</v>
      </c>
      <c r="J1139" s="130"/>
      <c r="K1139" s="130"/>
      <c r="L1139" s="130"/>
      <c r="M1139" s="130"/>
      <c r="N1139" s="130"/>
      <c r="O1139" s="130"/>
      <c r="P1139" s="130"/>
      <c r="Q1139" s="130"/>
      <c r="R1139" s="130"/>
      <c r="S1139" s="130"/>
      <c r="T1139" s="130"/>
      <c r="U1139" s="130"/>
    </row>
    <row r="1140" ht="12.75" customHeight="1">
      <c r="A1140" s="142">
        <v>45327.0</v>
      </c>
      <c r="B1140" s="146">
        <f t="shared" si="8"/>
        <v>4.526483282</v>
      </c>
      <c r="C1140" s="144">
        <f t="shared" si="1"/>
        <v>2024</v>
      </c>
      <c r="D1140" s="144">
        <f t="shared" si="2"/>
        <v>1</v>
      </c>
      <c r="E1140" s="131">
        <f t="shared" si="3"/>
        <v>45382</v>
      </c>
      <c r="F1140" s="131">
        <f t="shared" si="4"/>
        <v>45473</v>
      </c>
      <c r="G1140" s="130" t="str">
        <f t="shared" si="5"/>
        <v/>
      </c>
      <c r="H1140" s="130" t="str">
        <f t="shared" si="6"/>
        <v/>
      </c>
      <c r="I1140" s="147">
        <f t="shared" si="7"/>
        <v>4.566515618</v>
      </c>
      <c r="J1140" s="130"/>
      <c r="K1140" s="130"/>
      <c r="L1140" s="130"/>
      <c r="M1140" s="130"/>
      <c r="N1140" s="130"/>
      <c r="O1140" s="130"/>
      <c r="P1140" s="130"/>
      <c r="Q1140" s="130"/>
      <c r="R1140" s="130"/>
      <c r="S1140" s="130"/>
      <c r="T1140" s="130"/>
      <c r="U1140" s="130"/>
    </row>
    <row r="1141" ht="12.75" customHeight="1">
      <c r="A1141" s="142">
        <v>45328.0</v>
      </c>
      <c r="B1141" s="146">
        <f t="shared" si="8"/>
        <v>4.626343926</v>
      </c>
      <c r="C1141" s="144">
        <f t="shared" si="1"/>
        <v>2024</v>
      </c>
      <c r="D1141" s="144">
        <f t="shared" si="2"/>
        <v>1</v>
      </c>
      <c r="E1141" s="131">
        <f t="shared" si="3"/>
        <v>45382</v>
      </c>
      <c r="F1141" s="131">
        <f t="shared" si="4"/>
        <v>45473</v>
      </c>
      <c r="G1141" s="130" t="str">
        <f t="shared" si="5"/>
        <v/>
      </c>
      <c r="H1141" s="130" t="str">
        <f t="shared" si="6"/>
        <v/>
      </c>
      <c r="I1141" s="147">
        <f t="shared" si="7"/>
        <v>4.566515618</v>
      </c>
      <c r="J1141" s="130"/>
      <c r="K1141" s="130"/>
      <c r="L1141" s="130"/>
      <c r="M1141" s="130"/>
      <c r="N1141" s="130"/>
      <c r="O1141" s="130"/>
      <c r="P1141" s="130"/>
      <c r="Q1141" s="130"/>
      <c r="R1141" s="130"/>
      <c r="S1141" s="130"/>
      <c r="T1141" s="130"/>
      <c r="U1141" s="130"/>
    </row>
    <row r="1142" ht="12.75" customHeight="1">
      <c r="A1142" s="142">
        <v>45329.0</v>
      </c>
      <c r="B1142" s="146">
        <f t="shared" si="8"/>
        <v>4.524282466</v>
      </c>
      <c r="C1142" s="144">
        <f t="shared" si="1"/>
        <v>2024</v>
      </c>
      <c r="D1142" s="144">
        <f t="shared" si="2"/>
        <v>1</v>
      </c>
      <c r="E1142" s="131">
        <f t="shared" si="3"/>
        <v>45382</v>
      </c>
      <c r="F1142" s="131">
        <f t="shared" si="4"/>
        <v>45473</v>
      </c>
      <c r="G1142" s="130" t="str">
        <f t="shared" si="5"/>
        <v/>
      </c>
      <c r="H1142" s="130" t="str">
        <f t="shared" si="6"/>
        <v/>
      </c>
      <c r="I1142" s="147">
        <f t="shared" si="7"/>
        <v>4.566515618</v>
      </c>
      <c r="J1142" s="130"/>
      <c r="K1142" s="130"/>
      <c r="L1142" s="130"/>
      <c r="M1142" s="130"/>
      <c r="N1142" s="130"/>
      <c r="O1142" s="130"/>
      <c r="P1142" s="130"/>
      <c r="Q1142" s="130"/>
      <c r="R1142" s="130"/>
      <c r="S1142" s="130"/>
      <c r="T1142" s="130"/>
      <c r="U1142" s="130"/>
    </row>
    <row r="1143" ht="12.75" customHeight="1">
      <c r="A1143" s="142">
        <v>45330.0</v>
      </c>
      <c r="B1143" s="146">
        <f t="shared" si="8"/>
        <v>4.624090153</v>
      </c>
      <c r="C1143" s="144">
        <f t="shared" si="1"/>
        <v>2024</v>
      </c>
      <c r="D1143" s="144">
        <f t="shared" si="2"/>
        <v>1</v>
      </c>
      <c r="E1143" s="131">
        <f t="shared" si="3"/>
        <v>45382</v>
      </c>
      <c r="F1143" s="131">
        <f t="shared" si="4"/>
        <v>45473</v>
      </c>
      <c r="G1143" s="130" t="str">
        <f t="shared" si="5"/>
        <v/>
      </c>
      <c r="H1143" s="130" t="str">
        <f t="shared" si="6"/>
        <v/>
      </c>
      <c r="I1143" s="147">
        <f t="shared" si="7"/>
        <v>4.566515618</v>
      </c>
      <c r="J1143" s="130"/>
      <c r="K1143" s="130"/>
      <c r="L1143" s="130"/>
      <c r="M1143" s="130"/>
      <c r="N1143" s="130"/>
      <c r="O1143" s="130"/>
      <c r="P1143" s="130"/>
      <c r="Q1143" s="130"/>
      <c r="R1143" s="130"/>
      <c r="S1143" s="130"/>
      <c r="T1143" s="130"/>
      <c r="U1143" s="130"/>
    </row>
    <row r="1144" ht="12.75" customHeight="1">
      <c r="A1144" s="142">
        <v>45331.0</v>
      </c>
      <c r="B1144" s="146">
        <f t="shared" si="8"/>
        <v>4.522082914</v>
      </c>
      <c r="C1144" s="144">
        <f t="shared" si="1"/>
        <v>2024</v>
      </c>
      <c r="D1144" s="144">
        <f t="shared" si="2"/>
        <v>1</v>
      </c>
      <c r="E1144" s="131">
        <f t="shared" si="3"/>
        <v>45382</v>
      </c>
      <c r="F1144" s="131">
        <f t="shared" si="4"/>
        <v>45473</v>
      </c>
      <c r="G1144" s="130" t="str">
        <f t="shared" si="5"/>
        <v/>
      </c>
      <c r="H1144" s="130" t="str">
        <f t="shared" si="6"/>
        <v/>
      </c>
      <c r="I1144" s="147">
        <f t="shared" si="7"/>
        <v>4.566515618</v>
      </c>
      <c r="J1144" s="130"/>
      <c r="K1144" s="130"/>
      <c r="L1144" s="130"/>
      <c r="M1144" s="130"/>
      <c r="N1144" s="130"/>
      <c r="O1144" s="130"/>
      <c r="P1144" s="130"/>
      <c r="Q1144" s="130"/>
      <c r="R1144" s="130"/>
      <c r="S1144" s="130"/>
      <c r="T1144" s="130"/>
      <c r="U1144" s="130"/>
    </row>
    <row r="1145" ht="12.75" customHeight="1">
      <c r="A1145" s="142">
        <v>45332.0</v>
      </c>
      <c r="B1145" s="146">
        <f t="shared" si="8"/>
        <v>4.621837677</v>
      </c>
      <c r="C1145" s="144">
        <f t="shared" si="1"/>
        <v>2024</v>
      </c>
      <c r="D1145" s="144">
        <f t="shared" si="2"/>
        <v>1</v>
      </c>
      <c r="E1145" s="131">
        <f t="shared" si="3"/>
        <v>45382</v>
      </c>
      <c r="F1145" s="131">
        <f t="shared" si="4"/>
        <v>45473</v>
      </c>
      <c r="G1145" s="130" t="str">
        <f t="shared" si="5"/>
        <v/>
      </c>
      <c r="H1145" s="130" t="str">
        <f t="shared" si="6"/>
        <v/>
      </c>
      <c r="I1145" s="147">
        <f t="shared" si="7"/>
        <v>4.566515618</v>
      </c>
      <c r="J1145" s="130"/>
      <c r="K1145" s="130"/>
      <c r="L1145" s="130"/>
      <c r="M1145" s="130"/>
      <c r="N1145" s="130"/>
      <c r="O1145" s="130"/>
      <c r="P1145" s="130"/>
      <c r="Q1145" s="130"/>
      <c r="R1145" s="130"/>
      <c r="S1145" s="130"/>
      <c r="T1145" s="130"/>
      <c r="U1145" s="130"/>
    </row>
    <row r="1146" ht="12.75" customHeight="1">
      <c r="A1146" s="142">
        <v>45333.0</v>
      </c>
      <c r="B1146" s="146">
        <f t="shared" si="8"/>
        <v>4.519884626</v>
      </c>
      <c r="C1146" s="144">
        <f t="shared" si="1"/>
        <v>2024</v>
      </c>
      <c r="D1146" s="144">
        <f t="shared" si="2"/>
        <v>1</v>
      </c>
      <c r="E1146" s="131">
        <f t="shared" si="3"/>
        <v>45382</v>
      </c>
      <c r="F1146" s="131">
        <f t="shared" si="4"/>
        <v>45473</v>
      </c>
      <c r="G1146" s="130" t="str">
        <f t="shared" si="5"/>
        <v/>
      </c>
      <c r="H1146" s="130" t="str">
        <f t="shared" si="6"/>
        <v/>
      </c>
      <c r="I1146" s="147">
        <f t="shared" si="7"/>
        <v>4.566515618</v>
      </c>
      <c r="J1146" s="130"/>
      <c r="K1146" s="130"/>
      <c r="L1146" s="130"/>
      <c r="M1146" s="130"/>
      <c r="N1146" s="130"/>
      <c r="O1146" s="130"/>
      <c r="P1146" s="130"/>
      <c r="Q1146" s="130"/>
      <c r="R1146" s="130"/>
      <c r="S1146" s="130"/>
      <c r="T1146" s="130"/>
      <c r="U1146" s="130"/>
    </row>
    <row r="1147" ht="12.75" customHeight="1">
      <c r="A1147" s="142">
        <v>45334.0</v>
      </c>
      <c r="B1147" s="146">
        <f t="shared" si="8"/>
        <v>4.619586497</v>
      </c>
      <c r="C1147" s="144">
        <f t="shared" si="1"/>
        <v>2024</v>
      </c>
      <c r="D1147" s="144">
        <f t="shared" si="2"/>
        <v>1</v>
      </c>
      <c r="E1147" s="131">
        <f t="shared" si="3"/>
        <v>45382</v>
      </c>
      <c r="F1147" s="131">
        <f t="shared" si="4"/>
        <v>45473</v>
      </c>
      <c r="G1147" s="130" t="str">
        <f t="shared" si="5"/>
        <v/>
      </c>
      <c r="H1147" s="130" t="str">
        <f t="shared" si="6"/>
        <v/>
      </c>
      <c r="I1147" s="147">
        <f t="shared" si="7"/>
        <v>4.566515618</v>
      </c>
      <c r="J1147" s="130"/>
      <c r="K1147" s="130"/>
      <c r="L1147" s="130"/>
      <c r="M1147" s="130"/>
      <c r="N1147" s="130"/>
      <c r="O1147" s="130"/>
      <c r="P1147" s="130"/>
      <c r="Q1147" s="130"/>
      <c r="R1147" s="130"/>
      <c r="S1147" s="130"/>
      <c r="T1147" s="130"/>
      <c r="U1147" s="130"/>
    </row>
    <row r="1148" ht="12.75" customHeight="1">
      <c r="A1148" s="142">
        <v>45335.0</v>
      </c>
      <c r="B1148" s="146">
        <f t="shared" si="8"/>
        <v>4.5176876</v>
      </c>
      <c r="C1148" s="144">
        <f t="shared" si="1"/>
        <v>2024</v>
      </c>
      <c r="D1148" s="144">
        <f t="shared" si="2"/>
        <v>1</v>
      </c>
      <c r="E1148" s="131">
        <f t="shared" si="3"/>
        <v>45382</v>
      </c>
      <c r="F1148" s="131">
        <f t="shared" si="4"/>
        <v>45473</v>
      </c>
      <c r="G1148" s="130" t="str">
        <f t="shared" si="5"/>
        <v/>
      </c>
      <c r="H1148" s="130" t="str">
        <f t="shared" si="6"/>
        <v/>
      </c>
      <c r="I1148" s="147">
        <f t="shared" si="7"/>
        <v>4.566515618</v>
      </c>
      <c r="J1148" s="130"/>
      <c r="K1148" s="130"/>
      <c r="L1148" s="130"/>
      <c r="M1148" s="130"/>
      <c r="N1148" s="130"/>
      <c r="O1148" s="130"/>
      <c r="P1148" s="130"/>
      <c r="Q1148" s="130"/>
      <c r="R1148" s="130"/>
      <c r="S1148" s="130"/>
      <c r="T1148" s="130"/>
      <c r="U1148" s="130"/>
    </row>
    <row r="1149" ht="12.75" customHeight="1">
      <c r="A1149" s="142">
        <v>45336.0</v>
      </c>
      <c r="B1149" s="146">
        <f t="shared" si="8"/>
        <v>4.617336612</v>
      </c>
      <c r="C1149" s="144">
        <f t="shared" si="1"/>
        <v>2024</v>
      </c>
      <c r="D1149" s="144">
        <f t="shared" si="2"/>
        <v>1</v>
      </c>
      <c r="E1149" s="131">
        <f t="shared" si="3"/>
        <v>45382</v>
      </c>
      <c r="F1149" s="131">
        <f t="shared" si="4"/>
        <v>45473</v>
      </c>
      <c r="G1149" s="130" t="str">
        <f t="shared" si="5"/>
        <v/>
      </c>
      <c r="H1149" s="130" t="str">
        <f t="shared" si="6"/>
        <v/>
      </c>
      <c r="I1149" s="147">
        <f t="shared" si="7"/>
        <v>4.566515618</v>
      </c>
      <c r="J1149" s="130"/>
      <c r="K1149" s="130"/>
      <c r="L1149" s="130"/>
      <c r="M1149" s="130"/>
      <c r="N1149" s="130"/>
      <c r="O1149" s="130"/>
      <c r="P1149" s="130"/>
      <c r="Q1149" s="130"/>
      <c r="R1149" s="130"/>
      <c r="S1149" s="130"/>
      <c r="T1149" s="130"/>
      <c r="U1149" s="130"/>
    </row>
    <row r="1150" ht="12.75" customHeight="1">
      <c r="A1150" s="142">
        <v>45337.0</v>
      </c>
      <c r="B1150" s="146">
        <f t="shared" si="8"/>
        <v>4.515491836</v>
      </c>
      <c r="C1150" s="144">
        <f t="shared" si="1"/>
        <v>2024</v>
      </c>
      <c r="D1150" s="144">
        <f t="shared" si="2"/>
        <v>1</v>
      </c>
      <c r="E1150" s="131">
        <f t="shared" si="3"/>
        <v>45382</v>
      </c>
      <c r="F1150" s="131">
        <f t="shared" si="4"/>
        <v>45473</v>
      </c>
      <c r="G1150" s="130" t="str">
        <f t="shared" si="5"/>
        <v/>
      </c>
      <c r="H1150" s="130" t="str">
        <f t="shared" si="6"/>
        <v/>
      </c>
      <c r="I1150" s="147">
        <f t="shared" si="7"/>
        <v>4.566515618</v>
      </c>
      <c r="J1150" s="130"/>
      <c r="K1150" s="130"/>
      <c r="L1150" s="130"/>
      <c r="M1150" s="130"/>
      <c r="N1150" s="130"/>
      <c r="O1150" s="130"/>
      <c r="P1150" s="130"/>
      <c r="Q1150" s="130"/>
      <c r="R1150" s="130"/>
      <c r="S1150" s="130"/>
      <c r="T1150" s="130"/>
      <c r="U1150" s="130"/>
    </row>
    <row r="1151" ht="12.75" customHeight="1">
      <c r="A1151" s="142">
        <v>45338.0</v>
      </c>
      <c r="B1151" s="146">
        <f t="shared" si="8"/>
        <v>4.615088021</v>
      </c>
      <c r="C1151" s="144">
        <f t="shared" si="1"/>
        <v>2024</v>
      </c>
      <c r="D1151" s="144">
        <f t="shared" si="2"/>
        <v>1</v>
      </c>
      <c r="E1151" s="131">
        <f t="shared" si="3"/>
        <v>45382</v>
      </c>
      <c r="F1151" s="131">
        <f t="shared" si="4"/>
        <v>45473</v>
      </c>
      <c r="G1151" s="130" t="str">
        <f t="shared" si="5"/>
        <v/>
      </c>
      <c r="H1151" s="130" t="str">
        <f t="shared" si="6"/>
        <v/>
      </c>
      <c r="I1151" s="147">
        <f t="shared" si="7"/>
        <v>4.566515618</v>
      </c>
      <c r="J1151" s="130"/>
      <c r="K1151" s="130"/>
      <c r="L1151" s="130"/>
      <c r="M1151" s="130"/>
      <c r="N1151" s="130"/>
      <c r="O1151" s="130"/>
      <c r="P1151" s="130"/>
      <c r="Q1151" s="130"/>
      <c r="R1151" s="130"/>
      <c r="S1151" s="130"/>
      <c r="T1151" s="130"/>
      <c r="U1151" s="130"/>
    </row>
    <row r="1152" ht="12.75" customHeight="1">
      <c r="A1152" s="142">
        <v>45339.0</v>
      </c>
      <c r="B1152" s="146">
        <f t="shared" si="8"/>
        <v>4.513297332</v>
      </c>
      <c r="C1152" s="144">
        <f t="shared" si="1"/>
        <v>2024</v>
      </c>
      <c r="D1152" s="144">
        <f t="shared" si="2"/>
        <v>1</v>
      </c>
      <c r="E1152" s="131">
        <f t="shared" si="3"/>
        <v>45382</v>
      </c>
      <c r="F1152" s="131">
        <f t="shared" si="4"/>
        <v>45473</v>
      </c>
      <c r="G1152" s="130" t="str">
        <f t="shared" si="5"/>
        <v/>
      </c>
      <c r="H1152" s="130" t="str">
        <f t="shared" si="6"/>
        <v/>
      </c>
      <c r="I1152" s="147">
        <f t="shared" si="7"/>
        <v>4.566515618</v>
      </c>
      <c r="J1152" s="130"/>
      <c r="K1152" s="130"/>
      <c r="L1152" s="130"/>
      <c r="M1152" s="130"/>
      <c r="N1152" s="130"/>
      <c r="O1152" s="130"/>
      <c r="P1152" s="130"/>
      <c r="Q1152" s="130"/>
      <c r="R1152" s="130"/>
      <c r="S1152" s="130"/>
      <c r="T1152" s="130"/>
      <c r="U1152" s="130"/>
    </row>
    <row r="1153" ht="12.75" customHeight="1">
      <c r="A1153" s="142">
        <v>45340.0</v>
      </c>
      <c r="B1153" s="146">
        <f t="shared" si="8"/>
        <v>4.612840723</v>
      </c>
      <c r="C1153" s="144">
        <f t="shared" si="1"/>
        <v>2024</v>
      </c>
      <c r="D1153" s="144">
        <f t="shared" si="2"/>
        <v>1</v>
      </c>
      <c r="E1153" s="131">
        <f t="shared" si="3"/>
        <v>45382</v>
      </c>
      <c r="F1153" s="131">
        <f t="shared" si="4"/>
        <v>45473</v>
      </c>
      <c r="G1153" s="130" t="str">
        <f t="shared" si="5"/>
        <v/>
      </c>
      <c r="H1153" s="130" t="str">
        <f t="shared" si="6"/>
        <v/>
      </c>
      <c r="I1153" s="147">
        <f t="shared" si="7"/>
        <v>4.566515618</v>
      </c>
      <c r="J1153" s="130"/>
      <c r="K1153" s="130"/>
      <c r="L1153" s="130"/>
      <c r="M1153" s="130"/>
      <c r="N1153" s="130"/>
      <c r="O1153" s="130"/>
      <c r="P1153" s="130"/>
      <c r="Q1153" s="130"/>
      <c r="R1153" s="130"/>
      <c r="S1153" s="130"/>
      <c r="T1153" s="130"/>
      <c r="U1153" s="130"/>
    </row>
    <row r="1154" ht="12.75" customHeight="1">
      <c r="A1154" s="142">
        <v>45341.0</v>
      </c>
      <c r="B1154" s="146">
        <f t="shared" si="8"/>
        <v>4.511104089</v>
      </c>
      <c r="C1154" s="144">
        <f t="shared" si="1"/>
        <v>2024</v>
      </c>
      <c r="D1154" s="144">
        <f t="shared" si="2"/>
        <v>1</v>
      </c>
      <c r="E1154" s="131">
        <f t="shared" si="3"/>
        <v>45382</v>
      </c>
      <c r="F1154" s="131">
        <f t="shared" si="4"/>
        <v>45473</v>
      </c>
      <c r="G1154" s="130" t="str">
        <f t="shared" si="5"/>
        <v/>
      </c>
      <c r="H1154" s="130" t="str">
        <f t="shared" si="6"/>
        <v/>
      </c>
      <c r="I1154" s="147">
        <f t="shared" si="7"/>
        <v>4.566515618</v>
      </c>
      <c r="J1154" s="130"/>
      <c r="K1154" s="130"/>
      <c r="L1154" s="130"/>
      <c r="M1154" s="130"/>
      <c r="N1154" s="130"/>
      <c r="O1154" s="130"/>
      <c r="P1154" s="130"/>
      <c r="Q1154" s="130"/>
      <c r="R1154" s="130"/>
      <c r="S1154" s="130"/>
      <c r="T1154" s="130"/>
      <c r="U1154" s="130"/>
    </row>
    <row r="1155" ht="12.75" customHeight="1">
      <c r="A1155" s="142">
        <v>45342.0</v>
      </c>
      <c r="B1155" s="146">
        <f t="shared" si="8"/>
        <v>4.610594718</v>
      </c>
      <c r="C1155" s="144">
        <f t="shared" si="1"/>
        <v>2024</v>
      </c>
      <c r="D1155" s="144">
        <f t="shared" si="2"/>
        <v>1</v>
      </c>
      <c r="E1155" s="131">
        <f t="shared" si="3"/>
        <v>45382</v>
      </c>
      <c r="F1155" s="131">
        <f t="shared" si="4"/>
        <v>45473</v>
      </c>
      <c r="G1155" s="130" t="str">
        <f t="shared" si="5"/>
        <v/>
      </c>
      <c r="H1155" s="130" t="str">
        <f t="shared" si="6"/>
        <v/>
      </c>
      <c r="I1155" s="147">
        <f t="shared" si="7"/>
        <v>4.566515618</v>
      </c>
      <c r="J1155" s="130"/>
      <c r="K1155" s="130"/>
      <c r="L1155" s="130"/>
      <c r="M1155" s="130"/>
      <c r="N1155" s="130"/>
      <c r="O1155" s="130"/>
      <c r="P1155" s="130"/>
      <c r="Q1155" s="130"/>
      <c r="R1155" s="130"/>
      <c r="S1155" s="130"/>
      <c r="T1155" s="130"/>
      <c r="U1155" s="130"/>
    </row>
    <row r="1156" ht="12.75" customHeight="1">
      <c r="A1156" s="142">
        <v>45343.0</v>
      </c>
      <c r="B1156" s="146">
        <f t="shared" si="8"/>
        <v>4.508912105</v>
      </c>
      <c r="C1156" s="144">
        <f t="shared" si="1"/>
        <v>2024</v>
      </c>
      <c r="D1156" s="144">
        <f t="shared" si="2"/>
        <v>1</v>
      </c>
      <c r="E1156" s="131">
        <f t="shared" si="3"/>
        <v>45382</v>
      </c>
      <c r="F1156" s="131">
        <f t="shared" si="4"/>
        <v>45473</v>
      </c>
      <c r="G1156" s="130" t="str">
        <f t="shared" si="5"/>
        <v/>
      </c>
      <c r="H1156" s="130" t="str">
        <f t="shared" si="6"/>
        <v/>
      </c>
      <c r="I1156" s="147">
        <f t="shared" si="7"/>
        <v>4.566515618</v>
      </c>
      <c r="J1156" s="130"/>
      <c r="K1156" s="130"/>
      <c r="L1156" s="130"/>
      <c r="M1156" s="130"/>
      <c r="N1156" s="130"/>
      <c r="O1156" s="130"/>
      <c r="P1156" s="130"/>
      <c r="Q1156" s="130"/>
      <c r="R1156" s="130"/>
      <c r="S1156" s="130"/>
      <c r="T1156" s="130"/>
      <c r="U1156" s="130"/>
    </row>
    <row r="1157" ht="12.75" customHeight="1">
      <c r="A1157" s="142">
        <v>45344.0</v>
      </c>
      <c r="B1157" s="146">
        <f t="shared" si="8"/>
        <v>4.608350004</v>
      </c>
      <c r="C1157" s="144">
        <f t="shared" si="1"/>
        <v>2024</v>
      </c>
      <c r="D1157" s="144">
        <f t="shared" si="2"/>
        <v>1</v>
      </c>
      <c r="E1157" s="131">
        <f t="shared" si="3"/>
        <v>45382</v>
      </c>
      <c r="F1157" s="131">
        <f t="shared" si="4"/>
        <v>45473</v>
      </c>
      <c r="G1157" s="130" t="str">
        <f t="shared" si="5"/>
        <v/>
      </c>
      <c r="H1157" s="130" t="str">
        <f t="shared" si="6"/>
        <v/>
      </c>
      <c r="I1157" s="147">
        <f t="shared" si="7"/>
        <v>4.566515618</v>
      </c>
      <c r="J1157" s="130"/>
      <c r="K1157" s="130"/>
      <c r="L1157" s="130"/>
      <c r="M1157" s="130"/>
      <c r="N1157" s="130"/>
      <c r="O1157" s="130"/>
      <c r="P1157" s="130"/>
      <c r="Q1157" s="130"/>
      <c r="R1157" s="130"/>
      <c r="S1157" s="130"/>
      <c r="T1157" s="130"/>
      <c r="U1157" s="130"/>
    </row>
    <row r="1158" ht="12.75" customHeight="1">
      <c r="A1158" s="142">
        <v>45345.0</v>
      </c>
      <c r="B1158" s="146">
        <f t="shared" si="8"/>
        <v>4.506721379</v>
      </c>
      <c r="C1158" s="144">
        <f t="shared" si="1"/>
        <v>2024</v>
      </c>
      <c r="D1158" s="144">
        <f t="shared" si="2"/>
        <v>1</v>
      </c>
      <c r="E1158" s="131">
        <f t="shared" si="3"/>
        <v>45382</v>
      </c>
      <c r="F1158" s="131">
        <f t="shared" si="4"/>
        <v>45473</v>
      </c>
      <c r="G1158" s="130" t="str">
        <f t="shared" si="5"/>
        <v/>
      </c>
      <c r="H1158" s="130" t="str">
        <f t="shared" si="6"/>
        <v/>
      </c>
      <c r="I1158" s="147">
        <f t="shared" si="7"/>
        <v>4.566515618</v>
      </c>
      <c r="J1158" s="130"/>
      <c r="K1158" s="130"/>
      <c r="L1158" s="130"/>
      <c r="M1158" s="130"/>
      <c r="N1158" s="130"/>
      <c r="O1158" s="130"/>
      <c r="P1158" s="130"/>
      <c r="Q1158" s="130"/>
      <c r="R1158" s="130"/>
      <c r="S1158" s="130"/>
      <c r="T1158" s="130"/>
      <c r="U1158" s="130"/>
    </row>
    <row r="1159" ht="12.75" customHeight="1">
      <c r="A1159" s="142">
        <v>45346.0</v>
      </c>
      <c r="B1159" s="146">
        <f t="shared" si="8"/>
        <v>4.606106581</v>
      </c>
      <c r="C1159" s="144">
        <f t="shared" si="1"/>
        <v>2024</v>
      </c>
      <c r="D1159" s="144">
        <f t="shared" si="2"/>
        <v>1</v>
      </c>
      <c r="E1159" s="131">
        <f t="shared" si="3"/>
        <v>45382</v>
      </c>
      <c r="F1159" s="131">
        <f t="shared" si="4"/>
        <v>45473</v>
      </c>
      <c r="G1159" s="130" t="str">
        <f t="shared" si="5"/>
        <v/>
      </c>
      <c r="H1159" s="130" t="str">
        <f t="shared" si="6"/>
        <v/>
      </c>
      <c r="I1159" s="147">
        <f t="shared" si="7"/>
        <v>4.566515618</v>
      </c>
      <c r="J1159" s="130"/>
      <c r="K1159" s="130"/>
      <c r="L1159" s="130"/>
      <c r="M1159" s="130"/>
      <c r="N1159" s="130"/>
      <c r="O1159" s="130"/>
      <c r="P1159" s="130"/>
      <c r="Q1159" s="130"/>
      <c r="R1159" s="130"/>
      <c r="S1159" s="130"/>
      <c r="T1159" s="130"/>
      <c r="U1159" s="130"/>
    </row>
    <row r="1160" ht="12.75" customHeight="1">
      <c r="A1160" s="142">
        <v>45347.0</v>
      </c>
      <c r="B1160" s="146">
        <f t="shared" si="8"/>
        <v>4.504531911</v>
      </c>
      <c r="C1160" s="144">
        <f t="shared" si="1"/>
        <v>2024</v>
      </c>
      <c r="D1160" s="144">
        <f t="shared" si="2"/>
        <v>1</v>
      </c>
      <c r="E1160" s="131">
        <f t="shared" si="3"/>
        <v>45382</v>
      </c>
      <c r="F1160" s="131">
        <f t="shared" si="4"/>
        <v>45473</v>
      </c>
      <c r="G1160" s="130" t="str">
        <f t="shared" si="5"/>
        <v/>
      </c>
      <c r="H1160" s="130" t="str">
        <f t="shared" si="6"/>
        <v/>
      </c>
      <c r="I1160" s="147">
        <f t="shared" si="7"/>
        <v>4.566515618</v>
      </c>
      <c r="J1160" s="130"/>
      <c r="K1160" s="130"/>
      <c r="L1160" s="130"/>
      <c r="M1160" s="130"/>
      <c r="N1160" s="130"/>
      <c r="O1160" s="130"/>
      <c r="P1160" s="130"/>
      <c r="Q1160" s="130"/>
      <c r="R1160" s="130"/>
      <c r="S1160" s="130"/>
      <c r="T1160" s="130"/>
      <c r="U1160" s="130"/>
    </row>
    <row r="1161" ht="12.75" customHeight="1">
      <c r="A1161" s="142">
        <v>45348.0</v>
      </c>
      <c r="B1161" s="146">
        <f t="shared" si="8"/>
        <v>4.603864448</v>
      </c>
      <c r="C1161" s="144">
        <f t="shared" si="1"/>
        <v>2024</v>
      </c>
      <c r="D1161" s="144">
        <f t="shared" si="2"/>
        <v>1</v>
      </c>
      <c r="E1161" s="131">
        <f t="shared" si="3"/>
        <v>45382</v>
      </c>
      <c r="F1161" s="131">
        <f t="shared" si="4"/>
        <v>45473</v>
      </c>
      <c r="G1161" s="130" t="str">
        <f t="shared" si="5"/>
        <v/>
      </c>
      <c r="H1161" s="130" t="str">
        <f t="shared" si="6"/>
        <v/>
      </c>
      <c r="I1161" s="147">
        <f t="shared" si="7"/>
        <v>4.566515618</v>
      </c>
      <c r="J1161" s="130"/>
      <c r="K1161" s="130"/>
      <c r="L1161" s="130"/>
      <c r="M1161" s="130"/>
      <c r="N1161" s="130"/>
      <c r="O1161" s="130"/>
      <c r="P1161" s="130"/>
      <c r="Q1161" s="130"/>
      <c r="R1161" s="130"/>
      <c r="S1161" s="130"/>
      <c r="T1161" s="130"/>
      <c r="U1161" s="130"/>
    </row>
    <row r="1162" ht="12.75" customHeight="1">
      <c r="A1162" s="142">
        <v>45349.0</v>
      </c>
      <c r="B1162" s="146">
        <f t="shared" si="8"/>
        <v>4.502343699</v>
      </c>
      <c r="C1162" s="144">
        <f t="shared" si="1"/>
        <v>2024</v>
      </c>
      <c r="D1162" s="144">
        <f t="shared" si="2"/>
        <v>1</v>
      </c>
      <c r="E1162" s="131">
        <f t="shared" si="3"/>
        <v>45382</v>
      </c>
      <c r="F1162" s="131">
        <f t="shared" si="4"/>
        <v>45473</v>
      </c>
      <c r="G1162" s="130" t="str">
        <f t="shared" si="5"/>
        <v/>
      </c>
      <c r="H1162" s="130" t="str">
        <f t="shared" si="6"/>
        <v/>
      </c>
      <c r="I1162" s="147">
        <f t="shared" si="7"/>
        <v>4.566515618</v>
      </c>
      <c r="J1162" s="130"/>
      <c r="K1162" s="130"/>
      <c r="L1162" s="130"/>
      <c r="M1162" s="130"/>
      <c r="N1162" s="130"/>
      <c r="O1162" s="130"/>
      <c r="P1162" s="130"/>
      <c r="Q1162" s="130"/>
      <c r="R1162" s="130"/>
      <c r="S1162" s="130"/>
      <c r="T1162" s="130"/>
      <c r="U1162" s="130"/>
    </row>
    <row r="1163" ht="12.75" customHeight="1">
      <c r="A1163" s="142">
        <v>45350.0</v>
      </c>
      <c r="B1163" s="146">
        <f t="shared" si="8"/>
        <v>4.601623604</v>
      </c>
      <c r="C1163" s="144">
        <f t="shared" si="1"/>
        <v>2024</v>
      </c>
      <c r="D1163" s="144">
        <f t="shared" si="2"/>
        <v>1</v>
      </c>
      <c r="E1163" s="131">
        <f t="shared" si="3"/>
        <v>45382</v>
      </c>
      <c r="F1163" s="131">
        <f t="shared" si="4"/>
        <v>45473</v>
      </c>
      <c r="G1163" s="130" t="str">
        <f t="shared" si="5"/>
        <v/>
      </c>
      <c r="H1163" s="130" t="str">
        <f t="shared" si="6"/>
        <v/>
      </c>
      <c r="I1163" s="147">
        <f t="shared" si="7"/>
        <v>4.566515618</v>
      </c>
      <c r="J1163" s="130"/>
      <c r="K1163" s="130"/>
      <c r="L1163" s="130"/>
      <c r="M1163" s="130"/>
      <c r="N1163" s="130"/>
      <c r="O1163" s="130"/>
      <c r="P1163" s="130"/>
      <c r="Q1163" s="130"/>
      <c r="R1163" s="130"/>
      <c r="S1163" s="130"/>
      <c r="T1163" s="130"/>
      <c r="U1163" s="130"/>
    </row>
    <row r="1164" ht="12.75" customHeight="1">
      <c r="A1164" s="142">
        <v>45351.0</v>
      </c>
      <c r="B1164" s="146">
        <f t="shared" si="8"/>
        <v>4.500156744</v>
      </c>
      <c r="C1164" s="144">
        <f t="shared" si="1"/>
        <v>2024</v>
      </c>
      <c r="D1164" s="144">
        <f t="shared" si="2"/>
        <v>1</v>
      </c>
      <c r="E1164" s="131">
        <f t="shared" si="3"/>
        <v>45382</v>
      </c>
      <c r="F1164" s="131">
        <f t="shared" si="4"/>
        <v>45473</v>
      </c>
      <c r="G1164" s="130" t="str">
        <f t="shared" si="5"/>
        <v/>
      </c>
      <c r="H1164" s="130" t="str">
        <f t="shared" si="6"/>
        <v/>
      </c>
      <c r="I1164" s="147">
        <f t="shared" si="7"/>
        <v>4.566515618</v>
      </c>
      <c r="J1164" s="130"/>
      <c r="K1164" s="130"/>
      <c r="L1164" s="130"/>
      <c r="M1164" s="130"/>
      <c r="N1164" s="130"/>
      <c r="O1164" s="130"/>
      <c r="P1164" s="130"/>
      <c r="Q1164" s="130"/>
      <c r="R1164" s="130"/>
      <c r="S1164" s="130"/>
      <c r="T1164" s="130"/>
      <c r="U1164" s="130"/>
    </row>
    <row r="1165" ht="12.75" customHeight="1">
      <c r="A1165" s="142">
        <v>45352.0</v>
      </c>
      <c r="B1165" s="146">
        <f t="shared" si="8"/>
        <v>4.599384049</v>
      </c>
      <c r="C1165" s="144">
        <f t="shared" si="1"/>
        <v>2024</v>
      </c>
      <c r="D1165" s="144">
        <f t="shared" si="2"/>
        <v>1</v>
      </c>
      <c r="E1165" s="131">
        <f t="shared" si="3"/>
        <v>45382</v>
      </c>
      <c r="F1165" s="131">
        <f t="shared" si="4"/>
        <v>45473</v>
      </c>
      <c r="G1165" s="130" t="str">
        <f t="shared" si="5"/>
        <v/>
      </c>
      <c r="H1165" s="130" t="str">
        <f t="shared" si="6"/>
        <v/>
      </c>
      <c r="I1165" s="147">
        <f t="shared" si="7"/>
        <v>4.566515618</v>
      </c>
      <c r="J1165" s="130"/>
      <c r="K1165" s="130"/>
      <c r="L1165" s="130"/>
      <c r="M1165" s="130"/>
      <c r="N1165" s="130"/>
      <c r="O1165" s="130"/>
      <c r="P1165" s="130"/>
      <c r="Q1165" s="130"/>
      <c r="R1165" s="130"/>
      <c r="S1165" s="130"/>
      <c r="T1165" s="130"/>
      <c r="U1165" s="130"/>
    </row>
    <row r="1166" ht="12.75" customHeight="1">
      <c r="A1166" s="142">
        <v>45353.0</v>
      </c>
      <c r="B1166" s="146">
        <f t="shared" si="8"/>
        <v>4.497971043</v>
      </c>
      <c r="C1166" s="144">
        <f t="shared" si="1"/>
        <v>2024</v>
      </c>
      <c r="D1166" s="144">
        <f t="shared" si="2"/>
        <v>1</v>
      </c>
      <c r="E1166" s="131">
        <f t="shared" si="3"/>
        <v>45382</v>
      </c>
      <c r="F1166" s="131">
        <f t="shared" si="4"/>
        <v>45473</v>
      </c>
      <c r="G1166" s="130" t="str">
        <f t="shared" si="5"/>
        <v/>
      </c>
      <c r="H1166" s="130" t="str">
        <f t="shared" si="6"/>
        <v/>
      </c>
      <c r="I1166" s="147">
        <f t="shared" si="7"/>
        <v>4.566515618</v>
      </c>
      <c r="J1166" s="130"/>
      <c r="K1166" s="130"/>
      <c r="L1166" s="130"/>
      <c r="M1166" s="130"/>
      <c r="N1166" s="130"/>
      <c r="O1166" s="130"/>
      <c r="P1166" s="130"/>
      <c r="Q1166" s="130"/>
      <c r="R1166" s="130"/>
      <c r="S1166" s="130"/>
      <c r="T1166" s="130"/>
      <c r="U1166" s="130"/>
    </row>
    <row r="1167" ht="12.75" customHeight="1">
      <c r="A1167" s="142">
        <v>45354.0</v>
      </c>
      <c r="B1167" s="146">
        <f t="shared" si="8"/>
        <v>4.597145781</v>
      </c>
      <c r="C1167" s="144">
        <f t="shared" si="1"/>
        <v>2024</v>
      </c>
      <c r="D1167" s="144">
        <f t="shared" si="2"/>
        <v>1</v>
      </c>
      <c r="E1167" s="131">
        <f t="shared" si="3"/>
        <v>45382</v>
      </c>
      <c r="F1167" s="131">
        <f t="shared" si="4"/>
        <v>45473</v>
      </c>
      <c r="G1167" s="130" t="str">
        <f t="shared" si="5"/>
        <v/>
      </c>
      <c r="H1167" s="130" t="str">
        <f t="shared" si="6"/>
        <v/>
      </c>
      <c r="I1167" s="147">
        <f t="shared" si="7"/>
        <v>4.566515618</v>
      </c>
      <c r="J1167" s="130"/>
      <c r="K1167" s="130"/>
      <c r="L1167" s="130"/>
      <c r="M1167" s="130"/>
      <c r="N1167" s="130"/>
      <c r="O1167" s="130"/>
      <c r="P1167" s="130"/>
      <c r="Q1167" s="130"/>
      <c r="R1167" s="130"/>
      <c r="S1167" s="130"/>
      <c r="T1167" s="130"/>
      <c r="U1167" s="130"/>
    </row>
    <row r="1168" ht="12.75" customHeight="1">
      <c r="A1168" s="142">
        <v>45355.0</v>
      </c>
      <c r="B1168" s="146">
        <f t="shared" si="8"/>
        <v>4.495786597</v>
      </c>
      <c r="C1168" s="144">
        <f t="shared" si="1"/>
        <v>2024</v>
      </c>
      <c r="D1168" s="144">
        <f t="shared" si="2"/>
        <v>1</v>
      </c>
      <c r="E1168" s="131">
        <f t="shared" si="3"/>
        <v>45382</v>
      </c>
      <c r="F1168" s="131">
        <f t="shared" si="4"/>
        <v>45473</v>
      </c>
      <c r="G1168" s="130" t="str">
        <f t="shared" si="5"/>
        <v/>
      </c>
      <c r="H1168" s="130" t="str">
        <f t="shared" si="6"/>
        <v/>
      </c>
      <c r="I1168" s="147">
        <f t="shared" si="7"/>
        <v>4.566515618</v>
      </c>
      <c r="J1168" s="130"/>
      <c r="K1168" s="130"/>
      <c r="L1168" s="130"/>
      <c r="M1168" s="130"/>
      <c r="N1168" s="130"/>
      <c r="O1168" s="130"/>
      <c r="P1168" s="130"/>
      <c r="Q1168" s="130"/>
      <c r="R1168" s="130"/>
      <c r="S1168" s="130"/>
      <c r="T1168" s="130"/>
      <c r="U1168" s="130"/>
    </row>
    <row r="1169" ht="12.75" customHeight="1">
      <c r="A1169" s="142">
        <v>45356.0</v>
      </c>
      <c r="B1169" s="146">
        <f t="shared" si="8"/>
        <v>4.594908799</v>
      </c>
      <c r="C1169" s="144">
        <f t="shared" si="1"/>
        <v>2024</v>
      </c>
      <c r="D1169" s="144">
        <f t="shared" si="2"/>
        <v>1</v>
      </c>
      <c r="E1169" s="131">
        <f t="shared" si="3"/>
        <v>45382</v>
      </c>
      <c r="F1169" s="131">
        <f t="shared" si="4"/>
        <v>45473</v>
      </c>
      <c r="G1169" s="130" t="str">
        <f t="shared" si="5"/>
        <v/>
      </c>
      <c r="H1169" s="130" t="str">
        <f t="shared" si="6"/>
        <v/>
      </c>
      <c r="I1169" s="147">
        <f t="shared" si="7"/>
        <v>4.566515618</v>
      </c>
      <c r="J1169" s="130"/>
      <c r="K1169" s="130"/>
      <c r="L1169" s="130"/>
      <c r="M1169" s="130"/>
      <c r="N1169" s="130"/>
      <c r="O1169" s="130"/>
      <c r="P1169" s="130"/>
      <c r="Q1169" s="130"/>
      <c r="R1169" s="130"/>
      <c r="S1169" s="130"/>
      <c r="T1169" s="130"/>
      <c r="U1169" s="130"/>
    </row>
    <row r="1170" ht="12.75" customHeight="1">
      <c r="A1170" s="142">
        <v>45357.0</v>
      </c>
      <c r="B1170" s="146">
        <f t="shared" si="8"/>
        <v>4.493603404</v>
      </c>
      <c r="C1170" s="144">
        <f t="shared" si="1"/>
        <v>2024</v>
      </c>
      <c r="D1170" s="144">
        <f t="shared" si="2"/>
        <v>1</v>
      </c>
      <c r="E1170" s="131">
        <f t="shared" si="3"/>
        <v>45382</v>
      </c>
      <c r="F1170" s="131">
        <f t="shared" si="4"/>
        <v>45473</v>
      </c>
      <c r="G1170" s="130" t="str">
        <f t="shared" si="5"/>
        <v/>
      </c>
      <c r="H1170" s="130" t="str">
        <f t="shared" si="6"/>
        <v/>
      </c>
      <c r="I1170" s="147">
        <f t="shared" si="7"/>
        <v>4.566515618</v>
      </c>
      <c r="J1170" s="130"/>
      <c r="K1170" s="130"/>
      <c r="L1170" s="130"/>
      <c r="M1170" s="130"/>
      <c r="N1170" s="130"/>
      <c r="O1170" s="130"/>
      <c r="P1170" s="130"/>
      <c r="Q1170" s="130"/>
      <c r="R1170" s="130"/>
      <c r="S1170" s="130"/>
      <c r="T1170" s="130"/>
      <c r="U1170" s="130"/>
    </row>
    <row r="1171" ht="12.75" customHeight="1">
      <c r="A1171" s="142">
        <v>45358.0</v>
      </c>
      <c r="B1171" s="146">
        <f t="shared" si="8"/>
        <v>4.592673103</v>
      </c>
      <c r="C1171" s="144">
        <f t="shared" si="1"/>
        <v>2024</v>
      </c>
      <c r="D1171" s="144">
        <f t="shared" si="2"/>
        <v>1</v>
      </c>
      <c r="E1171" s="131">
        <f t="shared" si="3"/>
        <v>45382</v>
      </c>
      <c r="F1171" s="131">
        <f t="shared" si="4"/>
        <v>45473</v>
      </c>
      <c r="G1171" s="130" t="str">
        <f t="shared" si="5"/>
        <v/>
      </c>
      <c r="H1171" s="130" t="str">
        <f t="shared" si="6"/>
        <v/>
      </c>
      <c r="I1171" s="147">
        <f t="shared" si="7"/>
        <v>4.566515618</v>
      </c>
      <c r="J1171" s="130"/>
      <c r="K1171" s="130"/>
      <c r="L1171" s="130"/>
      <c r="M1171" s="130"/>
      <c r="N1171" s="130"/>
      <c r="O1171" s="130"/>
      <c r="P1171" s="130"/>
      <c r="Q1171" s="130"/>
      <c r="R1171" s="130"/>
      <c r="S1171" s="130"/>
      <c r="T1171" s="130"/>
      <c r="U1171" s="130"/>
    </row>
    <row r="1172" ht="12.75" customHeight="1">
      <c r="A1172" s="142">
        <v>45359.0</v>
      </c>
      <c r="B1172" s="146">
        <f t="shared" si="8"/>
        <v>4.491421464</v>
      </c>
      <c r="C1172" s="144">
        <f t="shared" si="1"/>
        <v>2024</v>
      </c>
      <c r="D1172" s="144">
        <f t="shared" si="2"/>
        <v>1</v>
      </c>
      <c r="E1172" s="131">
        <f t="shared" si="3"/>
        <v>45382</v>
      </c>
      <c r="F1172" s="131">
        <f t="shared" si="4"/>
        <v>45473</v>
      </c>
      <c r="G1172" s="130" t="str">
        <f t="shared" si="5"/>
        <v/>
      </c>
      <c r="H1172" s="130" t="str">
        <f t="shared" si="6"/>
        <v/>
      </c>
      <c r="I1172" s="147">
        <f t="shared" si="7"/>
        <v>4.566515618</v>
      </c>
      <c r="J1172" s="130"/>
      <c r="K1172" s="130"/>
      <c r="L1172" s="130"/>
      <c r="M1172" s="130"/>
      <c r="N1172" s="130"/>
      <c r="O1172" s="130"/>
      <c r="P1172" s="130"/>
      <c r="Q1172" s="130"/>
      <c r="R1172" s="130"/>
      <c r="S1172" s="130"/>
      <c r="T1172" s="130"/>
      <c r="U1172" s="130"/>
    </row>
    <row r="1173" ht="12.75" customHeight="1">
      <c r="A1173" s="142">
        <v>45360.0</v>
      </c>
      <c r="B1173" s="146">
        <f t="shared" si="8"/>
        <v>4.590438692</v>
      </c>
      <c r="C1173" s="144">
        <f t="shared" si="1"/>
        <v>2024</v>
      </c>
      <c r="D1173" s="144">
        <f t="shared" si="2"/>
        <v>1</v>
      </c>
      <c r="E1173" s="131">
        <f t="shared" si="3"/>
        <v>45382</v>
      </c>
      <c r="F1173" s="131">
        <f t="shared" si="4"/>
        <v>45473</v>
      </c>
      <c r="G1173" s="130" t="str">
        <f t="shared" si="5"/>
        <v/>
      </c>
      <c r="H1173" s="130" t="str">
        <f t="shared" si="6"/>
        <v/>
      </c>
      <c r="I1173" s="147">
        <f t="shared" si="7"/>
        <v>4.566515618</v>
      </c>
      <c r="J1173" s="130"/>
      <c r="K1173" s="130"/>
      <c r="L1173" s="130"/>
      <c r="M1173" s="130"/>
      <c r="N1173" s="130"/>
      <c r="O1173" s="130"/>
      <c r="P1173" s="130"/>
      <c r="Q1173" s="130"/>
      <c r="R1173" s="130"/>
      <c r="S1173" s="130"/>
      <c r="T1173" s="130"/>
      <c r="U1173" s="130"/>
    </row>
    <row r="1174" ht="12.75" customHeight="1">
      <c r="A1174" s="142">
        <v>45361.0</v>
      </c>
      <c r="B1174" s="146">
        <f t="shared" si="8"/>
        <v>4.489240775</v>
      </c>
      <c r="C1174" s="144">
        <f t="shared" si="1"/>
        <v>2024</v>
      </c>
      <c r="D1174" s="144">
        <f t="shared" si="2"/>
        <v>1</v>
      </c>
      <c r="E1174" s="131">
        <f t="shared" si="3"/>
        <v>45382</v>
      </c>
      <c r="F1174" s="131">
        <f t="shared" si="4"/>
        <v>45473</v>
      </c>
      <c r="G1174" s="130" t="str">
        <f t="shared" si="5"/>
        <v/>
      </c>
      <c r="H1174" s="130" t="str">
        <f t="shared" si="6"/>
        <v/>
      </c>
      <c r="I1174" s="147">
        <f t="shared" si="7"/>
        <v>4.566515618</v>
      </c>
      <c r="J1174" s="130"/>
      <c r="K1174" s="130"/>
      <c r="L1174" s="130"/>
      <c r="M1174" s="130"/>
      <c r="N1174" s="130"/>
      <c r="O1174" s="130"/>
      <c r="P1174" s="130"/>
      <c r="Q1174" s="130"/>
      <c r="R1174" s="130"/>
      <c r="S1174" s="130"/>
      <c r="T1174" s="130"/>
      <c r="U1174" s="130"/>
    </row>
    <row r="1175" ht="12.75" customHeight="1">
      <c r="A1175" s="142">
        <v>45362.0</v>
      </c>
      <c r="B1175" s="146">
        <f t="shared" si="8"/>
        <v>4.588205564</v>
      </c>
      <c r="C1175" s="144">
        <f t="shared" si="1"/>
        <v>2024</v>
      </c>
      <c r="D1175" s="144">
        <f t="shared" si="2"/>
        <v>1</v>
      </c>
      <c r="E1175" s="131">
        <f t="shared" si="3"/>
        <v>45382</v>
      </c>
      <c r="F1175" s="131">
        <f t="shared" si="4"/>
        <v>45473</v>
      </c>
      <c r="G1175" s="130" t="str">
        <f t="shared" si="5"/>
        <v/>
      </c>
      <c r="H1175" s="130" t="str">
        <f t="shared" si="6"/>
        <v/>
      </c>
      <c r="I1175" s="147">
        <f t="shared" si="7"/>
        <v>4.566515618</v>
      </c>
      <c r="J1175" s="130"/>
      <c r="K1175" s="130"/>
      <c r="L1175" s="130"/>
      <c r="M1175" s="130"/>
      <c r="N1175" s="130"/>
      <c r="O1175" s="130"/>
      <c r="P1175" s="130"/>
      <c r="Q1175" s="130"/>
      <c r="R1175" s="130"/>
      <c r="S1175" s="130"/>
      <c r="T1175" s="130"/>
      <c r="U1175" s="130"/>
    </row>
    <row r="1176" ht="12.75" customHeight="1">
      <c r="A1176" s="142">
        <v>45363.0</v>
      </c>
      <c r="B1176" s="146">
        <f t="shared" si="8"/>
        <v>4.487061338</v>
      </c>
      <c r="C1176" s="144">
        <f t="shared" si="1"/>
        <v>2024</v>
      </c>
      <c r="D1176" s="144">
        <f t="shared" si="2"/>
        <v>1</v>
      </c>
      <c r="E1176" s="131">
        <f t="shared" si="3"/>
        <v>45382</v>
      </c>
      <c r="F1176" s="131">
        <f t="shared" si="4"/>
        <v>45473</v>
      </c>
      <c r="G1176" s="130" t="str">
        <f t="shared" si="5"/>
        <v/>
      </c>
      <c r="H1176" s="130" t="str">
        <f t="shared" si="6"/>
        <v/>
      </c>
      <c r="I1176" s="147">
        <f t="shared" si="7"/>
        <v>4.566515618</v>
      </c>
      <c r="J1176" s="130"/>
      <c r="K1176" s="130"/>
      <c r="L1176" s="130"/>
      <c r="M1176" s="130"/>
      <c r="N1176" s="130"/>
      <c r="O1176" s="130"/>
      <c r="P1176" s="130"/>
      <c r="Q1176" s="130"/>
      <c r="R1176" s="130"/>
      <c r="S1176" s="130"/>
      <c r="T1176" s="130"/>
      <c r="U1176" s="130"/>
    </row>
    <row r="1177" ht="12.75" customHeight="1">
      <c r="A1177" s="142">
        <v>45364.0</v>
      </c>
      <c r="B1177" s="146">
        <f t="shared" si="8"/>
        <v>4.58597372</v>
      </c>
      <c r="C1177" s="144">
        <f t="shared" si="1"/>
        <v>2024</v>
      </c>
      <c r="D1177" s="144">
        <f t="shared" si="2"/>
        <v>1</v>
      </c>
      <c r="E1177" s="131">
        <f t="shared" si="3"/>
        <v>45382</v>
      </c>
      <c r="F1177" s="131">
        <f t="shared" si="4"/>
        <v>45473</v>
      </c>
      <c r="G1177" s="130" t="str">
        <f t="shared" si="5"/>
        <v/>
      </c>
      <c r="H1177" s="130" t="str">
        <f t="shared" si="6"/>
        <v/>
      </c>
      <c r="I1177" s="147">
        <f t="shared" si="7"/>
        <v>4.566515618</v>
      </c>
      <c r="J1177" s="130"/>
      <c r="K1177" s="130"/>
      <c r="L1177" s="130"/>
      <c r="M1177" s="130"/>
      <c r="N1177" s="130"/>
      <c r="O1177" s="130"/>
      <c r="P1177" s="130"/>
      <c r="Q1177" s="130"/>
      <c r="R1177" s="130"/>
      <c r="S1177" s="130"/>
      <c r="T1177" s="130"/>
      <c r="U1177" s="130"/>
    </row>
    <row r="1178" ht="12.75" customHeight="1">
      <c r="A1178" s="142">
        <v>45365.0</v>
      </c>
      <c r="B1178" s="146">
        <f t="shared" si="8"/>
        <v>4.48488315</v>
      </c>
      <c r="C1178" s="144">
        <f t="shared" si="1"/>
        <v>2024</v>
      </c>
      <c r="D1178" s="144">
        <f t="shared" si="2"/>
        <v>1</v>
      </c>
      <c r="E1178" s="131">
        <f t="shared" si="3"/>
        <v>45382</v>
      </c>
      <c r="F1178" s="131">
        <f t="shared" si="4"/>
        <v>45473</v>
      </c>
      <c r="G1178" s="130" t="str">
        <f t="shared" si="5"/>
        <v/>
      </c>
      <c r="H1178" s="130" t="str">
        <f t="shared" si="6"/>
        <v/>
      </c>
      <c r="I1178" s="147">
        <f t="shared" si="7"/>
        <v>4.566515618</v>
      </c>
      <c r="J1178" s="130"/>
      <c r="K1178" s="130"/>
      <c r="L1178" s="130"/>
      <c r="M1178" s="130"/>
      <c r="N1178" s="130"/>
      <c r="O1178" s="130"/>
      <c r="P1178" s="130"/>
      <c r="Q1178" s="130"/>
      <c r="R1178" s="130"/>
      <c r="S1178" s="130"/>
      <c r="T1178" s="130"/>
      <c r="U1178" s="130"/>
    </row>
    <row r="1179" ht="12.75" customHeight="1">
      <c r="A1179" s="142">
        <v>45366.0</v>
      </c>
      <c r="B1179" s="146">
        <f t="shared" si="8"/>
        <v>4.583743159</v>
      </c>
      <c r="C1179" s="144">
        <f t="shared" si="1"/>
        <v>2024</v>
      </c>
      <c r="D1179" s="144">
        <f t="shared" si="2"/>
        <v>1</v>
      </c>
      <c r="E1179" s="131">
        <f t="shared" si="3"/>
        <v>45382</v>
      </c>
      <c r="F1179" s="131">
        <f t="shared" si="4"/>
        <v>45473</v>
      </c>
      <c r="G1179" s="130" t="str">
        <f t="shared" si="5"/>
        <v/>
      </c>
      <c r="H1179" s="130" t="str">
        <f t="shared" si="6"/>
        <v/>
      </c>
      <c r="I1179" s="147">
        <f t="shared" si="7"/>
        <v>4.566515618</v>
      </c>
      <c r="J1179" s="130"/>
      <c r="K1179" s="130"/>
      <c r="L1179" s="130"/>
      <c r="M1179" s="130"/>
      <c r="N1179" s="130"/>
      <c r="O1179" s="130"/>
      <c r="P1179" s="130"/>
      <c r="Q1179" s="130"/>
      <c r="R1179" s="130"/>
      <c r="S1179" s="130"/>
      <c r="T1179" s="130"/>
      <c r="U1179" s="130"/>
    </row>
    <row r="1180" ht="12.75" customHeight="1">
      <c r="A1180" s="142">
        <v>45367.0</v>
      </c>
      <c r="B1180" s="146">
        <f t="shared" si="8"/>
        <v>4.482706212</v>
      </c>
      <c r="C1180" s="144">
        <f t="shared" si="1"/>
        <v>2024</v>
      </c>
      <c r="D1180" s="144">
        <f t="shared" si="2"/>
        <v>1</v>
      </c>
      <c r="E1180" s="131">
        <f t="shared" si="3"/>
        <v>45382</v>
      </c>
      <c r="F1180" s="131">
        <f t="shared" si="4"/>
        <v>45473</v>
      </c>
      <c r="G1180" s="130" t="str">
        <f t="shared" si="5"/>
        <v/>
      </c>
      <c r="H1180" s="130" t="str">
        <f t="shared" si="6"/>
        <v/>
      </c>
      <c r="I1180" s="147">
        <f t="shared" si="7"/>
        <v>4.566515618</v>
      </c>
      <c r="J1180" s="130"/>
      <c r="K1180" s="130"/>
      <c r="L1180" s="130"/>
      <c r="M1180" s="130"/>
      <c r="N1180" s="130"/>
      <c r="O1180" s="130"/>
      <c r="P1180" s="130"/>
      <c r="Q1180" s="130"/>
      <c r="R1180" s="130"/>
      <c r="S1180" s="130"/>
      <c r="T1180" s="130"/>
      <c r="U1180" s="130"/>
    </row>
    <row r="1181" ht="12.75" customHeight="1">
      <c r="A1181" s="142">
        <v>45368.0</v>
      </c>
      <c r="B1181" s="146">
        <f t="shared" si="8"/>
        <v>4.581513879</v>
      </c>
      <c r="C1181" s="144">
        <f t="shared" si="1"/>
        <v>2024</v>
      </c>
      <c r="D1181" s="144">
        <f t="shared" si="2"/>
        <v>1</v>
      </c>
      <c r="E1181" s="131">
        <f t="shared" si="3"/>
        <v>45382</v>
      </c>
      <c r="F1181" s="131">
        <f t="shared" si="4"/>
        <v>45473</v>
      </c>
      <c r="G1181" s="130" t="str">
        <f t="shared" si="5"/>
        <v/>
      </c>
      <c r="H1181" s="130" t="str">
        <f t="shared" si="6"/>
        <v/>
      </c>
      <c r="I1181" s="147">
        <f t="shared" si="7"/>
        <v>4.566515618</v>
      </c>
      <c r="J1181" s="130"/>
      <c r="K1181" s="130"/>
      <c r="L1181" s="130"/>
      <c r="M1181" s="130"/>
      <c r="N1181" s="130"/>
      <c r="O1181" s="130"/>
      <c r="P1181" s="130"/>
      <c r="Q1181" s="130"/>
      <c r="R1181" s="130"/>
      <c r="S1181" s="130"/>
      <c r="T1181" s="130"/>
      <c r="U1181" s="130"/>
    </row>
    <row r="1182" ht="12.75" customHeight="1">
      <c r="A1182" s="142">
        <v>45369.0</v>
      </c>
      <c r="B1182" s="146">
        <f t="shared" si="8"/>
        <v>4.480530523</v>
      </c>
      <c r="C1182" s="144">
        <f t="shared" si="1"/>
        <v>2024</v>
      </c>
      <c r="D1182" s="144">
        <f t="shared" si="2"/>
        <v>1</v>
      </c>
      <c r="E1182" s="131">
        <f t="shared" si="3"/>
        <v>45382</v>
      </c>
      <c r="F1182" s="131">
        <f t="shared" si="4"/>
        <v>45473</v>
      </c>
      <c r="G1182" s="130" t="str">
        <f t="shared" si="5"/>
        <v/>
      </c>
      <c r="H1182" s="130" t="str">
        <f t="shared" si="6"/>
        <v/>
      </c>
      <c r="I1182" s="147">
        <f t="shared" si="7"/>
        <v>4.566515618</v>
      </c>
      <c r="J1182" s="130"/>
      <c r="K1182" s="130"/>
      <c r="L1182" s="130"/>
      <c r="M1182" s="130"/>
      <c r="N1182" s="130"/>
      <c r="O1182" s="130"/>
      <c r="P1182" s="130"/>
      <c r="Q1182" s="130"/>
      <c r="R1182" s="130"/>
      <c r="S1182" s="130"/>
      <c r="T1182" s="130"/>
      <c r="U1182" s="130"/>
    </row>
    <row r="1183" ht="12.75" customHeight="1">
      <c r="A1183" s="142">
        <v>45370.0</v>
      </c>
      <c r="B1183" s="146">
        <f t="shared" si="8"/>
        <v>4.579285879</v>
      </c>
      <c r="C1183" s="144">
        <f t="shared" si="1"/>
        <v>2024</v>
      </c>
      <c r="D1183" s="144">
        <f t="shared" si="2"/>
        <v>1</v>
      </c>
      <c r="E1183" s="131">
        <f t="shared" si="3"/>
        <v>45382</v>
      </c>
      <c r="F1183" s="131">
        <f t="shared" si="4"/>
        <v>45473</v>
      </c>
      <c r="G1183" s="130" t="str">
        <f t="shared" si="5"/>
        <v/>
      </c>
      <c r="H1183" s="130" t="str">
        <f t="shared" si="6"/>
        <v/>
      </c>
      <c r="I1183" s="147">
        <f t="shared" si="7"/>
        <v>4.566515618</v>
      </c>
      <c r="J1183" s="130"/>
      <c r="K1183" s="130"/>
      <c r="L1183" s="130"/>
      <c r="M1183" s="130"/>
      <c r="N1183" s="130"/>
      <c r="O1183" s="130"/>
      <c r="P1183" s="130"/>
      <c r="Q1183" s="130"/>
      <c r="R1183" s="130"/>
      <c r="S1183" s="130"/>
      <c r="T1183" s="130"/>
      <c r="U1183" s="130"/>
    </row>
    <row r="1184" ht="12.75" customHeight="1">
      <c r="A1184" s="142">
        <v>45371.0</v>
      </c>
      <c r="B1184" s="146">
        <f t="shared" si="8"/>
        <v>4.478356081</v>
      </c>
      <c r="C1184" s="144">
        <f t="shared" si="1"/>
        <v>2024</v>
      </c>
      <c r="D1184" s="144">
        <f t="shared" si="2"/>
        <v>1</v>
      </c>
      <c r="E1184" s="131">
        <f t="shared" si="3"/>
        <v>45382</v>
      </c>
      <c r="F1184" s="131">
        <f t="shared" si="4"/>
        <v>45473</v>
      </c>
      <c r="G1184" s="130" t="str">
        <f t="shared" si="5"/>
        <v/>
      </c>
      <c r="H1184" s="130" t="str">
        <f t="shared" si="6"/>
        <v/>
      </c>
      <c r="I1184" s="147">
        <f t="shared" si="7"/>
        <v>4.566515618</v>
      </c>
      <c r="J1184" s="130"/>
      <c r="K1184" s="130"/>
      <c r="L1184" s="130"/>
      <c r="M1184" s="130"/>
      <c r="N1184" s="130"/>
      <c r="O1184" s="130"/>
      <c r="P1184" s="130"/>
      <c r="Q1184" s="130"/>
      <c r="R1184" s="130"/>
      <c r="S1184" s="130"/>
      <c r="T1184" s="130"/>
      <c r="U1184" s="130"/>
    </row>
    <row r="1185" ht="12.75" customHeight="1">
      <c r="A1185" s="142">
        <v>45372.0</v>
      </c>
      <c r="B1185" s="146">
        <f t="shared" si="8"/>
        <v>4.577059159</v>
      </c>
      <c r="C1185" s="144">
        <f t="shared" si="1"/>
        <v>2024</v>
      </c>
      <c r="D1185" s="144">
        <f t="shared" si="2"/>
        <v>1</v>
      </c>
      <c r="E1185" s="131">
        <f t="shared" si="3"/>
        <v>45382</v>
      </c>
      <c r="F1185" s="131">
        <f t="shared" si="4"/>
        <v>45473</v>
      </c>
      <c r="G1185" s="130" t="str">
        <f t="shared" si="5"/>
        <v/>
      </c>
      <c r="H1185" s="130" t="str">
        <f t="shared" si="6"/>
        <v/>
      </c>
      <c r="I1185" s="147">
        <f t="shared" si="7"/>
        <v>4.566515618</v>
      </c>
      <c r="J1185" s="130"/>
      <c r="K1185" s="130"/>
      <c r="L1185" s="130"/>
      <c r="M1185" s="130"/>
      <c r="N1185" s="130"/>
      <c r="O1185" s="130"/>
      <c r="P1185" s="130"/>
      <c r="Q1185" s="130"/>
      <c r="R1185" s="130"/>
      <c r="S1185" s="130"/>
      <c r="T1185" s="130"/>
      <c r="U1185" s="130"/>
    </row>
    <row r="1186" ht="12.75" customHeight="1">
      <c r="A1186" s="142">
        <v>45373.0</v>
      </c>
      <c r="B1186" s="146">
        <f t="shared" si="8"/>
        <v>4.476182886</v>
      </c>
      <c r="C1186" s="144">
        <f t="shared" si="1"/>
        <v>2024</v>
      </c>
      <c r="D1186" s="144">
        <f t="shared" si="2"/>
        <v>1</v>
      </c>
      <c r="E1186" s="131">
        <f t="shared" si="3"/>
        <v>45382</v>
      </c>
      <c r="F1186" s="131">
        <f t="shared" si="4"/>
        <v>45473</v>
      </c>
      <c r="G1186" s="130" t="str">
        <f t="shared" si="5"/>
        <v/>
      </c>
      <c r="H1186" s="130" t="str">
        <f t="shared" si="6"/>
        <v/>
      </c>
      <c r="I1186" s="147">
        <f t="shared" si="7"/>
        <v>4.566515618</v>
      </c>
      <c r="J1186" s="130"/>
      <c r="K1186" s="130"/>
      <c r="L1186" s="130"/>
      <c r="M1186" s="130"/>
      <c r="N1186" s="130"/>
      <c r="O1186" s="130"/>
      <c r="P1186" s="130"/>
      <c r="Q1186" s="130"/>
      <c r="R1186" s="130"/>
      <c r="S1186" s="130"/>
      <c r="T1186" s="130"/>
      <c r="U1186" s="130"/>
    </row>
    <row r="1187" ht="12.75" customHeight="1">
      <c r="A1187" s="142">
        <v>45374.0</v>
      </c>
      <c r="B1187" s="146">
        <f t="shared" si="8"/>
        <v>4.574833719</v>
      </c>
      <c r="C1187" s="144">
        <f t="shared" si="1"/>
        <v>2024</v>
      </c>
      <c r="D1187" s="144">
        <f t="shared" si="2"/>
        <v>1</v>
      </c>
      <c r="E1187" s="131">
        <f t="shared" si="3"/>
        <v>45382</v>
      </c>
      <c r="F1187" s="131">
        <f t="shared" si="4"/>
        <v>45473</v>
      </c>
      <c r="G1187" s="130" t="str">
        <f t="shared" si="5"/>
        <v/>
      </c>
      <c r="H1187" s="130" t="str">
        <f t="shared" si="6"/>
        <v/>
      </c>
      <c r="I1187" s="147">
        <f t="shared" si="7"/>
        <v>4.566515618</v>
      </c>
      <c r="J1187" s="130"/>
      <c r="K1187" s="130"/>
      <c r="L1187" s="130"/>
      <c r="M1187" s="130"/>
      <c r="N1187" s="130"/>
      <c r="O1187" s="130"/>
      <c r="P1187" s="130"/>
      <c r="Q1187" s="130"/>
      <c r="R1187" s="130"/>
      <c r="S1187" s="130"/>
      <c r="T1187" s="130"/>
      <c r="U1187" s="130"/>
    </row>
    <row r="1188" ht="12.75" customHeight="1">
      <c r="A1188" s="142">
        <v>45375.0</v>
      </c>
      <c r="B1188" s="146">
        <f t="shared" si="8"/>
        <v>4.474010937</v>
      </c>
      <c r="C1188" s="144">
        <f t="shared" si="1"/>
        <v>2024</v>
      </c>
      <c r="D1188" s="144">
        <f t="shared" si="2"/>
        <v>1</v>
      </c>
      <c r="E1188" s="131">
        <f t="shared" si="3"/>
        <v>45382</v>
      </c>
      <c r="F1188" s="131">
        <f t="shared" si="4"/>
        <v>45473</v>
      </c>
      <c r="G1188" s="130" t="str">
        <f t="shared" si="5"/>
        <v/>
      </c>
      <c r="H1188" s="130" t="str">
        <f t="shared" si="6"/>
        <v/>
      </c>
      <c r="I1188" s="147">
        <f t="shared" si="7"/>
        <v>4.566515618</v>
      </c>
      <c r="J1188" s="130"/>
      <c r="K1188" s="130"/>
      <c r="L1188" s="130"/>
      <c r="M1188" s="130"/>
      <c r="N1188" s="130"/>
      <c r="O1188" s="130"/>
      <c r="P1188" s="130"/>
      <c r="Q1188" s="130"/>
      <c r="R1188" s="130"/>
      <c r="S1188" s="130"/>
      <c r="T1188" s="130"/>
      <c r="U1188" s="130"/>
    </row>
    <row r="1189" ht="12.75" customHeight="1">
      <c r="A1189" s="142">
        <v>45376.0</v>
      </c>
      <c r="B1189" s="146">
        <f t="shared" si="8"/>
        <v>4.572609556</v>
      </c>
      <c r="C1189" s="144">
        <f t="shared" si="1"/>
        <v>2024</v>
      </c>
      <c r="D1189" s="144">
        <f t="shared" si="2"/>
        <v>1</v>
      </c>
      <c r="E1189" s="131">
        <f t="shared" si="3"/>
        <v>45382</v>
      </c>
      <c r="F1189" s="131">
        <f t="shared" si="4"/>
        <v>45473</v>
      </c>
      <c r="G1189" s="130" t="str">
        <f t="shared" si="5"/>
        <v/>
      </c>
      <c r="H1189" s="130" t="str">
        <f t="shared" si="6"/>
        <v/>
      </c>
      <c r="I1189" s="147">
        <f t="shared" si="7"/>
        <v>4.566515618</v>
      </c>
      <c r="J1189" s="130"/>
      <c r="K1189" s="130"/>
      <c r="L1189" s="130"/>
      <c r="M1189" s="130"/>
      <c r="N1189" s="130"/>
      <c r="O1189" s="130"/>
      <c r="P1189" s="130"/>
      <c r="Q1189" s="130"/>
      <c r="R1189" s="130"/>
      <c r="S1189" s="130"/>
      <c r="T1189" s="130"/>
      <c r="U1189" s="130"/>
    </row>
    <row r="1190" ht="12.75" customHeight="1">
      <c r="A1190" s="142">
        <v>45377.0</v>
      </c>
      <c r="B1190" s="146">
        <f t="shared" si="8"/>
        <v>4.471840233</v>
      </c>
      <c r="C1190" s="144">
        <f t="shared" si="1"/>
        <v>2024</v>
      </c>
      <c r="D1190" s="144">
        <f t="shared" si="2"/>
        <v>1</v>
      </c>
      <c r="E1190" s="131">
        <f t="shared" si="3"/>
        <v>45382</v>
      </c>
      <c r="F1190" s="131">
        <f t="shared" si="4"/>
        <v>45473</v>
      </c>
      <c r="G1190" s="130" t="str">
        <f t="shared" si="5"/>
        <v/>
      </c>
      <c r="H1190" s="130" t="str">
        <f t="shared" si="6"/>
        <v/>
      </c>
      <c r="I1190" s="147">
        <f t="shared" si="7"/>
        <v>4.566515618</v>
      </c>
      <c r="J1190" s="130"/>
      <c r="K1190" s="130"/>
      <c r="L1190" s="130"/>
      <c r="M1190" s="130"/>
      <c r="N1190" s="130"/>
      <c r="O1190" s="130"/>
      <c r="P1190" s="130"/>
      <c r="Q1190" s="130"/>
      <c r="R1190" s="130"/>
      <c r="S1190" s="130"/>
      <c r="T1190" s="130"/>
      <c r="U1190" s="130"/>
    </row>
    <row r="1191" ht="12.75" customHeight="1">
      <c r="A1191" s="142">
        <v>45378.0</v>
      </c>
      <c r="B1191" s="146">
        <f t="shared" si="8"/>
        <v>4.570386671</v>
      </c>
      <c r="C1191" s="144">
        <f t="shared" si="1"/>
        <v>2024</v>
      </c>
      <c r="D1191" s="144">
        <f t="shared" si="2"/>
        <v>1</v>
      </c>
      <c r="E1191" s="131">
        <f t="shared" si="3"/>
        <v>45382</v>
      </c>
      <c r="F1191" s="131">
        <f t="shared" si="4"/>
        <v>45473</v>
      </c>
      <c r="G1191" s="130" t="str">
        <f t="shared" si="5"/>
        <v/>
      </c>
      <c r="H1191" s="130" t="str">
        <f t="shared" si="6"/>
        <v/>
      </c>
      <c r="I1191" s="147">
        <f t="shared" si="7"/>
        <v>4.566515618</v>
      </c>
      <c r="J1191" s="130"/>
      <c r="K1191" s="130"/>
      <c r="L1191" s="130"/>
      <c r="M1191" s="130"/>
      <c r="N1191" s="130"/>
      <c r="O1191" s="130"/>
      <c r="P1191" s="130"/>
      <c r="Q1191" s="130"/>
      <c r="R1191" s="130"/>
      <c r="S1191" s="130"/>
      <c r="T1191" s="130"/>
      <c r="U1191" s="130"/>
    </row>
    <row r="1192" ht="12.75" customHeight="1">
      <c r="A1192" s="142">
        <v>45379.0</v>
      </c>
      <c r="B1192" s="146">
        <f t="shared" si="8"/>
        <v>4.469670774</v>
      </c>
      <c r="C1192" s="144">
        <f t="shared" si="1"/>
        <v>2024</v>
      </c>
      <c r="D1192" s="144">
        <f t="shared" si="2"/>
        <v>1</v>
      </c>
      <c r="E1192" s="131">
        <f t="shared" si="3"/>
        <v>45382</v>
      </c>
      <c r="F1192" s="131">
        <f t="shared" si="4"/>
        <v>45473</v>
      </c>
      <c r="G1192" s="130" t="str">
        <f t="shared" si="5"/>
        <v/>
      </c>
      <c r="H1192" s="130" t="str">
        <f t="shared" si="6"/>
        <v/>
      </c>
      <c r="I1192" s="147">
        <f t="shared" si="7"/>
        <v>4.566515618</v>
      </c>
      <c r="J1192" s="130"/>
      <c r="K1192" s="130"/>
      <c r="L1192" s="130"/>
      <c r="M1192" s="130"/>
      <c r="N1192" s="130"/>
      <c r="O1192" s="130"/>
      <c r="P1192" s="130"/>
      <c r="Q1192" s="130"/>
      <c r="R1192" s="130"/>
      <c r="S1192" s="130"/>
      <c r="T1192" s="130"/>
      <c r="U1192" s="130"/>
    </row>
    <row r="1193" ht="12.75" customHeight="1">
      <c r="A1193" s="142">
        <v>45380.0</v>
      </c>
      <c r="B1193" s="146">
        <f t="shared" si="8"/>
        <v>4.568165062</v>
      </c>
      <c r="C1193" s="144">
        <f t="shared" si="1"/>
        <v>2024</v>
      </c>
      <c r="D1193" s="144">
        <f t="shared" si="2"/>
        <v>1</v>
      </c>
      <c r="E1193" s="131">
        <f t="shared" si="3"/>
        <v>45382</v>
      </c>
      <c r="F1193" s="131">
        <f t="shared" si="4"/>
        <v>45473</v>
      </c>
      <c r="G1193" s="130" t="str">
        <f t="shared" si="5"/>
        <v/>
      </c>
      <c r="H1193" s="130" t="str">
        <f t="shared" si="6"/>
        <v/>
      </c>
      <c r="I1193" s="147">
        <f t="shared" si="7"/>
        <v>4.566515618</v>
      </c>
      <c r="J1193" s="130"/>
      <c r="K1193" s="130"/>
      <c r="L1193" s="130"/>
      <c r="M1193" s="130"/>
      <c r="N1193" s="130"/>
      <c r="O1193" s="130"/>
      <c r="P1193" s="130"/>
      <c r="Q1193" s="130"/>
      <c r="R1193" s="130"/>
      <c r="S1193" s="130"/>
      <c r="T1193" s="130"/>
      <c r="U1193" s="130"/>
    </row>
    <row r="1194" ht="12.75" customHeight="1">
      <c r="A1194" s="142">
        <v>45381.0</v>
      </c>
      <c r="B1194" s="146">
        <f t="shared" si="8"/>
        <v>4.467502558</v>
      </c>
      <c r="C1194" s="144">
        <f t="shared" si="1"/>
        <v>2024</v>
      </c>
      <c r="D1194" s="144">
        <f t="shared" si="2"/>
        <v>1</v>
      </c>
      <c r="E1194" s="131">
        <f t="shared" si="3"/>
        <v>45382</v>
      </c>
      <c r="F1194" s="131">
        <f t="shared" si="4"/>
        <v>45473</v>
      </c>
      <c r="G1194" s="130" t="str">
        <f t="shared" si="5"/>
        <v/>
      </c>
      <c r="H1194" s="130" t="str">
        <f t="shared" si="6"/>
        <v/>
      </c>
      <c r="I1194" s="147">
        <f t="shared" si="7"/>
        <v>4.566515618</v>
      </c>
      <c r="J1194" s="130"/>
      <c r="K1194" s="130"/>
      <c r="L1194" s="130"/>
      <c r="M1194" s="130"/>
      <c r="N1194" s="130"/>
      <c r="O1194" s="130"/>
      <c r="P1194" s="130"/>
      <c r="Q1194" s="130"/>
      <c r="R1194" s="130"/>
      <c r="S1194" s="130"/>
      <c r="T1194" s="130"/>
      <c r="U1194" s="130"/>
    </row>
    <row r="1195" ht="12.75" customHeight="1">
      <c r="A1195" s="142">
        <v>45382.0</v>
      </c>
      <c r="B1195" s="146">
        <f t="shared" si="8"/>
        <v>4.565944728</v>
      </c>
      <c r="C1195" s="144">
        <f t="shared" si="1"/>
        <v>2024</v>
      </c>
      <c r="D1195" s="144">
        <f t="shared" si="2"/>
        <v>1</v>
      </c>
      <c r="E1195" s="131">
        <f t="shared" si="3"/>
        <v>45382</v>
      </c>
      <c r="F1195" s="131">
        <f t="shared" si="4"/>
        <v>45473</v>
      </c>
      <c r="G1195" s="131">
        <f t="shared" si="5"/>
        <v>45382</v>
      </c>
      <c r="H1195" s="131">
        <f t="shared" si="6"/>
        <v>45473</v>
      </c>
      <c r="I1195" s="147">
        <f t="shared" si="7"/>
        <v>4.566515618</v>
      </c>
      <c r="J1195" s="130"/>
      <c r="K1195" s="130"/>
      <c r="L1195" s="130"/>
      <c r="M1195" s="130"/>
      <c r="N1195" s="130"/>
      <c r="O1195" s="130"/>
      <c r="P1195" s="130"/>
      <c r="Q1195" s="130"/>
      <c r="R1195" s="130"/>
      <c r="S1195" s="130"/>
      <c r="T1195" s="130"/>
      <c r="U1195" s="130"/>
    </row>
    <row r="1196" ht="12.75" customHeight="1">
      <c r="A1196" s="142">
        <v>45383.0</v>
      </c>
      <c r="B1196" s="146">
        <f t="shared" si="8"/>
        <v>4.465335586</v>
      </c>
      <c r="C1196" s="144">
        <f t="shared" si="1"/>
        <v>2024</v>
      </c>
      <c r="D1196" s="144">
        <f t="shared" si="2"/>
        <v>2</v>
      </c>
      <c r="E1196" s="131">
        <f t="shared" si="3"/>
        <v>45473</v>
      </c>
      <c r="F1196" s="131">
        <f t="shared" si="4"/>
        <v>45565</v>
      </c>
      <c r="G1196" s="130" t="str">
        <f t="shared" si="5"/>
        <v/>
      </c>
      <c r="H1196" s="130" t="str">
        <f t="shared" si="6"/>
        <v/>
      </c>
      <c r="I1196" s="147">
        <f t="shared" si="7"/>
        <v>4.465633022</v>
      </c>
      <c r="J1196" s="130"/>
      <c r="K1196" s="130"/>
      <c r="L1196" s="130"/>
      <c r="M1196" s="130"/>
      <c r="N1196" s="130"/>
      <c r="O1196" s="130"/>
      <c r="P1196" s="130"/>
      <c r="Q1196" s="130"/>
      <c r="R1196" s="130"/>
      <c r="S1196" s="130"/>
      <c r="T1196" s="130"/>
      <c r="U1196" s="130"/>
    </row>
    <row r="1197" ht="12.75" customHeight="1">
      <c r="A1197" s="142">
        <v>45384.0</v>
      </c>
      <c r="B1197" s="146">
        <f t="shared" si="8"/>
        <v>4.56372567</v>
      </c>
      <c r="C1197" s="144">
        <f t="shared" si="1"/>
        <v>2024</v>
      </c>
      <c r="D1197" s="144">
        <f t="shared" si="2"/>
        <v>2</v>
      </c>
      <c r="E1197" s="131">
        <f t="shared" si="3"/>
        <v>45473</v>
      </c>
      <c r="F1197" s="131">
        <f t="shared" si="4"/>
        <v>45565</v>
      </c>
      <c r="G1197" s="130" t="str">
        <f t="shared" si="5"/>
        <v/>
      </c>
      <c r="H1197" s="130" t="str">
        <f t="shared" si="6"/>
        <v/>
      </c>
      <c r="I1197" s="147">
        <f t="shared" si="7"/>
        <v>4.465633022</v>
      </c>
      <c r="J1197" s="130"/>
      <c r="K1197" s="130"/>
      <c r="L1197" s="130"/>
      <c r="M1197" s="130"/>
      <c r="N1197" s="130"/>
      <c r="O1197" s="130"/>
      <c r="P1197" s="130"/>
      <c r="Q1197" s="130"/>
      <c r="R1197" s="130"/>
      <c r="S1197" s="130"/>
      <c r="T1197" s="130"/>
      <c r="U1197" s="130"/>
    </row>
    <row r="1198" ht="12.75" customHeight="1">
      <c r="A1198" s="142">
        <v>45385.0</v>
      </c>
      <c r="B1198" s="146">
        <f t="shared" si="8"/>
        <v>4.463169855</v>
      </c>
      <c r="C1198" s="144">
        <f t="shared" si="1"/>
        <v>2024</v>
      </c>
      <c r="D1198" s="144">
        <f t="shared" si="2"/>
        <v>2</v>
      </c>
      <c r="E1198" s="131">
        <f t="shared" si="3"/>
        <v>45473</v>
      </c>
      <c r="F1198" s="131">
        <f t="shared" si="4"/>
        <v>45565</v>
      </c>
      <c r="G1198" s="130" t="str">
        <f t="shared" si="5"/>
        <v/>
      </c>
      <c r="H1198" s="130" t="str">
        <f t="shared" si="6"/>
        <v/>
      </c>
      <c r="I1198" s="147">
        <f t="shared" si="7"/>
        <v>4.465633022</v>
      </c>
      <c r="J1198" s="130"/>
      <c r="K1198" s="130"/>
      <c r="L1198" s="130"/>
      <c r="M1198" s="130"/>
      <c r="N1198" s="130"/>
      <c r="O1198" s="130"/>
      <c r="P1198" s="130"/>
      <c r="Q1198" s="130"/>
      <c r="R1198" s="130"/>
      <c r="S1198" s="130"/>
      <c r="T1198" s="130"/>
      <c r="U1198" s="130"/>
    </row>
    <row r="1199" ht="12.75" customHeight="1">
      <c r="A1199" s="142">
        <v>45386.0</v>
      </c>
      <c r="B1199" s="146">
        <f t="shared" si="8"/>
        <v>4.561507885</v>
      </c>
      <c r="C1199" s="144">
        <f t="shared" si="1"/>
        <v>2024</v>
      </c>
      <c r="D1199" s="144">
        <f t="shared" si="2"/>
        <v>2</v>
      </c>
      <c r="E1199" s="131">
        <f t="shared" si="3"/>
        <v>45473</v>
      </c>
      <c r="F1199" s="131">
        <f t="shared" si="4"/>
        <v>45565</v>
      </c>
      <c r="G1199" s="130" t="str">
        <f t="shared" si="5"/>
        <v/>
      </c>
      <c r="H1199" s="130" t="str">
        <f t="shared" si="6"/>
        <v/>
      </c>
      <c r="I1199" s="147">
        <f t="shared" si="7"/>
        <v>4.465633022</v>
      </c>
      <c r="J1199" s="130"/>
      <c r="K1199" s="130"/>
      <c r="L1199" s="130"/>
      <c r="M1199" s="130"/>
      <c r="N1199" s="130"/>
      <c r="O1199" s="130"/>
      <c r="P1199" s="130"/>
      <c r="Q1199" s="130"/>
      <c r="R1199" s="130"/>
      <c r="S1199" s="130"/>
      <c r="T1199" s="130"/>
      <c r="U1199" s="130"/>
    </row>
    <row r="1200" ht="12.75" customHeight="1">
      <c r="A1200" s="142">
        <v>45387.0</v>
      </c>
      <c r="B1200" s="146">
        <f t="shared" si="8"/>
        <v>4.461005365</v>
      </c>
      <c r="C1200" s="144">
        <f t="shared" si="1"/>
        <v>2024</v>
      </c>
      <c r="D1200" s="144">
        <f t="shared" si="2"/>
        <v>2</v>
      </c>
      <c r="E1200" s="131">
        <f t="shared" si="3"/>
        <v>45473</v>
      </c>
      <c r="F1200" s="131">
        <f t="shared" si="4"/>
        <v>45565</v>
      </c>
      <c r="G1200" s="130" t="str">
        <f t="shared" si="5"/>
        <v/>
      </c>
      <c r="H1200" s="130" t="str">
        <f t="shared" si="6"/>
        <v/>
      </c>
      <c r="I1200" s="147">
        <f t="shared" si="7"/>
        <v>4.465633022</v>
      </c>
      <c r="J1200" s="130"/>
      <c r="K1200" s="130"/>
      <c r="L1200" s="130"/>
      <c r="M1200" s="130"/>
      <c r="N1200" s="130"/>
      <c r="O1200" s="130"/>
      <c r="P1200" s="130"/>
      <c r="Q1200" s="130"/>
      <c r="R1200" s="130"/>
      <c r="S1200" s="130"/>
      <c r="T1200" s="130"/>
      <c r="U1200" s="130"/>
    </row>
    <row r="1201" ht="12.75" customHeight="1">
      <c r="A1201" s="142">
        <v>45388.0</v>
      </c>
      <c r="B1201" s="146">
        <f t="shared" si="8"/>
        <v>4.559291374</v>
      </c>
      <c r="C1201" s="144">
        <f t="shared" si="1"/>
        <v>2024</v>
      </c>
      <c r="D1201" s="144">
        <f t="shared" si="2"/>
        <v>2</v>
      </c>
      <c r="E1201" s="131">
        <f t="shared" si="3"/>
        <v>45473</v>
      </c>
      <c r="F1201" s="131">
        <f t="shared" si="4"/>
        <v>45565</v>
      </c>
      <c r="G1201" s="130" t="str">
        <f t="shared" si="5"/>
        <v/>
      </c>
      <c r="H1201" s="130" t="str">
        <f t="shared" si="6"/>
        <v/>
      </c>
      <c r="I1201" s="147">
        <f t="shared" si="7"/>
        <v>4.465633022</v>
      </c>
      <c r="J1201" s="130"/>
      <c r="K1201" s="130"/>
      <c r="L1201" s="130"/>
      <c r="M1201" s="130"/>
      <c r="N1201" s="130"/>
      <c r="O1201" s="130"/>
      <c r="P1201" s="130"/>
      <c r="Q1201" s="130"/>
      <c r="R1201" s="130"/>
      <c r="S1201" s="130"/>
      <c r="T1201" s="130"/>
      <c r="U1201" s="130"/>
    </row>
    <row r="1202" ht="12.75" customHeight="1">
      <c r="A1202" s="142">
        <v>45389.0</v>
      </c>
      <c r="B1202" s="146">
        <f t="shared" si="8"/>
        <v>4.458842116</v>
      </c>
      <c r="C1202" s="144">
        <f t="shared" si="1"/>
        <v>2024</v>
      </c>
      <c r="D1202" s="144">
        <f t="shared" si="2"/>
        <v>2</v>
      </c>
      <c r="E1202" s="131">
        <f t="shared" si="3"/>
        <v>45473</v>
      </c>
      <c r="F1202" s="131">
        <f t="shared" si="4"/>
        <v>45565</v>
      </c>
      <c r="G1202" s="130" t="str">
        <f t="shared" si="5"/>
        <v/>
      </c>
      <c r="H1202" s="130" t="str">
        <f t="shared" si="6"/>
        <v/>
      </c>
      <c r="I1202" s="147">
        <f t="shared" si="7"/>
        <v>4.465633022</v>
      </c>
      <c r="J1202" s="130"/>
      <c r="K1202" s="130"/>
      <c r="L1202" s="130"/>
      <c r="M1202" s="130"/>
      <c r="N1202" s="130"/>
      <c r="O1202" s="130"/>
      <c r="P1202" s="130"/>
      <c r="Q1202" s="130"/>
      <c r="R1202" s="130"/>
      <c r="S1202" s="130"/>
      <c r="T1202" s="130"/>
      <c r="U1202" s="130"/>
    </row>
    <row r="1203" ht="12.75" customHeight="1">
      <c r="A1203" s="142">
        <v>45390.0</v>
      </c>
      <c r="B1203" s="146">
        <f t="shared" si="8"/>
        <v>4.557076135</v>
      </c>
      <c r="C1203" s="144">
        <f t="shared" si="1"/>
        <v>2024</v>
      </c>
      <c r="D1203" s="144">
        <f t="shared" si="2"/>
        <v>2</v>
      </c>
      <c r="E1203" s="131">
        <f t="shared" si="3"/>
        <v>45473</v>
      </c>
      <c r="F1203" s="131">
        <f t="shared" si="4"/>
        <v>45565</v>
      </c>
      <c r="G1203" s="130" t="str">
        <f t="shared" si="5"/>
        <v/>
      </c>
      <c r="H1203" s="130" t="str">
        <f t="shared" si="6"/>
        <v/>
      </c>
      <c r="I1203" s="147">
        <f t="shared" si="7"/>
        <v>4.465633022</v>
      </c>
      <c r="J1203" s="130"/>
      <c r="K1203" s="130"/>
      <c r="L1203" s="130"/>
      <c r="M1203" s="130"/>
      <c r="N1203" s="130"/>
      <c r="O1203" s="130"/>
      <c r="P1203" s="130"/>
      <c r="Q1203" s="130"/>
      <c r="R1203" s="130"/>
      <c r="S1203" s="130"/>
      <c r="T1203" s="130"/>
      <c r="U1203" s="130"/>
    </row>
    <row r="1204" ht="12.75" customHeight="1">
      <c r="A1204" s="142">
        <v>45391.0</v>
      </c>
      <c r="B1204" s="146">
        <f t="shared" si="8"/>
        <v>4.456680106</v>
      </c>
      <c r="C1204" s="144">
        <f t="shared" si="1"/>
        <v>2024</v>
      </c>
      <c r="D1204" s="144">
        <f t="shared" si="2"/>
        <v>2</v>
      </c>
      <c r="E1204" s="131">
        <f t="shared" si="3"/>
        <v>45473</v>
      </c>
      <c r="F1204" s="131">
        <f t="shared" si="4"/>
        <v>45565</v>
      </c>
      <c r="G1204" s="130" t="str">
        <f t="shared" si="5"/>
        <v/>
      </c>
      <c r="H1204" s="130" t="str">
        <f t="shared" si="6"/>
        <v/>
      </c>
      <c r="I1204" s="147">
        <f t="shared" si="7"/>
        <v>4.465633022</v>
      </c>
      <c r="J1204" s="130"/>
      <c r="K1204" s="130"/>
      <c r="L1204" s="130"/>
      <c r="M1204" s="130"/>
      <c r="N1204" s="130"/>
      <c r="O1204" s="130"/>
      <c r="P1204" s="130"/>
      <c r="Q1204" s="130"/>
      <c r="R1204" s="130"/>
      <c r="S1204" s="130"/>
      <c r="T1204" s="130"/>
      <c r="U1204" s="130"/>
    </row>
    <row r="1205" ht="12.75" customHeight="1">
      <c r="A1205" s="142">
        <v>45392.0</v>
      </c>
      <c r="B1205" s="146">
        <f t="shared" si="8"/>
        <v>4.554862167</v>
      </c>
      <c r="C1205" s="144">
        <f t="shared" si="1"/>
        <v>2024</v>
      </c>
      <c r="D1205" s="144">
        <f t="shared" si="2"/>
        <v>2</v>
      </c>
      <c r="E1205" s="131">
        <f t="shared" si="3"/>
        <v>45473</v>
      </c>
      <c r="F1205" s="131">
        <f t="shared" si="4"/>
        <v>45565</v>
      </c>
      <c r="G1205" s="130" t="str">
        <f t="shared" si="5"/>
        <v/>
      </c>
      <c r="H1205" s="130" t="str">
        <f t="shared" si="6"/>
        <v/>
      </c>
      <c r="I1205" s="147">
        <f t="shared" si="7"/>
        <v>4.465633022</v>
      </c>
      <c r="J1205" s="130"/>
      <c r="K1205" s="130"/>
      <c r="L1205" s="130"/>
      <c r="M1205" s="130"/>
      <c r="N1205" s="130"/>
      <c r="O1205" s="130"/>
      <c r="P1205" s="130"/>
      <c r="Q1205" s="130"/>
      <c r="R1205" s="130"/>
      <c r="S1205" s="130"/>
      <c r="T1205" s="130"/>
      <c r="U1205" s="130"/>
    </row>
    <row r="1206" ht="12.75" customHeight="1">
      <c r="A1206" s="142">
        <v>45393.0</v>
      </c>
      <c r="B1206" s="146">
        <f t="shared" si="8"/>
        <v>4.454519335</v>
      </c>
      <c r="C1206" s="144">
        <f t="shared" si="1"/>
        <v>2024</v>
      </c>
      <c r="D1206" s="144">
        <f t="shared" si="2"/>
        <v>2</v>
      </c>
      <c r="E1206" s="131">
        <f t="shared" si="3"/>
        <v>45473</v>
      </c>
      <c r="F1206" s="131">
        <f t="shared" si="4"/>
        <v>45565</v>
      </c>
      <c r="G1206" s="130" t="str">
        <f t="shared" si="5"/>
        <v/>
      </c>
      <c r="H1206" s="130" t="str">
        <f t="shared" si="6"/>
        <v/>
      </c>
      <c r="I1206" s="147">
        <f t="shared" si="7"/>
        <v>4.465633022</v>
      </c>
      <c r="J1206" s="130"/>
      <c r="K1206" s="130"/>
      <c r="L1206" s="130"/>
      <c r="M1206" s="130"/>
      <c r="N1206" s="130"/>
      <c r="O1206" s="130"/>
      <c r="P1206" s="130"/>
      <c r="Q1206" s="130"/>
      <c r="R1206" s="130"/>
      <c r="S1206" s="130"/>
      <c r="T1206" s="130"/>
      <c r="U1206" s="130"/>
    </row>
    <row r="1207" ht="12.75" customHeight="1">
      <c r="A1207" s="142">
        <v>45394.0</v>
      </c>
      <c r="B1207" s="146">
        <f t="shared" si="8"/>
        <v>4.55264947</v>
      </c>
      <c r="C1207" s="144">
        <f t="shared" si="1"/>
        <v>2024</v>
      </c>
      <c r="D1207" s="144">
        <f t="shared" si="2"/>
        <v>2</v>
      </c>
      <c r="E1207" s="131">
        <f t="shared" si="3"/>
        <v>45473</v>
      </c>
      <c r="F1207" s="131">
        <f t="shared" si="4"/>
        <v>45565</v>
      </c>
      <c r="G1207" s="130" t="str">
        <f t="shared" si="5"/>
        <v/>
      </c>
      <c r="H1207" s="130" t="str">
        <f t="shared" si="6"/>
        <v/>
      </c>
      <c r="I1207" s="147">
        <f t="shared" si="7"/>
        <v>4.465633022</v>
      </c>
      <c r="J1207" s="130"/>
      <c r="K1207" s="130"/>
      <c r="L1207" s="130"/>
      <c r="M1207" s="130"/>
      <c r="N1207" s="130"/>
      <c r="O1207" s="130"/>
      <c r="P1207" s="130"/>
      <c r="Q1207" s="130"/>
      <c r="R1207" s="130"/>
      <c r="S1207" s="130"/>
      <c r="T1207" s="130"/>
      <c r="U1207" s="130"/>
    </row>
    <row r="1208" ht="12.75" customHeight="1">
      <c r="A1208" s="142">
        <v>45395.0</v>
      </c>
      <c r="B1208" s="146">
        <f t="shared" si="8"/>
        <v>4.452359802</v>
      </c>
      <c r="C1208" s="144">
        <f t="shared" si="1"/>
        <v>2024</v>
      </c>
      <c r="D1208" s="144">
        <f t="shared" si="2"/>
        <v>2</v>
      </c>
      <c r="E1208" s="131">
        <f t="shared" si="3"/>
        <v>45473</v>
      </c>
      <c r="F1208" s="131">
        <f t="shared" si="4"/>
        <v>45565</v>
      </c>
      <c r="G1208" s="130" t="str">
        <f t="shared" si="5"/>
        <v/>
      </c>
      <c r="H1208" s="130" t="str">
        <f t="shared" si="6"/>
        <v/>
      </c>
      <c r="I1208" s="147">
        <f t="shared" si="7"/>
        <v>4.465633022</v>
      </c>
      <c r="J1208" s="130"/>
      <c r="K1208" s="130"/>
      <c r="L1208" s="130"/>
      <c r="M1208" s="130"/>
      <c r="N1208" s="130"/>
      <c r="O1208" s="130"/>
      <c r="P1208" s="130"/>
      <c r="Q1208" s="130"/>
      <c r="R1208" s="130"/>
      <c r="S1208" s="130"/>
      <c r="T1208" s="130"/>
      <c r="U1208" s="130"/>
    </row>
    <row r="1209" ht="12.75" customHeight="1">
      <c r="A1209" s="142">
        <v>45396.0</v>
      </c>
      <c r="B1209" s="146">
        <f t="shared" si="8"/>
        <v>4.550438042</v>
      </c>
      <c r="C1209" s="144">
        <f t="shared" si="1"/>
        <v>2024</v>
      </c>
      <c r="D1209" s="144">
        <f t="shared" si="2"/>
        <v>2</v>
      </c>
      <c r="E1209" s="131">
        <f t="shared" si="3"/>
        <v>45473</v>
      </c>
      <c r="F1209" s="131">
        <f t="shared" si="4"/>
        <v>45565</v>
      </c>
      <c r="G1209" s="130" t="str">
        <f t="shared" si="5"/>
        <v/>
      </c>
      <c r="H1209" s="130" t="str">
        <f t="shared" si="6"/>
        <v/>
      </c>
      <c r="I1209" s="147">
        <f t="shared" si="7"/>
        <v>4.465633022</v>
      </c>
      <c r="J1209" s="130"/>
      <c r="K1209" s="130"/>
      <c r="L1209" s="130"/>
      <c r="M1209" s="130"/>
      <c r="N1209" s="130"/>
      <c r="O1209" s="130"/>
      <c r="P1209" s="130"/>
      <c r="Q1209" s="130"/>
      <c r="R1209" s="130"/>
      <c r="S1209" s="130"/>
      <c r="T1209" s="130"/>
      <c r="U1209" s="130"/>
    </row>
    <row r="1210" ht="12.75" customHeight="1">
      <c r="A1210" s="142">
        <v>45397.0</v>
      </c>
      <c r="B1210" s="146">
        <f t="shared" si="8"/>
        <v>4.450201506</v>
      </c>
      <c r="C1210" s="144">
        <f t="shared" si="1"/>
        <v>2024</v>
      </c>
      <c r="D1210" s="144">
        <f t="shared" si="2"/>
        <v>2</v>
      </c>
      <c r="E1210" s="131">
        <f t="shared" si="3"/>
        <v>45473</v>
      </c>
      <c r="F1210" s="131">
        <f t="shared" si="4"/>
        <v>45565</v>
      </c>
      <c r="G1210" s="130" t="str">
        <f t="shared" si="5"/>
        <v/>
      </c>
      <c r="H1210" s="130" t="str">
        <f t="shared" si="6"/>
        <v/>
      </c>
      <c r="I1210" s="147">
        <f t="shared" si="7"/>
        <v>4.465633022</v>
      </c>
      <c r="J1210" s="130"/>
      <c r="K1210" s="130"/>
      <c r="L1210" s="130"/>
      <c r="M1210" s="130"/>
      <c r="N1210" s="130"/>
      <c r="O1210" s="130"/>
      <c r="P1210" s="130"/>
      <c r="Q1210" s="130"/>
      <c r="R1210" s="130"/>
      <c r="S1210" s="130"/>
      <c r="T1210" s="130"/>
      <c r="U1210" s="130"/>
    </row>
    <row r="1211" ht="12.75" customHeight="1">
      <c r="A1211" s="142">
        <v>45398.0</v>
      </c>
      <c r="B1211" s="146">
        <f t="shared" si="8"/>
        <v>4.548227884</v>
      </c>
      <c r="C1211" s="144">
        <f t="shared" si="1"/>
        <v>2024</v>
      </c>
      <c r="D1211" s="144">
        <f t="shared" si="2"/>
        <v>2</v>
      </c>
      <c r="E1211" s="131">
        <f t="shared" si="3"/>
        <v>45473</v>
      </c>
      <c r="F1211" s="131">
        <f t="shared" si="4"/>
        <v>45565</v>
      </c>
      <c r="G1211" s="130" t="str">
        <f t="shared" si="5"/>
        <v/>
      </c>
      <c r="H1211" s="130" t="str">
        <f t="shared" si="6"/>
        <v/>
      </c>
      <c r="I1211" s="147">
        <f t="shared" si="7"/>
        <v>4.465633022</v>
      </c>
      <c r="J1211" s="130"/>
      <c r="K1211" s="130"/>
      <c r="L1211" s="130"/>
      <c r="M1211" s="130"/>
      <c r="N1211" s="130"/>
      <c r="O1211" s="130"/>
      <c r="P1211" s="130"/>
      <c r="Q1211" s="130"/>
      <c r="R1211" s="130"/>
      <c r="S1211" s="130"/>
      <c r="T1211" s="130"/>
      <c r="U1211" s="130"/>
    </row>
    <row r="1212" ht="12.75" customHeight="1">
      <c r="A1212" s="142">
        <v>45399.0</v>
      </c>
      <c r="B1212" s="146">
        <f t="shared" si="8"/>
        <v>4.448044446</v>
      </c>
      <c r="C1212" s="144">
        <f t="shared" si="1"/>
        <v>2024</v>
      </c>
      <c r="D1212" s="144">
        <f t="shared" si="2"/>
        <v>2</v>
      </c>
      <c r="E1212" s="131">
        <f t="shared" si="3"/>
        <v>45473</v>
      </c>
      <c r="F1212" s="131">
        <f t="shared" si="4"/>
        <v>45565</v>
      </c>
      <c r="G1212" s="130" t="str">
        <f t="shared" si="5"/>
        <v/>
      </c>
      <c r="H1212" s="130" t="str">
        <f t="shared" si="6"/>
        <v/>
      </c>
      <c r="I1212" s="147">
        <f t="shared" si="7"/>
        <v>4.465633022</v>
      </c>
      <c r="J1212" s="130"/>
      <c r="K1212" s="130"/>
      <c r="L1212" s="130"/>
      <c r="M1212" s="130"/>
      <c r="N1212" s="130"/>
      <c r="O1212" s="130"/>
      <c r="P1212" s="130"/>
      <c r="Q1212" s="130"/>
      <c r="R1212" s="130"/>
      <c r="S1212" s="130"/>
      <c r="T1212" s="130"/>
      <c r="U1212" s="130"/>
    </row>
    <row r="1213" ht="12.75" customHeight="1">
      <c r="A1213" s="142">
        <v>45400.0</v>
      </c>
      <c r="B1213" s="146">
        <f t="shared" si="8"/>
        <v>4.546018993</v>
      </c>
      <c r="C1213" s="144">
        <f t="shared" si="1"/>
        <v>2024</v>
      </c>
      <c r="D1213" s="144">
        <f t="shared" si="2"/>
        <v>2</v>
      </c>
      <c r="E1213" s="131">
        <f t="shared" si="3"/>
        <v>45473</v>
      </c>
      <c r="F1213" s="131">
        <f t="shared" si="4"/>
        <v>45565</v>
      </c>
      <c r="G1213" s="130" t="str">
        <f t="shared" si="5"/>
        <v/>
      </c>
      <c r="H1213" s="130" t="str">
        <f t="shared" si="6"/>
        <v/>
      </c>
      <c r="I1213" s="147">
        <f t="shared" si="7"/>
        <v>4.465633022</v>
      </c>
      <c r="J1213" s="130"/>
      <c r="K1213" s="130"/>
      <c r="L1213" s="130"/>
      <c r="M1213" s="130"/>
      <c r="N1213" s="130"/>
      <c r="O1213" s="130"/>
      <c r="P1213" s="130"/>
      <c r="Q1213" s="130"/>
      <c r="R1213" s="130"/>
      <c r="S1213" s="130"/>
      <c r="T1213" s="130"/>
      <c r="U1213" s="130"/>
    </row>
    <row r="1214" ht="12.75" customHeight="1">
      <c r="A1214" s="142">
        <v>45401.0</v>
      </c>
      <c r="B1214" s="146">
        <f t="shared" si="8"/>
        <v>4.445888622</v>
      </c>
      <c r="C1214" s="144">
        <f t="shared" si="1"/>
        <v>2024</v>
      </c>
      <c r="D1214" s="144">
        <f t="shared" si="2"/>
        <v>2</v>
      </c>
      <c r="E1214" s="131">
        <f t="shared" si="3"/>
        <v>45473</v>
      </c>
      <c r="F1214" s="131">
        <f t="shared" si="4"/>
        <v>45565</v>
      </c>
      <c r="G1214" s="130" t="str">
        <f t="shared" si="5"/>
        <v/>
      </c>
      <c r="H1214" s="130" t="str">
        <f t="shared" si="6"/>
        <v/>
      </c>
      <c r="I1214" s="147">
        <f t="shared" si="7"/>
        <v>4.465633022</v>
      </c>
      <c r="J1214" s="130"/>
      <c r="K1214" s="130"/>
      <c r="L1214" s="130"/>
      <c r="M1214" s="130"/>
      <c r="N1214" s="130"/>
      <c r="O1214" s="130"/>
      <c r="P1214" s="130"/>
      <c r="Q1214" s="130"/>
      <c r="R1214" s="130"/>
      <c r="S1214" s="130"/>
      <c r="T1214" s="130"/>
      <c r="U1214" s="130"/>
    </row>
    <row r="1215" ht="12.75" customHeight="1">
      <c r="A1215" s="142">
        <v>45402.0</v>
      </c>
      <c r="B1215" s="146">
        <f t="shared" si="8"/>
        <v>4.54381137</v>
      </c>
      <c r="C1215" s="144">
        <f t="shared" si="1"/>
        <v>2024</v>
      </c>
      <c r="D1215" s="144">
        <f t="shared" si="2"/>
        <v>2</v>
      </c>
      <c r="E1215" s="131">
        <f t="shared" si="3"/>
        <v>45473</v>
      </c>
      <c r="F1215" s="131">
        <f t="shared" si="4"/>
        <v>45565</v>
      </c>
      <c r="G1215" s="130" t="str">
        <f t="shared" si="5"/>
        <v/>
      </c>
      <c r="H1215" s="130" t="str">
        <f t="shared" si="6"/>
        <v/>
      </c>
      <c r="I1215" s="147">
        <f t="shared" si="7"/>
        <v>4.465633022</v>
      </c>
      <c r="J1215" s="130"/>
      <c r="K1215" s="130"/>
      <c r="L1215" s="130"/>
      <c r="M1215" s="130"/>
      <c r="N1215" s="130"/>
      <c r="O1215" s="130"/>
      <c r="P1215" s="130"/>
      <c r="Q1215" s="130"/>
      <c r="R1215" s="130"/>
      <c r="S1215" s="130"/>
      <c r="T1215" s="130"/>
      <c r="U1215" s="130"/>
    </row>
    <row r="1216" ht="12.75" customHeight="1">
      <c r="A1216" s="142">
        <v>45403.0</v>
      </c>
      <c r="B1216" s="146">
        <f t="shared" si="8"/>
        <v>4.443734033</v>
      </c>
      <c r="C1216" s="144">
        <f t="shared" si="1"/>
        <v>2024</v>
      </c>
      <c r="D1216" s="144">
        <f t="shared" si="2"/>
        <v>2</v>
      </c>
      <c r="E1216" s="131">
        <f t="shared" si="3"/>
        <v>45473</v>
      </c>
      <c r="F1216" s="131">
        <f t="shared" si="4"/>
        <v>45565</v>
      </c>
      <c r="G1216" s="130" t="str">
        <f t="shared" si="5"/>
        <v/>
      </c>
      <c r="H1216" s="130" t="str">
        <f t="shared" si="6"/>
        <v/>
      </c>
      <c r="I1216" s="147">
        <f t="shared" si="7"/>
        <v>4.465633022</v>
      </c>
      <c r="J1216" s="130"/>
      <c r="K1216" s="130"/>
      <c r="L1216" s="130"/>
      <c r="M1216" s="130"/>
      <c r="N1216" s="130"/>
      <c r="O1216" s="130"/>
      <c r="P1216" s="130"/>
      <c r="Q1216" s="130"/>
      <c r="R1216" s="130"/>
      <c r="S1216" s="130"/>
      <c r="T1216" s="130"/>
      <c r="U1216" s="130"/>
    </row>
    <row r="1217" ht="12.75" customHeight="1">
      <c r="A1217" s="142">
        <v>45404.0</v>
      </c>
      <c r="B1217" s="146">
        <f t="shared" si="8"/>
        <v>4.541605014</v>
      </c>
      <c r="C1217" s="144">
        <f t="shared" si="1"/>
        <v>2024</v>
      </c>
      <c r="D1217" s="144">
        <f t="shared" si="2"/>
        <v>2</v>
      </c>
      <c r="E1217" s="131">
        <f t="shared" si="3"/>
        <v>45473</v>
      </c>
      <c r="F1217" s="131">
        <f t="shared" si="4"/>
        <v>45565</v>
      </c>
      <c r="G1217" s="130" t="str">
        <f t="shared" si="5"/>
        <v/>
      </c>
      <c r="H1217" s="130" t="str">
        <f t="shared" si="6"/>
        <v/>
      </c>
      <c r="I1217" s="147">
        <f t="shared" si="7"/>
        <v>4.465633022</v>
      </c>
      <c r="J1217" s="130"/>
      <c r="K1217" s="130"/>
      <c r="L1217" s="130"/>
      <c r="M1217" s="130"/>
      <c r="N1217" s="130"/>
      <c r="O1217" s="130"/>
      <c r="P1217" s="130"/>
      <c r="Q1217" s="130"/>
      <c r="R1217" s="130"/>
      <c r="S1217" s="130"/>
      <c r="T1217" s="130"/>
      <c r="U1217" s="130"/>
    </row>
    <row r="1218" ht="12.75" customHeight="1">
      <c r="A1218" s="142">
        <v>45405.0</v>
      </c>
      <c r="B1218" s="146">
        <f t="shared" si="8"/>
        <v>4.441580677</v>
      </c>
      <c r="C1218" s="144">
        <f t="shared" si="1"/>
        <v>2024</v>
      </c>
      <c r="D1218" s="144">
        <f t="shared" si="2"/>
        <v>2</v>
      </c>
      <c r="E1218" s="131">
        <f t="shared" si="3"/>
        <v>45473</v>
      </c>
      <c r="F1218" s="131">
        <f t="shared" si="4"/>
        <v>45565</v>
      </c>
      <c r="G1218" s="130" t="str">
        <f t="shared" si="5"/>
        <v/>
      </c>
      <c r="H1218" s="130" t="str">
        <f t="shared" si="6"/>
        <v/>
      </c>
      <c r="I1218" s="147">
        <f t="shared" si="7"/>
        <v>4.465633022</v>
      </c>
      <c r="J1218" s="130"/>
      <c r="K1218" s="130"/>
      <c r="L1218" s="130"/>
      <c r="M1218" s="130"/>
      <c r="N1218" s="130"/>
      <c r="O1218" s="130"/>
      <c r="P1218" s="130"/>
      <c r="Q1218" s="130"/>
      <c r="R1218" s="130"/>
      <c r="S1218" s="130"/>
      <c r="T1218" s="130"/>
      <c r="U1218" s="130"/>
    </row>
    <row r="1219" ht="12.75" customHeight="1">
      <c r="A1219" s="142">
        <v>45406.0</v>
      </c>
      <c r="B1219" s="146">
        <f t="shared" si="8"/>
        <v>4.539399923</v>
      </c>
      <c r="C1219" s="144">
        <f t="shared" si="1"/>
        <v>2024</v>
      </c>
      <c r="D1219" s="144">
        <f t="shared" si="2"/>
        <v>2</v>
      </c>
      <c r="E1219" s="131">
        <f t="shared" si="3"/>
        <v>45473</v>
      </c>
      <c r="F1219" s="131">
        <f t="shared" si="4"/>
        <v>45565</v>
      </c>
      <c r="G1219" s="130" t="str">
        <f t="shared" si="5"/>
        <v/>
      </c>
      <c r="H1219" s="130" t="str">
        <f t="shared" si="6"/>
        <v/>
      </c>
      <c r="I1219" s="147">
        <f t="shared" si="7"/>
        <v>4.465633022</v>
      </c>
      <c r="J1219" s="130"/>
      <c r="K1219" s="130"/>
      <c r="L1219" s="130"/>
      <c r="M1219" s="130"/>
      <c r="N1219" s="130"/>
      <c r="O1219" s="130"/>
      <c r="P1219" s="130"/>
      <c r="Q1219" s="130"/>
      <c r="R1219" s="130"/>
      <c r="S1219" s="130"/>
      <c r="T1219" s="130"/>
      <c r="U1219" s="130"/>
    </row>
    <row r="1220" ht="12.75" customHeight="1">
      <c r="A1220" s="142">
        <v>45407.0</v>
      </c>
      <c r="B1220" s="146">
        <f t="shared" si="8"/>
        <v>4.439428555</v>
      </c>
      <c r="C1220" s="144">
        <f t="shared" si="1"/>
        <v>2024</v>
      </c>
      <c r="D1220" s="144">
        <f t="shared" si="2"/>
        <v>2</v>
      </c>
      <c r="E1220" s="131">
        <f t="shared" si="3"/>
        <v>45473</v>
      </c>
      <c r="F1220" s="131">
        <f t="shared" si="4"/>
        <v>45565</v>
      </c>
      <c r="G1220" s="130" t="str">
        <f t="shared" si="5"/>
        <v/>
      </c>
      <c r="H1220" s="130" t="str">
        <f t="shared" si="6"/>
        <v/>
      </c>
      <c r="I1220" s="147">
        <f t="shared" si="7"/>
        <v>4.465633022</v>
      </c>
      <c r="J1220" s="130"/>
      <c r="K1220" s="130"/>
      <c r="L1220" s="130"/>
      <c r="M1220" s="130"/>
      <c r="N1220" s="130"/>
      <c r="O1220" s="130"/>
      <c r="P1220" s="130"/>
      <c r="Q1220" s="130"/>
      <c r="R1220" s="130"/>
      <c r="S1220" s="130"/>
      <c r="T1220" s="130"/>
      <c r="U1220" s="130"/>
    </row>
    <row r="1221" ht="12.75" customHeight="1">
      <c r="A1221" s="142">
        <v>45408.0</v>
      </c>
      <c r="B1221" s="146">
        <f t="shared" si="8"/>
        <v>4.537196097</v>
      </c>
      <c r="C1221" s="144">
        <f t="shared" si="1"/>
        <v>2024</v>
      </c>
      <c r="D1221" s="144">
        <f t="shared" si="2"/>
        <v>2</v>
      </c>
      <c r="E1221" s="131">
        <f t="shared" si="3"/>
        <v>45473</v>
      </c>
      <c r="F1221" s="131">
        <f t="shared" si="4"/>
        <v>45565</v>
      </c>
      <c r="G1221" s="130" t="str">
        <f t="shared" si="5"/>
        <v/>
      </c>
      <c r="H1221" s="130" t="str">
        <f t="shared" si="6"/>
        <v/>
      </c>
      <c r="I1221" s="147">
        <f t="shared" si="7"/>
        <v>4.465633022</v>
      </c>
      <c r="J1221" s="130"/>
      <c r="K1221" s="130"/>
      <c r="L1221" s="130"/>
      <c r="M1221" s="130"/>
      <c r="N1221" s="130"/>
      <c r="O1221" s="130"/>
      <c r="P1221" s="130"/>
      <c r="Q1221" s="130"/>
      <c r="R1221" s="130"/>
      <c r="S1221" s="130"/>
      <c r="T1221" s="130"/>
      <c r="U1221" s="130"/>
    </row>
    <row r="1222" ht="12.75" customHeight="1">
      <c r="A1222" s="142">
        <v>45409.0</v>
      </c>
      <c r="B1222" s="146">
        <f t="shared" si="8"/>
        <v>4.437277664</v>
      </c>
      <c r="C1222" s="144">
        <f t="shared" si="1"/>
        <v>2024</v>
      </c>
      <c r="D1222" s="144">
        <f t="shared" si="2"/>
        <v>2</v>
      </c>
      <c r="E1222" s="131">
        <f t="shared" si="3"/>
        <v>45473</v>
      </c>
      <c r="F1222" s="131">
        <f t="shared" si="4"/>
        <v>45565</v>
      </c>
      <c r="G1222" s="130" t="str">
        <f t="shared" si="5"/>
        <v/>
      </c>
      <c r="H1222" s="130" t="str">
        <f t="shared" si="6"/>
        <v/>
      </c>
      <c r="I1222" s="147">
        <f t="shared" si="7"/>
        <v>4.465633022</v>
      </c>
      <c r="J1222" s="130"/>
      <c r="K1222" s="130"/>
      <c r="L1222" s="130"/>
      <c r="M1222" s="130"/>
      <c r="N1222" s="130"/>
      <c r="O1222" s="130"/>
      <c r="P1222" s="130"/>
      <c r="Q1222" s="130"/>
      <c r="R1222" s="130"/>
      <c r="S1222" s="130"/>
      <c r="T1222" s="130"/>
      <c r="U1222" s="130"/>
    </row>
    <row r="1223" ht="12.75" customHeight="1">
      <c r="A1223" s="142">
        <v>45410.0</v>
      </c>
      <c r="B1223" s="146">
        <f t="shared" si="8"/>
        <v>4.534993534</v>
      </c>
      <c r="C1223" s="144">
        <f t="shared" si="1"/>
        <v>2024</v>
      </c>
      <c r="D1223" s="144">
        <f t="shared" si="2"/>
        <v>2</v>
      </c>
      <c r="E1223" s="131">
        <f t="shared" si="3"/>
        <v>45473</v>
      </c>
      <c r="F1223" s="131">
        <f t="shared" si="4"/>
        <v>45565</v>
      </c>
      <c r="G1223" s="130" t="str">
        <f t="shared" si="5"/>
        <v/>
      </c>
      <c r="H1223" s="130" t="str">
        <f t="shared" si="6"/>
        <v/>
      </c>
      <c r="I1223" s="147">
        <f t="shared" si="7"/>
        <v>4.465633022</v>
      </c>
      <c r="J1223" s="130"/>
      <c r="K1223" s="130"/>
      <c r="L1223" s="130"/>
      <c r="M1223" s="130"/>
      <c r="N1223" s="130"/>
      <c r="O1223" s="130"/>
      <c r="P1223" s="130"/>
      <c r="Q1223" s="130"/>
      <c r="R1223" s="130"/>
      <c r="S1223" s="130"/>
      <c r="T1223" s="130"/>
      <c r="U1223" s="130"/>
    </row>
    <row r="1224" ht="12.75" customHeight="1">
      <c r="A1224" s="142">
        <v>45411.0</v>
      </c>
      <c r="B1224" s="146">
        <f t="shared" si="8"/>
        <v>4.435128006</v>
      </c>
      <c r="C1224" s="144">
        <f t="shared" si="1"/>
        <v>2024</v>
      </c>
      <c r="D1224" s="144">
        <f t="shared" si="2"/>
        <v>2</v>
      </c>
      <c r="E1224" s="131">
        <f t="shared" si="3"/>
        <v>45473</v>
      </c>
      <c r="F1224" s="131">
        <f t="shared" si="4"/>
        <v>45565</v>
      </c>
      <c r="G1224" s="130" t="str">
        <f t="shared" si="5"/>
        <v/>
      </c>
      <c r="H1224" s="130" t="str">
        <f t="shared" si="6"/>
        <v/>
      </c>
      <c r="I1224" s="147">
        <f t="shared" si="7"/>
        <v>4.465633022</v>
      </c>
      <c r="J1224" s="130"/>
      <c r="K1224" s="130"/>
      <c r="L1224" s="130"/>
      <c r="M1224" s="130"/>
      <c r="N1224" s="130"/>
      <c r="O1224" s="130"/>
      <c r="P1224" s="130"/>
      <c r="Q1224" s="130"/>
      <c r="R1224" s="130"/>
      <c r="S1224" s="130"/>
      <c r="T1224" s="130"/>
      <c r="U1224" s="130"/>
    </row>
    <row r="1225" ht="12.75" customHeight="1">
      <c r="A1225" s="142">
        <v>45412.0</v>
      </c>
      <c r="B1225" s="146">
        <f t="shared" si="8"/>
        <v>4.532792235</v>
      </c>
      <c r="C1225" s="144">
        <f t="shared" si="1"/>
        <v>2024</v>
      </c>
      <c r="D1225" s="144">
        <f t="shared" si="2"/>
        <v>2</v>
      </c>
      <c r="E1225" s="131">
        <f t="shared" si="3"/>
        <v>45473</v>
      </c>
      <c r="F1225" s="131">
        <f t="shared" si="4"/>
        <v>45565</v>
      </c>
      <c r="G1225" s="130" t="str">
        <f t="shared" si="5"/>
        <v/>
      </c>
      <c r="H1225" s="130" t="str">
        <f t="shared" si="6"/>
        <v/>
      </c>
      <c r="I1225" s="147">
        <f t="shared" si="7"/>
        <v>4.465633022</v>
      </c>
      <c r="J1225" s="130"/>
      <c r="K1225" s="130"/>
      <c r="L1225" s="130"/>
      <c r="M1225" s="130"/>
      <c r="N1225" s="130"/>
      <c r="O1225" s="130"/>
      <c r="P1225" s="130"/>
      <c r="Q1225" s="130"/>
      <c r="R1225" s="130"/>
      <c r="S1225" s="130"/>
      <c r="T1225" s="130"/>
      <c r="U1225" s="130"/>
    </row>
    <row r="1226" ht="12.75" customHeight="1">
      <c r="A1226" s="142">
        <v>45413.0</v>
      </c>
      <c r="B1226" s="146">
        <f t="shared" si="8"/>
        <v>4.432979577</v>
      </c>
      <c r="C1226" s="144">
        <f t="shared" si="1"/>
        <v>2024</v>
      </c>
      <c r="D1226" s="144">
        <f t="shared" si="2"/>
        <v>2</v>
      </c>
      <c r="E1226" s="131">
        <f t="shared" si="3"/>
        <v>45473</v>
      </c>
      <c r="F1226" s="131">
        <f t="shared" si="4"/>
        <v>45565</v>
      </c>
      <c r="G1226" s="130" t="str">
        <f t="shared" si="5"/>
        <v/>
      </c>
      <c r="H1226" s="130" t="str">
        <f t="shared" si="6"/>
        <v/>
      </c>
      <c r="I1226" s="147">
        <f t="shared" si="7"/>
        <v>4.465633022</v>
      </c>
      <c r="J1226" s="130"/>
      <c r="K1226" s="130"/>
      <c r="L1226" s="130"/>
      <c r="M1226" s="130"/>
      <c r="N1226" s="130"/>
      <c r="O1226" s="130"/>
      <c r="P1226" s="130"/>
      <c r="Q1226" s="130"/>
      <c r="R1226" s="130"/>
      <c r="S1226" s="130"/>
      <c r="T1226" s="130"/>
      <c r="U1226" s="130"/>
    </row>
    <row r="1227" ht="12.75" customHeight="1">
      <c r="A1227" s="142">
        <v>45414.0</v>
      </c>
      <c r="B1227" s="146">
        <f t="shared" si="8"/>
        <v>4.530592199</v>
      </c>
      <c r="C1227" s="144">
        <f t="shared" si="1"/>
        <v>2024</v>
      </c>
      <c r="D1227" s="144">
        <f t="shared" si="2"/>
        <v>2</v>
      </c>
      <c r="E1227" s="131">
        <f t="shared" si="3"/>
        <v>45473</v>
      </c>
      <c r="F1227" s="131">
        <f t="shared" si="4"/>
        <v>45565</v>
      </c>
      <c r="G1227" s="130" t="str">
        <f t="shared" si="5"/>
        <v/>
      </c>
      <c r="H1227" s="130" t="str">
        <f t="shared" si="6"/>
        <v/>
      </c>
      <c r="I1227" s="147">
        <f t="shared" si="7"/>
        <v>4.465633022</v>
      </c>
      <c r="J1227" s="130"/>
      <c r="K1227" s="130"/>
      <c r="L1227" s="130"/>
      <c r="M1227" s="130"/>
      <c r="N1227" s="130"/>
      <c r="O1227" s="130"/>
      <c r="P1227" s="130"/>
      <c r="Q1227" s="130"/>
      <c r="R1227" s="130"/>
      <c r="S1227" s="130"/>
      <c r="T1227" s="130"/>
      <c r="U1227" s="130"/>
    </row>
    <row r="1228" ht="12.75" customHeight="1">
      <c r="A1228" s="142">
        <v>45415.0</v>
      </c>
      <c r="B1228" s="146">
        <f t="shared" si="8"/>
        <v>4.430832379</v>
      </c>
      <c r="C1228" s="144">
        <f t="shared" si="1"/>
        <v>2024</v>
      </c>
      <c r="D1228" s="144">
        <f t="shared" si="2"/>
        <v>2</v>
      </c>
      <c r="E1228" s="131">
        <f t="shared" si="3"/>
        <v>45473</v>
      </c>
      <c r="F1228" s="131">
        <f t="shared" si="4"/>
        <v>45565</v>
      </c>
      <c r="G1228" s="130" t="str">
        <f t="shared" si="5"/>
        <v/>
      </c>
      <c r="H1228" s="130" t="str">
        <f t="shared" si="6"/>
        <v/>
      </c>
      <c r="I1228" s="147">
        <f t="shared" si="7"/>
        <v>4.465633022</v>
      </c>
      <c r="J1228" s="130"/>
      <c r="K1228" s="130"/>
      <c r="L1228" s="130"/>
      <c r="M1228" s="130"/>
      <c r="N1228" s="130"/>
      <c r="O1228" s="130"/>
      <c r="P1228" s="130"/>
      <c r="Q1228" s="130"/>
      <c r="R1228" s="130"/>
      <c r="S1228" s="130"/>
      <c r="T1228" s="130"/>
      <c r="U1228" s="130"/>
    </row>
    <row r="1229" ht="12.75" customHeight="1">
      <c r="A1229" s="142">
        <v>45416.0</v>
      </c>
      <c r="B1229" s="146">
        <f t="shared" si="8"/>
        <v>4.528393423</v>
      </c>
      <c r="C1229" s="144">
        <f t="shared" si="1"/>
        <v>2024</v>
      </c>
      <c r="D1229" s="144">
        <f t="shared" si="2"/>
        <v>2</v>
      </c>
      <c r="E1229" s="131">
        <f t="shared" si="3"/>
        <v>45473</v>
      </c>
      <c r="F1229" s="131">
        <f t="shared" si="4"/>
        <v>45565</v>
      </c>
      <c r="G1229" s="130" t="str">
        <f t="shared" si="5"/>
        <v/>
      </c>
      <c r="H1229" s="130" t="str">
        <f t="shared" si="6"/>
        <v/>
      </c>
      <c r="I1229" s="147">
        <f t="shared" si="7"/>
        <v>4.465633022</v>
      </c>
      <c r="J1229" s="130"/>
      <c r="K1229" s="130"/>
      <c r="L1229" s="130"/>
      <c r="M1229" s="130"/>
      <c r="N1229" s="130"/>
      <c r="O1229" s="130"/>
      <c r="P1229" s="130"/>
      <c r="Q1229" s="130"/>
      <c r="R1229" s="130"/>
      <c r="S1229" s="130"/>
      <c r="T1229" s="130"/>
      <c r="U1229" s="130"/>
    </row>
    <row r="1230" ht="12.75" customHeight="1">
      <c r="A1230" s="142">
        <v>45417.0</v>
      </c>
      <c r="B1230" s="146">
        <f t="shared" si="8"/>
        <v>4.42868641</v>
      </c>
      <c r="C1230" s="144">
        <f t="shared" si="1"/>
        <v>2024</v>
      </c>
      <c r="D1230" s="144">
        <f t="shared" si="2"/>
        <v>2</v>
      </c>
      <c r="E1230" s="131">
        <f t="shared" si="3"/>
        <v>45473</v>
      </c>
      <c r="F1230" s="131">
        <f t="shared" si="4"/>
        <v>45565</v>
      </c>
      <c r="G1230" s="130" t="str">
        <f t="shared" si="5"/>
        <v/>
      </c>
      <c r="H1230" s="130" t="str">
        <f t="shared" si="6"/>
        <v/>
      </c>
      <c r="I1230" s="147">
        <f t="shared" si="7"/>
        <v>4.465633022</v>
      </c>
      <c r="J1230" s="130"/>
      <c r="K1230" s="130"/>
      <c r="L1230" s="130"/>
      <c r="M1230" s="130"/>
      <c r="N1230" s="130"/>
      <c r="O1230" s="130"/>
      <c r="P1230" s="130"/>
      <c r="Q1230" s="130"/>
      <c r="R1230" s="130"/>
      <c r="S1230" s="130"/>
      <c r="T1230" s="130"/>
      <c r="U1230" s="130"/>
    </row>
    <row r="1231" ht="12.75" customHeight="1">
      <c r="A1231" s="142">
        <v>45418.0</v>
      </c>
      <c r="B1231" s="146">
        <f t="shared" si="8"/>
        <v>4.526195909</v>
      </c>
      <c r="C1231" s="144">
        <f t="shared" si="1"/>
        <v>2024</v>
      </c>
      <c r="D1231" s="144">
        <f t="shared" si="2"/>
        <v>2</v>
      </c>
      <c r="E1231" s="131">
        <f t="shared" si="3"/>
        <v>45473</v>
      </c>
      <c r="F1231" s="131">
        <f t="shared" si="4"/>
        <v>45565</v>
      </c>
      <c r="G1231" s="130" t="str">
        <f t="shared" si="5"/>
        <v/>
      </c>
      <c r="H1231" s="130" t="str">
        <f t="shared" si="6"/>
        <v/>
      </c>
      <c r="I1231" s="147">
        <f t="shared" si="7"/>
        <v>4.465633022</v>
      </c>
      <c r="J1231" s="130"/>
      <c r="K1231" s="130"/>
      <c r="L1231" s="130"/>
      <c r="M1231" s="130"/>
      <c r="N1231" s="130"/>
      <c r="O1231" s="130"/>
      <c r="P1231" s="130"/>
      <c r="Q1231" s="130"/>
      <c r="R1231" s="130"/>
      <c r="S1231" s="130"/>
      <c r="T1231" s="130"/>
      <c r="U1231" s="130"/>
    </row>
    <row r="1232" ht="12.75" customHeight="1">
      <c r="A1232" s="142">
        <v>45419.0</v>
      </c>
      <c r="B1232" s="146">
        <f t="shared" si="8"/>
        <v>4.426541669</v>
      </c>
      <c r="C1232" s="144">
        <f t="shared" si="1"/>
        <v>2024</v>
      </c>
      <c r="D1232" s="144">
        <f t="shared" si="2"/>
        <v>2</v>
      </c>
      <c r="E1232" s="131">
        <f t="shared" si="3"/>
        <v>45473</v>
      </c>
      <c r="F1232" s="131">
        <f t="shared" si="4"/>
        <v>45565</v>
      </c>
      <c r="G1232" s="130" t="str">
        <f t="shared" si="5"/>
        <v/>
      </c>
      <c r="H1232" s="130" t="str">
        <f t="shared" si="6"/>
        <v/>
      </c>
      <c r="I1232" s="147">
        <f t="shared" si="7"/>
        <v>4.465633022</v>
      </c>
      <c r="J1232" s="130"/>
      <c r="K1232" s="130"/>
      <c r="L1232" s="130"/>
      <c r="M1232" s="130"/>
      <c r="N1232" s="130"/>
      <c r="O1232" s="130"/>
      <c r="P1232" s="130"/>
      <c r="Q1232" s="130"/>
      <c r="R1232" s="130"/>
      <c r="S1232" s="130"/>
      <c r="T1232" s="130"/>
      <c r="U1232" s="130"/>
    </row>
    <row r="1233" ht="12.75" customHeight="1">
      <c r="A1233" s="142">
        <v>45420.0</v>
      </c>
      <c r="B1233" s="146">
        <f t="shared" si="8"/>
        <v>4.523999654</v>
      </c>
      <c r="C1233" s="144">
        <f t="shared" si="1"/>
        <v>2024</v>
      </c>
      <c r="D1233" s="144">
        <f t="shared" si="2"/>
        <v>2</v>
      </c>
      <c r="E1233" s="131">
        <f t="shared" si="3"/>
        <v>45473</v>
      </c>
      <c r="F1233" s="131">
        <f t="shared" si="4"/>
        <v>45565</v>
      </c>
      <c r="G1233" s="130" t="str">
        <f t="shared" si="5"/>
        <v/>
      </c>
      <c r="H1233" s="130" t="str">
        <f t="shared" si="6"/>
        <v/>
      </c>
      <c r="I1233" s="147">
        <f t="shared" si="7"/>
        <v>4.465633022</v>
      </c>
      <c r="J1233" s="130"/>
      <c r="K1233" s="130"/>
      <c r="L1233" s="130"/>
      <c r="M1233" s="130"/>
      <c r="N1233" s="130"/>
      <c r="O1233" s="130"/>
      <c r="P1233" s="130"/>
      <c r="Q1233" s="130"/>
      <c r="R1233" s="130"/>
      <c r="S1233" s="130"/>
      <c r="T1233" s="130"/>
      <c r="U1233" s="130"/>
    </row>
    <row r="1234" ht="12.75" customHeight="1">
      <c r="A1234" s="142">
        <v>45421.0</v>
      </c>
      <c r="B1234" s="146">
        <f t="shared" si="8"/>
        <v>4.424398155</v>
      </c>
      <c r="C1234" s="144">
        <f t="shared" si="1"/>
        <v>2024</v>
      </c>
      <c r="D1234" s="144">
        <f t="shared" si="2"/>
        <v>2</v>
      </c>
      <c r="E1234" s="131">
        <f t="shared" si="3"/>
        <v>45473</v>
      </c>
      <c r="F1234" s="131">
        <f t="shared" si="4"/>
        <v>45565</v>
      </c>
      <c r="G1234" s="130" t="str">
        <f t="shared" si="5"/>
        <v/>
      </c>
      <c r="H1234" s="130" t="str">
        <f t="shared" si="6"/>
        <v/>
      </c>
      <c r="I1234" s="147">
        <f t="shared" si="7"/>
        <v>4.465633022</v>
      </c>
      <c r="J1234" s="130"/>
      <c r="K1234" s="130"/>
      <c r="L1234" s="130"/>
      <c r="M1234" s="130"/>
      <c r="N1234" s="130"/>
      <c r="O1234" s="130"/>
      <c r="P1234" s="130"/>
      <c r="Q1234" s="130"/>
      <c r="R1234" s="130"/>
      <c r="S1234" s="130"/>
      <c r="T1234" s="130"/>
      <c r="U1234" s="130"/>
    </row>
    <row r="1235" ht="12.75" customHeight="1">
      <c r="A1235" s="142">
        <v>45422.0</v>
      </c>
      <c r="B1235" s="146">
        <f t="shared" si="8"/>
        <v>4.521804658</v>
      </c>
      <c r="C1235" s="144">
        <f t="shared" si="1"/>
        <v>2024</v>
      </c>
      <c r="D1235" s="144">
        <f t="shared" si="2"/>
        <v>2</v>
      </c>
      <c r="E1235" s="131">
        <f t="shared" si="3"/>
        <v>45473</v>
      </c>
      <c r="F1235" s="131">
        <f t="shared" si="4"/>
        <v>45565</v>
      </c>
      <c r="G1235" s="130" t="str">
        <f t="shared" si="5"/>
        <v/>
      </c>
      <c r="H1235" s="130" t="str">
        <f t="shared" si="6"/>
        <v/>
      </c>
      <c r="I1235" s="147">
        <f t="shared" si="7"/>
        <v>4.465633022</v>
      </c>
      <c r="J1235" s="130"/>
      <c r="K1235" s="130"/>
      <c r="L1235" s="130"/>
      <c r="M1235" s="130"/>
      <c r="N1235" s="130"/>
      <c r="O1235" s="130"/>
      <c r="P1235" s="130"/>
      <c r="Q1235" s="130"/>
      <c r="R1235" s="130"/>
      <c r="S1235" s="130"/>
      <c r="T1235" s="130"/>
      <c r="U1235" s="130"/>
    </row>
    <row r="1236" ht="12.75" customHeight="1">
      <c r="A1236" s="142">
        <v>45423.0</v>
      </c>
      <c r="B1236" s="146">
        <f t="shared" si="8"/>
        <v>4.422255869</v>
      </c>
      <c r="C1236" s="144">
        <f t="shared" si="1"/>
        <v>2024</v>
      </c>
      <c r="D1236" s="144">
        <f t="shared" si="2"/>
        <v>2</v>
      </c>
      <c r="E1236" s="131">
        <f t="shared" si="3"/>
        <v>45473</v>
      </c>
      <c r="F1236" s="131">
        <f t="shared" si="4"/>
        <v>45565</v>
      </c>
      <c r="G1236" s="130" t="str">
        <f t="shared" si="5"/>
        <v/>
      </c>
      <c r="H1236" s="130" t="str">
        <f t="shared" si="6"/>
        <v/>
      </c>
      <c r="I1236" s="147">
        <f t="shared" si="7"/>
        <v>4.465633022</v>
      </c>
      <c r="J1236" s="130"/>
      <c r="K1236" s="130"/>
      <c r="L1236" s="130"/>
      <c r="M1236" s="130"/>
      <c r="N1236" s="130"/>
      <c r="O1236" s="130"/>
      <c r="P1236" s="130"/>
      <c r="Q1236" s="130"/>
      <c r="R1236" s="130"/>
      <c r="S1236" s="130"/>
      <c r="T1236" s="130"/>
      <c r="U1236" s="130"/>
    </row>
    <row r="1237" ht="12.75" customHeight="1">
      <c r="A1237" s="142">
        <v>45424.0</v>
      </c>
      <c r="B1237" s="146">
        <f t="shared" si="8"/>
        <v>4.51961092</v>
      </c>
      <c r="C1237" s="144">
        <f t="shared" si="1"/>
        <v>2024</v>
      </c>
      <c r="D1237" s="144">
        <f t="shared" si="2"/>
        <v>2</v>
      </c>
      <c r="E1237" s="131">
        <f t="shared" si="3"/>
        <v>45473</v>
      </c>
      <c r="F1237" s="131">
        <f t="shared" si="4"/>
        <v>45565</v>
      </c>
      <c r="G1237" s="130" t="str">
        <f t="shared" si="5"/>
        <v/>
      </c>
      <c r="H1237" s="130" t="str">
        <f t="shared" si="6"/>
        <v/>
      </c>
      <c r="I1237" s="147">
        <f t="shared" si="7"/>
        <v>4.465633022</v>
      </c>
      <c r="J1237" s="130"/>
      <c r="K1237" s="130"/>
      <c r="L1237" s="130"/>
      <c r="M1237" s="130"/>
      <c r="N1237" s="130"/>
      <c r="O1237" s="130"/>
      <c r="P1237" s="130"/>
      <c r="Q1237" s="130"/>
      <c r="R1237" s="130"/>
      <c r="S1237" s="130"/>
      <c r="T1237" s="130"/>
      <c r="U1237" s="130"/>
    </row>
    <row r="1238" ht="12.75" customHeight="1">
      <c r="A1238" s="142">
        <v>45425.0</v>
      </c>
      <c r="B1238" s="146">
        <f t="shared" si="8"/>
        <v>4.420114808</v>
      </c>
      <c r="C1238" s="144">
        <f t="shared" si="1"/>
        <v>2024</v>
      </c>
      <c r="D1238" s="144">
        <f t="shared" si="2"/>
        <v>2</v>
      </c>
      <c r="E1238" s="131">
        <f t="shared" si="3"/>
        <v>45473</v>
      </c>
      <c r="F1238" s="131">
        <f t="shared" si="4"/>
        <v>45565</v>
      </c>
      <c r="G1238" s="130" t="str">
        <f t="shared" si="5"/>
        <v/>
      </c>
      <c r="H1238" s="130" t="str">
        <f t="shared" si="6"/>
        <v/>
      </c>
      <c r="I1238" s="147">
        <f t="shared" si="7"/>
        <v>4.465633022</v>
      </c>
      <c r="J1238" s="130"/>
      <c r="K1238" s="130"/>
      <c r="L1238" s="130"/>
      <c r="M1238" s="130"/>
      <c r="N1238" s="130"/>
      <c r="O1238" s="130"/>
      <c r="P1238" s="130"/>
      <c r="Q1238" s="130"/>
      <c r="R1238" s="130"/>
      <c r="S1238" s="130"/>
      <c r="T1238" s="130"/>
      <c r="U1238" s="130"/>
    </row>
    <row r="1239" ht="12.75" customHeight="1">
      <c r="A1239" s="142">
        <v>45426.0</v>
      </c>
      <c r="B1239" s="146">
        <f t="shared" si="8"/>
        <v>4.51741844</v>
      </c>
      <c r="C1239" s="144">
        <f t="shared" si="1"/>
        <v>2024</v>
      </c>
      <c r="D1239" s="144">
        <f t="shared" si="2"/>
        <v>2</v>
      </c>
      <c r="E1239" s="131">
        <f t="shared" si="3"/>
        <v>45473</v>
      </c>
      <c r="F1239" s="131">
        <f t="shared" si="4"/>
        <v>45565</v>
      </c>
      <c r="G1239" s="130" t="str">
        <f t="shared" si="5"/>
        <v/>
      </c>
      <c r="H1239" s="130" t="str">
        <f t="shared" si="6"/>
        <v/>
      </c>
      <c r="I1239" s="147">
        <f t="shared" si="7"/>
        <v>4.465633022</v>
      </c>
      <c r="J1239" s="130"/>
      <c r="K1239" s="130"/>
      <c r="L1239" s="130"/>
      <c r="M1239" s="130"/>
      <c r="N1239" s="130"/>
      <c r="O1239" s="130"/>
      <c r="P1239" s="130"/>
      <c r="Q1239" s="130"/>
      <c r="R1239" s="130"/>
      <c r="S1239" s="130"/>
      <c r="T1239" s="130"/>
      <c r="U1239" s="130"/>
    </row>
    <row r="1240" ht="12.75" customHeight="1">
      <c r="A1240" s="142">
        <v>45427.0</v>
      </c>
      <c r="B1240" s="146">
        <f t="shared" si="8"/>
        <v>4.417974972</v>
      </c>
      <c r="C1240" s="144">
        <f t="shared" si="1"/>
        <v>2024</v>
      </c>
      <c r="D1240" s="144">
        <f t="shared" si="2"/>
        <v>2</v>
      </c>
      <c r="E1240" s="131">
        <f t="shared" si="3"/>
        <v>45473</v>
      </c>
      <c r="F1240" s="131">
        <f t="shared" si="4"/>
        <v>45565</v>
      </c>
      <c r="G1240" s="130" t="str">
        <f t="shared" si="5"/>
        <v/>
      </c>
      <c r="H1240" s="130" t="str">
        <f t="shared" si="6"/>
        <v/>
      </c>
      <c r="I1240" s="147">
        <f t="shared" si="7"/>
        <v>4.465633022</v>
      </c>
      <c r="J1240" s="130"/>
      <c r="K1240" s="130"/>
      <c r="L1240" s="130"/>
      <c r="M1240" s="130"/>
      <c r="N1240" s="130"/>
      <c r="O1240" s="130"/>
      <c r="P1240" s="130"/>
      <c r="Q1240" s="130"/>
      <c r="R1240" s="130"/>
      <c r="S1240" s="130"/>
      <c r="T1240" s="130"/>
      <c r="U1240" s="130"/>
    </row>
    <row r="1241" ht="12.75" customHeight="1">
      <c r="A1241" s="142">
        <v>45428.0</v>
      </c>
      <c r="B1241" s="146">
        <f t="shared" si="8"/>
        <v>4.515227216</v>
      </c>
      <c r="C1241" s="144">
        <f t="shared" si="1"/>
        <v>2024</v>
      </c>
      <c r="D1241" s="144">
        <f t="shared" si="2"/>
        <v>2</v>
      </c>
      <c r="E1241" s="131">
        <f t="shared" si="3"/>
        <v>45473</v>
      </c>
      <c r="F1241" s="131">
        <f t="shared" si="4"/>
        <v>45565</v>
      </c>
      <c r="G1241" s="130" t="str">
        <f t="shared" si="5"/>
        <v/>
      </c>
      <c r="H1241" s="130" t="str">
        <f t="shared" si="6"/>
        <v/>
      </c>
      <c r="I1241" s="147">
        <f t="shared" si="7"/>
        <v>4.465633022</v>
      </c>
      <c r="J1241" s="130"/>
      <c r="K1241" s="130"/>
      <c r="L1241" s="130"/>
      <c r="M1241" s="130"/>
      <c r="N1241" s="130"/>
      <c r="O1241" s="130"/>
      <c r="P1241" s="130"/>
      <c r="Q1241" s="130"/>
      <c r="R1241" s="130"/>
      <c r="S1241" s="130"/>
      <c r="T1241" s="130"/>
      <c r="U1241" s="130"/>
    </row>
    <row r="1242" ht="12.75" customHeight="1">
      <c r="A1242" s="142">
        <v>45429.0</v>
      </c>
      <c r="B1242" s="146">
        <f t="shared" si="8"/>
        <v>4.41583636</v>
      </c>
      <c r="C1242" s="144">
        <f t="shared" si="1"/>
        <v>2024</v>
      </c>
      <c r="D1242" s="144">
        <f t="shared" si="2"/>
        <v>2</v>
      </c>
      <c r="E1242" s="131">
        <f t="shared" si="3"/>
        <v>45473</v>
      </c>
      <c r="F1242" s="131">
        <f t="shared" si="4"/>
        <v>45565</v>
      </c>
      <c r="G1242" s="130" t="str">
        <f t="shared" si="5"/>
        <v/>
      </c>
      <c r="H1242" s="130" t="str">
        <f t="shared" si="6"/>
        <v/>
      </c>
      <c r="I1242" s="147">
        <f t="shared" si="7"/>
        <v>4.465633022</v>
      </c>
      <c r="J1242" s="130"/>
      <c r="K1242" s="130"/>
      <c r="L1242" s="130"/>
      <c r="M1242" s="130"/>
      <c r="N1242" s="130"/>
      <c r="O1242" s="130"/>
      <c r="P1242" s="130"/>
      <c r="Q1242" s="130"/>
      <c r="R1242" s="130"/>
      <c r="S1242" s="130"/>
      <c r="T1242" s="130"/>
      <c r="U1242" s="130"/>
    </row>
    <row r="1243" ht="12.75" customHeight="1">
      <c r="A1243" s="142">
        <v>45430.0</v>
      </c>
      <c r="B1243" s="146">
        <f t="shared" si="8"/>
        <v>4.513037248</v>
      </c>
      <c r="C1243" s="144">
        <f t="shared" si="1"/>
        <v>2024</v>
      </c>
      <c r="D1243" s="144">
        <f t="shared" si="2"/>
        <v>2</v>
      </c>
      <c r="E1243" s="131">
        <f t="shared" si="3"/>
        <v>45473</v>
      </c>
      <c r="F1243" s="131">
        <f t="shared" si="4"/>
        <v>45565</v>
      </c>
      <c r="G1243" s="130" t="str">
        <f t="shared" si="5"/>
        <v/>
      </c>
      <c r="H1243" s="130" t="str">
        <f t="shared" si="6"/>
        <v/>
      </c>
      <c r="I1243" s="147">
        <f t="shared" si="7"/>
        <v>4.465633022</v>
      </c>
      <c r="J1243" s="130"/>
      <c r="K1243" s="130"/>
      <c r="L1243" s="130"/>
      <c r="M1243" s="130"/>
      <c r="N1243" s="130"/>
      <c r="O1243" s="130"/>
      <c r="P1243" s="130"/>
      <c r="Q1243" s="130"/>
      <c r="R1243" s="130"/>
      <c r="S1243" s="130"/>
      <c r="T1243" s="130"/>
      <c r="U1243" s="130"/>
    </row>
    <row r="1244" ht="12.75" customHeight="1">
      <c r="A1244" s="142">
        <v>45431.0</v>
      </c>
      <c r="B1244" s="146">
        <f t="shared" si="8"/>
        <v>4.413698972</v>
      </c>
      <c r="C1244" s="144">
        <f t="shared" si="1"/>
        <v>2024</v>
      </c>
      <c r="D1244" s="144">
        <f t="shared" si="2"/>
        <v>2</v>
      </c>
      <c r="E1244" s="131">
        <f t="shared" si="3"/>
        <v>45473</v>
      </c>
      <c r="F1244" s="131">
        <f t="shared" si="4"/>
        <v>45565</v>
      </c>
      <c r="G1244" s="130" t="str">
        <f t="shared" si="5"/>
        <v/>
      </c>
      <c r="H1244" s="130" t="str">
        <f t="shared" si="6"/>
        <v/>
      </c>
      <c r="I1244" s="147">
        <f t="shared" si="7"/>
        <v>4.465633022</v>
      </c>
      <c r="J1244" s="130"/>
      <c r="K1244" s="130"/>
      <c r="L1244" s="130"/>
      <c r="M1244" s="130"/>
      <c r="N1244" s="130"/>
      <c r="O1244" s="130"/>
      <c r="P1244" s="130"/>
      <c r="Q1244" s="130"/>
      <c r="R1244" s="130"/>
      <c r="S1244" s="130"/>
      <c r="T1244" s="130"/>
      <c r="U1244" s="130"/>
    </row>
    <row r="1245" ht="12.75" customHeight="1">
      <c r="A1245" s="142">
        <v>45432.0</v>
      </c>
      <c r="B1245" s="146">
        <f t="shared" si="8"/>
        <v>4.510848535</v>
      </c>
      <c r="C1245" s="144">
        <f t="shared" si="1"/>
        <v>2024</v>
      </c>
      <c r="D1245" s="144">
        <f t="shared" si="2"/>
        <v>2</v>
      </c>
      <c r="E1245" s="131">
        <f t="shared" si="3"/>
        <v>45473</v>
      </c>
      <c r="F1245" s="131">
        <f t="shared" si="4"/>
        <v>45565</v>
      </c>
      <c r="G1245" s="130" t="str">
        <f t="shared" si="5"/>
        <v/>
      </c>
      <c r="H1245" s="130" t="str">
        <f t="shared" si="6"/>
        <v/>
      </c>
      <c r="I1245" s="147">
        <f t="shared" si="7"/>
        <v>4.465633022</v>
      </c>
      <c r="J1245" s="130"/>
      <c r="K1245" s="130"/>
      <c r="L1245" s="130"/>
      <c r="M1245" s="130"/>
      <c r="N1245" s="130"/>
      <c r="O1245" s="130"/>
      <c r="P1245" s="130"/>
      <c r="Q1245" s="130"/>
      <c r="R1245" s="130"/>
      <c r="S1245" s="130"/>
      <c r="T1245" s="130"/>
      <c r="U1245" s="130"/>
    </row>
    <row r="1246" ht="12.75" customHeight="1">
      <c r="A1246" s="142">
        <v>45433.0</v>
      </c>
      <c r="B1246" s="146">
        <f t="shared" si="8"/>
        <v>4.411562806</v>
      </c>
      <c r="C1246" s="144">
        <f t="shared" si="1"/>
        <v>2024</v>
      </c>
      <c r="D1246" s="144">
        <f t="shared" si="2"/>
        <v>2</v>
      </c>
      <c r="E1246" s="131">
        <f t="shared" si="3"/>
        <v>45473</v>
      </c>
      <c r="F1246" s="131">
        <f t="shared" si="4"/>
        <v>45565</v>
      </c>
      <c r="G1246" s="130" t="str">
        <f t="shared" si="5"/>
        <v/>
      </c>
      <c r="H1246" s="130" t="str">
        <f t="shared" si="6"/>
        <v/>
      </c>
      <c r="I1246" s="147">
        <f t="shared" si="7"/>
        <v>4.465633022</v>
      </c>
      <c r="J1246" s="130"/>
      <c r="K1246" s="130"/>
      <c r="L1246" s="130"/>
      <c r="M1246" s="130"/>
      <c r="N1246" s="130"/>
      <c r="O1246" s="130"/>
      <c r="P1246" s="130"/>
      <c r="Q1246" s="130"/>
      <c r="R1246" s="130"/>
      <c r="S1246" s="130"/>
      <c r="T1246" s="130"/>
      <c r="U1246" s="130"/>
    </row>
    <row r="1247" ht="12.75" customHeight="1">
      <c r="A1247" s="142">
        <v>45434.0</v>
      </c>
      <c r="B1247" s="146">
        <f t="shared" si="8"/>
        <v>4.508661076</v>
      </c>
      <c r="C1247" s="144">
        <f t="shared" si="1"/>
        <v>2024</v>
      </c>
      <c r="D1247" s="144">
        <f t="shared" si="2"/>
        <v>2</v>
      </c>
      <c r="E1247" s="131">
        <f t="shared" si="3"/>
        <v>45473</v>
      </c>
      <c r="F1247" s="131">
        <f t="shared" si="4"/>
        <v>45565</v>
      </c>
      <c r="G1247" s="130" t="str">
        <f t="shared" si="5"/>
        <v/>
      </c>
      <c r="H1247" s="130" t="str">
        <f t="shared" si="6"/>
        <v/>
      </c>
      <c r="I1247" s="147">
        <f t="shared" si="7"/>
        <v>4.465633022</v>
      </c>
      <c r="J1247" s="130"/>
      <c r="K1247" s="130"/>
      <c r="L1247" s="130"/>
      <c r="M1247" s="130"/>
      <c r="N1247" s="130"/>
      <c r="O1247" s="130"/>
      <c r="P1247" s="130"/>
      <c r="Q1247" s="130"/>
      <c r="R1247" s="130"/>
      <c r="S1247" s="130"/>
      <c r="T1247" s="130"/>
      <c r="U1247" s="130"/>
    </row>
    <row r="1248" ht="12.75" customHeight="1">
      <c r="A1248" s="142">
        <v>45435.0</v>
      </c>
      <c r="B1248" s="146">
        <f t="shared" si="8"/>
        <v>4.409427862</v>
      </c>
      <c r="C1248" s="144">
        <f t="shared" si="1"/>
        <v>2024</v>
      </c>
      <c r="D1248" s="144">
        <f t="shared" si="2"/>
        <v>2</v>
      </c>
      <c r="E1248" s="131">
        <f t="shared" si="3"/>
        <v>45473</v>
      </c>
      <c r="F1248" s="131">
        <f t="shared" si="4"/>
        <v>45565</v>
      </c>
      <c r="G1248" s="130" t="str">
        <f t="shared" si="5"/>
        <v/>
      </c>
      <c r="H1248" s="130" t="str">
        <f t="shared" si="6"/>
        <v/>
      </c>
      <c r="I1248" s="147">
        <f t="shared" si="7"/>
        <v>4.465633022</v>
      </c>
      <c r="J1248" s="130"/>
      <c r="K1248" s="130"/>
      <c r="L1248" s="130"/>
      <c r="M1248" s="130"/>
      <c r="N1248" s="130"/>
      <c r="O1248" s="130"/>
      <c r="P1248" s="130"/>
      <c r="Q1248" s="130"/>
      <c r="R1248" s="130"/>
      <c r="S1248" s="130"/>
      <c r="T1248" s="130"/>
      <c r="U1248" s="130"/>
    </row>
    <row r="1249" ht="12.75" customHeight="1">
      <c r="A1249" s="142">
        <v>45436.0</v>
      </c>
      <c r="B1249" s="146">
        <f t="shared" si="8"/>
        <v>4.50647487</v>
      </c>
      <c r="C1249" s="144">
        <f t="shared" si="1"/>
        <v>2024</v>
      </c>
      <c r="D1249" s="144">
        <f t="shared" si="2"/>
        <v>2</v>
      </c>
      <c r="E1249" s="131">
        <f t="shared" si="3"/>
        <v>45473</v>
      </c>
      <c r="F1249" s="131">
        <f t="shared" si="4"/>
        <v>45565</v>
      </c>
      <c r="G1249" s="130" t="str">
        <f t="shared" si="5"/>
        <v/>
      </c>
      <c r="H1249" s="130" t="str">
        <f t="shared" si="6"/>
        <v/>
      </c>
      <c r="I1249" s="147">
        <f t="shared" si="7"/>
        <v>4.465633022</v>
      </c>
      <c r="J1249" s="130"/>
      <c r="K1249" s="130"/>
      <c r="L1249" s="130"/>
      <c r="M1249" s="130"/>
      <c r="N1249" s="130"/>
      <c r="O1249" s="130"/>
      <c r="P1249" s="130"/>
      <c r="Q1249" s="130"/>
      <c r="R1249" s="130"/>
      <c r="S1249" s="130"/>
      <c r="T1249" s="130"/>
      <c r="U1249" s="130"/>
    </row>
    <row r="1250" ht="12.75" customHeight="1">
      <c r="A1250" s="142">
        <v>45437.0</v>
      </c>
      <c r="B1250" s="146">
        <f t="shared" si="8"/>
        <v>4.407294139</v>
      </c>
      <c r="C1250" s="144">
        <f t="shared" si="1"/>
        <v>2024</v>
      </c>
      <c r="D1250" s="144">
        <f t="shared" si="2"/>
        <v>2</v>
      </c>
      <c r="E1250" s="131">
        <f t="shared" si="3"/>
        <v>45473</v>
      </c>
      <c r="F1250" s="131">
        <f t="shared" si="4"/>
        <v>45565</v>
      </c>
      <c r="G1250" s="130" t="str">
        <f t="shared" si="5"/>
        <v/>
      </c>
      <c r="H1250" s="130" t="str">
        <f t="shared" si="6"/>
        <v/>
      </c>
      <c r="I1250" s="147">
        <f t="shared" si="7"/>
        <v>4.465633022</v>
      </c>
      <c r="J1250" s="130"/>
      <c r="K1250" s="130"/>
      <c r="L1250" s="130"/>
      <c r="M1250" s="130"/>
      <c r="N1250" s="130"/>
      <c r="O1250" s="130"/>
      <c r="P1250" s="130"/>
      <c r="Q1250" s="130"/>
      <c r="R1250" s="130"/>
      <c r="S1250" s="130"/>
      <c r="T1250" s="130"/>
      <c r="U1250" s="130"/>
    </row>
    <row r="1251" ht="12.75" customHeight="1">
      <c r="A1251" s="142">
        <v>45438.0</v>
      </c>
      <c r="B1251" s="146">
        <f t="shared" si="8"/>
        <v>4.504289917</v>
      </c>
      <c r="C1251" s="144">
        <f t="shared" si="1"/>
        <v>2024</v>
      </c>
      <c r="D1251" s="144">
        <f t="shared" si="2"/>
        <v>2</v>
      </c>
      <c r="E1251" s="131">
        <f t="shared" si="3"/>
        <v>45473</v>
      </c>
      <c r="F1251" s="131">
        <f t="shared" si="4"/>
        <v>45565</v>
      </c>
      <c r="G1251" s="130" t="str">
        <f t="shared" si="5"/>
        <v/>
      </c>
      <c r="H1251" s="130" t="str">
        <f t="shared" si="6"/>
        <v/>
      </c>
      <c r="I1251" s="147">
        <f t="shared" si="7"/>
        <v>4.465633022</v>
      </c>
      <c r="J1251" s="130"/>
      <c r="K1251" s="130"/>
      <c r="L1251" s="130"/>
      <c r="M1251" s="130"/>
      <c r="N1251" s="130"/>
      <c r="O1251" s="130"/>
      <c r="P1251" s="130"/>
      <c r="Q1251" s="130"/>
      <c r="R1251" s="130"/>
      <c r="S1251" s="130"/>
      <c r="T1251" s="130"/>
      <c r="U1251" s="130"/>
    </row>
    <row r="1252" ht="12.75" customHeight="1">
      <c r="A1252" s="142">
        <v>45439.0</v>
      </c>
      <c r="B1252" s="146">
        <f t="shared" si="8"/>
        <v>4.405161637</v>
      </c>
      <c r="C1252" s="144">
        <f t="shared" si="1"/>
        <v>2024</v>
      </c>
      <c r="D1252" s="144">
        <f t="shared" si="2"/>
        <v>2</v>
      </c>
      <c r="E1252" s="131">
        <f t="shared" si="3"/>
        <v>45473</v>
      </c>
      <c r="F1252" s="131">
        <f t="shared" si="4"/>
        <v>45565</v>
      </c>
      <c r="G1252" s="130" t="str">
        <f t="shared" si="5"/>
        <v/>
      </c>
      <c r="H1252" s="130" t="str">
        <f t="shared" si="6"/>
        <v/>
      </c>
      <c r="I1252" s="147">
        <f t="shared" si="7"/>
        <v>4.465633022</v>
      </c>
      <c r="J1252" s="130"/>
      <c r="K1252" s="130"/>
      <c r="L1252" s="130"/>
      <c r="M1252" s="130"/>
      <c r="N1252" s="130"/>
      <c r="O1252" s="130"/>
      <c r="P1252" s="130"/>
      <c r="Q1252" s="130"/>
      <c r="R1252" s="130"/>
      <c r="S1252" s="130"/>
      <c r="T1252" s="130"/>
      <c r="U1252" s="130"/>
    </row>
    <row r="1253" ht="12.75" customHeight="1">
      <c r="A1253" s="142">
        <v>45440.0</v>
      </c>
      <c r="B1253" s="146">
        <f t="shared" si="8"/>
        <v>4.502106215</v>
      </c>
      <c r="C1253" s="144">
        <f t="shared" si="1"/>
        <v>2024</v>
      </c>
      <c r="D1253" s="144">
        <f t="shared" si="2"/>
        <v>2</v>
      </c>
      <c r="E1253" s="131">
        <f t="shared" si="3"/>
        <v>45473</v>
      </c>
      <c r="F1253" s="131">
        <f t="shared" si="4"/>
        <v>45565</v>
      </c>
      <c r="G1253" s="130" t="str">
        <f t="shared" si="5"/>
        <v/>
      </c>
      <c r="H1253" s="130" t="str">
        <f t="shared" si="6"/>
        <v/>
      </c>
      <c r="I1253" s="147">
        <f t="shared" si="7"/>
        <v>4.465633022</v>
      </c>
      <c r="J1253" s="130"/>
      <c r="K1253" s="130"/>
      <c r="L1253" s="130"/>
      <c r="M1253" s="130"/>
      <c r="N1253" s="130"/>
      <c r="O1253" s="130"/>
      <c r="P1253" s="130"/>
      <c r="Q1253" s="130"/>
      <c r="R1253" s="130"/>
      <c r="S1253" s="130"/>
      <c r="T1253" s="130"/>
      <c r="U1253" s="130"/>
    </row>
    <row r="1254" ht="12.75" customHeight="1">
      <c r="A1254" s="142">
        <v>45441.0</v>
      </c>
      <c r="B1254" s="146">
        <f t="shared" si="8"/>
        <v>4.403030354</v>
      </c>
      <c r="C1254" s="144">
        <f t="shared" si="1"/>
        <v>2024</v>
      </c>
      <c r="D1254" s="144">
        <f t="shared" si="2"/>
        <v>2</v>
      </c>
      <c r="E1254" s="131">
        <f t="shared" si="3"/>
        <v>45473</v>
      </c>
      <c r="F1254" s="131">
        <f t="shared" si="4"/>
        <v>45565</v>
      </c>
      <c r="G1254" s="130" t="str">
        <f t="shared" si="5"/>
        <v/>
      </c>
      <c r="H1254" s="130" t="str">
        <f t="shared" si="6"/>
        <v/>
      </c>
      <c r="I1254" s="147">
        <f t="shared" si="7"/>
        <v>4.465633022</v>
      </c>
      <c r="J1254" s="130"/>
      <c r="K1254" s="130"/>
      <c r="L1254" s="130"/>
      <c r="M1254" s="130"/>
      <c r="N1254" s="130"/>
      <c r="O1254" s="130"/>
      <c r="P1254" s="130"/>
      <c r="Q1254" s="130"/>
      <c r="R1254" s="130"/>
      <c r="S1254" s="130"/>
      <c r="T1254" s="130"/>
      <c r="U1254" s="130"/>
    </row>
    <row r="1255" ht="12.75" customHeight="1">
      <c r="A1255" s="142">
        <v>45442.0</v>
      </c>
      <c r="B1255" s="146">
        <f t="shared" si="8"/>
        <v>4.499923764</v>
      </c>
      <c r="C1255" s="144">
        <f t="shared" si="1"/>
        <v>2024</v>
      </c>
      <c r="D1255" s="144">
        <f t="shared" si="2"/>
        <v>2</v>
      </c>
      <c r="E1255" s="131">
        <f t="shared" si="3"/>
        <v>45473</v>
      </c>
      <c r="F1255" s="131">
        <f t="shared" si="4"/>
        <v>45565</v>
      </c>
      <c r="G1255" s="130" t="str">
        <f t="shared" si="5"/>
        <v/>
      </c>
      <c r="H1255" s="130" t="str">
        <f t="shared" si="6"/>
        <v/>
      </c>
      <c r="I1255" s="147">
        <f t="shared" si="7"/>
        <v>4.465633022</v>
      </c>
      <c r="J1255" s="130"/>
      <c r="K1255" s="130"/>
      <c r="L1255" s="130"/>
      <c r="M1255" s="130"/>
      <c r="N1255" s="130"/>
      <c r="O1255" s="130"/>
      <c r="P1255" s="130"/>
      <c r="Q1255" s="130"/>
      <c r="R1255" s="130"/>
      <c r="S1255" s="130"/>
      <c r="T1255" s="130"/>
      <c r="U1255" s="130"/>
    </row>
    <row r="1256" ht="12.75" customHeight="1">
      <c r="A1256" s="142">
        <v>45443.0</v>
      </c>
      <c r="B1256" s="146">
        <f t="shared" si="8"/>
        <v>4.400900289</v>
      </c>
      <c r="C1256" s="144">
        <f t="shared" si="1"/>
        <v>2024</v>
      </c>
      <c r="D1256" s="144">
        <f t="shared" si="2"/>
        <v>2</v>
      </c>
      <c r="E1256" s="131">
        <f t="shared" si="3"/>
        <v>45473</v>
      </c>
      <c r="F1256" s="131">
        <f t="shared" si="4"/>
        <v>45565</v>
      </c>
      <c r="G1256" s="130" t="str">
        <f t="shared" si="5"/>
        <v/>
      </c>
      <c r="H1256" s="130" t="str">
        <f t="shared" si="6"/>
        <v/>
      </c>
      <c r="I1256" s="147">
        <f t="shared" si="7"/>
        <v>4.465633022</v>
      </c>
      <c r="J1256" s="130"/>
      <c r="K1256" s="130"/>
      <c r="L1256" s="130"/>
      <c r="M1256" s="130"/>
      <c r="N1256" s="130"/>
      <c r="O1256" s="130"/>
      <c r="P1256" s="130"/>
      <c r="Q1256" s="130"/>
      <c r="R1256" s="130"/>
      <c r="S1256" s="130"/>
      <c r="T1256" s="130"/>
      <c r="U1256" s="130"/>
    </row>
    <row r="1257" ht="12.75" customHeight="1">
      <c r="A1257" s="142">
        <v>45444.0</v>
      </c>
      <c r="B1257" s="146">
        <f t="shared" si="8"/>
        <v>4.497742563</v>
      </c>
      <c r="C1257" s="144">
        <f t="shared" si="1"/>
        <v>2024</v>
      </c>
      <c r="D1257" s="144">
        <f t="shared" si="2"/>
        <v>2</v>
      </c>
      <c r="E1257" s="131">
        <f t="shared" si="3"/>
        <v>45473</v>
      </c>
      <c r="F1257" s="131">
        <f t="shared" si="4"/>
        <v>45565</v>
      </c>
      <c r="G1257" s="130" t="str">
        <f t="shared" si="5"/>
        <v/>
      </c>
      <c r="H1257" s="130" t="str">
        <f t="shared" si="6"/>
        <v/>
      </c>
      <c r="I1257" s="147">
        <f t="shared" si="7"/>
        <v>4.465633022</v>
      </c>
      <c r="J1257" s="130"/>
      <c r="K1257" s="130"/>
      <c r="L1257" s="130"/>
      <c r="M1257" s="130"/>
      <c r="N1257" s="130"/>
      <c r="O1257" s="130"/>
      <c r="P1257" s="130"/>
      <c r="Q1257" s="130"/>
      <c r="R1257" s="130"/>
      <c r="S1257" s="130"/>
      <c r="T1257" s="130"/>
      <c r="U1257" s="130"/>
    </row>
    <row r="1258" ht="12.75" customHeight="1">
      <c r="A1258" s="142">
        <v>45445.0</v>
      </c>
      <c r="B1258" s="146">
        <f t="shared" si="8"/>
        <v>4.398771443</v>
      </c>
      <c r="C1258" s="144">
        <f t="shared" si="1"/>
        <v>2024</v>
      </c>
      <c r="D1258" s="144">
        <f t="shared" si="2"/>
        <v>2</v>
      </c>
      <c r="E1258" s="131">
        <f t="shared" si="3"/>
        <v>45473</v>
      </c>
      <c r="F1258" s="131">
        <f t="shared" si="4"/>
        <v>45565</v>
      </c>
      <c r="G1258" s="130" t="str">
        <f t="shared" si="5"/>
        <v/>
      </c>
      <c r="H1258" s="130" t="str">
        <f t="shared" si="6"/>
        <v/>
      </c>
      <c r="I1258" s="147">
        <f t="shared" si="7"/>
        <v>4.465633022</v>
      </c>
      <c r="J1258" s="130"/>
      <c r="K1258" s="130"/>
      <c r="L1258" s="130"/>
      <c r="M1258" s="130"/>
      <c r="N1258" s="130"/>
      <c r="O1258" s="130"/>
      <c r="P1258" s="130"/>
      <c r="Q1258" s="130"/>
      <c r="R1258" s="130"/>
      <c r="S1258" s="130"/>
      <c r="T1258" s="130"/>
      <c r="U1258" s="130"/>
    </row>
    <row r="1259" ht="12.75" customHeight="1">
      <c r="A1259" s="142">
        <v>45446.0</v>
      </c>
      <c r="B1259" s="146">
        <f t="shared" si="8"/>
        <v>4.495562611</v>
      </c>
      <c r="C1259" s="144">
        <f t="shared" si="1"/>
        <v>2024</v>
      </c>
      <c r="D1259" s="144">
        <f t="shared" si="2"/>
        <v>2</v>
      </c>
      <c r="E1259" s="131">
        <f t="shared" si="3"/>
        <v>45473</v>
      </c>
      <c r="F1259" s="131">
        <f t="shared" si="4"/>
        <v>45565</v>
      </c>
      <c r="G1259" s="130" t="str">
        <f t="shared" si="5"/>
        <v/>
      </c>
      <c r="H1259" s="130" t="str">
        <f t="shared" si="6"/>
        <v/>
      </c>
      <c r="I1259" s="147">
        <f t="shared" si="7"/>
        <v>4.465633022</v>
      </c>
      <c r="J1259" s="130"/>
      <c r="K1259" s="130"/>
      <c r="L1259" s="130"/>
      <c r="M1259" s="130"/>
      <c r="N1259" s="130"/>
      <c r="O1259" s="130"/>
      <c r="P1259" s="130"/>
      <c r="Q1259" s="130"/>
      <c r="R1259" s="130"/>
      <c r="S1259" s="130"/>
      <c r="T1259" s="130"/>
      <c r="U1259" s="130"/>
    </row>
    <row r="1260" ht="12.75" customHeight="1">
      <c r="A1260" s="142">
        <v>45447.0</v>
      </c>
      <c r="B1260" s="146">
        <f t="shared" si="8"/>
        <v>4.396643813</v>
      </c>
      <c r="C1260" s="144">
        <f t="shared" si="1"/>
        <v>2024</v>
      </c>
      <c r="D1260" s="144">
        <f t="shared" si="2"/>
        <v>2</v>
      </c>
      <c r="E1260" s="131">
        <f t="shared" si="3"/>
        <v>45473</v>
      </c>
      <c r="F1260" s="131">
        <f t="shared" si="4"/>
        <v>45565</v>
      </c>
      <c r="G1260" s="130" t="str">
        <f t="shared" si="5"/>
        <v/>
      </c>
      <c r="H1260" s="130" t="str">
        <f t="shared" si="6"/>
        <v/>
      </c>
      <c r="I1260" s="147">
        <f t="shared" si="7"/>
        <v>4.465633022</v>
      </c>
      <c r="J1260" s="130"/>
      <c r="K1260" s="130"/>
      <c r="L1260" s="130"/>
      <c r="M1260" s="130"/>
      <c r="N1260" s="130"/>
      <c r="O1260" s="130"/>
      <c r="P1260" s="130"/>
      <c r="Q1260" s="130"/>
      <c r="R1260" s="130"/>
      <c r="S1260" s="130"/>
      <c r="T1260" s="130"/>
      <c r="U1260" s="130"/>
    </row>
    <row r="1261" ht="12.75" customHeight="1">
      <c r="A1261" s="142">
        <v>45448.0</v>
      </c>
      <c r="B1261" s="146">
        <f t="shared" si="8"/>
        <v>4.493383908</v>
      </c>
      <c r="C1261" s="144">
        <f t="shared" si="1"/>
        <v>2024</v>
      </c>
      <c r="D1261" s="144">
        <f t="shared" si="2"/>
        <v>2</v>
      </c>
      <c r="E1261" s="131">
        <f t="shared" si="3"/>
        <v>45473</v>
      </c>
      <c r="F1261" s="131">
        <f t="shared" si="4"/>
        <v>45565</v>
      </c>
      <c r="G1261" s="130" t="str">
        <f t="shared" si="5"/>
        <v/>
      </c>
      <c r="H1261" s="130" t="str">
        <f t="shared" si="6"/>
        <v/>
      </c>
      <c r="I1261" s="147">
        <f t="shared" si="7"/>
        <v>4.465633022</v>
      </c>
      <c r="J1261" s="130"/>
      <c r="K1261" s="130"/>
      <c r="L1261" s="130"/>
      <c r="M1261" s="130"/>
      <c r="N1261" s="130"/>
      <c r="O1261" s="130"/>
      <c r="P1261" s="130"/>
      <c r="Q1261" s="130"/>
      <c r="R1261" s="130"/>
      <c r="S1261" s="130"/>
      <c r="T1261" s="130"/>
      <c r="U1261" s="130"/>
    </row>
    <row r="1262" ht="12.75" customHeight="1">
      <c r="A1262" s="142">
        <v>45449.0</v>
      </c>
      <c r="B1262" s="146">
        <f t="shared" si="8"/>
        <v>4.3945174</v>
      </c>
      <c r="C1262" s="144">
        <f t="shared" si="1"/>
        <v>2024</v>
      </c>
      <c r="D1262" s="144">
        <f t="shared" si="2"/>
        <v>2</v>
      </c>
      <c r="E1262" s="131">
        <f t="shared" si="3"/>
        <v>45473</v>
      </c>
      <c r="F1262" s="131">
        <f t="shared" si="4"/>
        <v>45565</v>
      </c>
      <c r="G1262" s="130" t="str">
        <f t="shared" si="5"/>
        <v/>
      </c>
      <c r="H1262" s="130" t="str">
        <f t="shared" si="6"/>
        <v/>
      </c>
      <c r="I1262" s="147">
        <f t="shared" si="7"/>
        <v>4.465633022</v>
      </c>
      <c r="J1262" s="130"/>
      <c r="K1262" s="130"/>
      <c r="L1262" s="130"/>
      <c r="M1262" s="130"/>
      <c r="N1262" s="130"/>
      <c r="O1262" s="130"/>
      <c r="P1262" s="130"/>
      <c r="Q1262" s="130"/>
      <c r="R1262" s="130"/>
      <c r="S1262" s="130"/>
      <c r="T1262" s="130"/>
      <c r="U1262" s="130"/>
    </row>
    <row r="1263" ht="12.75" customHeight="1">
      <c r="A1263" s="142">
        <v>45450.0</v>
      </c>
      <c r="B1263" s="146">
        <f t="shared" si="8"/>
        <v>4.491206452</v>
      </c>
      <c r="C1263" s="144">
        <f t="shared" si="1"/>
        <v>2024</v>
      </c>
      <c r="D1263" s="144">
        <f t="shared" si="2"/>
        <v>2</v>
      </c>
      <c r="E1263" s="131">
        <f t="shared" si="3"/>
        <v>45473</v>
      </c>
      <c r="F1263" s="131">
        <f t="shared" si="4"/>
        <v>45565</v>
      </c>
      <c r="G1263" s="130" t="str">
        <f t="shared" si="5"/>
        <v/>
      </c>
      <c r="H1263" s="130" t="str">
        <f t="shared" si="6"/>
        <v/>
      </c>
      <c r="I1263" s="147">
        <f t="shared" si="7"/>
        <v>4.465633022</v>
      </c>
      <c r="J1263" s="130"/>
      <c r="K1263" s="130"/>
      <c r="L1263" s="130"/>
      <c r="M1263" s="130"/>
      <c r="N1263" s="130"/>
      <c r="O1263" s="130"/>
      <c r="P1263" s="130"/>
      <c r="Q1263" s="130"/>
      <c r="R1263" s="130"/>
      <c r="S1263" s="130"/>
      <c r="T1263" s="130"/>
      <c r="U1263" s="130"/>
    </row>
    <row r="1264" ht="12.75" customHeight="1">
      <c r="A1264" s="142">
        <v>45451.0</v>
      </c>
      <c r="B1264" s="146">
        <f t="shared" si="8"/>
        <v>4.392392202</v>
      </c>
      <c r="C1264" s="144">
        <f t="shared" si="1"/>
        <v>2024</v>
      </c>
      <c r="D1264" s="144">
        <f t="shared" si="2"/>
        <v>2</v>
      </c>
      <c r="E1264" s="131">
        <f t="shared" si="3"/>
        <v>45473</v>
      </c>
      <c r="F1264" s="131">
        <f t="shared" si="4"/>
        <v>45565</v>
      </c>
      <c r="G1264" s="130" t="str">
        <f t="shared" si="5"/>
        <v/>
      </c>
      <c r="H1264" s="130" t="str">
        <f t="shared" si="6"/>
        <v/>
      </c>
      <c r="I1264" s="147">
        <f t="shared" si="7"/>
        <v>4.465633022</v>
      </c>
      <c r="J1264" s="130"/>
      <c r="K1264" s="130"/>
      <c r="L1264" s="130"/>
      <c r="M1264" s="130"/>
      <c r="N1264" s="130"/>
      <c r="O1264" s="130"/>
      <c r="P1264" s="130"/>
      <c r="Q1264" s="130"/>
      <c r="R1264" s="130"/>
      <c r="S1264" s="130"/>
      <c r="T1264" s="130"/>
      <c r="U1264" s="130"/>
    </row>
    <row r="1265" ht="12.75" customHeight="1">
      <c r="A1265" s="142">
        <v>45452.0</v>
      </c>
      <c r="B1265" s="146">
        <f t="shared" si="8"/>
        <v>4.489030243</v>
      </c>
      <c r="C1265" s="144">
        <f t="shared" si="1"/>
        <v>2024</v>
      </c>
      <c r="D1265" s="144">
        <f t="shared" si="2"/>
        <v>2</v>
      </c>
      <c r="E1265" s="131">
        <f t="shared" si="3"/>
        <v>45473</v>
      </c>
      <c r="F1265" s="131">
        <f t="shared" si="4"/>
        <v>45565</v>
      </c>
      <c r="G1265" s="130" t="str">
        <f t="shared" si="5"/>
        <v/>
      </c>
      <c r="H1265" s="130" t="str">
        <f t="shared" si="6"/>
        <v/>
      </c>
      <c r="I1265" s="147">
        <f t="shared" si="7"/>
        <v>4.465633022</v>
      </c>
      <c r="J1265" s="130"/>
      <c r="K1265" s="130"/>
      <c r="L1265" s="130"/>
      <c r="M1265" s="130"/>
      <c r="N1265" s="130"/>
      <c r="O1265" s="130"/>
      <c r="P1265" s="130"/>
      <c r="Q1265" s="130"/>
      <c r="R1265" s="130"/>
      <c r="S1265" s="130"/>
      <c r="T1265" s="130"/>
      <c r="U1265" s="130"/>
    </row>
    <row r="1266" ht="12.75" customHeight="1">
      <c r="A1266" s="142">
        <v>45453.0</v>
      </c>
      <c r="B1266" s="146">
        <f t="shared" si="8"/>
        <v>4.390268219</v>
      </c>
      <c r="C1266" s="144">
        <f t="shared" si="1"/>
        <v>2024</v>
      </c>
      <c r="D1266" s="144">
        <f t="shared" si="2"/>
        <v>2</v>
      </c>
      <c r="E1266" s="131">
        <f t="shared" si="3"/>
        <v>45473</v>
      </c>
      <c r="F1266" s="131">
        <f t="shared" si="4"/>
        <v>45565</v>
      </c>
      <c r="G1266" s="130" t="str">
        <f t="shared" si="5"/>
        <v/>
      </c>
      <c r="H1266" s="130" t="str">
        <f t="shared" si="6"/>
        <v/>
      </c>
      <c r="I1266" s="147">
        <f t="shared" si="7"/>
        <v>4.465633022</v>
      </c>
      <c r="J1266" s="130"/>
      <c r="K1266" s="130"/>
      <c r="L1266" s="130"/>
      <c r="M1266" s="130"/>
      <c r="N1266" s="130"/>
      <c r="O1266" s="130"/>
      <c r="P1266" s="130"/>
      <c r="Q1266" s="130"/>
      <c r="R1266" s="130"/>
      <c r="S1266" s="130"/>
      <c r="T1266" s="130"/>
      <c r="U1266" s="130"/>
    </row>
    <row r="1267" ht="12.75" customHeight="1">
      <c r="A1267" s="142">
        <v>45454.0</v>
      </c>
      <c r="B1267" s="146">
        <f t="shared" si="8"/>
        <v>4.486855279</v>
      </c>
      <c r="C1267" s="144">
        <f t="shared" si="1"/>
        <v>2024</v>
      </c>
      <c r="D1267" s="144">
        <f t="shared" si="2"/>
        <v>2</v>
      </c>
      <c r="E1267" s="131">
        <f t="shared" si="3"/>
        <v>45473</v>
      </c>
      <c r="F1267" s="131">
        <f t="shared" si="4"/>
        <v>45565</v>
      </c>
      <c r="G1267" s="130" t="str">
        <f t="shared" si="5"/>
        <v/>
      </c>
      <c r="H1267" s="130" t="str">
        <f t="shared" si="6"/>
        <v/>
      </c>
      <c r="I1267" s="147">
        <f t="shared" si="7"/>
        <v>4.465633022</v>
      </c>
      <c r="J1267" s="130"/>
      <c r="K1267" s="130"/>
      <c r="L1267" s="130"/>
      <c r="M1267" s="130"/>
      <c r="N1267" s="130"/>
      <c r="O1267" s="130"/>
      <c r="P1267" s="130"/>
      <c r="Q1267" s="130"/>
      <c r="R1267" s="130"/>
      <c r="S1267" s="130"/>
      <c r="T1267" s="130"/>
      <c r="U1267" s="130"/>
    </row>
    <row r="1268" ht="12.75" customHeight="1">
      <c r="A1268" s="142">
        <v>45455.0</v>
      </c>
      <c r="B1268" s="146">
        <f t="shared" si="8"/>
        <v>4.38814545</v>
      </c>
      <c r="C1268" s="144">
        <f t="shared" si="1"/>
        <v>2024</v>
      </c>
      <c r="D1268" s="144">
        <f t="shared" si="2"/>
        <v>2</v>
      </c>
      <c r="E1268" s="131">
        <f t="shared" si="3"/>
        <v>45473</v>
      </c>
      <c r="F1268" s="131">
        <f t="shared" si="4"/>
        <v>45565</v>
      </c>
      <c r="G1268" s="130" t="str">
        <f t="shared" si="5"/>
        <v/>
      </c>
      <c r="H1268" s="130" t="str">
        <f t="shared" si="6"/>
        <v/>
      </c>
      <c r="I1268" s="147">
        <f t="shared" si="7"/>
        <v>4.465633022</v>
      </c>
      <c r="J1268" s="130"/>
      <c r="K1268" s="130"/>
      <c r="L1268" s="130"/>
      <c r="M1268" s="130"/>
      <c r="N1268" s="130"/>
      <c r="O1268" s="130"/>
      <c r="P1268" s="130"/>
      <c r="Q1268" s="130"/>
      <c r="R1268" s="130"/>
      <c r="S1268" s="130"/>
      <c r="T1268" s="130"/>
      <c r="U1268" s="130"/>
    </row>
    <row r="1269" ht="12.75" customHeight="1">
      <c r="A1269" s="142">
        <v>45456.0</v>
      </c>
      <c r="B1269" s="146">
        <f t="shared" si="8"/>
        <v>4.484681561</v>
      </c>
      <c r="C1269" s="144">
        <f t="shared" si="1"/>
        <v>2024</v>
      </c>
      <c r="D1269" s="144">
        <f t="shared" si="2"/>
        <v>2</v>
      </c>
      <c r="E1269" s="131">
        <f t="shared" si="3"/>
        <v>45473</v>
      </c>
      <c r="F1269" s="131">
        <f t="shared" si="4"/>
        <v>45565</v>
      </c>
      <c r="G1269" s="130" t="str">
        <f t="shared" si="5"/>
        <v/>
      </c>
      <c r="H1269" s="130" t="str">
        <f t="shared" si="6"/>
        <v/>
      </c>
      <c r="I1269" s="147">
        <f t="shared" si="7"/>
        <v>4.465633022</v>
      </c>
      <c r="J1269" s="130"/>
      <c r="K1269" s="130"/>
      <c r="L1269" s="130"/>
      <c r="M1269" s="130"/>
      <c r="N1269" s="130"/>
      <c r="O1269" s="130"/>
      <c r="P1269" s="130"/>
      <c r="Q1269" s="130"/>
      <c r="R1269" s="130"/>
      <c r="S1269" s="130"/>
      <c r="T1269" s="130"/>
      <c r="U1269" s="130"/>
    </row>
    <row r="1270" ht="12.75" customHeight="1">
      <c r="A1270" s="142">
        <v>45457.0</v>
      </c>
      <c r="B1270" s="146">
        <f t="shared" si="8"/>
        <v>4.386023894</v>
      </c>
      <c r="C1270" s="144">
        <f t="shared" si="1"/>
        <v>2024</v>
      </c>
      <c r="D1270" s="144">
        <f t="shared" si="2"/>
        <v>2</v>
      </c>
      <c r="E1270" s="131">
        <f t="shared" si="3"/>
        <v>45473</v>
      </c>
      <c r="F1270" s="131">
        <f t="shared" si="4"/>
        <v>45565</v>
      </c>
      <c r="G1270" s="130" t="str">
        <f t="shared" si="5"/>
        <v/>
      </c>
      <c r="H1270" s="130" t="str">
        <f t="shared" si="6"/>
        <v/>
      </c>
      <c r="I1270" s="147">
        <f t="shared" si="7"/>
        <v>4.465633022</v>
      </c>
      <c r="J1270" s="130"/>
      <c r="K1270" s="130"/>
      <c r="L1270" s="130"/>
      <c r="M1270" s="130"/>
      <c r="N1270" s="130"/>
      <c r="O1270" s="130"/>
      <c r="P1270" s="130"/>
      <c r="Q1270" s="130"/>
      <c r="R1270" s="130"/>
      <c r="S1270" s="130"/>
      <c r="T1270" s="130"/>
      <c r="U1270" s="130"/>
    </row>
    <row r="1271" ht="12.75" customHeight="1">
      <c r="A1271" s="142">
        <v>45458.0</v>
      </c>
      <c r="B1271" s="146">
        <f t="shared" si="8"/>
        <v>4.482509087</v>
      </c>
      <c r="C1271" s="144">
        <f t="shared" si="1"/>
        <v>2024</v>
      </c>
      <c r="D1271" s="144">
        <f t="shared" si="2"/>
        <v>2</v>
      </c>
      <c r="E1271" s="131">
        <f t="shared" si="3"/>
        <v>45473</v>
      </c>
      <c r="F1271" s="131">
        <f t="shared" si="4"/>
        <v>45565</v>
      </c>
      <c r="G1271" s="130" t="str">
        <f t="shared" si="5"/>
        <v/>
      </c>
      <c r="H1271" s="130" t="str">
        <f t="shared" si="6"/>
        <v/>
      </c>
      <c r="I1271" s="147">
        <f t="shared" si="7"/>
        <v>4.465633022</v>
      </c>
      <c r="J1271" s="130"/>
      <c r="K1271" s="130"/>
      <c r="L1271" s="130"/>
      <c r="M1271" s="130"/>
      <c r="N1271" s="130"/>
      <c r="O1271" s="130"/>
      <c r="P1271" s="130"/>
      <c r="Q1271" s="130"/>
      <c r="R1271" s="130"/>
      <c r="S1271" s="130"/>
      <c r="T1271" s="130"/>
      <c r="U1271" s="130"/>
    </row>
    <row r="1272" ht="12.75" customHeight="1">
      <c r="A1272" s="142">
        <v>45459.0</v>
      </c>
      <c r="B1272" s="146">
        <f t="shared" si="8"/>
        <v>4.38390355</v>
      </c>
      <c r="C1272" s="144">
        <f t="shared" si="1"/>
        <v>2024</v>
      </c>
      <c r="D1272" s="144">
        <f t="shared" si="2"/>
        <v>2</v>
      </c>
      <c r="E1272" s="131">
        <f t="shared" si="3"/>
        <v>45473</v>
      </c>
      <c r="F1272" s="131">
        <f t="shared" si="4"/>
        <v>45565</v>
      </c>
      <c r="G1272" s="130" t="str">
        <f t="shared" si="5"/>
        <v/>
      </c>
      <c r="H1272" s="130" t="str">
        <f t="shared" si="6"/>
        <v/>
      </c>
      <c r="I1272" s="147">
        <f t="shared" si="7"/>
        <v>4.465633022</v>
      </c>
      <c r="J1272" s="130"/>
      <c r="K1272" s="130"/>
      <c r="L1272" s="130"/>
      <c r="M1272" s="130"/>
      <c r="N1272" s="130"/>
      <c r="O1272" s="130"/>
      <c r="P1272" s="130"/>
      <c r="Q1272" s="130"/>
      <c r="R1272" s="130"/>
      <c r="S1272" s="130"/>
      <c r="T1272" s="130"/>
      <c r="U1272" s="130"/>
    </row>
    <row r="1273" ht="12.75" customHeight="1">
      <c r="A1273" s="142">
        <v>45460.0</v>
      </c>
      <c r="B1273" s="146">
        <f t="shared" si="8"/>
        <v>4.480337856</v>
      </c>
      <c r="C1273" s="144">
        <f t="shared" si="1"/>
        <v>2024</v>
      </c>
      <c r="D1273" s="144">
        <f t="shared" si="2"/>
        <v>2</v>
      </c>
      <c r="E1273" s="131">
        <f t="shared" si="3"/>
        <v>45473</v>
      </c>
      <c r="F1273" s="131">
        <f t="shared" si="4"/>
        <v>45565</v>
      </c>
      <c r="G1273" s="130" t="str">
        <f t="shared" si="5"/>
        <v/>
      </c>
      <c r="H1273" s="130" t="str">
        <f t="shared" si="6"/>
        <v/>
      </c>
      <c r="I1273" s="147">
        <f t="shared" si="7"/>
        <v>4.465633022</v>
      </c>
      <c r="J1273" s="130"/>
      <c r="K1273" s="130"/>
      <c r="L1273" s="130"/>
      <c r="M1273" s="130"/>
      <c r="N1273" s="130"/>
      <c r="O1273" s="130"/>
      <c r="P1273" s="130"/>
      <c r="Q1273" s="130"/>
      <c r="R1273" s="130"/>
      <c r="S1273" s="130"/>
      <c r="T1273" s="130"/>
      <c r="U1273" s="130"/>
    </row>
    <row r="1274" ht="12.75" customHeight="1">
      <c r="A1274" s="142">
        <v>45461.0</v>
      </c>
      <c r="B1274" s="146">
        <f t="shared" si="8"/>
        <v>4.381784418</v>
      </c>
      <c r="C1274" s="144">
        <f t="shared" si="1"/>
        <v>2024</v>
      </c>
      <c r="D1274" s="144">
        <f t="shared" si="2"/>
        <v>2</v>
      </c>
      <c r="E1274" s="131">
        <f t="shared" si="3"/>
        <v>45473</v>
      </c>
      <c r="F1274" s="131">
        <f t="shared" si="4"/>
        <v>45565</v>
      </c>
      <c r="G1274" s="130" t="str">
        <f t="shared" si="5"/>
        <v/>
      </c>
      <c r="H1274" s="130" t="str">
        <f t="shared" si="6"/>
        <v/>
      </c>
      <c r="I1274" s="147">
        <f t="shared" si="7"/>
        <v>4.465633022</v>
      </c>
      <c r="J1274" s="130"/>
      <c r="K1274" s="130"/>
      <c r="L1274" s="130"/>
      <c r="M1274" s="130"/>
      <c r="N1274" s="130"/>
      <c r="O1274" s="130"/>
      <c r="P1274" s="130"/>
      <c r="Q1274" s="130"/>
      <c r="R1274" s="130"/>
      <c r="S1274" s="130"/>
      <c r="T1274" s="130"/>
      <c r="U1274" s="130"/>
    </row>
    <row r="1275" ht="12.75" customHeight="1">
      <c r="A1275" s="142">
        <v>45462.0</v>
      </c>
      <c r="B1275" s="146">
        <f t="shared" si="8"/>
        <v>4.478167868</v>
      </c>
      <c r="C1275" s="144">
        <f t="shared" si="1"/>
        <v>2024</v>
      </c>
      <c r="D1275" s="144">
        <f t="shared" si="2"/>
        <v>2</v>
      </c>
      <c r="E1275" s="131">
        <f t="shared" si="3"/>
        <v>45473</v>
      </c>
      <c r="F1275" s="131">
        <f t="shared" si="4"/>
        <v>45565</v>
      </c>
      <c r="G1275" s="130" t="str">
        <f t="shared" si="5"/>
        <v/>
      </c>
      <c r="H1275" s="130" t="str">
        <f t="shared" si="6"/>
        <v/>
      </c>
      <c r="I1275" s="147">
        <f t="shared" si="7"/>
        <v>4.465633022</v>
      </c>
      <c r="J1275" s="130"/>
      <c r="K1275" s="130"/>
      <c r="L1275" s="130"/>
      <c r="M1275" s="130"/>
      <c r="N1275" s="130"/>
      <c r="O1275" s="130"/>
      <c r="P1275" s="130"/>
      <c r="Q1275" s="130"/>
      <c r="R1275" s="130"/>
      <c r="S1275" s="130"/>
      <c r="T1275" s="130"/>
      <c r="U1275" s="130"/>
    </row>
    <row r="1276" ht="12.75" customHeight="1">
      <c r="A1276" s="142">
        <v>45463.0</v>
      </c>
      <c r="B1276" s="146">
        <f t="shared" si="8"/>
        <v>4.379666497</v>
      </c>
      <c r="C1276" s="144">
        <f t="shared" si="1"/>
        <v>2024</v>
      </c>
      <c r="D1276" s="144">
        <f t="shared" si="2"/>
        <v>2</v>
      </c>
      <c r="E1276" s="131">
        <f t="shared" si="3"/>
        <v>45473</v>
      </c>
      <c r="F1276" s="131">
        <f t="shared" si="4"/>
        <v>45565</v>
      </c>
      <c r="G1276" s="130" t="str">
        <f t="shared" si="5"/>
        <v/>
      </c>
      <c r="H1276" s="130" t="str">
        <f t="shared" si="6"/>
        <v/>
      </c>
      <c r="I1276" s="147">
        <f t="shared" si="7"/>
        <v>4.465633022</v>
      </c>
      <c r="J1276" s="130"/>
      <c r="K1276" s="130"/>
      <c r="L1276" s="130"/>
      <c r="M1276" s="130"/>
      <c r="N1276" s="130"/>
      <c r="O1276" s="130"/>
      <c r="P1276" s="130"/>
      <c r="Q1276" s="130"/>
      <c r="R1276" s="130"/>
      <c r="S1276" s="130"/>
      <c r="T1276" s="130"/>
      <c r="U1276" s="130"/>
    </row>
    <row r="1277" ht="12.75" customHeight="1">
      <c r="A1277" s="142">
        <v>45464.0</v>
      </c>
      <c r="B1277" s="146">
        <f t="shared" si="8"/>
        <v>4.475999122</v>
      </c>
      <c r="C1277" s="144">
        <f t="shared" si="1"/>
        <v>2024</v>
      </c>
      <c r="D1277" s="144">
        <f t="shared" si="2"/>
        <v>2</v>
      </c>
      <c r="E1277" s="131">
        <f t="shared" si="3"/>
        <v>45473</v>
      </c>
      <c r="F1277" s="131">
        <f t="shared" si="4"/>
        <v>45565</v>
      </c>
      <c r="G1277" s="130" t="str">
        <f t="shared" si="5"/>
        <v/>
      </c>
      <c r="H1277" s="130" t="str">
        <f t="shared" si="6"/>
        <v/>
      </c>
      <c r="I1277" s="147">
        <f t="shared" si="7"/>
        <v>4.465633022</v>
      </c>
      <c r="J1277" s="130"/>
      <c r="K1277" s="130"/>
      <c r="L1277" s="130"/>
      <c r="M1277" s="130"/>
      <c r="N1277" s="130"/>
      <c r="O1277" s="130"/>
      <c r="P1277" s="130"/>
      <c r="Q1277" s="130"/>
      <c r="R1277" s="130"/>
      <c r="S1277" s="130"/>
      <c r="T1277" s="130"/>
      <c r="U1277" s="130"/>
    </row>
    <row r="1278" ht="12.75" customHeight="1">
      <c r="A1278" s="142">
        <v>45465.0</v>
      </c>
      <c r="B1278" s="146">
        <f t="shared" si="8"/>
        <v>4.377549785</v>
      </c>
      <c r="C1278" s="144">
        <f t="shared" si="1"/>
        <v>2024</v>
      </c>
      <c r="D1278" s="144">
        <f t="shared" si="2"/>
        <v>2</v>
      </c>
      <c r="E1278" s="131">
        <f t="shared" si="3"/>
        <v>45473</v>
      </c>
      <c r="F1278" s="131">
        <f t="shared" si="4"/>
        <v>45565</v>
      </c>
      <c r="G1278" s="130" t="str">
        <f t="shared" si="5"/>
        <v/>
      </c>
      <c r="H1278" s="130" t="str">
        <f t="shared" si="6"/>
        <v/>
      </c>
      <c r="I1278" s="147">
        <f t="shared" si="7"/>
        <v>4.465633022</v>
      </c>
      <c r="J1278" s="130"/>
      <c r="K1278" s="130"/>
      <c r="L1278" s="130"/>
      <c r="M1278" s="130"/>
      <c r="N1278" s="130"/>
      <c r="O1278" s="130"/>
      <c r="P1278" s="130"/>
      <c r="Q1278" s="130"/>
      <c r="R1278" s="130"/>
      <c r="S1278" s="130"/>
      <c r="T1278" s="130"/>
      <c r="U1278" s="130"/>
    </row>
    <row r="1279" ht="12.75" customHeight="1">
      <c r="A1279" s="142">
        <v>45466.0</v>
      </c>
      <c r="B1279" s="146">
        <f t="shared" si="8"/>
        <v>4.473831617</v>
      </c>
      <c r="C1279" s="144">
        <f t="shared" si="1"/>
        <v>2024</v>
      </c>
      <c r="D1279" s="144">
        <f t="shared" si="2"/>
        <v>2</v>
      </c>
      <c r="E1279" s="131">
        <f t="shared" si="3"/>
        <v>45473</v>
      </c>
      <c r="F1279" s="131">
        <f t="shared" si="4"/>
        <v>45565</v>
      </c>
      <c r="G1279" s="130" t="str">
        <f t="shared" si="5"/>
        <v/>
      </c>
      <c r="H1279" s="130" t="str">
        <f t="shared" si="6"/>
        <v/>
      </c>
      <c r="I1279" s="147">
        <f t="shared" si="7"/>
        <v>4.465633022</v>
      </c>
      <c r="J1279" s="130"/>
      <c r="K1279" s="130"/>
      <c r="L1279" s="130"/>
      <c r="M1279" s="130"/>
      <c r="N1279" s="130"/>
      <c r="O1279" s="130"/>
      <c r="P1279" s="130"/>
      <c r="Q1279" s="130"/>
      <c r="R1279" s="130"/>
      <c r="S1279" s="130"/>
      <c r="T1279" s="130"/>
      <c r="U1279" s="130"/>
    </row>
    <row r="1280" ht="12.75" customHeight="1">
      <c r="A1280" s="142">
        <v>45467.0</v>
      </c>
      <c r="B1280" s="146">
        <f t="shared" si="8"/>
        <v>4.375434282</v>
      </c>
      <c r="C1280" s="144">
        <f t="shared" si="1"/>
        <v>2024</v>
      </c>
      <c r="D1280" s="144">
        <f t="shared" si="2"/>
        <v>2</v>
      </c>
      <c r="E1280" s="131">
        <f t="shared" si="3"/>
        <v>45473</v>
      </c>
      <c r="F1280" s="131">
        <f t="shared" si="4"/>
        <v>45565</v>
      </c>
      <c r="G1280" s="130" t="str">
        <f t="shared" si="5"/>
        <v/>
      </c>
      <c r="H1280" s="130" t="str">
        <f t="shared" si="6"/>
        <v/>
      </c>
      <c r="I1280" s="147">
        <f t="shared" si="7"/>
        <v>4.465633022</v>
      </c>
      <c r="J1280" s="130"/>
      <c r="K1280" s="130"/>
      <c r="L1280" s="130"/>
      <c r="M1280" s="130"/>
      <c r="N1280" s="130"/>
      <c r="O1280" s="130"/>
      <c r="P1280" s="130"/>
      <c r="Q1280" s="130"/>
      <c r="R1280" s="130"/>
      <c r="S1280" s="130"/>
      <c r="T1280" s="130"/>
      <c r="U1280" s="130"/>
    </row>
    <row r="1281" ht="12.75" customHeight="1">
      <c r="A1281" s="142">
        <v>45468.0</v>
      </c>
      <c r="B1281" s="146">
        <f t="shared" si="8"/>
        <v>4.471665352</v>
      </c>
      <c r="C1281" s="144">
        <f t="shared" si="1"/>
        <v>2024</v>
      </c>
      <c r="D1281" s="144">
        <f t="shared" si="2"/>
        <v>2</v>
      </c>
      <c r="E1281" s="131">
        <f t="shared" si="3"/>
        <v>45473</v>
      </c>
      <c r="F1281" s="131">
        <f t="shared" si="4"/>
        <v>45565</v>
      </c>
      <c r="G1281" s="130" t="str">
        <f t="shared" si="5"/>
        <v/>
      </c>
      <c r="H1281" s="130" t="str">
        <f t="shared" si="6"/>
        <v/>
      </c>
      <c r="I1281" s="147">
        <f t="shared" si="7"/>
        <v>4.465633022</v>
      </c>
      <c r="J1281" s="130"/>
      <c r="K1281" s="130"/>
      <c r="L1281" s="130"/>
      <c r="M1281" s="130"/>
      <c r="N1281" s="130"/>
      <c r="O1281" s="130"/>
      <c r="P1281" s="130"/>
      <c r="Q1281" s="130"/>
      <c r="R1281" s="130"/>
      <c r="S1281" s="130"/>
      <c r="T1281" s="130"/>
      <c r="U1281" s="130"/>
    </row>
    <row r="1282" ht="12.75" customHeight="1">
      <c r="A1282" s="142">
        <v>45469.0</v>
      </c>
      <c r="B1282" s="146">
        <f t="shared" si="8"/>
        <v>4.373319988</v>
      </c>
      <c r="C1282" s="144">
        <f t="shared" si="1"/>
        <v>2024</v>
      </c>
      <c r="D1282" s="144">
        <f t="shared" si="2"/>
        <v>2</v>
      </c>
      <c r="E1282" s="131">
        <f t="shared" si="3"/>
        <v>45473</v>
      </c>
      <c r="F1282" s="131">
        <f t="shared" si="4"/>
        <v>45565</v>
      </c>
      <c r="G1282" s="130" t="str">
        <f t="shared" si="5"/>
        <v/>
      </c>
      <c r="H1282" s="130" t="str">
        <f t="shared" si="6"/>
        <v/>
      </c>
      <c r="I1282" s="147">
        <f t="shared" si="7"/>
        <v>4.465633022</v>
      </c>
      <c r="J1282" s="130"/>
      <c r="K1282" s="130"/>
      <c r="L1282" s="130"/>
      <c r="M1282" s="130"/>
      <c r="N1282" s="130"/>
      <c r="O1282" s="130"/>
      <c r="P1282" s="130"/>
      <c r="Q1282" s="130"/>
      <c r="R1282" s="130"/>
      <c r="S1282" s="130"/>
      <c r="T1282" s="130"/>
      <c r="U1282" s="130"/>
    </row>
    <row r="1283" ht="12.75" customHeight="1">
      <c r="A1283" s="142">
        <v>45470.0</v>
      </c>
      <c r="B1283" s="146">
        <f t="shared" si="8"/>
        <v>4.469500327</v>
      </c>
      <c r="C1283" s="144">
        <f t="shared" si="1"/>
        <v>2024</v>
      </c>
      <c r="D1283" s="144">
        <f t="shared" si="2"/>
        <v>2</v>
      </c>
      <c r="E1283" s="131">
        <f t="shared" si="3"/>
        <v>45473</v>
      </c>
      <c r="F1283" s="131">
        <f t="shared" si="4"/>
        <v>45565</v>
      </c>
      <c r="G1283" s="130" t="str">
        <f t="shared" si="5"/>
        <v/>
      </c>
      <c r="H1283" s="130" t="str">
        <f t="shared" si="6"/>
        <v/>
      </c>
      <c r="I1283" s="147">
        <f t="shared" si="7"/>
        <v>4.465633022</v>
      </c>
      <c r="J1283" s="130"/>
      <c r="K1283" s="130"/>
      <c r="L1283" s="130"/>
      <c r="M1283" s="130"/>
      <c r="N1283" s="130"/>
      <c r="O1283" s="130"/>
      <c r="P1283" s="130"/>
      <c r="Q1283" s="130"/>
      <c r="R1283" s="130"/>
      <c r="S1283" s="130"/>
      <c r="T1283" s="130"/>
      <c r="U1283" s="130"/>
    </row>
    <row r="1284" ht="12.75" customHeight="1">
      <c r="A1284" s="142">
        <v>45471.0</v>
      </c>
      <c r="B1284" s="146">
        <f t="shared" si="8"/>
        <v>4.371206902</v>
      </c>
      <c r="C1284" s="144">
        <f t="shared" si="1"/>
        <v>2024</v>
      </c>
      <c r="D1284" s="144">
        <f t="shared" si="2"/>
        <v>2</v>
      </c>
      <c r="E1284" s="131">
        <f t="shared" si="3"/>
        <v>45473</v>
      </c>
      <c r="F1284" s="131">
        <f t="shared" si="4"/>
        <v>45565</v>
      </c>
      <c r="G1284" s="130" t="str">
        <f t="shared" si="5"/>
        <v/>
      </c>
      <c r="H1284" s="130" t="str">
        <f t="shared" si="6"/>
        <v/>
      </c>
      <c r="I1284" s="147">
        <f t="shared" si="7"/>
        <v>4.465633022</v>
      </c>
      <c r="J1284" s="130"/>
      <c r="K1284" s="130"/>
      <c r="L1284" s="130"/>
      <c r="M1284" s="130"/>
      <c r="N1284" s="130"/>
      <c r="O1284" s="130"/>
      <c r="P1284" s="130"/>
      <c r="Q1284" s="130"/>
      <c r="R1284" s="130"/>
      <c r="S1284" s="130"/>
      <c r="T1284" s="130"/>
      <c r="U1284" s="130"/>
    </row>
    <row r="1285" ht="12.75" customHeight="1">
      <c r="A1285" s="142">
        <v>45472.0</v>
      </c>
      <c r="B1285" s="146">
        <f t="shared" si="8"/>
        <v>4.46733654</v>
      </c>
      <c r="C1285" s="144">
        <f t="shared" si="1"/>
        <v>2024</v>
      </c>
      <c r="D1285" s="144">
        <f t="shared" si="2"/>
        <v>2</v>
      </c>
      <c r="E1285" s="131">
        <f t="shared" si="3"/>
        <v>45473</v>
      </c>
      <c r="F1285" s="131">
        <f t="shared" si="4"/>
        <v>45565</v>
      </c>
      <c r="G1285" s="130" t="str">
        <f t="shared" si="5"/>
        <v/>
      </c>
      <c r="H1285" s="130" t="str">
        <f t="shared" si="6"/>
        <v/>
      </c>
      <c r="I1285" s="147">
        <f t="shared" si="7"/>
        <v>4.465633022</v>
      </c>
      <c r="J1285" s="130"/>
      <c r="K1285" s="130"/>
      <c r="L1285" s="130"/>
      <c r="M1285" s="130"/>
      <c r="N1285" s="130"/>
      <c r="O1285" s="130"/>
      <c r="P1285" s="130"/>
      <c r="Q1285" s="130"/>
      <c r="R1285" s="130"/>
      <c r="S1285" s="130"/>
      <c r="T1285" s="130"/>
      <c r="U1285" s="130"/>
    </row>
    <row r="1286" ht="12.75" customHeight="1">
      <c r="A1286" s="142">
        <v>45473.0</v>
      </c>
      <c r="B1286" s="146">
        <f t="shared" si="8"/>
        <v>4.369095022</v>
      </c>
      <c r="C1286" s="144">
        <f t="shared" si="1"/>
        <v>2024</v>
      </c>
      <c r="D1286" s="144">
        <f t="shared" si="2"/>
        <v>2</v>
      </c>
      <c r="E1286" s="131">
        <f t="shared" si="3"/>
        <v>45473</v>
      </c>
      <c r="F1286" s="131">
        <f t="shared" si="4"/>
        <v>45565</v>
      </c>
      <c r="G1286" s="131">
        <f t="shared" si="5"/>
        <v>45473</v>
      </c>
      <c r="H1286" s="131">
        <f t="shared" si="6"/>
        <v>45565</v>
      </c>
      <c r="I1286" s="147">
        <f t="shared" si="7"/>
        <v>4.465633022</v>
      </c>
      <c r="J1286" s="130"/>
      <c r="K1286" s="130"/>
      <c r="L1286" s="130"/>
      <c r="M1286" s="130"/>
      <c r="N1286" s="130"/>
      <c r="O1286" s="130"/>
      <c r="P1286" s="130"/>
      <c r="Q1286" s="130"/>
      <c r="R1286" s="130"/>
      <c r="S1286" s="130"/>
      <c r="T1286" s="130"/>
      <c r="U1286" s="130"/>
    </row>
    <row r="1287" ht="12.75" customHeight="1">
      <c r="A1287" s="142">
        <v>45474.0</v>
      </c>
      <c r="B1287" s="146">
        <f t="shared" si="8"/>
        <v>4.465173991</v>
      </c>
      <c r="C1287" s="144">
        <f t="shared" si="1"/>
        <v>2024</v>
      </c>
      <c r="D1287" s="144">
        <f t="shared" si="2"/>
        <v>3</v>
      </c>
      <c r="E1287" s="131">
        <f t="shared" si="3"/>
        <v>45565</v>
      </c>
      <c r="F1287" s="131">
        <f t="shared" si="4"/>
        <v>45657</v>
      </c>
      <c r="G1287" s="130" t="str">
        <f t="shared" si="5"/>
        <v/>
      </c>
      <c r="H1287" s="130" t="str">
        <f t="shared" si="6"/>
        <v/>
      </c>
      <c r="I1287" s="147">
        <f t="shared" si="7"/>
        <v>4.368432774</v>
      </c>
      <c r="J1287" s="130"/>
      <c r="K1287" s="130"/>
      <c r="L1287" s="130"/>
      <c r="M1287" s="130"/>
      <c r="N1287" s="130"/>
      <c r="O1287" s="130"/>
      <c r="P1287" s="130"/>
      <c r="Q1287" s="130"/>
      <c r="R1287" s="130"/>
      <c r="S1287" s="130"/>
      <c r="T1287" s="130"/>
      <c r="U1287" s="130"/>
    </row>
    <row r="1288" ht="12.75" customHeight="1">
      <c r="A1288" s="142">
        <v>45475.0</v>
      </c>
      <c r="B1288" s="146">
        <f t="shared" si="8"/>
        <v>4.366984348</v>
      </c>
      <c r="C1288" s="144">
        <f t="shared" si="1"/>
        <v>2024</v>
      </c>
      <c r="D1288" s="144">
        <f t="shared" si="2"/>
        <v>3</v>
      </c>
      <c r="E1288" s="131">
        <f t="shared" si="3"/>
        <v>45565</v>
      </c>
      <c r="F1288" s="131">
        <f t="shared" si="4"/>
        <v>45657</v>
      </c>
      <c r="G1288" s="130" t="str">
        <f t="shared" si="5"/>
        <v/>
      </c>
      <c r="H1288" s="130" t="str">
        <f t="shared" si="6"/>
        <v/>
      </c>
      <c r="I1288" s="147">
        <f t="shared" si="7"/>
        <v>4.368432774</v>
      </c>
      <c r="J1288" s="130"/>
      <c r="K1288" s="130"/>
      <c r="L1288" s="130"/>
      <c r="M1288" s="130"/>
      <c r="N1288" s="130"/>
      <c r="O1288" s="130"/>
      <c r="P1288" s="130"/>
      <c r="Q1288" s="130"/>
      <c r="R1288" s="130"/>
      <c r="S1288" s="130"/>
      <c r="T1288" s="130"/>
      <c r="U1288" s="130"/>
    </row>
    <row r="1289" ht="12.75" customHeight="1">
      <c r="A1289" s="142">
        <v>45476.0</v>
      </c>
      <c r="B1289" s="146">
        <f t="shared" si="8"/>
        <v>4.463012679</v>
      </c>
      <c r="C1289" s="144">
        <f t="shared" si="1"/>
        <v>2024</v>
      </c>
      <c r="D1289" s="144">
        <f t="shared" si="2"/>
        <v>3</v>
      </c>
      <c r="E1289" s="131">
        <f t="shared" si="3"/>
        <v>45565</v>
      </c>
      <c r="F1289" s="131">
        <f t="shared" si="4"/>
        <v>45657</v>
      </c>
      <c r="G1289" s="130" t="str">
        <f t="shared" si="5"/>
        <v/>
      </c>
      <c r="H1289" s="130" t="str">
        <f t="shared" si="6"/>
        <v/>
      </c>
      <c r="I1289" s="147">
        <f t="shared" si="7"/>
        <v>4.368432774</v>
      </c>
      <c r="J1289" s="130"/>
      <c r="K1289" s="130"/>
      <c r="L1289" s="130"/>
      <c r="M1289" s="130"/>
      <c r="N1289" s="130"/>
      <c r="O1289" s="130"/>
      <c r="P1289" s="130"/>
      <c r="Q1289" s="130"/>
      <c r="R1289" s="130"/>
      <c r="S1289" s="130"/>
      <c r="T1289" s="130"/>
      <c r="U1289" s="130"/>
    </row>
    <row r="1290" ht="12.75" customHeight="1">
      <c r="A1290" s="142">
        <v>45477.0</v>
      </c>
      <c r="B1290" s="146">
        <f t="shared" si="8"/>
        <v>4.36487488</v>
      </c>
      <c r="C1290" s="144">
        <f t="shared" si="1"/>
        <v>2024</v>
      </c>
      <c r="D1290" s="144">
        <f t="shared" si="2"/>
        <v>3</v>
      </c>
      <c r="E1290" s="131">
        <f t="shared" si="3"/>
        <v>45565</v>
      </c>
      <c r="F1290" s="131">
        <f t="shared" si="4"/>
        <v>45657</v>
      </c>
      <c r="G1290" s="130" t="str">
        <f t="shared" si="5"/>
        <v/>
      </c>
      <c r="H1290" s="130" t="str">
        <f t="shared" si="6"/>
        <v/>
      </c>
      <c r="I1290" s="147">
        <f t="shared" si="7"/>
        <v>4.368432774</v>
      </c>
      <c r="J1290" s="130"/>
      <c r="K1290" s="130"/>
      <c r="L1290" s="130"/>
      <c r="M1290" s="130"/>
      <c r="N1290" s="130"/>
      <c r="O1290" s="130"/>
      <c r="P1290" s="130"/>
      <c r="Q1290" s="130"/>
      <c r="R1290" s="130"/>
      <c r="S1290" s="130"/>
      <c r="T1290" s="130"/>
      <c r="U1290" s="130"/>
    </row>
    <row r="1291" ht="12.75" customHeight="1">
      <c r="A1291" s="142">
        <v>45478.0</v>
      </c>
      <c r="B1291" s="146">
        <f t="shared" si="8"/>
        <v>4.460852603</v>
      </c>
      <c r="C1291" s="144">
        <f t="shared" si="1"/>
        <v>2024</v>
      </c>
      <c r="D1291" s="144">
        <f t="shared" si="2"/>
        <v>3</v>
      </c>
      <c r="E1291" s="131">
        <f t="shared" si="3"/>
        <v>45565</v>
      </c>
      <c r="F1291" s="131">
        <f t="shared" si="4"/>
        <v>45657</v>
      </c>
      <c r="G1291" s="130" t="str">
        <f t="shared" si="5"/>
        <v/>
      </c>
      <c r="H1291" s="130" t="str">
        <f t="shared" si="6"/>
        <v/>
      </c>
      <c r="I1291" s="147">
        <f t="shared" si="7"/>
        <v>4.368432774</v>
      </c>
      <c r="J1291" s="130"/>
      <c r="K1291" s="130"/>
      <c r="L1291" s="130"/>
      <c r="M1291" s="130"/>
      <c r="N1291" s="130"/>
      <c r="O1291" s="130"/>
      <c r="P1291" s="130"/>
      <c r="Q1291" s="130"/>
      <c r="R1291" s="130"/>
      <c r="S1291" s="130"/>
      <c r="T1291" s="130"/>
      <c r="U1291" s="130"/>
    </row>
    <row r="1292" ht="12.75" customHeight="1">
      <c r="A1292" s="142">
        <v>45479.0</v>
      </c>
      <c r="B1292" s="146">
        <f t="shared" si="8"/>
        <v>4.362766616</v>
      </c>
      <c r="C1292" s="144">
        <f t="shared" si="1"/>
        <v>2024</v>
      </c>
      <c r="D1292" s="144">
        <f t="shared" si="2"/>
        <v>3</v>
      </c>
      <c r="E1292" s="131">
        <f t="shared" si="3"/>
        <v>45565</v>
      </c>
      <c r="F1292" s="131">
        <f t="shared" si="4"/>
        <v>45657</v>
      </c>
      <c r="G1292" s="130" t="str">
        <f t="shared" si="5"/>
        <v/>
      </c>
      <c r="H1292" s="130" t="str">
        <f t="shared" si="6"/>
        <v/>
      </c>
      <c r="I1292" s="147">
        <f t="shared" si="7"/>
        <v>4.368432774</v>
      </c>
      <c r="J1292" s="130"/>
      <c r="K1292" s="130"/>
      <c r="L1292" s="130"/>
      <c r="M1292" s="130"/>
      <c r="N1292" s="130"/>
      <c r="O1292" s="130"/>
      <c r="P1292" s="130"/>
      <c r="Q1292" s="130"/>
      <c r="R1292" s="130"/>
      <c r="S1292" s="130"/>
      <c r="T1292" s="130"/>
      <c r="U1292" s="130"/>
    </row>
    <row r="1293" ht="12.75" customHeight="1">
      <c r="A1293" s="142">
        <v>45480.0</v>
      </c>
      <c r="B1293" s="146">
        <f t="shared" si="8"/>
        <v>4.458693762</v>
      </c>
      <c r="C1293" s="144">
        <f t="shared" si="1"/>
        <v>2024</v>
      </c>
      <c r="D1293" s="144">
        <f t="shared" si="2"/>
        <v>3</v>
      </c>
      <c r="E1293" s="131">
        <f t="shared" si="3"/>
        <v>45565</v>
      </c>
      <c r="F1293" s="131">
        <f t="shared" si="4"/>
        <v>45657</v>
      </c>
      <c r="G1293" s="130" t="str">
        <f t="shared" si="5"/>
        <v/>
      </c>
      <c r="H1293" s="130" t="str">
        <f t="shared" si="6"/>
        <v/>
      </c>
      <c r="I1293" s="147">
        <f t="shared" si="7"/>
        <v>4.368432774</v>
      </c>
      <c r="J1293" s="130"/>
      <c r="K1293" s="130"/>
      <c r="L1293" s="130"/>
      <c r="M1293" s="130"/>
      <c r="N1293" s="130"/>
      <c r="O1293" s="130"/>
      <c r="P1293" s="130"/>
      <c r="Q1293" s="130"/>
      <c r="R1293" s="130"/>
      <c r="S1293" s="130"/>
      <c r="T1293" s="130"/>
      <c r="U1293" s="130"/>
    </row>
    <row r="1294" ht="12.75" customHeight="1">
      <c r="A1294" s="142">
        <v>45481.0</v>
      </c>
      <c r="B1294" s="146">
        <f t="shared" si="8"/>
        <v>4.360659555</v>
      </c>
      <c r="C1294" s="144">
        <f t="shared" si="1"/>
        <v>2024</v>
      </c>
      <c r="D1294" s="144">
        <f t="shared" si="2"/>
        <v>3</v>
      </c>
      <c r="E1294" s="131">
        <f t="shared" si="3"/>
        <v>45565</v>
      </c>
      <c r="F1294" s="131">
        <f t="shared" si="4"/>
        <v>45657</v>
      </c>
      <c r="G1294" s="130" t="str">
        <f t="shared" si="5"/>
        <v/>
      </c>
      <c r="H1294" s="130" t="str">
        <f t="shared" si="6"/>
        <v/>
      </c>
      <c r="I1294" s="147">
        <f t="shared" si="7"/>
        <v>4.368432774</v>
      </c>
      <c r="J1294" s="130"/>
      <c r="K1294" s="130"/>
      <c r="L1294" s="130"/>
      <c r="M1294" s="130"/>
      <c r="N1294" s="130"/>
      <c r="O1294" s="130"/>
      <c r="P1294" s="130"/>
      <c r="Q1294" s="130"/>
      <c r="R1294" s="130"/>
      <c r="S1294" s="130"/>
      <c r="T1294" s="130"/>
      <c r="U1294" s="130"/>
    </row>
    <row r="1295" ht="12.75" customHeight="1">
      <c r="A1295" s="142">
        <v>45482.0</v>
      </c>
      <c r="B1295" s="146">
        <f t="shared" si="8"/>
        <v>4.456536156</v>
      </c>
      <c r="C1295" s="144">
        <f t="shared" si="1"/>
        <v>2024</v>
      </c>
      <c r="D1295" s="144">
        <f t="shared" si="2"/>
        <v>3</v>
      </c>
      <c r="E1295" s="131">
        <f t="shared" si="3"/>
        <v>45565</v>
      </c>
      <c r="F1295" s="131">
        <f t="shared" si="4"/>
        <v>45657</v>
      </c>
      <c r="G1295" s="130" t="str">
        <f t="shared" si="5"/>
        <v/>
      </c>
      <c r="H1295" s="130" t="str">
        <f t="shared" si="6"/>
        <v/>
      </c>
      <c r="I1295" s="147">
        <f t="shared" si="7"/>
        <v>4.368432774</v>
      </c>
      <c r="J1295" s="130"/>
      <c r="K1295" s="130"/>
      <c r="L1295" s="130"/>
      <c r="M1295" s="130"/>
      <c r="N1295" s="130"/>
      <c r="O1295" s="130"/>
      <c r="P1295" s="130"/>
      <c r="Q1295" s="130"/>
      <c r="R1295" s="130"/>
      <c r="S1295" s="130"/>
      <c r="T1295" s="130"/>
      <c r="U1295" s="130"/>
    </row>
    <row r="1296" ht="12.75" customHeight="1">
      <c r="A1296" s="142">
        <v>45483.0</v>
      </c>
      <c r="B1296" s="146">
        <f t="shared" si="8"/>
        <v>4.358553697</v>
      </c>
      <c r="C1296" s="144">
        <f t="shared" si="1"/>
        <v>2024</v>
      </c>
      <c r="D1296" s="144">
        <f t="shared" si="2"/>
        <v>3</v>
      </c>
      <c r="E1296" s="131">
        <f t="shared" si="3"/>
        <v>45565</v>
      </c>
      <c r="F1296" s="131">
        <f t="shared" si="4"/>
        <v>45657</v>
      </c>
      <c r="G1296" s="130" t="str">
        <f t="shared" si="5"/>
        <v/>
      </c>
      <c r="H1296" s="130" t="str">
        <f t="shared" si="6"/>
        <v/>
      </c>
      <c r="I1296" s="147">
        <f t="shared" si="7"/>
        <v>4.368432774</v>
      </c>
      <c r="J1296" s="130"/>
      <c r="K1296" s="130"/>
      <c r="L1296" s="130"/>
      <c r="M1296" s="130"/>
      <c r="N1296" s="130"/>
      <c r="O1296" s="130"/>
      <c r="P1296" s="130"/>
      <c r="Q1296" s="130"/>
      <c r="R1296" s="130"/>
      <c r="S1296" s="130"/>
      <c r="T1296" s="130"/>
      <c r="U1296" s="130"/>
    </row>
    <row r="1297" ht="12.75" customHeight="1">
      <c r="A1297" s="142">
        <v>45484.0</v>
      </c>
      <c r="B1297" s="146">
        <f t="shared" si="8"/>
        <v>4.454379783</v>
      </c>
      <c r="C1297" s="144">
        <f t="shared" si="1"/>
        <v>2024</v>
      </c>
      <c r="D1297" s="144">
        <f t="shared" si="2"/>
        <v>3</v>
      </c>
      <c r="E1297" s="131">
        <f t="shared" si="3"/>
        <v>45565</v>
      </c>
      <c r="F1297" s="131">
        <f t="shared" si="4"/>
        <v>45657</v>
      </c>
      <c r="G1297" s="130" t="str">
        <f t="shared" si="5"/>
        <v/>
      </c>
      <c r="H1297" s="130" t="str">
        <f t="shared" si="6"/>
        <v/>
      </c>
      <c r="I1297" s="147">
        <f t="shared" si="7"/>
        <v>4.368432774</v>
      </c>
      <c r="J1297" s="130"/>
      <c r="K1297" s="130"/>
      <c r="L1297" s="130"/>
      <c r="M1297" s="130"/>
      <c r="N1297" s="130"/>
      <c r="O1297" s="130"/>
      <c r="P1297" s="130"/>
      <c r="Q1297" s="130"/>
      <c r="R1297" s="130"/>
      <c r="S1297" s="130"/>
      <c r="T1297" s="130"/>
      <c r="U1297" s="130"/>
    </row>
    <row r="1298" ht="12.75" customHeight="1">
      <c r="A1298" s="142">
        <v>45485.0</v>
      </c>
      <c r="B1298" s="146">
        <f t="shared" si="8"/>
        <v>4.356449042</v>
      </c>
      <c r="C1298" s="144">
        <f t="shared" si="1"/>
        <v>2024</v>
      </c>
      <c r="D1298" s="144">
        <f t="shared" si="2"/>
        <v>3</v>
      </c>
      <c r="E1298" s="131">
        <f t="shared" si="3"/>
        <v>45565</v>
      </c>
      <c r="F1298" s="131">
        <f t="shared" si="4"/>
        <v>45657</v>
      </c>
      <c r="G1298" s="130" t="str">
        <f t="shared" si="5"/>
        <v/>
      </c>
      <c r="H1298" s="130" t="str">
        <f t="shared" si="6"/>
        <v/>
      </c>
      <c r="I1298" s="147">
        <f t="shared" si="7"/>
        <v>4.368432774</v>
      </c>
      <c r="J1298" s="130"/>
      <c r="K1298" s="130"/>
      <c r="L1298" s="130"/>
      <c r="M1298" s="130"/>
      <c r="N1298" s="130"/>
      <c r="O1298" s="130"/>
      <c r="P1298" s="130"/>
      <c r="Q1298" s="130"/>
      <c r="R1298" s="130"/>
      <c r="S1298" s="130"/>
      <c r="T1298" s="130"/>
      <c r="U1298" s="130"/>
    </row>
    <row r="1299" ht="12.75" customHeight="1">
      <c r="A1299" s="142">
        <v>45486.0</v>
      </c>
      <c r="B1299" s="146">
        <f t="shared" si="8"/>
        <v>4.452224644</v>
      </c>
      <c r="C1299" s="144">
        <f t="shared" si="1"/>
        <v>2024</v>
      </c>
      <c r="D1299" s="144">
        <f t="shared" si="2"/>
        <v>3</v>
      </c>
      <c r="E1299" s="131">
        <f t="shared" si="3"/>
        <v>45565</v>
      </c>
      <c r="F1299" s="131">
        <f t="shared" si="4"/>
        <v>45657</v>
      </c>
      <c r="G1299" s="130" t="str">
        <f t="shared" si="5"/>
        <v/>
      </c>
      <c r="H1299" s="130" t="str">
        <f t="shared" si="6"/>
        <v/>
      </c>
      <c r="I1299" s="147">
        <f t="shared" si="7"/>
        <v>4.368432774</v>
      </c>
      <c r="J1299" s="130"/>
      <c r="K1299" s="130"/>
      <c r="L1299" s="130"/>
      <c r="M1299" s="130"/>
      <c r="N1299" s="130"/>
      <c r="O1299" s="130"/>
      <c r="P1299" s="130"/>
      <c r="Q1299" s="130"/>
      <c r="R1299" s="130"/>
      <c r="S1299" s="130"/>
      <c r="T1299" s="130"/>
      <c r="U1299" s="130"/>
    </row>
    <row r="1300" ht="12.75" customHeight="1">
      <c r="A1300" s="142">
        <v>45487.0</v>
      </c>
      <c r="B1300" s="146">
        <f t="shared" si="8"/>
        <v>4.354345587</v>
      </c>
      <c r="C1300" s="144">
        <f t="shared" si="1"/>
        <v>2024</v>
      </c>
      <c r="D1300" s="144">
        <f t="shared" si="2"/>
        <v>3</v>
      </c>
      <c r="E1300" s="131">
        <f t="shared" si="3"/>
        <v>45565</v>
      </c>
      <c r="F1300" s="131">
        <f t="shared" si="4"/>
        <v>45657</v>
      </c>
      <c r="G1300" s="130" t="str">
        <f t="shared" si="5"/>
        <v/>
      </c>
      <c r="H1300" s="130" t="str">
        <f t="shared" si="6"/>
        <v/>
      </c>
      <c r="I1300" s="147">
        <f t="shared" si="7"/>
        <v>4.368432774</v>
      </c>
      <c r="J1300" s="130"/>
      <c r="K1300" s="130"/>
      <c r="L1300" s="130"/>
      <c r="M1300" s="130"/>
      <c r="N1300" s="130"/>
      <c r="O1300" s="130"/>
      <c r="P1300" s="130"/>
      <c r="Q1300" s="130"/>
      <c r="R1300" s="130"/>
      <c r="S1300" s="130"/>
      <c r="T1300" s="130"/>
      <c r="U1300" s="130"/>
    </row>
    <row r="1301" ht="12.75" customHeight="1">
      <c r="A1301" s="142">
        <v>45488.0</v>
      </c>
      <c r="B1301" s="146">
        <f t="shared" si="8"/>
        <v>4.450070737</v>
      </c>
      <c r="C1301" s="144">
        <f t="shared" si="1"/>
        <v>2024</v>
      </c>
      <c r="D1301" s="144">
        <f t="shared" si="2"/>
        <v>3</v>
      </c>
      <c r="E1301" s="131">
        <f t="shared" si="3"/>
        <v>45565</v>
      </c>
      <c r="F1301" s="131">
        <f t="shared" si="4"/>
        <v>45657</v>
      </c>
      <c r="G1301" s="130" t="str">
        <f t="shared" si="5"/>
        <v/>
      </c>
      <c r="H1301" s="130" t="str">
        <f t="shared" si="6"/>
        <v/>
      </c>
      <c r="I1301" s="147">
        <f t="shared" si="7"/>
        <v>4.368432774</v>
      </c>
      <c r="J1301" s="130"/>
      <c r="K1301" s="130"/>
      <c r="L1301" s="130"/>
      <c r="M1301" s="130"/>
      <c r="N1301" s="130"/>
      <c r="O1301" s="130"/>
      <c r="P1301" s="130"/>
      <c r="Q1301" s="130"/>
      <c r="R1301" s="130"/>
      <c r="S1301" s="130"/>
      <c r="T1301" s="130"/>
      <c r="U1301" s="130"/>
    </row>
    <row r="1302" ht="12.75" customHeight="1">
      <c r="A1302" s="142">
        <v>45489.0</v>
      </c>
      <c r="B1302" s="146">
        <f t="shared" si="8"/>
        <v>4.352243334</v>
      </c>
      <c r="C1302" s="144">
        <f t="shared" si="1"/>
        <v>2024</v>
      </c>
      <c r="D1302" s="144">
        <f t="shared" si="2"/>
        <v>3</v>
      </c>
      <c r="E1302" s="131">
        <f t="shared" si="3"/>
        <v>45565</v>
      </c>
      <c r="F1302" s="131">
        <f t="shared" si="4"/>
        <v>45657</v>
      </c>
      <c r="G1302" s="130" t="str">
        <f t="shared" si="5"/>
        <v/>
      </c>
      <c r="H1302" s="130" t="str">
        <f t="shared" si="6"/>
        <v/>
      </c>
      <c r="I1302" s="147">
        <f t="shared" si="7"/>
        <v>4.368432774</v>
      </c>
      <c r="J1302" s="130"/>
      <c r="K1302" s="130"/>
      <c r="L1302" s="130"/>
      <c r="M1302" s="130"/>
      <c r="N1302" s="130"/>
      <c r="O1302" s="130"/>
      <c r="P1302" s="130"/>
      <c r="Q1302" s="130"/>
      <c r="R1302" s="130"/>
      <c r="S1302" s="130"/>
      <c r="T1302" s="130"/>
      <c r="U1302" s="130"/>
    </row>
    <row r="1303" ht="12.75" customHeight="1">
      <c r="A1303" s="142">
        <v>45490.0</v>
      </c>
      <c r="B1303" s="146">
        <f t="shared" si="8"/>
        <v>4.447918061</v>
      </c>
      <c r="C1303" s="144">
        <f t="shared" si="1"/>
        <v>2024</v>
      </c>
      <c r="D1303" s="144">
        <f t="shared" si="2"/>
        <v>3</v>
      </c>
      <c r="E1303" s="131">
        <f t="shared" si="3"/>
        <v>45565</v>
      </c>
      <c r="F1303" s="131">
        <f t="shared" si="4"/>
        <v>45657</v>
      </c>
      <c r="G1303" s="130" t="str">
        <f t="shared" si="5"/>
        <v/>
      </c>
      <c r="H1303" s="130" t="str">
        <f t="shared" si="6"/>
        <v/>
      </c>
      <c r="I1303" s="147">
        <f t="shared" si="7"/>
        <v>4.368432774</v>
      </c>
      <c r="J1303" s="130"/>
      <c r="K1303" s="130"/>
      <c r="L1303" s="130"/>
      <c r="M1303" s="130"/>
      <c r="N1303" s="130"/>
      <c r="O1303" s="130"/>
      <c r="P1303" s="130"/>
      <c r="Q1303" s="130"/>
      <c r="R1303" s="130"/>
      <c r="S1303" s="130"/>
      <c r="T1303" s="130"/>
      <c r="U1303" s="130"/>
    </row>
    <row r="1304" ht="12.75" customHeight="1">
      <c r="A1304" s="142">
        <v>45491.0</v>
      </c>
      <c r="B1304" s="146">
        <f t="shared" si="8"/>
        <v>4.35014228</v>
      </c>
      <c r="C1304" s="144">
        <f t="shared" si="1"/>
        <v>2024</v>
      </c>
      <c r="D1304" s="144">
        <f t="shared" si="2"/>
        <v>3</v>
      </c>
      <c r="E1304" s="131">
        <f t="shared" si="3"/>
        <v>45565</v>
      </c>
      <c r="F1304" s="131">
        <f t="shared" si="4"/>
        <v>45657</v>
      </c>
      <c r="G1304" s="130" t="str">
        <f t="shared" si="5"/>
        <v/>
      </c>
      <c r="H1304" s="130" t="str">
        <f t="shared" si="6"/>
        <v/>
      </c>
      <c r="I1304" s="147">
        <f t="shared" si="7"/>
        <v>4.368432774</v>
      </c>
      <c r="J1304" s="130"/>
      <c r="K1304" s="130"/>
      <c r="L1304" s="130"/>
      <c r="M1304" s="130"/>
      <c r="N1304" s="130"/>
      <c r="O1304" s="130"/>
      <c r="P1304" s="130"/>
      <c r="Q1304" s="130"/>
      <c r="R1304" s="130"/>
      <c r="S1304" s="130"/>
      <c r="T1304" s="130"/>
      <c r="U1304" s="130"/>
    </row>
    <row r="1305" ht="12.75" customHeight="1">
      <c r="A1305" s="142">
        <v>45492.0</v>
      </c>
      <c r="B1305" s="146">
        <f t="shared" si="8"/>
        <v>4.445766615</v>
      </c>
      <c r="C1305" s="144">
        <f t="shared" si="1"/>
        <v>2024</v>
      </c>
      <c r="D1305" s="144">
        <f t="shared" si="2"/>
        <v>3</v>
      </c>
      <c r="E1305" s="131">
        <f t="shared" si="3"/>
        <v>45565</v>
      </c>
      <c r="F1305" s="131">
        <f t="shared" si="4"/>
        <v>45657</v>
      </c>
      <c r="G1305" s="130" t="str">
        <f t="shared" si="5"/>
        <v/>
      </c>
      <c r="H1305" s="130" t="str">
        <f t="shared" si="6"/>
        <v/>
      </c>
      <c r="I1305" s="147">
        <f t="shared" si="7"/>
        <v>4.368432774</v>
      </c>
      <c r="J1305" s="130"/>
      <c r="K1305" s="130"/>
      <c r="L1305" s="130"/>
      <c r="M1305" s="130"/>
      <c r="N1305" s="130"/>
      <c r="O1305" s="130"/>
      <c r="P1305" s="130"/>
      <c r="Q1305" s="130"/>
      <c r="R1305" s="130"/>
      <c r="S1305" s="130"/>
      <c r="T1305" s="130"/>
      <c r="U1305" s="130"/>
    </row>
    <row r="1306" ht="12.75" customHeight="1">
      <c r="A1306" s="142">
        <v>45493.0</v>
      </c>
      <c r="B1306" s="146">
        <f t="shared" si="8"/>
        <v>4.348042424</v>
      </c>
      <c r="C1306" s="144">
        <f t="shared" si="1"/>
        <v>2024</v>
      </c>
      <c r="D1306" s="144">
        <f t="shared" si="2"/>
        <v>3</v>
      </c>
      <c r="E1306" s="131">
        <f t="shared" si="3"/>
        <v>45565</v>
      </c>
      <c r="F1306" s="131">
        <f t="shared" si="4"/>
        <v>45657</v>
      </c>
      <c r="G1306" s="130" t="str">
        <f t="shared" si="5"/>
        <v/>
      </c>
      <c r="H1306" s="130" t="str">
        <f t="shared" si="6"/>
        <v/>
      </c>
      <c r="I1306" s="147">
        <f t="shared" si="7"/>
        <v>4.368432774</v>
      </c>
      <c r="J1306" s="130"/>
      <c r="K1306" s="130"/>
      <c r="L1306" s="130"/>
      <c r="M1306" s="130"/>
      <c r="N1306" s="130"/>
      <c r="O1306" s="130"/>
      <c r="P1306" s="130"/>
      <c r="Q1306" s="130"/>
      <c r="R1306" s="130"/>
      <c r="S1306" s="130"/>
      <c r="T1306" s="130"/>
      <c r="U1306" s="130"/>
    </row>
    <row r="1307" ht="12.75" customHeight="1">
      <c r="A1307" s="142">
        <v>45494.0</v>
      </c>
      <c r="B1307" s="146">
        <f t="shared" si="8"/>
        <v>4.443616399</v>
      </c>
      <c r="C1307" s="144">
        <f t="shared" si="1"/>
        <v>2024</v>
      </c>
      <c r="D1307" s="144">
        <f t="shared" si="2"/>
        <v>3</v>
      </c>
      <c r="E1307" s="131">
        <f t="shared" si="3"/>
        <v>45565</v>
      </c>
      <c r="F1307" s="131">
        <f t="shared" si="4"/>
        <v>45657</v>
      </c>
      <c r="G1307" s="130" t="str">
        <f t="shared" si="5"/>
        <v/>
      </c>
      <c r="H1307" s="130" t="str">
        <f t="shared" si="6"/>
        <v/>
      </c>
      <c r="I1307" s="147">
        <f t="shared" si="7"/>
        <v>4.368432774</v>
      </c>
      <c r="J1307" s="130"/>
      <c r="K1307" s="130"/>
      <c r="L1307" s="130"/>
      <c r="M1307" s="130"/>
      <c r="N1307" s="130"/>
      <c r="O1307" s="130"/>
      <c r="P1307" s="130"/>
      <c r="Q1307" s="130"/>
      <c r="R1307" s="130"/>
      <c r="S1307" s="130"/>
      <c r="T1307" s="130"/>
      <c r="U1307" s="130"/>
    </row>
    <row r="1308" ht="12.75" customHeight="1">
      <c r="A1308" s="142">
        <v>45495.0</v>
      </c>
      <c r="B1308" s="146">
        <f t="shared" si="8"/>
        <v>4.345943767</v>
      </c>
      <c r="C1308" s="144">
        <f t="shared" si="1"/>
        <v>2024</v>
      </c>
      <c r="D1308" s="144">
        <f t="shared" si="2"/>
        <v>3</v>
      </c>
      <c r="E1308" s="131">
        <f t="shared" si="3"/>
        <v>45565</v>
      </c>
      <c r="F1308" s="131">
        <f t="shared" si="4"/>
        <v>45657</v>
      </c>
      <c r="G1308" s="130" t="str">
        <f t="shared" si="5"/>
        <v/>
      </c>
      <c r="H1308" s="130" t="str">
        <f t="shared" si="6"/>
        <v/>
      </c>
      <c r="I1308" s="147">
        <f t="shared" si="7"/>
        <v>4.368432774</v>
      </c>
      <c r="J1308" s="130"/>
      <c r="K1308" s="130"/>
      <c r="L1308" s="130"/>
      <c r="M1308" s="130"/>
      <c r="N1308" s="130"/>
      <c r="O1308" s="130"/>
      <c r="P1308" s="130"/>
      <c r="Q1308" s="130"/>
      <c r="R1308" s="130"/>
      <c r="S1308" s="130"/>
      <c r="T1308" s="130"/>
      <c r="U1308" s="130"/>
    </row>
    <row r="1309" ht="12.75" customHeight="1">
      <c r="A1309" s="142">
        <v>45496.0</v>
      </c>
      <c r="B1309" s="146">
        <f t="shared" si="8"/>
        <v>4.441467413</v>
      </c>
      <c r="C1309" s="144">
        <f t="shared" si="1"/>
        <v>2024</v>
      </c>
      <c r="D1309" s="144">
        <f t="shared" si="2"/>
        <v>3</v>
      </c>
      <c r="E1309" s="131">
        <f t="shared" si="3"/>
        <v>45565</v>
      </c>
      <c r="F1309" s="131">
        <f t="shared" si="4"/>
        <v>45657</v>
      </c>
      <c r="G1309" s="130" t="str">
        <f t="shared" si="5"/>
        <v/>
      </c>
      <c r="H1309" s="130" t="str">
        <f t="shared" si="6"/>
        <v/>
      </c>
      <c r="I1309" s="147">
        <f t="shared" si="7"/>
        <v>4.368432774</v>
      </c>
      <c r="J1309" s="130"/>
      <c r="K1309" s="130"/>
      <c r="L1309" s="130"/>
      <c r="M1309" s="130"/>
      <c r="N1309" s="130"/>
      <c r="O1309" s="130"/>
      <c r="P1309" s="130"/>
      <c r="Q1309" s="130"/>
      <c r="R1309" s="130"/>
      <c r="S1309" s="130"/>
      <c r="T1309" s="130"/>
      <c r="U1309" s="130"/>
    </row>
    <row r="1310" ht="12.75" customHeight="1">
      <c r="A1310" s="142">
        <v>45497.0</v>
      </c>
      <c r="B1310" s="146">
        <f t="shared" si="8"/>
        <v>4.343846308</v>
      </c>
      <c r="C1310" s="144">
        <f t="shared" si="1"/>
        <v>2024</v>
      </c>
      <c r="D1310" s="144">
        <f t="shared" si="2"/>
        <v>3</v>
      </c>
      <c r="E1310" s="131">
        <f t="shared" si="3"/>
        <v>45565</v>
      </c>
      <c r="F1310" s="131">
        <f t="shared" si="4"/>
        <v>45657</v>
      </c>
      <c r="G1310" s="130" t="str">
        <f t="shared" si="5"/>
        <v/>
      </c>
      <c r="H1310" s="130" t="str">
        <f t="shared" si="6"/>
        <v/>
      </c>
      <c r="I1310" s="147">
        <f t="shared" si="7"/>
        <v>4.368432774</v>
      </c>
      <c r="J1310" s="130"/>
      <c r="K1310" s="130"/>
      <c r="L1310" s="130"/>
      <c r="M1310" s="130"/>
      <c r="N1310" s="130"/>
      <c r="O1310" s="130"/>
      <c r="P1310" s="130"/>
      <c r="Q1310" s="130"/>
      <c r="R1310" s="130"/>
      <c r="S1310" s="130"/>
      <c r="T1310" s="130"/>
      <c r="U1310" s="130"/>
    </row>
    <row r="1311" ht="12.75" customHeight="1">
      <c r="A1311" s="142">
        <v>45498.0</v>
      </c>
      <c r="B1311" s="146">
        <f t="shared" si="8"/>
        <v>4.439319654</v>
      </c>
      <c r="C1311" s="144">
        <f t="shared" si="1"/>
        <v>2024</v>
      </c>
      <c r="D1311" s="144">
        <f t="shared" si="2"/>
        <v>3</v>
      </c>
      <c r="E1311" s="131">
        <f t="shared" si="3"/>
        <v>45565</v>
      </c>
      <c r="F1311" s="131">
        <f t="shared" si="4"/>
        <v>45657</v>
      </c>
      <c r="G1311" s="130" t="str">
        <f t="shared" si="5"/>
        <v/>
      </c>
      <c r="H1311" s="130" t="str">
        <f t="shared" si="6"/>
        <v/>
      </c>
      <c r="I1311" s="147">
        <f t="shared" si="7"/>
        <v>4.368432774</v>
      </c>
      <c r="J1311" s="130"/>
      <c r="K1311" s="130"/>
      <c r="L1311" s="130"/>
      <c r="M1311" s="130"/>
      <c r="N1311" s="130"/>
      <c r="O1311" s="130"/>
      <c r="P1311" s="130"/>
      <c r="Q1311" s="130"/>
      <c r="R1311" s="130"/>
      <c r="S1311" s="130"/>
      <c r="T1311" s="130"/>
      <c r="U1311" s="130"/>
    </row>
    <row r="1312" ht="12.75" customHeight="1">
      <c r="A1312" s="142">
        <v>45499.0</v>
      </c>
      <c r="B1312" s="146">
        <f t="shared" si="8"/>
        <v>4.341750045</v>
      </c>
      <c r="C1312" s="144">
        <f t="shared" si="1"/>
        <v>2024</v>
      </c>
      <c r="D1312" s="144">
        <f t="shared" si="2"/>
        <v>3</v>
      </c>
      <c r="E1312" s="131">
        <f t="shared" si="3"/>
        <v>45565</v>
      </c>
      <c r="F1312" s="131">
        <f t="shared" si="4"/>
        <v>45657</v>
      </c>
      <c r="G1312" s="130" t="str">
        <f t="shared" si="5"/>
        <v/>
      </c>
      <c r="H1312" s="130" t="str">
        <f t="shared" si="6"/>
        <v/>
      </c>
      <c r="I1312" s="147">
        <f t="shared" si="7"/>
        <v>4.368432774</v>
      </c>
      <c r="J1312" s="130"/>
      <c r="K1312" s="130"/>
      <c r="L1312" s="130"/>
      <c r="M1312" s="130"/>
      <c r="N1312" s="130"/>
      <c r="O1312" s="130"/>
      <c r="P1312" s="130"/>
      <c r="Q1312" s="130"/>
      <c r="R1312" s="130"/>
      <c r="S1312" s="130"/>
      <c r="T1312" s="130"/>
      <c r="U1312" s="130"/>
    </row>
    <row r="1313" ht="12.75" customHeight="1">
      <c r="A1313" s="142">
        <v>45500.0</v>
      </c>
      <c r="B1313" s="146">
        <f t="shared" si="8"/>
        <v>4.437173123</v>
      </c>
      <c r="C1313" s="144">
        <f t="shared" si="1"/>
        <v>2024</v>
      </c>
      <c r="D1313" s="144">
        <f t="shared" si="2"/>
        <v>3</v>
      </c>
      <c r="E1313" s="131">
        <f t="shared" si="3"/>
        <v>45565</v>
      </c>
      <c r="F1313" s="131">
        <f t="shared" si="4"/>
        <v>45657</v>
      </c>
      <c r="G1313" s="130" t="str">
        <f t="shared" si="5"/>
        <v/>
      </c>
      <c r="H1313" s="130" t="str">
        <f t="shared" si="6"/>
        <v/>
      </c>
      <c r="I1313" s="147">
        <f t="shared" si="7"/>
        <v>4.368432774</v>
      </c>
      <c r="J1313" s="130"/>
      <c r="K1313" s="130"/>
      <c r="L1313" s="130"/>
      <c r="M1313" s="130"/>
      <c r="N1313" s="130"/>
      <c r="O1313" s="130"/>
      <c r="P1313" s="130"/>
      <c r="Q1313" s="130"/>
      <c r="R1313" s="130"/>
      <c r="S1313" s="130"/>
      <c r="T1313" s="130"/>
      <c r="U1313" s="130"/>
    </row>
    <row r="1314" ht="12.75" customHeight="1">
      <c r="A1314" s="142">
        <v>45501.0</v>
      </c>
      <c r="B1314" s="146">
        <f t="shared" si="8"/>
        <v>4.339654977</v>
      </c>
      <c r="C1314" s="144">
        <f t="shared" si="1"/>
        <v>2024</v>
      </c>
      <c r="D1314" s="144">
        <f t="shared" si="2"/>
        <v>3</v>
      </c>
      <c r="E1314" s="131">
        <f t="shared" si="3"/>
        <v>45565</v>
      </c>
      <c r="F1314" s="131">
        <f t="shared" si="4"/>
        <v>45657</v>
      </c>
      <c r="G1314" s="130" t="str">
        <f t="shared" si="5"/>
        <v/>
      </c>
      <c r="H1314" s="130" t="str">
        <f t="shared" si="6"/>
        <v/>
      </c>
      <c r="I1314" s="147">
        <f t="shared" si="7"/>
        <v>4.368432774</v>
      </c>
      <c r="J1314" s="130"/>
      <c r="K1314" s="130"/>
      <c r="L1314" s="130"/>
      <c r="M1314" s="130"/>
      <c r="N1314" s="130"/>
      <c r="O1314" s="130"/>
      <c r="P1314" s="130"/>
      <c r="Q1314" s="130"/>
      <c r="R1314" s="130"/>
      <c r="S1314" s="130"/>
      <c r="T1314" s="130"/>
      <c r="U1314" s="130"/>
    </row>
    <row r="1315" ht="12.75" customHeight="1">
      <c r="A1315" s="142">
        <v>45502.0</v>
      </c>
      <c r="B1315" s="146">
        <f t="shared" si="8"/>
        <v>4.435027818</v>
      </c>
      <c r="C1315" s="144">
        <f t="shared" si="1"/>
        <v>2024</v>
      </c>
      <c r="D1315" s="144">
        <f t="shared" si="2"/>
        <v>3</v>
      </c>
      <c r="E1315" s="131">
        <f t="shared" si="3"/>
        <v>45565</v>
      </c>
      <c r="F1315" s="131">
        <f t="shared" si="4"/>
        <v>45657</v>
      </c>
      <c r="G1315" s="130" t="str">
        <f t="shared" si="5"/>
        <v/>
      </c>
      <c r="H1315" s="130" t="str">
        <f t="shared" si="6"/>
        <v/>
      </c>
      <c r="I1315" s="147">
        <f t="shared" si="7"/>
        <v>4.368432774</v>
      </c>
      <c r="J1315" s="130"/>
      <c r="K1315" s="130"/>
      <c r="L1315" s="130"/>
      <c r="M1315" s="130"/>
      <c r="N1315" s="130"/>
      <c r="O1315" s="130"/>
      <c r="P1315" s="130"/>
      <c r="Q1315" s="130"/>
      <c r="R1315" s="130"/>
      <c r="S1315" s="130"/>
      <c r="T1315" s="130"/>
      <c r="U1315" s="130"/>
    </row>
    <row r="1316" ht="12.75" customHeight="1">
      <c r="A1316" s="142">
        <v>45503.0</v>
      </c>
      <c r="B1316" s="146">
        <f t="shared" si="8"/>
        <v>4.337561105</v>
      </c>
      <c r="C1316" s="144">
        <f t="shared" si="1"/>
        <v>2024</v>
      </c>
      <c r="D1316" s="144">
        <f t="shared" si="2"/>
        <v>3</v>
      </c>
      <c r="E1316" s="131">
        <f t="shared" si="3"/>
        <v>45565</v>
      </c>
      <c r="F1316" s="131">
        <f t="shared" si="4"/>
        <v>45657</v>
      </c>
      <c r="G1316" s="130" t="str">
        <f t="shared" si="5"/>
        <v/>
      </c>
      <c r="H1316" s="130" t="str">
        <f t="shared" si="6"/>
        <v/>
      </c>
      <c r="I1316" s="147">
        <f t="shared" si="7"/>
        <v>4.368432774</v>
      </c>
      <c r="J1316" s="130"/>
      <c r="K1316" s="130"/>
      <c r="L1316" s="130"/>
      <c r="M1316" s="130"/>
      <c r="N1316" s="130"/>
      <c r="O1316" s="130"/>
      <c r="P1316" s="130"/>
      <c r="Q1316" s="130"/>
      <c r="R1316" s="130"/>
      <c r="S1316" s="130"/>
      <c r="T1316" s="130"/>
      <c r="U1316" s="130"/>
    </row>
    <row r="1317" ht="12.75" customHeight="1">
      <c r="A1317" s="142">
        <v>45504.0</v>
      </c>
      <c r="B1317" s="146">
        <f t="shared" si="8"/>
        <v>4.432883738</v>
      </c>
      <c r="C1317" s="144">
        <f t="shared" si="1"/>
        <v>2024</v>
      </c>
      <c r="D1317" s="144">
        <f t="shared" si="2"/>
        <v>3</v>
      </c>
      <c r="E1317" s="131">
        <f t="shared" si="3"/>
        <v>45565</v>
      </c>
      <c r="F1317" s="131">
        <f t="shared" si="4"/>
        <v>45657</v>
      </c>
      <c r="G1317" s="130" t="str">
        <f t="shared" si="5"/>
        <v/>
      </c>
      <c r="H1317" s="130" t="str">
        <f t="shared" si="6"/>
        <v/>
      </c>
      <c r="I1317" s="147">
        <f t="shared" si="7"/>
        <v>4.368432774</v>
      </c>
      <c r="J1317" s="130"/>
      <c r="K1317" s="130"/>
      <c r="L1317" s="130"/>
      <c r="M1317" s="130"/>
      <c r="N1317" s="130"/>
      <c r="O1317" s="130"/>
      <c r="P1317" s="130"/>
      <c r="Q1317" s="130"/>
      <c r="R1317" s="130"/>
      <c r="S1317" s="130"/>
      <c r="T1317" s="130"/>
      <c r="U1317" s="130"/>
    </row>
    <row r="1318" ht="12.75" customHeight="1">
      <c r="A1318" s="142">
        <v>45505.0</v>
      </c>
      <c r="B1318" s="146">
        <f t="shared" si="8"/>
        <v>4.335468427</v>
      </c>
      <c r="C1318" s="144">
        <f t="shared" si="1"/>
        <v>2024</v>
      </c>
      <c r="D1318" s="144">
        <f t="shared" si="2"/>
        <v>3</v>
      </c>
      <c r="E1318" s="131">
        <f t="shared" si="3"/>
        <v>45565</v>
      </c>
      <c r="F1318" s="131">
        <f t="shared" si="4"/>
        <v>45657</v>
      </c>
      <c r="G1318" s="130" t="str">
        <f t="shared" si="5"/>
        <v/>
      </c>
      <c r="H1318" s="130" t="str">
        <f t="shared" si="6"/>
        <v/>
      </c>
      <c r="I1318" s="147">
        <f t="shared" si="7"/>
        <v>4.368432774</v>
      </c>
      <c r="J1318" s="130"/>
      <c r="K1318" s="130"/>
      <c r="L1318" s="130"/>
      <c r="M1318" s="130"/>
      <c r="N1318" s="130"/>
      <c r="O1318" s="130"/>
      <c r="P1318" s="130"/>
      <c r="Q1318" s="130"/>
      <c r="R1318" s="130"/>
      <c r="S1318" s="130"/>
      <c r="T1318" s="130"/>
      <c r="U1318" s="130"/>
    </row>
    <row r="1319" ht="12.75" customHeight="1">
      <c r="A1319" s="142">
        <v>45506.0</v>
      </c>
      <c r="B1319" s="146">
        <f t="shared" si="8"/>
        <v>4.430740884</v>
      </c>
      <c r="C1319" s="144">
        <f t="shared" si="1"/>
        <v>2024</v>
      </c>
      <c r="D1319" s="144">
        <f t="shared" si="2"/>
        <v>3</v>
      </c>
      <c r="E1319" s="131">
        <f t="shared" si="3"/>
        <v>45565</v>
      </c>
      <c r="F1319" s="131">
        <f t="shared" si="4"/>
        <v>45657</v>
      </c>
      <c r="G1319" s="130" t="str">
        <f t="shared" si="5"/>
        <v/>
      </c>
      <c r="H1319" s="130" t="str">
        <f t="shared" si="6"/>
        <v/>
      </c>
      <c r="I1319" s="147">
        <f t="shared" si="7"/>
        <v>4.368432774</v>
      </c>
      <c r="J1319" s="130"/>
      <c r="K1319" s="130"/>
      <c r="L1319" s="130"/>
      <c r="M1319" s="130"/>
      <c r="N1319" s="130"/>
      <c r="O1319" s="130"/>
      <c r="P1319" s="130"/>
      <c r="Q1319" s="130"/>
      <c r="R1319" s="130"/>
      <c r="S1319" s="130"/>
      <c r="T1319" s="130"/>
      <c r="U1319" s="130"/>
    </row>
    <row r="1320" ht="12.75" customHeight="1">
      <c r="A1320" s="142">
        <v>45507.0</v>
      </c>
      <c r="B1320" s="146">
        <f t="shared" si="8"/>
        <v>4.333376943</v>
      </c>
      <c r="C1320" s="144">
        <f t="shared" si="1"/>
        <v>2024</v>
      </c>
      <c r="D1320" s="144">
        <f t="shared" si="2"/>
        <v>3</v>
      </c>
      <c r="E1320" s="131">
        <f t="shared" si="3"/>
        <v>45565</v>
      </c>
      <c r="F1320" s="131">
        <f t="shared" si="4"/>
        <v>45657</v>
      </c>
      <c r="G1320" s="130" t="str">
        <f t="shared" si="5"/>
        <v/>
      </c>
      <c r="H1320" s="130" t="str">
        <f t="shared" si="6"/>
        <v/>
      </c>
      <c r="I1320" s="147">
        <f t="shared" si="7"/>
        <v>4.368432774</v>
      </c>
      <c r="J1320" s="130"/>
      <c r="K1320" s="130"/>
      <c r="L1320" s="130"/>
      <c r="M1320" s="130"/>
      <c r="N1320" s="130"/>
      <c r="O1320" s="130"/>
      <c r="P1320" s="130"/>
      <c r="Q1320" s="130"/>
      <c r="R1320" s="130"/>
      <c r="S1320" s="130"/>
      <c r="T1320" s="130"/>
      <c r="U1320" s="130"/>
    </row>
    <row r="1321" ht="12.75" customHeight="1">
      <c r="A1321" s="142">
        <v>45508.0</v>
      </c>
      <c r="B1321" s="146">
        <f t="shared" si="8"/>
        <v>4.428599254</v>
      </c>
      <c r="C1321" s="144">
        <f t="shared" si="1"/>
        <v>2024</v>
      </c>
      <c r="D1321" s="144">
        <f t="shared" si="2"/>
        <v>3</v>
      </c>
      <c r="E1321" s="131">
        <f t="shared" si="3"/>
        <v>45565</v>
      </c>
      <c r="F1321" s="131">
        <f t="shared" si="4"/>
        <v>45657</v>
      </c>
      <c r="G1321" s="130" t="str">
        <f t="shared" si="5"/>
        <v/>
      </c>
      <c r="H1321" s="130" t="str">
        <f t="shared" si="6"/>
        <v/>
      </c>
      <c r="I1321" s="147">
        <f t="shared" si="7"/>
        <v>4.368432774</v>
      </c>
      <c r="J1321" s="130"/>
      <c r="K1321" s="130"/>
      <c r="L1321" s="130"/>
      <c r="M1321" s="130"/>
      <c r="N1321" s="130"/>
      <c r="O1321" s="130"/>
      <c r="P1321" s="130"/>
      <c r="Q1321" s="130"/>
      <c r="R1321" s="130"/>
      <c r="S1321" s="130"/>
      <c r="T1321" s="130"/>
      <c r="U1321" s="130"/>
    </row>
    <row r="1322" ht="12.75" customHeight="1">
      <c r="A1322" s="142">
        <v>45509.0</v>
      </c>
      <c r="B1322" s="146">
        <f t="shared" si="8"/>
        <v>4.331286651</v>
      </c>
      <c r="C1322" s="144">
        <f t="shared" si="1"/>
        <v>2024</v>
      </c>
      <c r="D1322" s="144">
        <f t="shared" si="2"/>
        <v>3</v>
      </c>
      <c r="E1322" s="131">
        <f t="shared" si="3"/>
        <v>45565</v>
      </c>
      <c r="F1322" s="131">
        <f t="shared" si="4"/>
        <v>45657</v>
      </c>
      <c r="G1322" s="130" t="str">
        <f t="shared" si="5"/>
        <v/>
      </c>
      <c r="H1322" s="130" t="str">
        <f t="shared" si="6"/>
        <v/>
      </c>
      <c r="I1322" s="147">
        <f t="shared" si="7"/>
        <v>4.368432774</v>
      </c>
      <c r="J1322" s="130"/>
      <c r="K1322" s="130"/>
      <c r="L1322" s="130"/>
      <c r="M1322" s="130"/>
      <c r="N1322" s="130"/>
      <c r="O1322" s="130"/>
      <c r="P1322" s="130"/>
      <c r="Q1322" s="130"/>
      <c r="R1322" s="130"/>
      <c r="S1322" s="130"/>
      <c r="T1322" s="130"/>
      <c r="U1322" s="130"/>
    </row>
    <row r="1323" ht="12.75" customHeight="1">
      <c r="A1323" s="142">
        <v>45510.0</v>
      </c>
      <c r="B1323" s="146">
        <f t="shared" si="8"/>
        <v>4.426458847</v>
      </c>
      <c r="C1323" s="144">
        <f t="shared" si="1"/>
        <v>2024</v>
      </c>
      <c r="D1323" s="144">
        <f t="shared" si="2"/>
        <v>3</v>
      </c>
      <c r="E1323" s="131">
        <f t="shared" si="3"/>
        <v>45565</v>
      </c>
      <c r="F1323" s="131">
        <f t="shared" si="4"/>
        <v>45657</v>
      </c>
      <c r="G1323" s="130" t="str">
        <f t="shared" si="5"/>
        <v/>
      </c>
      <c r="H1323" s="130" t="str">
        <f t="shared" si="6"/>
        <v/>
      </c>
      <c r="I1323" s="147">
        <f t="shared" si="7"/>
        <v>4.368432774</v>
      </c>
      <c r="J1323" s="130"/>
      <c r="K1323" s="130"/>
      <c r="L1323" s="130"/>
      <c r="M1323" s="130"/>
      <c r="N1323" s="130"/>
      <c r="O1323" s="130"/>
      <c r="P1323" s="130"/>
      <c r="Q1323" s="130"/>
      <c r="R1323" s="130"/>
      <c r="S1323" s="130"/>
      <c r="T1323" s="130"/>
      <c r="U1323" s="130"/>
    </row>
    <row r="1324" ht="12.75" customHeight="1">
      <c r="A1324" s="142">
        <v>45511.0</v>
      </c>
      <c r="B1324" s="146">
        <f t="shared" si="8"/>
        <v>4.329197551</v>
      </c>
      <c r="C1324" s="144">
        <f t="shared" si="1"/>
        <v>2024</v>
      </c>
      <c r="D1324" s="144">
        <f t="shared" si="2"/>
        <v>3</v>
      </c>
      <c r="E1324" s="131">
        <f t="shared" si="3"/>
        <v>45565</v>
      </c>
      <c r="F1324" s="131">
        <f t="shared" si="4"/>
        <v>45657</v>
      </c>
      <c r="G1324" s="130" t="str">
        <f t="shared" si="5"/>
        <v/>
      </c>
      <c r="H1324" s="130" t="str">
        <f t="shared" si="6"/>
        <v/>
      </c>
      <c r="I1324" s="147">
        <f t="shared" si="7"/>
        <v>4.368432774</v>
      </c>
      <c r="J1324" s="130"/>
      <c r="K1324" s="130"/>
      <c r="L1324" s="130"/>
      <c r="M1324" s="130"/>
      <c r="N1324" s="130"/>
      <c r="O1324" s="130"/>
      <c r="P1324" s="130"/>
      <c r="Q1324" s="130"/>
      <c r="R1324" s="130"/>
      <c r="S1324" s="130"/>
      <c r="T1324" s="130"/>
      <c r="U1324" s="130"/>
    </row>
    <row r="1325" ht="12.75" customHeight="1">
      <c r="A1325" s="142">
        <v>45512.0</v>
      </c>
      <c r="B1325" s="146">
        <f t="shared" si="8"/>
        <v>4.424319663</v>
      </c>
      <c r="C1325" s="144">
        <f t="shared" si="1"/>
        <v>2024</v>
      </c>
      <c r="D1325" s="144">
        <f t="shared" si="2"/>
        <v>3</v>
      </c>
      <c r="E1325" s="131">
        <f t="shared" si="3"/>
        <v>45565</v>
      </c>
      <c r="F1325" s="131">
        <f t="shared" si="4"/>
        <v>45657</v>
      </c>
      <c r="G1325" s="130" t="str">
        <f t="shared" si="5"/>
        <v/>
      </c>
      <c r="H1325" s="130" t="str">
        <f t="shared" si="6"/>
        <v/>
      </c>
      <c r="I1325" s="147">
        <f t="shared" si="7"/>
        <v>4.368432774</v>
      </c>
      <c r="J1325" s="130"/>
      <c r="K1325" s="130"/>
      <c r="L1325" s="130"/>
      <c r="M1325" s="130"/>
      <c r="N1325" s="130"/>
      <c r="O1325" s="130"/>
      <c r="P1325" s="130"/>
      <c r="Q1325" s="130"/>
      <c r="R1325" s="130"/>
      <c r="S1325" s="130"/>
      <c r="T1325" s="130"/>
      <c r="U1325" s="130"/>
    </row>
    <row r="1326" ht="12.75" customHeight="1">
      <c r="A1326" s="142">
        <v>45513.0</v>
      </c>
      <c r="B1326" s="146">
        <f t="shared" si="8"/>
        <v>4.327109642</v>
      </c>
      <c r="C1326" s="144">
        <f t="shared" si="1"/>
        <v>2024</v>
      </c>
      <c r="D1326" s="144">
        <f t="shared" si="2"/>
        <v>3</v>
      </c>
      <c r="E1326" s="131">
        <f t="shared" si="3"/>
        <v>45565</v>
      </c>
      <c r="F1326" s="131">
        <f t="shared" si="4"/>
        <v>45657</v>
      </c>
      <c r="G1326" s="130" t="str">
        <f t="shared" si="5"/>
        <v/>
      </c>
      <c r="H1326" s="130" t="str">
        <f t="shared" si="6"/>
        <v/>
      </c>
      <c r="I1326" s="147">
        <f t="shared" si="7"/>
        <v>4.368432774</v>
      </c>
      <c r="J1326" s="130"/>
      <c r="K1326" s="130"/>
      <c r="L1326" s="130"/>
      <c r="M1326" s="130"/>
      <c r="N1326" s="130"/>
      <c r="O1326" s="130"/>
      <c r="P1326" s="130"/>
      <c r="Q1326" s="130"/>
      <c r="R1326" s="130"/>
      <c r="S1326" s="130"/>
      <c r="T1326" s="130"/>
      <c r="U1326" s="130"/>
    </row>
    <row r="1327" ht="12.75" customHeight="1">
      <c r="A1327" s="142">
        <v>45514.0</v>
      </c>
      <c r="B1327" s="146">
        <f t="shared" si="8"/>
        <v>4.4221817</v>
      </c>
      <c r="C1327" s="144">
        <f t="shared" si="1"/>
        <v>2024</v>
      </c>
      <c r="D1327" s="144">
        <f t="shared" si="2"/>
        <v>3</v>
      </c>
      <c r="E1327" s="131">
        <f t="shared" si="3"/>
        <v>45565</v>
      </c>
      <c r="F1327" s="131">
        <f t="shared" si="4"/>
        <v>45657</v>
      </c>
      <c r="G1327" s="130" t="str">
        <f t="shared" si="5"/>
        <v/>
      </c>
      <c r="H1327" s="130" t="str">
        <f t="shared" si="6"/>
        <v/>
      </c>
      <c r="I1327" s="147">
        <f t="shared" si="7"/>
        <v>4.368432774</v>
      </c>
      <c r="J1327" s="130"/>
      <c r="K1327" s="130"/>
      <c r="L1327" s="130"/>
      <c r="M1327" s="130"/>
      <c r="N1327" s="130"/>
      <c r="O1327" s="130"/>
      <c r="P1327" s="130"/>
      <c r="Q1327" s="130"/>
      <c r="R1327" s="130"/>
      <c r="S1327" s="130"/>
      <c r="T1327" s="130"/>
      <c r="U1327" s="130"/>
    </row>
    <row r="1328" ht="12.75" customHeight="1">
      <c r="A1328" s="142">
        <v>45515.0</v>
      </c>
      <c r="B1328" s="146">
        <f t="shared" si="8"/>
        <v>4.325022924</v>
      </c>
      <c r="C1328" s="144">
        <f t="shared" si="1"/>
        <v>2024</v>
      </c>
      <c r="D1328" s="144">
        <f t="shared" si="2"/>
        <v>3</v>
      </c>
      <c r="E1328" s="131">
        <f t="shared" si="3"/>
        <v>45565</v>
      </c>
      <c r="F1328" s="131">
        <f t="shared" si="4"/>
        <v>45657</v>
      </c>
      <c r="G1328" s="130" t="str">
        <f t="shared" si="5"/>
        <v/>
      </c>
      <c r="H1328" s="130" t="str">
        <f t="shared" si="6"/>
        <v/>
      </c>
      <c r="I1328" s="147">
        <f t="shared" si="7"/>
        <v>4.368432774</v>
      </c>
      <c r="J1328" s="130"/>
      <c r="K1328" s="130"/>
      <c r="L1328" s="130"/>
      <c r="M1328" s="130"/>
      <c r="N1328" s="130"/>
      <c r="O1328" s="130"/>
      <c r="P1328" s="130"/>
      <c r="Q1328" s="130"/>
      <c r="R1328" s="130"/>
      <c r="S1328" s="130"/>
      <c r="T1328" s="130"/>
      <c r="U1328" s="130"/>
    </row>
    <row r="1329" ht="12.75" customHeight="1">
      <c r="A1329" s="142">
        <v>45516.0</v>
      </c>
      <c r="B1329" s="146">
        <f t="shared" si="8"/>
        <v>4.420044959</v>
      </c>
      <c r="C1329" s="144">
        <f t="shared" si="1"/>
        <v>2024</v>
      </c>
      <c r="D1329" s="144">
        <f t="shared" si="2"/>
        <v>3</v>
      </c>
      <c r="E1329" s="131">
        <f t="shared" si="3"/>
        <v>45565</v>
      </c>
      <c r="F1329" s="131">
        <f t="shared" si="4"/>
        <v>45657</v>
      </c>
      <c r="G1329" s="130" t="str">
        <f t="shared" si="5"/>
        <v/>
      </c>
      <c r="H1329" s="130" t="str">
        <f t="shared" si="6"/>
        <v/>
      </c>
      <c r="I1329" s="147">
        <f t="shared" si="7"/>
        <v>4.368432774</v>
      </c>
      <c r="J1329" s="130"/>
      <c r="K1329" s="130"/>
      <c r="L1329" s="130"/>
      <c r="M1329" s="130"/>
      <c r="N1329" s="130"/>
      <c r="O1329" s="130"/>
      <c r="P1329" s="130"/>
      <c r="Q1329" s="130"/>
      <c r="R1329" s="130"/>
      <c r="S1329" s="130"/>
      <c r="T1329" s="130"/>
      <c r="U1329" s="130"/>
    </row>
    <row r="1330" ht="12.75" customHeight="1">
      <c r="A1330" s="142">
        <v>45517.0</v>
      </c>
      <c r="B1330" s="146">
        <f t="shared" si="8"/>
        <v>4.322937395</v>
      </c>
      <c r="C1330" s="144">
        <f t="shared" si="1"/>
        <v>2024</v>
      </c>
      <c r="D1330" s="144">
        <f t="shared" si="2"/>
        <v>3</v>
      </c>
      <c r="E1330" s="131">
        <f t="shared" si="3"/>
        <v>45565</v>
      </c>
      <c r="F1330" s="131">
        <f t="shared" si="4"/>
        <v>45657</v>
      </c>
      <c r="G1330" s="130" t="str">
        <f t="shared" si="5"/>
        <v/>
      </c>
      <c r="H1330" s="130" t="str">
        <f t="shared" si="6"/>
        <v/>
      </c>
      <c r="I1330" s="147">
        <f t="shared" si="7"/>
        <v>4.368432774</v>
      </c>
      <c r="J1330" s="130"/>
      <c r="K1330" s="130"/>
      <c r="L1330" s="130"/>
      <c r="M1330" s="130"/>
      <c r="N1330" s="130"/>
      <c r="O1330" s="130"/>
      <c r="P1330" s="130"/>
      <c r="Q1330" s="130"/>
      <c r="R1330" s="130"/>
      <c r="S1330" s="130"/>
      <c r="T1330" s="130"/>
      <c r="U1330" s="130"/>
    </row>
    <row r="1331" ht="12.75" customHeight="1">
      <c r="A1331" s="142">
        <v>45518.0</v>
      </c>
      <c r="B1331" s="146">
        <f t="shared" si="8"/>
        <v>4.417909437</v>
      </c>
      <c r="C1331" s="144">
        <f t="shared" si="1"/>
        <v>2024</v>
      </c>
      <c r="D1331" s="144">
        <f t="shared" si="2"/>
        <v>3</v>
      </c>
      <c r="E1331" s="131">
        <f t="shared" si="3"/>
        <v>45565</v>
      </c>
      <c r="F1331" s="131">
        <f t="shared" si="4"/>
        <v>45657</v>
      </c>
      <c r="G1331" s="130" t="str">
        <f t="shared" si="5"/>
        <v/>
      </c>
      <c r="H1331" s="130" t="str">
        <f t="shared" si="6"/>
        <v/>
      </c>
      <c r="I1331" s="147">
        <f t="shared" si="7"/>
        <v>4.368432774</v>
      </c>
      <c r="J1331" s="130"/>
      <c r="K1331" s="130"/>
      <c r="L1331" s="130"/>
      <c r="M1331" s="130"/>
      <c r="N1331" s="130"/>
      <c r="O1331" s="130"/>
      <c r="P1331" s="130"/>
      <c r="Q1331" s="130"/>
      <c r="R1331" s="130"/>
      <c r="S1331" s="130"/>
      <c r="T1331" s="130"/>
      <c r="U1331" s="130"/>
    </row>
    <row r="1332" ht="12.75" customHeight="1">
      <c r="A1332" s="142">
        <v>45519.0</v>
      </c>
      <c r="B1332" s="146">
        <f t="shared" si="8"/>
        <v>4.320853055</v>
      </c>
      <c r="C1332" s="144">
        <f t="shared" si="1"/>
        <v>2024</v>
      </c>
      <c r="D1332" s="144">
        <f t="shared" si="2"/>
        <v>3</v>
      </c>
      <c r="E1332" s="131">
        <f t="shared" si="3"/>
        <v>45565</v>
      </c>
      <c r="F1332" s="131">
        <f t="shared" si="4"/>
        <v>45657</v>
      </c>
      <c r="G1332" s="130" t="str">
        <f t="shared" si="5"/>
        <v/>
      </c>
      <c r="H1332" s="130" t="str">
        <f t="shared" si="6"/>
        <v/>
      </c>
      <c r="I1332" s="147">
        <f t="shared" si="7"/>
        <v>4.368432774</v>
      </c>
      <c r="J1332" s="130"/>
      <c r="K1332" s="130"/>
      <c r="L1332" s="130"/>
      <c r="M1332" s="130"/>
      <c r="N1332" s="130"/>
      <c r="O1332" s="130"/>
      <c r="P1332" s="130"/>
      <c r="Q1332" s="130"/>
      <c r="R1332" s="130"/>
      <c r="S1332" s="130"/>
      <c r="T1332" s="130"/>
      <c r="U1332" s="130"/>
    </row>
    <row r="1333" ht="12.75" customHeight="1">
      <c r="A1333" s="142">
        <v>45520.0</v>
      </c>
      <c r="B1333" s="146">
        <f t="shared" si="8"/>
        <v>4.415775135</v>
      </c>
      <c r="C1333" s="144">
        <f t="shared" si="1"/>
        <v>2024</v>
      </c>
      <c r="D1333" s="144">
        <f t="shared" si="2"/>
        <v>3</v>
      </c>
      <c r="E1333" s="131">
        <f t="shared" si="3"/>
        <v>45565</v>
      </c>
      <c r="F1333" s="131">
        <f t="shared" si="4"/>
        <v>45657</v>
      </c>
      <c r="G1333" s="130" t="str">
        <f t="shared" si="5"/>
        <v/>
      </c>
      <c r="H1333" s="130" t="str">
        <f t="shared" si="6"/>
        <v/>
      </c>
      <c r="I1333" s="147">
        <f t="shared" si="7"/>
        <v>4.368432774</v>
      </c>
      <c r="J1333" s="130"/>
      <c r="K1333" s="130"/>
      <c r="L1333" s="130"/>
      <c r="M1333" s="130"/>
      <c r="N1333" s="130"/>
      <c r="O1333" s="130"/>
      <c r="P1333" s="130"/>
      <c r="Q1333" s="130"/>
      <c r="R1333" s="130"/>
      <c r="S1333" s="130"/>
      <c r="T1333" s="130"/>
      <c r="U1333" s="130"/>
    </row>
    <row r="1334" ht="12.75" customHeight="1">
      <c r="A1334" s="142">
        <v>45521.0</v>
      </c>
      <c r="B1334" s="146">
        <f t="shared" si="8"/>
        <v>4.318769903</v>
      </c>
      <c r="C1334" s="144">
        <f t="shared" si="1"/>
        <v>2024</v>
      </c>
      <c r="D1334" s="144">
        <f t="shared" si="2"/>
        <v>3</v>
      </c>
      <c r="E1334" s="131">
        <f t="shared" si="3"/>
        <v>45565</v>
      </c>
      <c r="F1334" s="131">
        <f t="shared" si="4"/>
        <v>45657</v>
      </c>
      <c r="G1334" s="130" t="str">
        <f t="shared" si="5"/>
        <v/>
      </c>
      <c r="H1334" s="130" t="str">
        <f t="shared" si="6"/>
        <v/>
      </c>
      <c r="I1334" s="147">
        <f t="shared" si="7"/>
        <v>4.368432774</v>
      </c>
      <c r="J1334" s="130"/>
      <c r="K1334" s="130"/>
      <c r="L1334" s="130"/>
      <c r="M1334" s="130"/>
      <c r="N1334" s="130"/>
      <c r="O1334" s="130"/>
      <c r="P1334" s="130"/>
      <c r="Q1334" s="130"/>
      <c r="R1334" s="130"/>
      <c r="S1334" s="130"/>
      <c r="T1334" s="130"/>
      <c r="U1334" s="130"/>
    </row>
    <row r="1335" ht="12.75" customHeight="1">
      <c r="A1335" s="142">
        <v>45522.0</v>
      </c>
      <c r="B1335" s="146">
        <f t="shared" si="8"/>
        <v>4.413642051</v>
      </c>
      <c r="C1335" s="144">
        <f t="shared" si="1"/>
        <v>2024</v>
      </c>
      <c r="D1335" s="144">
        <f t="shared" si="2"/>
        <v>3</v>
      </c>
      <c r="E1335" s="131">
        <f t="shared" si="3"/>
        <v>45565</v>
      </c>
      <c r="F1335" s="131">
        <f t="shared" si="4"/>
        <v>45657</v>
      </c>
      <c r="G1335" s="130" t="str">
        <f t="shared" si="5"/>
        <v/>
      </c>
      <c r="H1335" s="130" t="str">
        <f t="shared" si="6"/>
        <v/>
      </c>
      <c r="I1335" s="147">
        <f t="shared" si="7"/>
        <v>4.368432774</v>
      </c>
      <c r="J1335" s="130"/>
      <c r="K1335" s="130"/>
      <c r="L1335" s="130"/>
      <c r="M1335" s="130"/>
      <c r="N1335" s="130"/>
      <c r="O1335" s="130"/>
      <c r="P1335" s="130"/>
      <c r="Q1335" s="130"/>
      <c r="R1335" s="130"/>
      <c r="S1335" s="130"/>
      <c r="T1335" s="130"/>
      <c r="U1335" s="130"/>
    </row>
    <row r="1336" ht="12.75" customHeight="1">
      <c r="A1336" s="142">
        <v>45523.0</v>
      </c>
      <c r="B1336" s="146">
        <f t="shared" si="8"/>
        <v>4.316687939</v>
      </c>
      <c r="C1336" s="144">
        <f t="shared" si="1"/>
        <v>2024</v>
      </c>
      <c r="D1336" s="144">
        <f t="shared" si="2"/>
        <v>3</v>
      </c>
      <c r="E1336" s="131">
        <f t="shared" si="3"/>
        <v>45565</v>
      </c>
      <c r="F1336" s="131">
        <f t="shared" si="4"/>
        <v>45657</v>
      </c>
      <c r="G1336" s="130" t="str">
        <f t="shared" si="5"/>
        <v/>
      </c>
      <c r="H1336" s="130" t="str">
        <f t="shared" si="6"/>
        <v/>
      </c>
      <c r="I1336" s="147">
        <f t="shared" si="7"/>
        <v>4.368432774</v>
      </c>
      <c r="J1336" s="130"/>
      <c r="K1336" s="130"/>
      <c r="L1336" s="130"/>
      <c r="M1336" s="130"/>
      <c r="N1336" s="130"/>
      <c r="O1336" s="130"/>
      <c r="P1336" s="130"/>
      <c r="Q1336" s="130"/>
      <c r="R1336" s="130"/>
      <c r="S1336" s="130"/>
      <c r="T1336" s="130"/>
      <c r="U1336" s="130"/>
    </row>
    <row r="1337" ht="12.75" customHeight="1">
      <c r="A1337" s="142">
        <v>45524.0</v>
      </c>
      <c r="B1337" s="146">
        <f t="shared" si="8"/>
        <v>4.411510185</v>
      </c>
      <c r="C1337" s="144">
        <f t="shared" si="1"/>
        <v>2024</v>
      </c>
      <c r="D1337" s="144">
        <f t="shared" si="2"/>
        <v>3</v>
      </c>
      <c r="E1337" s="131">
        <f t="shared" si="3"/>
        <v>45565</v>
      </c>
      <c r="F1337" s="131">
        <f t="shared" si="4"/>
        <v>45657</v>
      </c>
      <c r="G1337" s="130" t="str">
        <f t="shared" si="5"/>
        <v/>
      </c>
      <c r="H1337" s="130" t="str">
        <f t="shared" si="6"/>
        <v/>
      </c>
      <c r="I1337" s="147">
        <f t="shared" si="7"/>
        <v>4.368432774</v>
      </c>
      <c r="J1337" s="130"/>
      <c r="K1337" s="130"/>
      <c r="L1337" s="130"/>
      <c r="M1337" s="130"/>
      <c r="N1337" s="130"/>
      <c r="O1337" s="130"/>
      <c r="P1337" s="130"/>
      <c r="Q1337" s="130"/>
      <c r="R1337" s="130"/>
      <c r="S1337" s="130"/>
      <c r="T1337" s="130"/>
      <c r="U1337" s="130"/>
    </row>
    <row r="1338" ht="12.75" customHeight="1">
      <c r="A1338" s="142">
        <v>45525.0</v>
      </c>
      <c r="B1338" s="146">
        <f t="shared" si="8"/>
        <v>4.314607161</v>
      </c>
      <c r="C1338" s="144">
        <f t="shared" si="1"/>
        <v>2024</v>
      </c>
      <c r="D1338" s="144">
        <f t="shared" si="2"/>
        <v>3</v>
      </c>
      <c r="E1338" s="131">
        <f t="shared" si="3"/>
        <v>45565</v>
      </c>
      <c r="F1338" s="131">
        <f t="shared" si="4"/>
        <v>45657</v>
      </c>
      <c r="G1338" s="130" t="str">
        <f t="shared" si="5"/>
        <v/>
      </c>
      <c r="H1338" s="130" t="str">
        <f t="shared" si="6"/>
        <v/>
      </c>
      <c r="I1338" s="147">
        <f t="shared" si="7"/>
        <v>4.368432774</v>
      </c>
      <c r="J1338" s="130"/>
      <c r="K1338" s="130"/>
      <c r="L1338" s="130"/>
      <c r="M1338" s="130"/>
      <c r="N1338" s="130"/>
      <c r="O1338" s="130"/>
      <c r="P1338" s="130"/>
      <c r="Q1338" s="130"/>
      <c r="R1338" s="130"/>
      <c r="S1338" s="130"/>
      <c r="T1338" s="130"/>
      <c r="U1338" s="130"/>
    </row>
    <row r="1339" ht="12.75" customHeight="1">
      <c r="A1339" s="142">
        <v>45526.0</v>
      </c>
      <c r="B1339" s="146">
        <f t="shared" si="8"/>
        <v>4.409379536</v>
      </c>
      <c r="C1339" s="144">
        <f t="shared" si="1"/>
        <v>2024</v>
      </c>
      <c r="D1339" s="144">
        <f t="shared" si="2"/>
        <v>3</v>
      </c>
      <c r="E1339" s="131">
        <f t="shared" si="3"/>
        <v>45565</v>
      </c>
      <c r="F1339" s="131">
        <f t="shared" si="4"/>
        <v>45657</v>
      </c>
      <c r="G1339" s="130" t="str">
        <f t="shared" si="5"/>
        <v/>
      </c>
      <c r="H1339" s="130" t="str">
        <f t="shared" si="6"/>
        <v/>
      </c>
      <c r="I1339" s="147">
        <f t="shared" si="7"/>
        <v>4.368432774</v>
      </c>
      <c r="J1339" s="130"/>
      <c r="K1339" s="130"/>
      <c r="L1339" s="130"/>
      <c r="M1339" s="130"/>
      <c r="N1339" s="130"/>
      <c r="O1339" s="130"/>
      <c r="P1339" s="130"/>
      <c r="Q1339" s="130"/>
      <c r="R1339" s="130"/>
      <c r="S1339" s="130"/>
      <c r="T1339" s="130"/>
      <c r="U1339" s="130"/>
    </row>
    <row r="1340" ht="12.75" customHeight="1">
      <c r="A1340" s="142">
        <v>45527.0</v>
      </c>
      <c r="B1340" s="146">
        <f t="shared" si="8"/>
        <v>4.312527568</v>
      </c>
      <c r="C1340" s="144">
        <f t="shared" si="1"/>
        <v>2024</v>
      </c>
      <c r="D1340" s="144">
        <f t="shared" si="2"/>
        <v>3</v>
      </c>
      <c r="E1340" s="131">
        <f t="shared" si="3"/>
        <v>45565</v>
      </c>
      <c r="F1340" s="131">
        <f t="shared" si="4"/>
        <v>45657</v>
      </c>
      <c r="G1340" s="130" t="str">
        <f t="shared" si="5"/>
        <v/>
      </c>
      <c r="H1340" s="130" t="str">
        <f t="shared" si="6"/>
        <v/>
      </c>
      <c r="I1340" s="147">
        <f t="shared" si="7"/>
        <v>4.368432774</v>
      </c>
      <c r="J1340" s="130"/>
      <c r="K1340" s="130"/>
      <c r="L1340" s="130"/>
      <c r="M1340" s="130"/>
      <c r="N1340" s="130"/>
      <c r="O1340" s="130"/>
      <c r="P1340" s="130"/>
      <c r="Q1340" s="130"/>
      <c r="R1340" s="130"/>
      <c r="S1340" s="130"/>
      <c r="T1340" s="130"/>
      <c r="U1340" s="130"/>
    </row>
    <row r="1341" ht="12.75" customHeight="1">
      <c r="A1341" s="142">
        <v>45528.0</v>
      </c>
      <c r="B1341" s="146">
        <f t="shared" si="8"/>
        <v>4.407250103</v>
      </c>
      <c r="C1341" s="144">
        <f t="shared" si="1"/>
        <v>2024</v>
      </c>
      <c r="D1341" s="144">
        <f t="shared" si="2"/>
        <v>3</v>
      </c>
      <c r="E1341" s="131">
        <f t="shared" si="3"/>
        <v>45565</v>
      </c>
      <c r="F1341" s="131">
        <f t="shared" si="4"/>
        <v>45657</v>
      </c>
      <c r="G1341" s="130" t="str">
        <f t="shared" si="5"/>
        <v/>
      </c>
      <c r="H1341" s="130" t="str">
        <f t="shared" si="6"/>
        <v/>
      </c>
      <c r="I1341" s="147">
        <f t="shared" si="7"/>
        <v>4.368432774</v>
      </c>
      <c r="J1341" s="130"/>
      <c r="K1341" s="130"/>
      <c r="L1341" s="130"/>
      <c r="M1341" s="130"/>
      <c r="N1341" s="130"/>
      <c r="O1341" s="130"/>
      <c r="P1341" s="130"/>
      <c r="Q1341" s="130"/>
      <c r="R1341" s="130"/>
      <c r="S1341" s="130"/>
      <c r="T1341" s="130"/>
      <c r="U1341" s="130"/>
    </row>
    <row r="1342" ht="12.75" customHeight="1">
      <c r="A1342" s="142">
        <v>45529.0</v>
      </c>
      <c r="B1342" s="146">
        <f t="shared" si="8"/>
        <v>4.310449161</v>
      </c>
      <c r="C1342" s="144">
        <f t="shared" si="1"/>
        <v>2024</v>
      </c>
      <c r="D1342" s="144">
        <f t="shared" si="2"/>
        <v>3</v>
      </c>
      <c r="E1342" s="131">
        <f t="shared" si="3"/>
        <v>45565</v>
      </c>
      <c r="F1342" s="131">
        <f t="shared" si="4"/>
        <v>45657</v>
      </c>
      <c r="G1342" s="130" t="str">
        <f t="shared" si="5"/>
        <v/>
      </c>
      <c r="H1342" s="130" t="str">
        <f t="shared" si="6"/>
        <v/>
      </c>
      <c r="I1342" s="147">
        <f t="shared" si="7"/>
        <v>4.368432774</v>
      </c>
      <c r="J1342" s="130"/>
      <c r="K1342" s="130"/>
      <c r="L1342" s="130"/>
      <c r="M1342" s="130"/>
      <c r="N1342" s="130"/>
      <c r="O1342" s="130"/>
      <c r="P1342" s="130"/>
      <c r="Q1342" s="130"/>
      <c r="R1342" s="130"/>
      <c r="S1342" s="130"/>
      <c r="T1342" s="130"/>
      <c r="U1342" s="130"/>
    </row>
    <row r="1343" ht="12.75" customHeight="1">
      <c r="A1343" s="142">
        <v>45530.0</v>
      </c>
      <c r="B1343" s="146">
        <f t="shared" si="8"/>
        <v>4.405121886</v>
      </c>
      <c r="C1343" s="144">
        <f t="shared" si="1"/>
        <v>2024</v>
      </c>
      <c r="D1343" s="144">
        <f t="shared" si="2"/>
        <v>3</v>
      </c>
      <c r="E1343" s="131">
        <f t="shared" si="3"/>
        <v>45565</v>
      </c>
      <c r="F1343" s="131">
        <f t="shared" si="4"/>
        <v>45657</v>
      </c>
      <c r="G1343" s="130" t="str">
        <f t="shared" si="5"/>
        <v/>
      </c>
      <c r="H1343" s="130" t="str">
        <f t="shared" si="6"/>
        <v/>
      </c>
      <c r="I1343" s="147">
        <f t="shared" si="7"/>
        <v>4.368432774</v>
      </c>
      <c r="J1343" s="130"/>
      <c r="K1343" s="130"/>
      <c r="L1343" s="130"/>
      <c r="M1343" s="130"/>
      <c r="N1343" s="130"/>
      <c r="O1343" s="130"/>
      <c r="P1343" s="130"/>
      <c r="Q1343" s="130"/>
      <c r="R1343" s="130"/>
      <c r="S1343" s="130"/>
      <c r="T1343" s="130"/>
      <c r="U1343" s="130"/>
    </row>
    <row r="1344" ht="12.75" customHeight="1">
      <c r="A1344" s="142">
        <v>45531.0</v>
      </c>
      <c r="B1344" s="146">
        <f t="shared" si="8"/>
        <v>4.308371938</v>
      </c>
      <c r="C1344" s="144">
        <f t="shared" si="1"/>
        <v>2024</v>
      </c>
      <c r="D1344" s="144">
        <f t="shared" si="2"/>
        <v>3</v>
      </c>
      <c r="E1344" s="131">
        <f t="shared" si="3"/>
        <v>45565</v>
      </c>
      <c r="F1344" s="131">
        <f t="shared" si="4"/>
        <v>45657</v>
      </c>
      <c r="G1344" s="130" t="str">
        <f t="shared" si="5"/>
        <v/>
      </c>
      <c r="H1344" s="130" t="str">
        <f t="shared" si="6"/>
        <v/>
      </c>
      <c r="I1344" s="147">
        <f t="shared" si="7"/>
        <v>4.368432774</v>
      </c>
      <c r="J1344" s="130"/>
      <c r="K1344" s="130"/>
      <c r="L1344" s="130"/>
      <c r="M1344" s="130"/>
      <c r="N1344" s="130"/>
      <c r="O1344" s="130"/>
      <c r="P1344" s="130"/>
      <c r="Q1344" s="130"/>
      <c r="R1344" s="130"/>
      <c r="S1344" s="130"/>
      <c r="T1344" s="130"/>
      <c r="U1344" s="130"/>
    </row>
    <row r="1345" ht="12.75" customHeight="1">
      <c r="A1345" s="142">
        <v>45532.0</v>
      </c>
      <c r="B1345" s="146">
        <f t="shared" si="8"/>
        <v>4.402994883</v>
      </c>
      <c r="C1345" s="144">
        <f t="shared" si="1"/>
        <v>2024</v>
      </c>
      <c r="D1345" s="144">
        <f t="shared" si="2"/>
        <v>3</v>
      </c>
      <c r="E1345" s="131">
        <f t="shared" si="3"/>
        <v>45565</v>
      </c>
      <c r="F1345" s="131">
        <f t="shared" si="4"/>
        <v>45657</v>
      </c>
      <c r="G1345" s="130" t="str">
        <f t="shared" si="5"/>
        <v/>
      </c>
      <c r="H1345" s="130" t="str">
        <f t="shared" si="6"/>
        <v/>
      </c>
      <c r="I1345" s="147">
        <f t="shared" si="7"/>
        <v>4.368432774</v>
      </c>
      <c r="J1345" s="130"/>
      <c r="K1345" s="130"/>
      <c r="L1345" s="130"/>
      <c r="M1345" s="130"/>
      <c r="N1345" s="130"/>
      <c r="O1345" s="130"/>
      <c r="P1345" s="130"/>
      <c r="Q1345" s="130"/>
      <c r="R1345" s="130"/>
      <c r="S1345" s="130"/>
      <c r="T1345" s="130"/>
      <c r="U1345" s="130"/>
    </row>
    <row r="1346" ht="12.75" customHeight="1">
      <c r="A1346" s="142">
        <v>45533.0</v>
      </c>
      <c r="B1346" s="146">
        <f t="shared" si="8"/>
        <v>4.306295898</v>
      </c>
      <c r="C1346" s="144">
        <f t="shared" si="1"/>
        <v>2024</v>
      </c>
      <c r="D1346" s="144">
        <f t="shared" si="2"/>
        <v>3</v>
      </c>
      <c r="E1346" s="131">
        <f t="shared" si="3"/>
        <v>45565</v>
      </c>
      <c r="F1346" s="131">
        <f t="shared" si="4"/>
        <v>45657</v>
      </c>
      <c r="G1346" s="130" t="str">
        <f t="shared" si="5"/>
        <v/>
      </c>
      <c r="H1346" s="130" t="str">
        <f t="shared" si="6"/>
        <v/>
      </c>
      <c r="I1346" s="147">
        <f t="shared" si="7"/>
        <v>4.368432774</v>
      </c>
      <c r="J1346" s="130"/>
      <c r="K1346" s="130"/>
      <c r="L1346" s="130"/>
      <c r="M1346" s="130"/>
      <c r="N1346" s="130"/>
      <c r="O1346" s="130"/>
      <c r="P1346" s="130"/>
      <c r="Q1346" s="130"/>
      <c r="R1346" s="130"/>
      <c r="S1346" s="130"/>
      <c r="T1346" s="130"/>
      <c r="U1346" s="130"/>
    </row>
    <row r="1347" ht="12.75" customHeight="1">
      <c r="A1347" s="142">
        <v>45534.0</v>
      </c>
      <c r="B1347" s="146">
        <f t="shared" si="8"/>
        <v>4.400869094</v>
      </c>
      <c r="C1347" s="144">
        <f t="shared" si="1"/>
        <v>2024</v>
      </c>
      <c r="D1347" s="144">
        <f t="shared" si="2"/>
        <v>3</v>
      </c>
      <c r="E1347" s="131">
        <f t="shared" si="3"/>
        <v>45565</v>
      </c>
      <c r="F1347" s="131">
        <f t="shared" si="4"/>
        <v>45657</v>
      </c>
      <c r="G1347" s="130" t="str">
        <f t="shared" si="5"/>
        <v/>
      </c>
      <c r="H1347" s="130" t="str">
        <f t="shared" si="6"/>
        <v/>
      </c>
      <c r="I1347" s="147">
        <f t="shared" si="7"/>
        <v>4.368432774</v>
      </c>
      <c r="J1347" s="130"/>
      <c r="K1347" s="130"/>
      <c r="L1347" s="130"/>
      <c r="M1347" s="130"/>
      <c r="N1347" s="130"/>
      <c r="O1347" s="130"/>
      <c r="P1347" s="130"/>
      <c r="Q1347" s="130"/>
      <c r="R1347" s="130"/>
      <c r="S1347" s="130"/>
      <c r="T1347" s="130"/>
      <c r="U1347" s="130"/>
    </row>
    <row r="1348" ht="12.75" customHeight="1">
      <c r="A1348" s="142">
        <v>45535.0</v>
      </c>
      <c r="B1348" s="146">
        <f t="shared" si="8"/>
        <v>4.304221041</v>
      </c>
      <c r="C1348" s="144">
        <f t="shared" si="1"/>
        <v>2024</v>
      </c>
      <c r="D1348" s="144">
        <f t="shared" si="2"/>
        <v>3</v>
      </c>
      <c r="E1348" s="131">
        <f t="shared" si="3"/>
        <v>45565</v>
      </c>
      <c r="F1348" s="131">
        <f t="shared" si="4"/>
        <v>45657</v>
      </c>
      <c r="G1348" s="130" t="str">
        <f t="shared" si="5"/>
        <v/>
      </c>
      <c r="H1348" s="130" t="str">
        <f t="shared" si="6"/>
        <v/>
      </c>
      <c r="I1348" s="147">
        <f t="shared" si="7"/>
        <v>4.368432774</v>
      </c>
      <c r="J1348" s="130"/>
      <c r="K1348" s="130"/>
      <c r="L1348" s="130"/>
      <c r="M1348" s="130"/>
      <c r="N1348" s="130"/>
      <c r="O1348" s="130"/>
      <c r="P1348" s="130"/>
      <c r="Q1348" s="130"/>
      <c r="R1348" s="130"/>
      <c r="S1348" s="130"/>
      <c r="T1348" s="130"/>
      <c r="U1348" s="130"/>
    </row>
    <row r="1349" ht="12.75" customHeight="1">
      <c r="A1349" s="142">
        <v>45536.0</v>
      </c>
      <c r="B1349" s="146">
        <f t="shared" si="8"/>
        <v>4.398744517</v>
      </c>
      <c r="C1349" s="144">
        <f t="shared" si="1"/>
        <v>2024</v>
      </c>
      <c r="D1349" s="144">
        <f t="shared" si="2"/>
        <v>3</v>
      </c>
      <c r="E1349" s="131">
        <f t="shared" si="3"/>
        <v>45565</v>
      </c>
      <c r="F1349" s="131">
        <f t="shared" si="4"/>
        <v>45657</v>
      </c>
      <c r="G1349" s="130" t="str">
        <f t="shared" si="5"/>
        <v/>
      </c>
      <c r="H1349" s="130" t="str">
        <f t="shared" si="6"/>
        <v/>
      </c>
      <c r="I1349" s="147">
        <f t="shared" si="7"/>
        <v>4.368432774</v>
      </c>
      <c r="J1349" s="130"/>
      <c r="K1349" s="130"/>
      <c r="L1349" s="130"/>
      <c r="M1349" s="130"/>
      <c r="N1349" s="130"/>
      <c r="O1349" s="130"/>
      <c r="P1349" s="130"/>
      <c r="Q1349" s="130"/>
      <c r="R1349" s="130"/>
      <c r="S1349" s="130"/>
      <c r="T1349" s="130"/>
      <c r="U1349" s="130"/>
    </row>
    <row r="1350" ht="12.75" customHeight="1">
      <c r="A1350" s="142">
        <v>45537.0</v>
      </c>
      <c r="B1350" s="146">
        <f t="shared" si="8"/>
        <v>4.302147365</v>
      </c>
      <c r="C1350" s="144">
        <f t="shared" si="1"/>
        <v>2024</v>
      </c>
      <c r="D1350" s="144">
        <f t="shared" si="2"/>
        <v>3</v>
      </c>
      <c r="E1350" s="131">
        <f t="shared" si="3"/>
        <v>45565</v>
      </c>
      <c r="F1350" s="131">
        <f t="shared" si="4"/>
        <v>45657</v>
      </c>
      <c r="G1350" s="130" t="str">
        <f t="shared" si="5"/>
        <v/>
      </c>
      <c r="H1350" s="130" t="str">
        <f t="shared" si="6"/>
        <v/>
      </c>
      <c r="I1350" s="147">
        <f t="shared" si="7"/>
        <v>4.368432774</v>
      </c>
      <c r="J1350" s="130"/>
      <c r="K1350" s="130"/>
      <c r="L1350" s="130"/>
      <c r="M1350" s="130"/>
      <c r="N1350" s="130"/>
      <c r="O1350" s="130"/>
      <c r="P1350" s="130"/>
      <c r="Q1350" s="130"/>
      <c r="R1350" s="130"/>
      <c r="S1350" s="130"/>
      <c r="T1350" s="130"/>
      <c r="U1350" s="130"/>
    </row>
    <row r="1351" ht="12.75" customHeight="1">
      <c r="A1351" s="142">
        <v>45538.0</v>
      </c>
      <c r="B1351" s="146">
        <f t="shared" si="8"/>
        <v>4.396621153</v>
      </c>
      <c r="C1351" s="144">
        <f t="shared" si="1"/>
        <v>2024</v>
      </c>
      <c r="D1351" s="144">
        <f t="shared" si="2"/>
        <v>3</v>
      </c>
      <c r="E1351" s="131">
        <f t="shared" si="3"/>
        <v>45565</v>
      </c>
      <c r="F1351" s="131">
        <f t="shared" si="4"/>
        <v>45657</v>
      </c>
      <c r="G1351" s="130" t="str">
        <f t="shared" si="5"/>
        <v/>
      </c>
      <c r="H1351" s="130" t="str">
        <f t="shared" si="6"/>
        <v/>
      </c>
      <c r="I1351" s="147">
        <f t="shared" si="7"/>
        <v>4.368432774</v>
      </c>
      <c r="J1351" s="130"/>
      <c r="K1351" s="130"/>
      <c r="L1351" s="130"/>
      <c r="M1351" s="130"/>
      <c r="N1351" s="130"/>
      <c r="O1351" s="130"/>
      <c r="P1351" s="130"/>
      <c r="Q1351" s="130"/>
      <c r="R1351" s="130"/>
      <c r="S1351" s="130"/>
      <c r="T1351" s="130"/>
      <c r="U1351" s="130"/>
    </row>
    <row r="1352" ht="12.75" customHeight="1">
      <c r="A1352" s="142">
        <v>45539.0</v>
      </c>
      <c r="B1352" s="146">
        <f t="shared" si="8"/>
        <v>4.300074871</v>
      </c>
      <c r="C1352" s="144">
        <f t="shared" si="1"/>
        <v>2024</v>
      </c>
      <c r="D1352" s="144">
        <f t="shared" si="2"/>
        <v>3</v>
      </c>
      <c r="E1352" s="131">
        <f t="shared" si="3"/>
        <v>45565</v>
      </c>
      <c r="F1352" s="131">
        <f t="shared" si="4"/>
        <v>45657</v>
      </c>
      <c r="G1352" s="130" t="str">
        <f t="shared" si="5"/>
        <v/>
      </c>
      <c r="H1352" s="130" t="str">
        <f t="shared" si="6"/>
        <v/>
      </c>
      <c r="I1352" s="147">
        <f t="shared" si="7"/>
        <v>4.368432774</v>
      </c>
      <c r="J1352" s="130"/>
      <c r="K1352" s="130"/>
      <c r="L1352" s="130"/>
      <c r="M1352" s="130"/>
      <c r="N1352" s="130"/>
      <c r="O1352" s="130"/>
      <c r="P1352" s="130"/>
      <c r="Q1352" s="130"/>
      <c r="R1352" s="130"/>
      <c r="S1352" s="130"/>
      <c r="T1352" s="130"/>
      <c r="U1352" s="130"/>
    </row>
    <row r="1353" ht="12.75" customHeight="1">
      <c r="A1353" s="142">
        <v>45540.0</v>
      </c>
      <c r="B1353" s="146">
        <f t="shared" si="8"/>
        <v>4.394499001</v>
      </c>
      <c r="C1353" s="144">
        <f t="shared" si="1"/>
        <v>2024</v>
      </c>
      <c r="D1353" s="144">
        <f t="shared" si="2"/>
        <v>3</v>
      </c>
      <c r="E1353" s="131">
        <f t="shared" si="3"/>
        <v>45565</v>
      </c>
      <c r="F1353" s="131">
        <f t="shared" si="4"/>
        <v>45657</v>
      </c>
      <c r="G1353" s="130" t="str">
        <f t="shared" si="5"/>
        <v/>
      </c>
      <c r="H1353" s="130" t="str">
        <f t="shared" si="6"/>
        <v/>
      </c>
      <c r="I1353" s="147">
        <f t="shared" si="7"/>
        <v>4.368432774</v>
      </c>
      <c r="J1353" s="130"/>
      <c r="K1353" s="130"/>
      <c r="L1353" s="130"/>
      <c r="M1353" s="130"/>
      <c r="N1353" s="130"/>
      <c r="O1353" s="130"/>
      <c r="P1353" s="130"/>
      <c r="Q1353" s="130"/>
      <c r="R1353" s="130"/>
      <c r="S1353" s="130"/>
      <c r="T1353" s="130"/>
      <c r="U1353" s="130"/>
    </row>
    <row r="1354" ht="12.75" customHeight="1">
      <c r="A1354" s="142">
        <v>45541.0</v>
      </c>
      <c r="B1354" s="146">
        <f t="shared" si="8"/>
        <v>4.298003557</v>
      </c>
      <c r="C1354" s="144">
        <f t="shared" si="1"/>
        <v>2024</v>
      </c>
      <c r="D1354" s="144">
        <f t="shared" si="2"/>
        <v>3</v>
      </c>
      <c r="E1354" s="131">
        <f t="shared" si="3"/>
        <v>45565</v>
      </c>
      <c r="F1354" s="131">
        <f t="shared" si="4"/>
        <v>45657</v>
      </c>
      <c r="G1354" s="130" t="str">
        <f t="shared" si="5"/>
        <v/>
      </c>
      <c r="H1354" s="130" t="str">
        <f t="shared" si="6"/>
        <v/>
      </c>
      <c r="I1354" s="147">
        <f t="shared" si="7"/>
        <v>4.368432774</v>
      </c>
      <c r="J1354" s="130"/>
      <c r="K1354" s="130"/>
      <c r="L1354" s="130"/>
      <c r="M1354" s="130"/>
      <c r="N1354" s="130"/>
      <c r="O1354" s="130"/>
      <c r="P1354" s="130"/>
      <c r="Q1354" s="130"/>
      <c r="R1354" s="130"/>
      <c r="S1354" s="130"/>
      <c r="T1354" s="130"/>
      <c r="U1354" s="130"/>
    </row>
    <row r="1355" ht="12.75" customHeight="1">
      <c r="A1355" s="142">
        <v>45542.0</v>
      </c>
      <c r="B1355" s="146">
        <f t="shared" si="8"/>
        <v>4.392378059</v>
      </c>
      <c r="C1355" s="144">
        <f t="shared" si="1"/>
        <v>2024</v>
      </c>
      <c r="D1355" s="144">
        <f t="shared" si="2"/>
        <v>3</v>
      </c>
      <c r="E1355" s="131">
        <f t="shared" si="3"/>
        <v>45565</v>
      </c>
      <c r="F1355" s="131">
        <f t="shared" si="4"/>
        <v>45657</v>
      </c>
      <c r="G1355" s="130" t="str">
        <f t="shared" si="5"/>
        <v/>
      </c>
      <c r="H1355" s="130" t="str">
        <f t="shared" si="6"/>
        <v/>
      </c>
      <c r="I1355" s="147">
        <f t="shared" si="7"/>
        <v>4.368432774</v>
      </c>
      <c r="J1355" s="130"/>
      <c r="K1355" s="130"/>
      <c r="L1355" s="130"/>
      <c r="M1355" s="130"/>
      <c r="N1355" s="130"/>
      <c r="O1355" s="130"/>
      <c r="P1355" s="130"/>
      <c r="Q1355" s="130"/>
      <c r="R1355" s="130"/>
      <c r="S1355" s="130"/>
      <c r="T1355" s="130"/>
      <c r="U1355" s="130"/>
    </row>
    <row r="1356" ht="12.75" customHeight="1">
      <c r="A1356" s="142">
        <v>45543.0</v>
      </c>
      <c r="B1356" s="146">
        <f t="shared" si="8"/>
        <v>4.295933423</v>
      </c>
      <c r="C1356" s="144">
        <f t="shared" si="1"/>
        <v>2024</v>
      </c>
      <c r="D1356" s="144">
        <f t="shared" si="2"/>
        <v>3</v>
      </c>
      <c r="E1356" s="131">
        <f t="shared" si="3"/>
        <v>45565</v>
      </c>
      <c r="F1356" s="131">
        <f t="shared" si="4"/>
        <v>45657</v>
      </c>
      <c r="G1356" s="130" t="str">
        <f t="shared" si="5"/>
        <v/>
      </c>
      <c r="H1356" s="130" t="str">
        <f t="shared" si="6"/>
        <v/>
      </c>
      <c r="I1356" s="147">
        <f t="shared" si="7"/>
        <v>4.368432774</v>
      </c>
      <c r="J1356" s="130"/>
      <c r="K1356" s="130"/>
      <c r="L1356" s="130"/>
      <c r="M1356" s="130"/>
      <c r="N1356" s="130"/>
      <c r="O1356" s="130"/>
      <c r="P1356" s="130"/>
      <c r="Q1356" s="130"/>
      <c r="R1356" s="130"/>
      <c r="S1356" s="130"/>
      <c r="T1356" s="130"/>
      <c r="U1356" s="130"/>
    </row>
    <row r="1357" ht="12.75" customHeight="1">
      <c r="A1357" s="142">
        <v>45544.0</v>
      </c>
      <c r="B1357" s="146">
        <f t="shared" si="8"/>
        <v>4.390258327</v>
      </c>
      <c r="C1357" s="144">
        <f t="shared" si="1"/>
        <v>2024</v>
      </c>
      <c r="D1357" s="144">
        <f t="shared" si="2"/>
        <v>3</v>
      </c>
      <c r="E1357" s="131">
        <f t="shared" si="3"/>
        <v>45565</v>
      </c>
      <c r="F1357" s="131">
        <f t="shared" si="4"/>
        <v>45657</v>
      </c>
      <c r="G1357" s="130" t="str">
        <f t="shared" si="5"/>
        <v/>
      </c>
      <c r="H1357" s="130" t="str">
        <f t="shared" si="6"/>
        <v/>
      </c>
      <c r="I1357" s="147">
        <f t="shared" si="7"/>
        <v>4.368432774</v>
      </c>
      <c r="J1357" s="130"/>
      <c r="K1357" s="130"/>
      <c r="L1357" s="130"/>
      <c r="M1357" s="130"/>
      <c r="N1357" s="130"/>
      <c r="O1357" s="130"/>
      <c r="P1357" s="130"/>
      <c r="Q1357" s="130"/>
      <c r="R1357" s="130"/>
      <c r="S1357" s="130"/>
      <c r="T1357" s="130"/>
      <c r="U1357" s="130"/>
    </row>
    <row r="1358" ht="12.75" customHeight="1">
      <c r="A1358" s="142">
        <v>45545.0</v>
      </c>
      <c r="B1358" s="146">
        <f t="shared" si="8"/>
        <v>4.293864467</v>
      </c>
      <c r="C1358" s="144">
        <f t="shared" si="1"/>
        <v>2024</v>
      </c>
      <c r="D1358" s="144">
        <f t="shared" si="2"/>
        <v>3</v>
      </c>
      <c r="E1358" s="131">
        <f t="shared" si="3"/>
        <v>45565</v>
      </c>
      <c r="F1358" s="131">
        <f t="shared" si="4"/>
        <v>45657</v>
      </c>
      <c r="G1358" s="130" t="str">
        <f t="shared" si="5"/>
        <v/>
      </c>
      <c r="H1358" s="130" t="str">
        <f t="shared" si="6"/>
        <v/>
      </c>
      <c r="I1358" s="147">
        <f t="shared" si="7"/>
        <v>4.368432774</v>
      </c>
      <c r="J1358" s="130"/>
      <c r="K1358" s="130"/>
      <c r="L1358" s="130"/>
      <c r="M1358" s="130"/>
      <c r="N1358" s="130"/>
      <c r="O1358" s="130"/>
      <c r="P1358" s="130"/>
      <c r="Q1358" s="130"/>
      <c r="R1358" s="130"/>
      <c r="S1358" s="130"/>
      <c r="T1358" s="130"/>
      <c r="U1358" s="130"/>
    </row>
    <row r="1359" ht="12.75" customHeight="1">
      <c r="A1359" s="142">
        <v>45546.0</v>
      </c>
      <c r="B1359" s="146">
        <f t="shared" si="8"/>
        <v>4.388139804</v>
      </c>
      <c r="C1359" s="144">
        <f t="shared" si="1"/>
        <v>2024</v>
      </c>
      <c r="D1359" s="144">
        <f t="shared" si="2"/>
        <v>3</v>
      </c>
      <c r="E1359" s="131">
        <f t="shared" si="3"/>
        <v>45565</v>
      </c>
      <c r="F1359" s="131">
        <f t="shared" si="4"/>
        <v>45657</v>
      </c>
      <c r="G1359" s="130" t="str">
        <f t="shared" si="5"/>
        <v/>
      </c>
      <c r="H1359" s="130" t="str">
        <f t="shared" si="6"/>
        <v/>
      </c>
      <c r="I1359" s="147">
        <f t="shared" si="7"/>
        <v>4.368432774</v>
      </c>
      <c r="J1359" s="130"/>
      <c r="K1359" s="130"/>
      <c r="L1359" s="130"/>
      <c r="M1359" s="130"/>
      <c r="N1359" s="130"/>
      <c r="O1359" s="130"/>
      <c r="P1359" s="130"/>
      <c r="Q1359" s="130"/>
      <c r="R1359" s="130"/>
      <c r="S1359" s="130"/>
      <c r="T1359" s="130"/>
      <c r="U1359" s="130"/>
    </row>
    <row r="1360" ht="12.75" customHeight="1">
      <c r="A1360" s="142">
        <v>45547.0</v>
      </c>
      <c r="B1360" s="146">
        <f t="shared" si="8"/>
        <v>4.29179669</v>
      </c>
      <c r="C1360" s="144">
        <f t="shared" si="1"/>
        <v>2024</v>
      </c>
      <c r="D1360" s="144">
        <f t="shared" si="2"/>
        <v>3</v>
      </c>
      <c r="E1360" s="131">
        <f t="shared" si="3"/>
        <v>45565</v>
      </c>
      <c r="F1360" s="131">
        <f t="shared" si="4"/>
        <v>45657</v>
      </c>
      <c r="G1360" s="130" t="str">
        <f t="shared" si="5"/>
        <v/>
      </c>
      <c r="H1360" s="130" t="str">
        <f t="shared" si="6"/>
        <v/>
      </c>
      <c r="I1360" s="147">
        <f t="shared" si="7"/>
        <v>4.368432774</v>
      </c>
      <c r="J1360" s="130"/>
      <c r="K1360" s="130"/>
      <c r="L1360" s="130"/>
      <c r="M1360" s="130"/>
      <c r="N1360" s="130"/>
      <c r="O1360" s="130"/>
      <c r="P1360" s="130"/>
      <c r="Q1360" s="130"/>
      <c r="R1360" s="130"/>
      <c r="S1360" s="130"/>
      <c r="T1360" s="130"/>
      <c r="U1360" s="130"/>
    </row>
    <row r="1361" ht="12.75" customHeight="1">
      <c r="A1361" s="142">
        <v>45548.0</v>
      </c>
      <c r="B1361" s="146">
        <f t="shared" si="8"/>
        <v>4.386022489</v>
      </c>
      <c r="C1361" s="144">
        <f t="shared" si="1"/>
        <v>2024</v>
      </c>
      <c r="D1361" s="144">
        <f t="shared" si="2"/>
        <v>3</v>
      </c>
      <c r="E1361" s="131">
        <f t="shared" si="3"/>
        <v>45565</v>
      </c>
      <c r="F1361" s="131">
        <f t="shared" si="4"/>
        <v>45657</v>
      </c>
      <c r="G1361" s="130" t="str">
        <f t="shared" si="5"/>
        <v/>
      </c>
      <c r="H1361" s="130" t="str">
        <f t="shared" si="6"/>
        <v/>
      </c>
      <c r="I1361" s="147">
        <f t="shared" si="7"/>
        <v>4.368432774</v>
      </c>
      <c r="J1361" s="130"/>
      <c r="K1361" s="130"/>
      <c r="L1361" s="130"/>
      <c r="M1361" s="130"/>
      <c r="N1361" s="130"/>
      <c r="O1361" s="130"/>
      <c r="P1361" s="130"/>
      <c r="Q1361" s="130"/>
      <c r="R1361" s="130"/>
      <c r="S1361" s="130"/>
      <c r="T1361" s="130"/>
      <c r="U1361" s="130"/>
    </row>
    <row r="1362" ht="12.75" customHeight="1">
      <c r="A1362" s="142">
        <v>45549.0</v>
      </c>
      <c r="B1362" s="146">
        <f t="shared" si="8"/>
        <v>4.28973009</v>
      </c>
      <c r="C1362" s="144">
        <f t="shared" si="1"/>
        <v>2024</v>
      </c>
      <c r="D1362" s="144">
        <f t="shared" si="2"/>
        <v>3</v>
      </c>
      <c r="E1362" s="131">
        <f t="shared" si="3"/>
        <v>45565</v>
      </c>
      <c r="F1362" s="131">
        <f t="shared" si="4"/>
        <v>45657</v>
      </c>
      <c r="G1362" s="130" t="str">
        <f t="shared" si="5"/>
        <v/>
      </c>
      <c r="H1362" s="130" t="str">
        <f t="shared" si="6"/>
        <v/>
      </c>
      <c r="I1362" s="147">
        <f t="shared" si="7"/>
        <v>4.368432774</v>
      </c>
      <c r="J1362" s="130"/>
      <c r="K1362" s="130"/>
      <c r="L1362" s="130"/>
      <c r="M1362" s="130"/>
      <c r="N1362" s="130"/>
      <c r="O1362" s="130"/>
      <c r="P1362" s="130"/>
      <c r="Q1362" s="130"/>
      <c r="R1362" s="130"/>
      <c r="S1362" s="130"/>
      <c r="T1362" s="130"/>
      <c r="U1362" s="130"/>
    </row>
    <row r="1363" ht="12.75" customHeight="1">
      <c r="A1363" s="142">
        <v>45550.0</v>
      </c>
      <c r="B1363" s="146">
        <f t="shared" si="8"/>
        <v>4.383906381</v>
      </c>
      <c r="C1363" s="144">
        <f t="shared" si="1"/>
        <v>2024</v>
      </c>
      <c r="D1363" s="144">
        <f t="shared" si="2"/>
        <v>3</v>
      </c>
      <c r="E1363" s="131">
        <f t="shared" si="3"/>
        <v>45565</v>
      </c>
      <c r="F1363" s="131">
        <f t="shared" si="4"/>
        <v>45657</v>
      </c>
      <c r="G1363" s="130" t="str">
        <f t="shared" si="5"/>
        <v/>
      </c>
      <c r="H1363" s="130" t="str">
        <f t="shared" si="6"/>
        <v/>
      </c>
      <c r="I1363" s="147">
        <f t="shared" si="7"/>
        <v>4.368432774</v>
      </c>
      <c r="J1363" s="130"/>
      <c r="K1363" s="130"/>
      <c r="L1363" s="130"/>
      <c r="M1363" s="130"/>
      <c r="N1363" s="130"/>
      <c r="O1363" s="130"/>
      <c r="P1363" s="130"/>
      <c r="Q1363" s="130"/>
      <c r="R1363" s="130"/>
      <c r="S1363" s="130"/>
      <c r="T1363" s="130"/>
      <c r="U1363" s="130"/>
    </row>
    <row r="1364" ht="12.75" customHeight="1">
      <c r="A1364" s="142">
        <v>45551.0</v>
      </c>
      <c r="B1364" s="146">
        <f t="shared" si="8"/>
        <v>4.287664666</v>
      </c>
      <c r="C1364" s="144">
        <f t="shared" si="1"/>
        <v>2024</v>
      </c>
      <c r="D1364" s="144">
        <f t="shared" si="2"/>
        <v>3</v>
      </c>
      <c r="E1364" s="131">
        <f t="shared" si="3"/>
        <v>45565</v>
      </c>
      <c r="F1364" s="131">
        <f t="shared" si="4"/>
        <v>45657</v>
      </c>
      <c r="G1364" s="130" t="str">
        <f t="shared" si="5"/>
        <v/>
      </c>
      <c r="H1364" s="130" t="str">
        <f t="shared" si="6"/>
        <v/>
      </c>
      <c r="I1364" s="147">
        <f t="shared" si="7"/>
        <v>4.368432774</v>
      </c>
      <c r="J1364" s="130"/>
      <c r="K1364" s="130"/>
      <c r="L1364" s="130"/>
      <c r="M1364" s="130"/>
      <c r="N1364" s="130"/>
      <c r="O1364" s="130"/>
      <c r="P1364" s="130"/>
      <c r="Q1364" s="130"/>
      <c r="R1364" s="130"/>
      <c r="S1364" s="130"/>
      <c r="T1364" s="130"/>
      <c r="U1364" s="130"/>
    </row>
    <row r="1365" ht="12.75" customHeight="1">
      <c r="A1365" s="142">
        <v>45552.0</v>
      </c>
      <c r="B1365" s="146">
        <f t="shared" si="8"/>
        <v>4.381791481</v>
      </c>
      <c r="C1365" s="144">
        <f t="shared" si="1"/>
        <v>2024</v>
      </c>
      <c r="D1365" s="144">
        <f t="shared" si="2"/>
        <v>3</v>
      </c>
      <c r="E1365" s="131">
        <f t="shared" si="3"/>
        <v>45565</v>
      </c>
      <c r="F1365" s="131">
        <f t="shared" si="4"/>
        <v>45657</v>
      </c>
      <c r="G1365" s="130" t="str">
        <f t="shared" si="5"/>
        <v/>
      </c>
      <c r="H1365" s="130" t="str">
        <f t="shared" si="6"/>
        <v/>
      </c>
      <c r="I1365" s="147">
        <f t="shared" si="7"/>
        <v>4.368432774</v>
      </c>
      <c r="J1365" s="130"/>
      <c r="K1365" s="130"/>
      <c r="L1365" s="130"/>
      <c r="M1365" s="130"/>
      <c r="N1365" s="130"/>
      <c r="O1365" s="130"/>
      <c r="P1365" s="130"/>
      <c r="Q1365" s="130"/>
      <c r="R1365" s="130"/>
      <c r="S1365" s="130"/>
      <c r="T1365" s="130"/>
      <c r="U1365" s="130"/>
    </row>
    <row r="1366" ht="12.75" customHeight="1">
      <c r="A1366" s="142">
        <v>45553.0</v>
      </c>
      <c r="B1366" s="146">
        <f t="shared" si="8"/>
        <v>4.285600418</v>
      </c>
      <c r="C1366" s="144">
        <f t="shared" si="1"/>
        <v>2024</v>
      </c>
      <c r="D1366" s="144">
        <f t="shared" si="2"/>
        <v>3</v>
      </c>
      <c r="E1366" s="131">
        <f t="shared" si="3"/>
        <v>45565</v>
      </c>
      <c r="F1366" s="131">
        <f t="shared" si="4"/>
        <v>45657</v>
      </c>
      <c r="G1366" s="130" t="str">
        <f t="shared" si="5"/>
        <v/>
      </c>
      <c r="H1366" s="130" t="str">
        <f t="shared" si="6"/>
        <v/>
      </c>
      <c r="I1366" s="147">
        <f t="shared" si="7"/>
        <v>4.368432774</v>
      </c>
      <c r="J1366" s="130"/>
      <c r="K1366" s="130"/>
      <c r="L1366" s="130"/>
      <c r="M1366" s="130"/>
      <c r="N1366" s="130"/>
      <c r="O1366" s="130"/>
      <c r="P1366" s="130"/>
      <c r="Q1366" s="130"/>
      <c r="R1366" s="130"/>
      <c r="S1366" s="130"/>
      <c r="T1366" s="130"/>
      <c r="U1366" s="130"/>
    </row>
    <row r="1367" ht="12.75" customHeight="1">
      <c r="A1367" s="142">
        <v>45554.0</v>
      </c>
      <c r="B1367" s="146">
        <f t="shared" si="8"/>
        <v>4.379677786</v>
      </c>
      <c r="C1367" s="144">
        <f t="shared" si="1"/>
        <v>2024</v>
      </c>
      <c r="D1367" s="144">
        <f t="shared" si="2"/>
        <v>3</v>
      </c>
      <c r="E1367" s="131">
        <f t="shared" si="3"/>
        <v>45565</v>
      </c>
      <c r="F1367" s="131">
        <f t="shared" si="4"/>
        <v>45657</v>
      </c>
      <c r="G1367" s="130" t="str">
        <f t="shared" si="5"/>
        <v/>
      </c>
      <c r="H1367" s="130" t="str">
        <f t="shared" si="6"/>
        <v/>
      </c>
      <c r="I1367" s="147">
        <f t="shared" si="7"/>
        <v>4.368432774</v>
      </c>
      <c r="J1367" s="130"/>
      <c r="K1367" s="130"/>
      <c r="L1367" s="130"/>
      <c r="M1367" s="130"/>
      <c r="N1367" s="130"/>
      <c r="O1367" s="130"/>
      <c r="P1367" s="130"/>
      <c r="Q1367" s="130"/>
      <c r="R1367" s="130"/>
      <c r="S1367" s="130"/>
      <c r="T1367" s="130"/>
      <c r="U1367" s="130"/>
    </row>
    <row r="1368" ht="12.75" customHeight="1">
      <c r="A1368" s="142">
        <v>45555.0</v>
      </c>
      <c r="B1368" s="146">
        <f t="shared" si="8"/>
        <v>4.283537345</v>
      </c>
      <c r="C1368" s="144">
        <f t="shared" si="1"/>
        <v>2024</v>
      </c>
      <c r="D1368" s="144">
        <f t="shared" si="2"/>
        <v>3</v>
      </c>
      <c r="E1368" s="131">
        <f t="shared" si="3"/>
        <v>45565</v>
      </c>
      <c r="F1368" s="131">
        <f t="shared" si="4"/>
        <v>45657</v>
      </c>
      <c r="G1368" s="130" t="str">
        <f t="shared" si="5"/>
        <v/>
      </c>
      <c r="H1368" s="130" t="str">
        <f t="shared" si="6"/>
        <v/>
      </c>
      <c r="I1368" s="147">
        <f t="shared" si="7"/>
        <v>4.368432774</v>
      </c>
      <c r="J1368" s="130"/>
      <c r="K1368" s="130"/>
      <c r="L1368" s="130"/>
      <c r="M1368" s="130"/>
      <c r="N1368" s="130"/>
      <c r="O1368" s="130"/>
      <c r="P1368" s="130"/>
      <c r="Q1368" s="130"/>
      <c r="R1368" s="130"/>
      <c r="S1368" s="130"/>
      <c r="T1368" s="130"/>
      <c r="U1368" s="130"/>
    </row>
    <row r="1369" ht="12.75" customHeight="1">
      <c r="A1369" s="142">
        <v>45556.0</v>
      </c>
      <c r="B1369" s="146">
        <f t="shared" si="8"/>
        <v>4.377565296</v>
      </c>
      <c r="C1369" s="144">
        <f t="shared" si="1"/>
        <v>2024</v>
      </c>
      <c r="D1369" s="144">
        <f t="shared" si="2"/>
        <v>3</v>
      </c>
      <c r="E1369" s="131">
        <f t="shared" si="3"/>
        <v>45565</v>
      </c>
      <c r="F1369" s="131">
        <f t="shared" si="4"/>
        <v>45657</v>
      </c>
      <c r="G1369" s="130" t="str">
        <f t="shared" si="5"/>
        <v/>
      </c>
      <c r="H1369" s="130" t="str">
        <f t="shared" si="6"/>
        <v/>
      </c>
      <c r="I1369" s="147">
        <f t="shared" si="7"/>
        <v>4.368432774</v>
      </c>
      <c r="J1369" s="130"/>
      <c r="K1369" s="130"/>
      <c r="L1369" s="130"/>
      <c r="M1369" s="130"/>
      <c r="N1369" s="130"/>
      <c r="O1369" s="130"/>
      <c r="P1369" s="130"/>
      <c r="Q1369" s="130"/>
      <c r="R1369" s="130"/>
      <c r="S1369" s="130"/>
      <c r="T1369" s="130"/>
      <c r="U1369" s="130"/>
    </row>
    <row r="1370" ht="12.75" customHeight="1">
      <c r="A1370" s="142">
        <v>45557.0</v>
      </c>
      <c r="B1370" s="146">
        <f t="shared" si="8"/>
        <v>4.281475446</v>
      </c>
      <c r="C1370" s="144">
        <f t="shared" si="1"/>
        <v>2024</v>
      </c>
      <c r="D1370" s="144">
        <f t="shared" si="2"/>
        <v>3</v>
      </c>
      <c r="E1370" s="131">
        <f t="shared" si="3"/>
        <v>45565</v>
      </c>
      <c r="F1370" s="131">
        <f t="shared" si="4"/>
        <v>45657</v>
      </c>
      <c r="G1370" s="130" t="str">
        <f t="shared" si="5"/>
        <v/>
      </c>
      <c r="H1370" s="130" t="str">
        <f t="shared" si="6"/>
        <v/>
      </c>
      <c r="I1370" s="147">
        <f t="shared" si="7"/>
        <v>4.368432774</v>
      </c>
      <c r="J1370" s="130"/>
      <c r="K1370" s="130"/>
      <c r="L1370" s="130"/>
      <c r="M1370" s="130"/>
      <c r="N1370" s="130"/>
      <c r="O1370" s="130"/>
      <c r="P1370" s="130"/>
      <c r="Q1370" s="130"/>
      <c r="R1370" s="130"/>
      <c r="S1370" s="130"/>
      <c r="T1370" s="130"/>
      <c r="U1370" s="130"/>
    </row>
    <row r="1371" ht="12.75" customHeight="1">
      <c r="A1371" s="142">
        <v>45558.0</v>
      </c>
      <c r="B1371" s="146">
        <f t="shared" si="8"/>
        <v>4.375454011</v>
      </c>
      <c r="C1371" s="144">
        <f t="shared" si="1"/>
        <v>2024</v>
      </c>
      <c r="D1371" s="144">
        <f t="shared" si="2"/>
        <v>3</v>
      </c>
      <c r="E1371" s="131">
        <f t="shared" si="3"/>
        <v>45565</v>
      </c>
      <c r="F1371" s="131">
        <f t="shared" si="4"/>
        <v>45657</v>
      </c>
      <c r="G1371" s="130" t="str">
        <f t="shared" si="5"/>
        <v/>
      </c>
      <c r="H1371" s="130" t="str">
        <f t="shared" si="6"/>
        <v/>
      </c>
      <c r="I1371" s="147">
        <f t="shared" si="7"/>
        <v>4.368432774</v>
      </c>
      <c r="J1371" s="130"/>
      <c r="K1371" s="130"/>
      <c r="L1371" s="130"/>
      <c r="M1371" s="130"/>
      <c r="N1371" s="130"/>
      <c r="O1371" s="130"/>
      <c r="P1371" s="130"/>
      <c r="Q1371" s="130"/>
      <c r="R1371" s="130"/>
      <c r="S1371" s="130"/>
      <c r="T1371" s="130"/>
      <c r="U1371" s="130"/>
    </row>
    <row r="1372" ht="12.75" customHeight="1">
      <c r="A1372" s="142">
        <v>45559.0</v>
      </c>
      <c r="B1372" s="146">
        <f t="shared" si="8"/>
        <v>4.279414721</v>
      </c>
      <c r="C1372" s="144">
        <f t="shared" si="1"/>
        <v>2024</v>
      </c>
      <c r="D1372" s="144">
        <f t="shared" si="2"/>
        <v>3</v>
      </c>
      <c r="E1372" s="131">
        <f t="shared" si="3"/>
        <v>45565</v>
      </c>
      <c r="F1372" s="131">
        <f t="shared" si="4"/>
        <v>45657</v>
      </c>
      <c r="G1372" s="130" t="str">
        <f t="shared" si="5"/>
        <v/>
      </c>
      <c r="H1372" s="130" t="str">
        <f t="shared" si="6"/>
        <v/>
      </c>
      <c r="I1372" s="147">
        <f t="shared" si="7"/>
        <v>4.368432774</v>
      </c>
      <c r="J1372" s="130"/>
      <c r="K1372" s="130"/>
      <c r="L1372" s="130"/>
      <c r="M1372" s="130"/>
      <c r="N1372" s="130"/>
      <c r="O1372" s="130"/>
      <c r="P1372" s="130"/>
      <c r="Q1372" s="130"/>
      <c r="R1372" s="130"/>
      <c r="S1372" s="130"/>
      <c r="T1372" s="130"/>
      <c r="U1372" s="130"/>
    </row>
    <row r="1373" ht="12.75" customHeight="1">
      <c r="A1373" s="142">
        <v>45560.0</v>
      </c>
      <c r="B1373" s="146">
        <f t="shared" si="8"/>
        <v>4.373343929</v>
      </c>
      <c r="C1373" s="144">
        <f t="shared" si="1"/>
        <v>2024</v>
      </c>
      <c r="D1373" s="144">
        <f t="shared" si="2"/>
        <v>3</v>
      </c>
      <c r="E1373" s="131">
        <f t="shared" si="3"/>
        <v>45565</v>
      </c>
      <c r="F1373" s="131">
        <f t="shared" si="4"/>
        <v>45657</v>
      </c>
      <c r="G1373" s="130" t="str">
        <f t="shared" si="5"/>
        <v/>
      </c>
      <c r="H1373" s="130" t="str">
        <f t="shared" si="6"/>
        <v/>
      </c>
      <c r="I1373" s="147">
        <f t="shared" si="7"/>
        <v>4.368432774</v>
      </c>
      <c r="J1373" s="130"/>
      <c r="K1373" s="130"/>
      <c r="L1373" s="130"/>
      <c r="M1373" s="130"/>
      <c r="N1373" s="130"/>
      <c r="O1373" s="130"/>
      <c r="P1373" s="130"/>
      <c r="Q1373" s="130"/>
      <c r="R1373" s="130"/>
      <c r="S1373" s="130"/>
      <c r="T1373" s="130"/>
      <c r="U1373" s="130"/>
    </row>
    <row r="1374" ht="12.75" customHeight="1">
      <c r="A1374" s="142">
        <v>45561.0</v>
      </c>
      <c r="B1374" s="146">
        <f t="shared" si="8"/>
        <v>4.277355168</v>
      </c>
      <c r="C1374" s="144">
        <f t="shared" si="1"/>
        <v>2024</v>
      </c>
      <c r="D1374" s="144">
        <f t="shared" si="2"/>
        <v>3</v>
      </c>
      <c r="E1374" s="131">
        <f t="shared" si="3"/>
        <v>45565</v>
      </c>
      <c r="F1374" s="131">
        <f t="shared" si="4"/>
        <v>45657</v>
      </c>
      <c r="G1374" s="130" t="str">
        <f t="shared" si="5"/>
        <v/>
      </c>
      <c r="H1374" s="130" t="str">
        <f t="shared" si="6"/>
        <v/>
      </c>
      <c r="I1374" s="147">
        <f t="shared" si="7"/>
        <v>4.368432774</v>
      </c>
      <c r="J1374" s="130"/>
      <c r="K1374" s="130"/>
      <c r="L1374" s="130"/>
      <c r="M1374" s="130"/>
      <c r="N1374" s="130"/>
      <c r="O1374" s="130"/>
      <c r="P1374" s="130"/>
      <c r="Q1374" s="130"/>
      <c r="R1374" s="130"/>
      <c r="S1374" s="130"/>
      <c r="T1374" s="130"/>
      <c r="U1374" s="130"/>
    </row>
    <row r="1375" ht="12.75" customHeight="1">
      <c r="A1375" s="142">
        <v>45562.0</v>
      </c>
      <c r="B1375" s="146">
        <f t="shared" si="8"/>
        <v>4.37123505</v>
      </c>
      <c r="C1375" s="144">
        <f t="shared" si="1"/>
        <v>2024</v>
      </c>
      <c r="D1375" s="144">
        <f t="shared" si="2"/>
        <v>3</v>
      </c>
      <c r="E1375" s="131">
        <f t="shared" si="3"/>
        <v>45565</v>
      </c>
      <c r="F1375" s="131">
        <f t="shared" si="4"/>
        <v>45657</v>
      </c>
      <c r="G1375" s="130" t="str">
        <f t="shared" si="5"/>
        <v/>
      </c>
      <c r="H1375" s="130" t="str">
        <f t="shared" si="6"/>
        <v/>
      </c>
      <c r="I1375" s="147">
        <f t="shared" si="7"/>
        <v>4.368432774</v>
      </c>
      <c r="J1375" s="130"/>
      <c r="K1375" s="130"/>
      <c r="L1375" s="130"/>
      <c r="M1375" s="130"/>
      <c r="N1375" s="130"/>
      <c r="O1375" s="130"/>
      <c r="P1375" s="130"/>
      <c r="Q1375" s="130"/>
      <c r="R1375" s="130"/>
      <c r="S1375" s="130"/>
      <c r="T1375" s="130"/>
      <c r="U1375" s="130"/>
    </row>
    <row r="1376" ht="12.75" customHeight="1">
      <c r="A1376" s="142">
        <v>45563.0</v>
      </c>
      <c r="B1376" s="146">
        <f t="shared" si="8"/>
        <v>4.275296787</v>
      </c>
      <c r="C1376" s="144">
        <f t="shared" si="1"/>
        <v>2024</v>
      </c>
      <c r="D1376" s="144">
        <f t="shared" si="2"/>
        <v>3</v>
      </c>
      <c r="E1376" s="131">
        <f t="shared" si="3"/>
        <v>45565</v>
      </c>
      <c r="F1376" s="131">
        <f t="shared" si="4"/>
        <v>45657</v>
      </c>
      <c r="G1376" s="130" t="str">
        <f t="shared" si="5"/>
        <v/>
      </c>
      <c r="H1376" s="130" t="str">
        <f t="shared" si="6"/>
        <v/>
      </c>
      <c r="I1376" s="147">
        <f t="shared" si="7"/>
        <v>4.368432774</v>
      </c>
      <c r="J1376" s="130"/>
      <c r="K1376" s="130"/>
      <c r="L1376" s="130"/>
      <c r="M1376" s="130"/>
      <c r="N1376" s="130"/>
      <c r="O1376" s="130"/>
      <c r="P1376" s="130"/>
      <c r="Q1376" s="130"/>
      <c r="R1376" s="130"/>
      <c r="S1376" s="130"/>
      <c r="T1376" s="130"/>
      <c r="U1376" s="130"/>
    </row>
    <row r="1377" ht="12.75" customHeight="1">
      <c r="A1377" s="142">
        <v>45564.0</v>
      </c>
      <c r="B1377" s="146">
        <f t="shared" si="8"/>
        <v>4.369127373</v>
      </c>
      <c r="C1377" s="144">
        <f t="shared" si="1"/>
        <v>2024</v>
      </c>
      <c r="D1377" s="144">
        <f t="shared" si="2"/>
        <v>3</v>
      </c>
      <c r="E1377" s="131">
        <f t="shared" si="3"/>
        <v>45565</v>
      </c>
      <c r="F1377" s="131">
        <f t="shared" si="4"/>
        <v>45657</v>
      </c>
      <c r="G1377" s="130" t="str">
        <f t="shared" si="5"/>
        <v/>
      </c>
      <c r="H1377" s="130" t="str">
        <f t="shared" si="6"/>
        <v/>
      </c>
      <c r="I1377" s="147">
        <f t="shared" si="7"/>
        <v>4.368432774</v>
      </c>
      <c r="J1377" s="130"/>
      <c r="K1377" s="130"/>
      <c r="L1377" s="130"/>
      <c r="M1377" s="130"/>
      <c r="N1377" s="130"/>
      <c r="O1377" s="130"/>
      <c r="P1377" s="130"/>
      <c r="Q1377" s="130"/>
      <c r="R1377" s="130"/>
      <c r="S1377" s="130"/>
      <c r="T1377" s="130"/>
      <c r="U1377" s="130"/>
    </row>
    <row r="1378" ht="12.75" customHeight="1">
      <c r="A1378" s="142">
        <v>45565.0</v>
      </c>
      <c r="B1378" s="146">
        <f t="shared" si="8"/>
        <v>4.273239578</v>
      </c>
      <c r="C1378" s="144">
        <f t="shared" si="1"/>
        <v>2024</v>
      </c>
      <c r="D1378" s="144">
        <f t="shared" si="2"/>
        <v>3</v>
      </c>
      <c r="E1378" s="131">
        <f t="shared" si="3"/>
        <v>45565</v>
      </c>
      <c r="F1378" s="131">
        <f t="shared" si="4"/>
        <v>45657</v>
      </c>
      <c r="G1378" s="131">
        <f t="shared" si="5"/>
        <v>45565</v>
      </c>
      <c r="H1378" s="131">
        <f t="shared" si="6"/>
        <v>45657</v>
      </c>
      <c r="I1378" s="147">
        <f t="shared" si="7"/>
        <v>4.368432774</v>
      </c>
      <c r="J1378" s="130"/>
      <c r="K1378" s="130"/>
      <c r="L1378" s="130"/>
      <c r="M1378" s="130"/>
      <c r="N1378" s="130"/>
      <c r="O1378" s="130"/>
      <c r="P1378" s="130"/>
      <c r="Q1378" s="130"/>
      <c r="R1378" s="130"/>
      <c r="S1378" s="130"/>
      <c r="T1378" s="130"/>
      <c r="U1378" s="130"/>
    </row>
    <row r="1379" ht="12.75" customHeight="1">
      <c r="A1379" s="142">
        <v>45566.0</v>
      </c>
      <c r="B1379" s="146">
        <f t="shared" si="8"/>
        <v>4.367020897</v>
      </c>
      <c r="C1379" s="144">
        <f t="shared" si="1"/>
        <v>2024</v>
      </c>
      <c r="D1379" s="144">
        <f t="shared" si="2"/>
        <v>4</v>
      </c>
      <c r="E1379" s="131">
        <f t="shared" si="3"/>
        <v>45657</v>
      </c>
      <c r="F1379" s="131">
        <f t="shared" si="4"/>
        <v>45747</v>
      </c>
      <c r="G1379" s="130" t="str">
        <f t="shared" si="5"/>
        <v/>
      </c>
      <c r="H1379" s="130" t="str">
        <f t="shared" si="6"/>
        <v/>
      </c>
      <c r="I1379" s="147">
        <f t="shared" si="7"/>
        <v>4.272688673</v>
      </c>
      <c r="J1379" s="130"/>
      <c r="K1379" s="130"/>
      <c r="L1379" s="130"/>
      <c r="M1379" s="130"/>
      <c r="N1379" s="130"/>
      <c r="O1379" s="130"/>
      <c r="P1379" s="130"/>
      <c r="Q1379" s="130"/>
      <c r="R1379" s="130"/>
      <c r="S1379" s="130"/>
      <c r="T1379" s="130"/>
      <c r="U1379" s="130"/>
    </row>
    <row r="1380" ht="12.75" customHeight="1">
      <c r="A1380" s="142">
        <v>45567.0</v>
      </c>
      <c r="B1380" s="146">
        <f t="shared" si="8"/>
        <v>4.271183539</v>
      </c>
      <c r="C1380" s="144">
        <f t="shared" si="1"/>
        <v>2024</v>
      </c>
      <c r="D1380" s="144">
        <f t="shared" si="2"/>
        <v>4</v>
      </c>
      <c r="E1380" s="131">
        <f t="shared" si="3"/>
        <v>45657</v>
      </c>
      <c r="F1380" s="131">
        <f t="shared" si="4"/>
        <v>45747</v>
      </c>
      <c r="G1380" s="130" t="str">
        <f t="shared" si="5"/>
        <v/>
      </c>
      <c r="H1380" s="130" t="str">
        <f t="shared" si="6"/>
        <v/>
      </c>
      <c r="I1380" s="147">
        <f t="shared" si="7"/>
        <v>4.272688673</v>
      </c>
      <c r="J1380" s="130"/>
      <c r="K1380" s="130"/>
      <c r="L1380" s="130"/>
      <c r="M1380" s="130"/>
      <c r="N1380" s="130"/>
      <c r="O1380" s="130"/>
      <c r="P1380" s="130"/>
      <c r="Q1380" s="130"/>
      <c r="R1380" s="130"/>
      <c r="S1380" s="130"/>
      <c r="T1380" s="130"/>
      <c r="U1380" s="130"/>
    </row>
    <row r="1381" ht="12.75" customHeight="1">
      <c r="A1381" s="142">
        <v>45568.0</v>
      </c>
      <c r="B1381" s="146">
        <f t="shared" si="8"/>
        <v>4.364915621</v>
      </c>
      <c r="C1381" s="144">
        <f t="shared" si="1"/>
        <v>2024</v>
      </c>
      <c r="D1381" s="144">
        <f t="shared" si="2"/>
        <v>4</v>
      </c>
      <c r="E1381" s="131">
        <f t="shared" si="3"/>
        <v>45657</v>
      </c>
      <c r="F1381" s="131">
        <f t="shared" si="4"/>
        <v>45747</v>
      </c>
      <c r="G1381" s="130" t="str">
        <f t="shared" si="5"/>
        <v/>
      </c>
      <c r="H1381" s="130" t="str">
        <f t="shared" si="6"/>
        <v/>
      </c>
      <c r="I1381" s="147">
        <f t="shared" si="7"/>
        <v>4.272688673</v>
      </c>
      <c r="J1381" s="130"/>
      <c r="K1381" s="130"/>
      <c r="L1381" s="130"/>
      <c r="M1381" s="130"/>
      <c r="N1381" s="130"/>
      <c r="O1381" s="130"/>
      <c r="P1381" s="130"/>
      <c r="Q1381" s="130"/>
      <c r="R1381" s="130"/>
      <c r="S1381" s="130"/>
      <c r="T1381" s="130"/>
      <c r="U1381" s="130"/>
    </row>
    <row r="1382" ht="12.75" customHeight="1">
      <c r="A1382" s="142">
        <v>45569.0</v>
      </c>
      <c r="B1382" s="146">
        <f t="shared" si="8"/>
        <v>4.269128669</v>
      </c>
      <c r="C1382" s="144">
        <f t="shared" si="1"/>
        <v>2024</v>
      </c>
      <c r="D1382" s="144">
        <f t="shared" si="2"/>
        <v>4</v>
      </c>
      <c r="E1382" s="131">
        <f t="shared" si="3"/>
        <v>45657</v>
      </c>
      <c r="F1382" s="131">
        <f t="shared" si="4"/>
        <v>45747</v>
      </c>
      <c r="G1382" s="130" t="str">
        <f t="shared" si="5"/>
        <v/>
      </c>
      <c r="H1382" s="130" t="str">
        <f t="shared" si="6"/>
        <v/>
      </c>
      <c r="I1382" s="147">
        <f t="shared" si="7"/>
        <v>4.272688673</v>
      </c>
      <c r="J1382" s="130"/>
      <c r="K1382" s="130"/>
      <c r="L1382" s="130"/>
      <c r="M1382" s="130"/>
      <c r="N1382" s="130"/>
      <c r="O1382" s="130"/>
      <c r="P1382" s="130"/>
      <c r="Q1382" s="130"/>
      <c r="R1382" s="130"/>
      <c r="S1382" s="130"/>
      <c r="T1382" s="130"/>
      <c r="U1382" s="130"/>
    </row>
    <row r="1383" ht="12.75" customHeight="1">
      <c r="A1383" s="142">
        <v>45570.0</v>
      </c>
      <c r="B1383" s="146">
        <f t="shared" si="8"/>
        <v>4.362811545</v>
      </c>
      <c r="C1383" s="144">
        <f t="shared" si="1"/>
        <v>2024</v>
      </c>
      <c r="D1383" s="144">
        <f t="shared" si="2"/>
        <v>4</v>
      </c>
      <c r="E1383" s="131">
        <f t="shared" si="3"/>
        <v>45657</v>
      </c>
      <c r="F1383" s="131">
        <f t="shared" si="4"/>
        <v>45747</v>
      </c>
      <c r="G1383" s="130" t="str">
        <f t="shared" si="5"/>
        <v/>
      </c>
      <c r="H1383" s="130" t="str">
        <f t="shared" si="6"/>
        <v/>
      </c>
      <c r="I1383" s="147">
        <f t="shared" si="7"/>
        <v>4.272688673</v>
      </c>
      <c r="J1383" s="130"/>
      <c r="K1383" s="130"/>
      <c r="L1383" s="130"/>
      <c r="M1383" s="130"/>
      <c r="N1383" s="130"/>
      <c r="O1383" s="130"/>
      <c r="P1383" s="130"/>
      <c r="Q1383" s="130"/>
      <c r="R1383" s="130"/>
      <c r="S1383" s="130"/>
      <c r="T1383" s="130"/>
      <c r="U1383" s="130"/>
    </row>
    <row r="1384" ht="12.75" customHeight="1">
      <c r="A1384" s="142">
        <v>45571.0</v>
      </c>
      <c r="B1384" s="146">
        <f t="shared" si="8"/>
        <v>4.267074968</v>
      </c>
      <c r="C1384" s="144">
        <f t="shared" si="1"/>
        <v>2024</v>
      </c>
      <c r="D1384" s="144">
        <f t="shared" si="2"/>
        <v>4</v>
      </c>
      <c r="E1384" s="131">
        <f t="shared" si="3"/>
        <v>45657</v>
      </c>
      <c r="F1384" s="131">
        <f t="shared" si="4"/>
        <v>45747</v>
      </c>
      <c r="G1384" s="130" t="str">
        <f t="shared" si="5"/>
        <v/>
      </c>
      <c r="H1384" s="130" t="str">
        <f t="shared" si="6"/>
        <v/>
      </c>
      <c r="I1384" s="147">
        <f t="shared" si="7"/>
        <v>4.272688673</v>
      </c>
      <c r="J1384" s="130"/>
      <c r="K1384" s="130"/>
      <c r="L1384" s="130"/>
      <c r="M1384" s="130"/>
      <c r="N1384" s="130"/>
      <c r="O1384" s="130"/>
      <c r="P1384" s="130"/>
      <c r="Q1384" s="130"/>
      <c r="R1384" s="130"/>
      <c r="S1384" s="130"/>
      <c r="T1384" s="130"/>
      <c r="U1384" s="130"/>
    </row>
    <row r="1385" ht="12.75" customHeight="1">
      <c r="A1385" s="142">
        <v>45572.0</v>
      </c>
      <c r="B1385" s="146">
        <f t="shared" si="8"/>
        <v>4.360708668</v>
      </c>
      <c r="C1385" s="144">
        <f t="shared" si="1"/>
        <v>2024</v>
      </c>
      <c r="D1385" s="144">
        <f t="shared" si="2"/>
        <v>4</v>
      </c>
      <c r="E1385" s="131">
        <f t="shared" si="3"/>
        <v>45657</v>
      </c>
      <c r="F1385" s="131">
        <f t="shared" si="4"/>
        <v>45747</v>
      </c>
      <c r="G1385" s="130" t="str">
        <f t="shared" si="5"/>
        <v/>
      </c>
      <c r="H1385" s="130" t="str">
        <f t="shared" si="6"/>
        <v/>
      </c>
      <c r="I1385" s="147">
        <f t="shared" si="7"/>
        <v>4.272688673</v>
      </c>
      <c r="J1385" s="130"/>
      <c r="K1385" s="130"/>
      <c r="L1385" s="130"/>
      <c r="M1385" s="130"/>
      <c r="N1385" s="130"/>
      <c r="O1385" s="130"/>
      <c r="P1385" s="130"/>
      <c r="Q1385" s="130"/>
      <c r="R1385" s="130"/>
      <c r="S1385" s="130"/>
      <c r="T1385" s="130"/>
      <c r="U1385" s="130"/>
    </row>
    <row r="1386" ht="12.75" customHeight="1">
      <c r="A1386" s="142">
        <v>45573.0</v>
      </c>
      <c r="B1386" s="146">
        <f t="shared" si="8"/>
        <v>4.265022436</v>
      </c>
      <c r="C1386" s="144">
        <f t="shared" si="1"/>
        <v>2024</v>
      </c>
      <c r="D1386" s="144">
        <f t="shared" si="2"/>
        <v>4</v>
      </c>
      <c r="E1386" s="131">
        <f t="shared" si="3"/>
        <v>45657</v>
      </c>
      <c r="F1386" s="131">
        <f t="shared" si="4"/>
        <v>45747</v>
      </c>
      <c r="G1386" s="130" t="str">
        <f t="shared" si="5"/>
        <v/>
      </c>
      <c r="H1386" s="130" t="str">
        <f t="shared" si="6"/>
        <v/>
      </c>
      <c r="I1386" s="147">
        <f t="shared" si="7"/>
        <v>4.272688673</v>
      </c>
      <c r="J1386" s="130"/>
      <c r="K1386" s="130"/>
      <c r="L1386" s="130"/>
      <c r="M1386" s="130"/>
      <c r="N1386" s="130"/>
      <c r="O1386" s="130"/>
      <c r="P1386" s="130"/>
      <c r="Q1386" s="130"/>
      <c r="R1386" s="130"/>
      <c r="S1386" s="130"/>
      <c r="T1386" s="130"/>
      <c r="U1386" s="130"/>
    </row>
    <row r="1387" ht="12.75" customHeight="1">
      <c r="A1387" s="142">
        <v>45574.0</v>
      </c>
      <c r="B1387" s="146">
        <f t="shared" si="8"/>
        <v>4.358606989</v>
      </c>
      <c r="C1387" s="144">
        <f t="shared" si="1"/>
        <v>2024</v>
      </c>
      <c r="D1387" s="144">
        <f t="shared" si="2"/>
        <v>4</v>
      </c>
      <c r="E1387" s="131">
        <f t="shared" si="3"/>
        <v>45657</v>
      </c>
      <c r="F1387" s="131">
        <f t="shared" si="4"/>
        <v>45747</v>
      </c>
      <c r="G1387" s="130" t="str">
        <f t="shared" si="5"/>
        <v/>
      </c>
      <c r="H1387" s="130" t="str">
        <f t="shared" si="6"/>
        <v/>
      </c>
      <c r="I1387" s="147">
        <f t="shared" si="7"/>
        <v>4.272688673</v>
      </c>
      <c r="J1387" s="130"/>
      <c r="K1387" s="130"/>
      <c r="L1387" s="130"/>
      <c r="M1387" s="130"/>
      <c r="N1387" s="130"/>
      <c r="O1387" s="130"/>
      <c r="P1387" s="130"/>
      <c r="Q1387" s="130"/>
      <c r="R1387" s="130"/>
      <c r="S1387" s="130"/>
      <c r="T1387" s="130"/>
      <c r="U1387" s="130"/>
    </row>
    <row r="1388" ht="12.75" customHeight="1">
      <c r="A1388" s="142">
        <v>45575.0</v>
      </c>
      <c r="B1388" s="146">
        <f t="shared" si="8"/>
        <v>4.262971071</v>
      </c>
      <c r="C1388" s="144">
        <f t="shared" si="1"/>
        <v>2024</v>
      </c>
      <c r="D1388" s="144">
        <f t="shared" si="2"/>
        <v>4</v>
      </c>
      <c r="E1388" s="131">
        <f t="shared" si="3"/>
        <v>45657</v>
      </c>
      <c r="F1388" s="131">
        <f t="shared" si="4"/>
        <v>45747</v>
      </c>
      <c r="G1388" s="130" t="str">
        <f t="shared" si="5"/>
        <v/>
      </c>
      <c r="H1388" s="130" t="str">
        <f t="shared" si="6"/>
        <v/>
      </c>
      <c r="I1388" s="147">
        <f t="shared" si="7"/>
        <v>4.272688673</v>
      </c>
      <c r="J1388" s="130"/>
      <c r="K1388" s="130"/>
      <c r="L1388" s="130"/>
      <c r="M1388" s="130"/>
      <c r="N1388" s="130"/>
      <c r="O1388" s="130"/>
      <c r="P1388" s="130"/>
      <c r="Q1388" s="130"/>
      <c r="R1388" s="130"/>
      <c r="S1388" s="130"/>
      <c r="T1388" s="130"/>
      <c r="U1388" s="130"/>
    </row>
    <row r="1389" ht="12.75" customHeight="1">
      <c r="A1389" s="142">
        <v>45576.0</v>
      </c>
      <c r="B1389" s="146">
        <f t="shared" si="8"/>
        <v>4.356506507</v>
      </c>
      <c r="C1389" s="144">
        <f t="shared" si="1"/>
        <v>2024</v>
      </c>
      <c r="D1389" s="144">
        <f t="shared" si="2"/>
        <v>4</v>
      </c>
      <c r="E1389" s="131">
        <f t="shared" si="3"/>
        <v>45657</v>
      </c>
      <c r="F1389" s="131">
        <f t="shared" si="4"/>
        <v>45747</v>
      </c>
      <c r="G1389" s="130" t="str">
        <f t="shared" si="5"/>
        <v/>
      </c>
      <c r="H1389" s="130" t="str">
        <f t="shared" si="6"/>
        <v/>
      </c>
      <c r="I1389" s="147">
        <f t="shared" si="7"/>
        <v>4.272688673</v>
      </c>
      <c r="J1389" s="130"/>
      <c r="K1389" s="130"/>
      <c r="L1389" s="130"/>
      <c r="M1389" s="130"/>
      <c r="N1389" s="130"/>
      <c r="O1389" s="130"/>
      <c r="P1389" s="130"/>
      <c r="Q1389" s="130"/>
      <c r="R1389" s="130"/>
      <c r="S1389" s="130"/>
      <c r="T1389" s="130"/>
      <c r="U1389" s="130"/>
    </row>
    <row r="1390" ht="12.75" customHeight="1">
      <c r="A1390" s="142">
        <v>45577.0</v>
      </c>
      <c r="B1390" s="146">
        <f t="shared" si="8"/>
        <v>4.260920872</v>
      </c>
      <c r="C1390" s="144">
        <f t="shared" si="1"/>
        <v>2024</v>
      </c>
      <c r="D1390" s="144">
        <f t="shared" si="2"/>
        <v>4</v>
      </c>
      <c r="E1390" s="131">
        <f t="shared" si="3"/>
        <v>45657</v>
      </c>
      <c r="F1390" s="131">
        <f t="shared" si="4"/>
        <v>45747</v>
      </c>
      <c r="G1390" s="130" t="str">
        <f t="shared" si="5"/>
        <v/>
      </c>
      <c r="H1390" s="130" t="str">
        <f t="shared" si="6"/>
        <v/>
      </c>
      <c r="I1390" s="147">
        <f t="shared" si="7"/>
        <v>4.272688673</v>
      </c>
      <c r="J1390" s="130"/>
      <c r="K1390" s="130"/>
      <c r="L1390" s="130"/>
      <c r="M1390" s="130"/>
      <c r="N1390" s="130"/>
      <c r="O1390" s="130"/>
      <c r="P1390" s="130"/>
      <c r="Q1390" s="130"/>
      <c r="R1390" s="130"/>
      <c r="S1390" s="130"/>
      <c r="T1390" s="130"/>
      <c r="U1390" s="130"/>
    </row>
    <row r="1391" ht="12.75" customHeight="1">
      <c r="A1391" s="142">
        <v>45578.0</v>
      </c>
      <c r="B1391" s="146">
        <f t="shared" si="8"/>
        <v>4.354407222</v>
      </c>
      <c r="C1391" s="144">
        <f t="shared" si="1"/>
        <v>2024</v>
      </c>
      <c r="D1391" s="144">
        <f t="shared" si="2"/>
        <v>4</v>
      </c>
      <c r="E1391" s="131">
        <f t="shared" si="3"/>
        <v>45657</v>
      </c>
      <c r="F1391" s="131">
        <f t="shared" si="4"/>
        <v>45747</v>
      </c>
      <c r="G1391" s="130" t="str">
        <f t="shared" si="5"/>
        <v/>
      </c>
      <c r="H1391" s="130" t="str">
        <f t="shared" si="6"/>
        <v/>
      </c>
      <c r="I1391" s="147">
        <f t="shared" si="7"/>
        <v>4.272688673</v>
      </c>
      <c r="J1391" s="130"/>
      <c r="K1391" s="130"/>
      <c r="L1391" s="130"/>
      <c r="M1391" s="130"/>
      <c r="N1391" s="130"/>
      <c r="O1391" s="130"/>
      <c r="P1391" s="130"/>
      <c r="Q1391" s="130"/>
      <c r="R1391" s="130"/>
      <c r="S1391" s="130"/>
      <c r="T1391" s="130"/>
      <c r="U1391" s="130"/>
    </row>
    <row r="1392" ht="12.75" customHeight="1">
      <c r="A1392" s="142">
        <v>45579.0</v>
      </c>
      <c r="B1392" s="146">
        <f t="shared" si="8"/>
        <v>4.258871839</v>
      </c>
      <c r="C1392" s="144">
        <f t="shared" si="1"/>
        <v>2024</v>
      </c>
      <c r="D1392" s="144">
        <f t="shared" si="2"/>
        <v>4</v>
      </c>
      <c r="E1392" s="131">
        <f t="shared" si="3"/>
        <v>45657</v>
      </c>
      <c r="F1392" s="131">
        <f t="shared" si="4"/>
        <v>45747</v>
      </c>
      <c r="G1392" s="130" t="str">
        <f t="shared" si="5"/>
        <v/>
      </c>
      <c r="H1392" s="130" t="str">
        <f t="shared" si="6"/>
        <v/>
      </c>
      <c r="I1392" s="147">
        <f t="shared" si="7"/>
        <v>4.272688673</v>
      </c>
      <c r="J1392" s="130"/>
      <c r="K1392" s="130"/>
      <c r="L1392" s="130"/>
      <c r="M1392" s="130"/>
      <c r="N1392" s="130"/>
      <c r="O1392" s="130"/>
      <c r="P1392" s="130"/>
      <c r="Q1392" s="130"/>
      <c r="R1392" s="130"/>
      <c r="S1392" s="130"/>
      <c r="T1392" s="130"/>
      <c r="U1392" s="130"/>
    </row>
    <row r="1393" ht="12.75" customHeight="1">
      <c r="A1393" s="142">
        <v>45580.0</v>
      </c>
      <c r="B1393" s="146">
        <f t="shared" si="8"/>
        <v>4.352309133</v>
      </c>
      <c r="C1393" s="144">
        <f t="shared" si="1"/>
        <v>2024</v>
      </c>
      <c r="D1393" s="144">
        <f t="shared" si="2"/>
        <v>4</v>
      </c>
      <c r="E1393" s="131">
        <f t="shared" si="3"/>
        <v>45657</v>
      </c>
      <c r="F1393" s="131">
        <f t="shared" si="4"/>
        <v>45747</v>
      </c>
      <c r="G1393" s="130" t="str">
        <f t="shared" si="5"/>
        <v/>
      </c>
      <c r="H1393" s="130" t="str">
        <f t="shared" si="6"/>
        <v/>
      </c>
      <c r="I1393" s="147">
        <f t="shared" si="7"/>
        <v>4.272688673</v>
      </c>
      <c r="J1393" s="130"/>
      <c r="K1393" s="130"/>
      <c r="L1393" s="130"/>
      <c r="M1393" s="130"/>
      <c r="N1393" s="130"/>
      <c r="O1393" s="130"/>
      <c r="P1393" s="130"/>
      <c r="Q1393" s="130"/>
      <c r="R1393" s="130"/>
      <c r="S1393" s="130"/>
      <c r="T1393" s="130"/>
      <c r="U1393" s="130"/>
    </row>
    <row r="1394" ht="12.75" customHeight="1">
      <c r="A1394" s="142">
        <v>45581.0</v>
      </c>
      <c r="B1394" s="146">
        <f t="shared" si="8"/>
        <v>4.256823972</v>
      </c>
      <c r="C1394" s="144">
        <f t="shared" si="1"/>
        <v>2024</v>
      </c>
      <c r="D1394" s="144">
        <f t="shared" si="2"/>
        <v>4</v>
      </c>
      <c r="E1394" s="131">
        <f t="shared" si="3"/>
        <v>45657</v>
      </c>
      <c r="F1394" s="131">
        <f t="shared" si="4"/>
        <v>45747</v>
      </c>
      <c r="G1394" s="130" t="str">
        <f t="shared" si="5"/>
        <v/>
      </c>
      <c r="H1394" s="130" t="str">
        <f t="shared" si="6"/>
        <v/>
      </c>
      <c r="I1394" s="147">
        <f t="shared" si="7"/>
        <v>4.272688673</v>
      </c>
      <c r="J1394" s="130"/>
      <c r="K1394" s="130"/>
      <c r="L1394" s="130"/>
      <c r="M1394" s="130"/>
      <c r="N1394" s="130"/>
      <c r="O1394" s="130"/>
      <c r="P1394" s="130"/>
      <c r="Q1394" s="130"/>
      <c r="R1394" s="130"/>
      <c r="S1394" s="130"/>
      <c r="T1394" s="130"/>
      <c r="U1394" s="130"/>
    </row>
    <row r="1395" ht="12.75" customHeight="1">
      <c r="A1395" s="142">
        <v>45582.0</v>
      </c>
      <c r="B1395" s="146">
        <f t="shared" si="8"/>
        <v>4.350212238</v>
      </c>
      <c r="C1395" s="144">
        <f t="shared" si="1"/>
        <v>2024</v>
      </c>
      <c r="D1395" s="144">
        <f t="shared" si="2"/>
        <v>4</v>
      </c>
      <c r="E1395" s="131">
        <f t="shared" si="3"/>
        <v>45657</v>
      </c>
      <c r="F1395" s="131">
        <f t="shared" si="4"/>
        <v>45747</v>
      </c>
      <c r="G1395" s="130" t="str">
        <f t="shared" si="5"/>
        <v/>
      </c>
      <c r="H1395" s="130" t="str">
        <f t="shared" si="6"/>
        <v/>
      </c>
      <c r="I1395" s="147">
        <f t="shared" si="7"/>
        <v>4.272688673</v>
      </c>
      <c r="J1395" s="130"/>
      <c r="K1395" s="130"/>
      <c r="L1395" s="130"/>
      <c r="M1395" s="130"/>
      <c r="N1395" s="130"/>
      <c r="O1395" s="130"/>
      <c r="P1395" s="130"/>
      <c r="Q1395" s="130"/>
      <c r="R1395" s="130"/>
      <c r="S1395" s="130"/>
      <c r="T1395" s="130"/>
      <c r="U1395" s="130"/>
    </row>
    <row r="1396" ht="12.75" customHeight="1">
      <c r="A1396" s="142">
        <v>45583.0</v>
      </c>
      <c r="B1396" s="146">
        <f t="shared" si="8"/>
        <v>4.254777268</v>
      </c>
      <c r="C1396" s="144">
        <f t="shared" si="1"/>
        <v>2024</v>
      </c>
      <c r="D1396" s="144">
        <f t="shared" si="2"/>
        <v>4</v>
      </c>
      <c r="E1396" s="131">
        <f t="shared" si="3"/>
        <v>45657</v>
      </c>
      <c r="F1396" s="131">
        <f t="shared" si="4"/>
        <v>45747</v>
      </c>
      <c r="G1396" s="130" t="str">
        <f t="shared" si="5"/>
        <v/>
      </c>
      <c r="H1396" s="130" t="str">
        <f t="shared" si="6"/>
        <v/>
      </c>
      <c r="I1396" s="147">
        <f t="shared" si="7"/>
        <v>4.272688673</v>
      </c>
      <c r="J1396" s="130"/>
      <c r="K1396" s="130"/>
      <c r="L1396" s="130"/>
      <c r="M1396" s="130"/>
      <c r="N1396" s="130"/>
      <c r="O1396" s="130"/>
      <c r="P1396" s="130"/>
      <c r="Q1396" s="130"/>
      <c r="R1396" s="130"/>
      <c r="S1396" s="130"/>
      <c r="T1396" s="130"/>
      <c r="U1396" s="130"/>
    </row>
    <row r="1397" ht="12.75" customHeight="1">
      <c r="A1397" s="142">
        <v>45584.0</v>
      </c>
      <c r="B1397" s="146">
        <f t="shared" si="8"/>
        <v>4.348116538</v>
      </c>
      <c r="C1397" s="144">
        <f t="shared" si="1"/>
        <v>2024</v>
      </c>
      <c r="D1397" s="144">
        <f t="shared" si="2"/>
        <v>4</v>
      </c>
      <c r="E1397" s="131">
        <f t="shared" si="3"/>
        <v>45657</v>
      </c>
      <c r="F1397" s="131">
        <f t="shared" si="4"/>
        <v>45747</v>
      </c>
      <c r="G1397" s="130" t="str">
        <f t="shared" si="5"/>
        <v/>
      </c>
      <c r="H1397" s="130" t="str">
        <f t="shared" si="6"/>
        <v/>
      </c>
      <c r="I1397" s="147">
        <f t="shared" si="7"/>
        <v>4.272688673</v>
      </c>
      <c r="J1397" s="130"/>
      <c r="K1397" s="130"/>
      <c r="L1397" s="130"/>
      <c r="M1397" s="130"/>
      <c r="N1397" s="130"/>
      <c r="O1397" s="130"/>
      <c r="P1397" s="130"/>
      <c r="Q1397" s="130"/>
      <c r="R1397" s="130"/>
      <c r="S1397" s="130"/>
      <c r="T1397" s="130"/>
      <c r="U1397" s="130"/>
    </row>
    <row r="1398" ht="12.75" customHeight="1">
      <c r="A1398" s="142">
        <v>45585.0</v>
      </c>
      <c r="B1398" s="146">
        <f t="shared" si="8"/>
        <v>4.252731728</v>
      </c>
      <c r="C1398" s="144">
        <f t="shared" si="1"/>
        <v>2024</v>
      </c>
      <c r="D1398" s="144">
        <f t="shared" si="2"/>
        <v>4</v>
      </c>
      <c r="E1398" s="131">
        <f t="shared" si="3"/>
        <v>45657</v>
      </c>
      <c r="F1398" s="131">
        <f t="shared" si="4"/>
        <v>45747</v>
      </c>
      <c r="G1398" s="130" t="str">
        <f t="shared" si="5"/>
        <v/>
      </c>
      <c r="H1398" s="130" t="str">
        <f t="shared" si="6"/>
        <v/>
      </c>
      <c r="I1398" s="147">
        <f t="shared" si="7"/>
        <v>4.272688673</v>
      </c>
      <c r="J1398" s="130"/>
      <c r="K1398" s="130"/>
      <c r="L1398" s="130"/>
      <c r="M1398" s="130"/>
      <c r="N1398" s="130"/>
      <c r="O1398" s="130"/>
      <c r="P1398" s="130"/>
      <c r="Q1398" s="130"/>
      <c r="R1398" s="130"/>
      <c r="S1398" s="130"/>
      <c r="T1398" s="130"/>
      <c r="U1398" s="130"/>
    </row>
    <row r="1399" ht="12.75" customHeight="1">
      <c r="A1399" s="142">
        <v>45586.0</v>
      </c>
      <c r="B1399" s="146">
        <f t="shared" si="8"/>
        <v>4.346022031</v>
      </c>
      <c r="C1399" s="144">
        <f t="shared" si="1"/>
        <v>2024</v>
      </c>
      <c r="D1399" s="144">
        <f t="shared" si="2"/>
        <v>4</v>
      </c>
      <c r="E1399" s="131">
        <f t="shared" si="3"/>
        <v>45657</v>
      </c>
      <c r="F1399" s="131">
        <f t="shared" si="4"/>
        <v>45747</v>
      </c>
      <c r="G1399" s="130" t="str">
        <f t="shared" si="5"/>
        <v/>
      </c>
      <c r="H1399" s="130" t="str">
        <f t="shared" si="6"/>
        <v/>
      </c>
      <c r="I1399" s="147">
        <f t="shared" si="7"/>
        <v>4.272688673</v>
      </c>
      <c r="J1399" s="130"/>
      <c r="K1399" s="130"/>
      <c r="L1399" s="130"/>
      <c r="M1399" s="130"/>
      <c r="N1399" s="130"/>
      <c r="O1399" s="130"/>
      <c r="P1399" s="130"/>
      <c r="Q1399" s="130"/>
      <c r="R1399" s="130"/>
      <c r="S1399" s="130"/>
      <c r="T1399" s="130"/>
      <c r="U1399" s="130"/>
    </row>
    <row r="1400" ht="12.75" customHeight="1">
      <c r="A1400" s="142">
        <v>45587.0</v>
      </c>
      <c r="B1400" s="146">
        <f t="shared" si="8"/>
        <v>4.250687352</v>
      </c>
      <c r="C1400" s="144">
        <f t="shared" si="1"/>
        <v>2024</v>
      </c>
      <c r="D1400" s="144">
        <f t="shared" si="2"/>
        <v>4</v>
      </c>
      <c r="E1400" s="131">
        <f t="shared" si="3"/>
        <v>45657</v>
      </c>
      <c r="F1400" s="131">
        <f t="shared" si="4"/>
        <v>45747</v>
      </c>
      <c r="G1400" s="130" t="str">
        <f t="shared" si="5"/>
        <v/>
      </c>
      <c r="H1400" s="130" t="str">
        <f t="shared" si="6"/>
        <v/>
      </c>
      <c r="I1400" s="147">
        <f t="shared" si="7"/>
        <v>4.272688673</v>
      </c>
      <c r="J1400" s="130"/>
      <c r="K1400" s="130"/>
      <c r="L1400" s="130"/>
      <c r="M1400" s="130"/>
      <c r="N1400" s="130"/>
      <c r="O1400" s="130"/>
      <c r="P1400" s="130"/>
      <c r="Q1400" s="130"/>
      <c r="R1400" s="130"/>
      <c r="S1400" s="130"/>
      <c r="T1400" s="130"/>
      <c r="U1400" s="130"/>
    </row>
    <row r="1401" ht="12.75" customHeight="1">
      <c r="A1401" s="142">
        <v>45588.0</v>
      </c>
      <c r="B1401" s="146">
        <f t="shared" si="8"/>
        <v>4.343928717</v>
      </c>
      <c r="C1401" s="144">
        <f t="shared" si="1"/>
        <v>2024</v>
      </c>
      <c r="D1401" s="144">
        <f t="shared" si="2"/>
        <v>4</v>
      </c>
      <c r="E1401" s="131">
        <f t="shared" si="3"/>
        <v>45657</v>
      </c>
      <c r="F1401" s="131">
        <f t="shared" si="4"/>
        <v>45747</v>
      </c>
      <c r="G1401" s="130" t="str">
        <f t="shared" si="5"/>
        <v/>
      </c>
      <c r="H1401" s="130" t="str">
        <f t="shared" si="6"/>
        <v/>
      </c>
      <c r="I1401" s="147">
        <f t="shared" si="7"/>
        <v>4.272688673</v>
      </c>
      <c r="J1401" s="130"/>
      <c r="K1401" s="130"/>
      <c r="L1401" s="130"/>
      <c r="M1401" s="130"/>
      <c r="N1401" s="130"/>
      <c r="O1401" s="130"/>
      <c r="P1401" s="130"/>
      <c r="Q1401" s="130"/>
      <c r="R1401" s="130"/>
      <c r="S1401" s="130"/>
      <c r="T1401" s="130"/>
      <c r="U1401" s="130"/>
    </row>
    <row r="1402" ht="12.75" customHeight="1">
      <c r="A1402" s="142">
        <v>45589.0</v>
      </c>
      <c r="B1402" s="146">
        <f t="shared" si="8"/>
        <v>4.248644137</v>
      </c>
      <c r="C1402" s="144">
        <f t="shared" si="1"/>
        <v>2024</v>
      </c>
      <c r="D1402" s="144">
        <f t="shared" si="2"/>
        <v>4</v>
      </c>
      <c r="E1402" s="131">
        <f t="shared" si="3"/>
        <v>45657</v>
      </c>
      <c r="F1402" s="131">
        <f t="shared" si="4"/>
        <v>45747</v>
      </c>
      <c r="G1402" s="130" t="str">
        <f t="shared" si="5"/>
        <v/>
      </c>
      <c r="H1402" s="130" t="str">
        <f t="shared" si="6"/>
        <v/>
      </c>
      <c r="I1402" s="147">
        <f t="shared" si="7"/>
        <v>4.272688673</v>
      </c>
      <c r="J1402" s="130"/>
      <c r="K1402" s="130"/>
      <c r="L1402" s="130"/>
      <c r="M1402" s="130"/>
      <c r="N1402" s="130"/>
      <c r="O1402" s="130"/>
      <c r="P1402" s="130"/>
      <c r="Q1402" s="130"/>
      <c r="R1402" s="130"/>
      <c r="S1402" s="130"/>
      <c r="T1402" s="130"/>
      <c r="U1402" s="130"/>
    </row>
    <row r="1403" ht="12.75" customHeight="1">
      <c r="A1403" s="142">
        <v>45590.0</v>
      </c>
      <c r="B1403" s="146">
        <f t="shared" si="8"/>
        <v>4.341836594</v>
      </c>
      <c r="C1403" s="144">
        <f t="shared" si="1"/>
        <v>2024</v>
      </c>
      <c r="D1403" s="144">
        <f t="shared" si="2"/>
        <v>4</v>
      </c>
      <c r="E1403" s="131">
        <f t="shared" si="3"/>
        <v>45657</v>
      </c>
      <c r="F1403" s="131">
        <f t="shared" si="4"/>
        <v>45747</v>
      </c>
      <c r="G1403" s="130" t="str">
        <f t="shared" si="5"/>
        <v/>
      </c>
      <c r="H1403" s="130" t="str">
        <f t="shared" si="6"/>
        <v/>
      </c>
      <c r="I1403" s="147">
        <f t="shared" si="7"/>
        <v>4.272688673</v>
      </c>
      <c r="J1403" s="130"/>
      <c r="K1403" s="130"/>
      <c r="L1403" s="130"/>
      <c r="M1403" s="130"/>
      <c r="N1403" s="130"/>
      <c r="O1403" s="130"/>
      <c r="P1403" s="130"/>
      <c r="Q1403" s="130"/>
      <c r="R1403" s="130"/>
      <c r="S1403" s="130"/>
      <c r="T1403" s="130"/>
      <c r="U1403" s="130"/>
    </row>
    <row r="1404" ht="12.75" customHeight="1">
      <c r="A1404" s="142">
        <v>45591.0</v>
      </c>
      <c r="B1404" s="146">
        <f t="shared" si="8"/>
        <v>4.246602083</v>
      </c>
      <c r="C1404" s="144">
        <f t="shared" si="1"/>
        <v>2024</v>
      </c>
      <c r="D1404" s="144">
        <f t="shared" si="2"/>
        <v>4</v>
      </c>
      <c r="E1404" s="131">
        <f t="shared" si="3"/>
        <v>45657</v>
      </c>
      <c r="F1404" s="131">
        <f t="shared" si="4"/>
        <v>45747</v>
      </c>
      <c r="G1404" s="130" t="str">
        <f t="shared" si="5"/>
        <v/>
      </c>
      <c r="H1404" s="130" t="str">
        <f t="shared" si="6"/>
        <v/>
      </c>
      <c r="I1404" s="147">
        <f t="shared" si="7"/>
        <v>4.272688673</v>
      </c>
      <c r="J1404" s="130"/>
      <c r="K1404" s="130"/>
      <c r="L1404" s="130"/>
      <c r="M1404" s="130"/>
      <c r="N1404" s="130"/>
      <c r="O1404" s="130"/>
      <c r="P1404" s="130"/>
      <c r="Q1404" s="130"/>
      <c r="R1404" s="130"/>
      <c r="S1404" s="130"/>
      <c r="T1404" s="130"/>
      <c r="U1404" s="130"/>
    </row>
    <row r="1405" ht="12.75" customHeight="1">
      <c r="A1405" s="142">
        <v>45592.0</v>
      </c>
      <c r="B1405" s="146">
        <f t="shared" si="8"/>
        <v>4.339745663</v>
      </c>
      <c r="C1405" s="144">
        <f t="shared" si="1"/>
        <v>2024</v>
      </c>
      <c r="D1405" s="144">
        <f t="shared" si="2"/>
        <v>4</v>
      </c>
      <c r="E1405" s="131">
        <f t="shared" si="3"/>
        <v>45657</v>
      </c>
      <c r="F1405" s="131">
        <f t="shared" si="4"/>
        <v>45747</v>
      </c>
      <c r="G1405" s="130" t="str">
        <f t="shared" si="5"/>
        <v/>
      </c>
      <c r="H1405" s="130" t="str">
        <f t="shared" si="6"/>
        <v/>
      </c>
      <c r="I1405" s="147">
        <f t="shared" si="7"/>
        <v>4.272688673</v>
      </c>
      <c r="J1405" s="130"/>
      <c r="K1405" s="130"/>
      <c r="L1405" s="130"/>
      <c r="M1405" s="130"/>
      <c r="N1405" s="130"/>
      <c r="O1405" s="130"/>
      <c r="P1405" s="130"/>
      <c r="Q1405" s="130"/>
      <c r="R1405" s="130"/>
      <c r="S1405" s="130"/>
      <c r="T1405" s="130"/>
      <c r="U1405" s="130"/>
    </row>
    <row r="1406" ht="12.75" customHeight="1">
      <c r="A1406" s="142">
        <v>45593.0</v>
      </c>
      <c r="B1406" s="146">
        <f t="shared" si="8"/>
        <v>4.24456119</v>
      </c>
      <c r="C1406" s="144">
        <f t="shared" si="1"/>
        <v>2024</v>
      </c>
      <c r="D1406" s="144">
        <f t="shared" si="2"/>
        <v>4</v>
      </c>
      <c r="E1406" s="131">
        <f t="shared" si="3"/>
        <v>45657</v>
      </c>
      <c r="F1406" s="131">
        <f t="shared" si="4"/>
        <v>45747</v>
      </c>
      <c r="G1406" s="130" t="str">
        <f t="shared" si="5"/>
        <v/>
      </c>
      <c r="H1406" s="130" t="str">
        <f t="shared" si="6"/>
        <v/>
      </c>
      <c r="I1406" s="147">
        <f t="shared" si="7"/>
        <v>4.272688673</v>
      </c>
      <c r="J1406" s="130"/>
      <c r="K1406" s="130"/>
      <c r="L1406" s="130"/>
      <c r="M1406" s="130"/>
      <c r="N1406" s="130"/>
      <c r="O1406" s="130"/>
      <c r="P1406" s="130"/>
      <c r="Q1406" s="130"/>
      <c r="R1406" s="130"/>
      <c r="S1406" s="130"/>
      <c r="T1406" s="130"/>
      <c r="U1406" s="130"/>
    </row>
    <row r="1407" ht="12.75" customHeight="1">
      <c r="A1407" s="142">
        <v>45594.0</v>
      </c>
      <c r="B1407" s="146">
        <f t="shared" si="8"/>
        <v>4.337655922</v>
      </c>
      <c r="C1407" s="144">
        <f t="shared" si="1"/>
        <v>2024</v>
      </c>
      <c r="D1407" s="144">
        <f t="shared" si="2"/>
        <v>4</v>
      </c>
      <c r="E1407" s="131">
        <f t="shared" si="3"/>
        <v>45657</v>
      </c>
      <c r="F1407" s="131">
        <f t="shared" si="4"/>
        <v>45747</v>
      </c>
      <c r="G1407" s="130" t="str">
        <f t="shared" si="5"/>
        <v/>
      </c>
      <c r="H1407" s="130" t="str">
        <f t="shared" si="6"/>
        <v/>
      </c>
      <c r="I1407" s="147">
        <f t="shared" si="7"/>
        <v>4.272688673</v>
      </c>
      <c r="J1407" s="130"/>
      <c r="K1407" s="130"/>
      <c r="L1407" s="130"/>
      <c r="M1407" s="130"/>
      <c r="N1407" s="130"/>
      <c r="O1407" s="130"/>
      <c r="P1407" s="130"/>
      <c r="Q1407" s="130"/>
      <c r="R1407" s="130"/>
      <c r="S1407" s="130"/>
      <c r="T1407" s="130"/>
      <c r="U1407" s="130"/>
    </row>
    <row r="1408" ht="12.75" customHeight="1">
      <c r="A1408" s="142">
        <v>45595.0</v>
      </c>
      <c r="B1408" s="146">
        <f t="shared" si="8"/>
        <v>4.242521457</v>
      </c>
      <c r="C1408" s="144">
        <f t="shared" si="1"/>
        <v>2024</v>
      </c>
      <c r="D1408" s="144">
        <f t="shared" si="2"/>
        <v>4</v>
      </c>
      <c r="E1408" s="131">
        <f t="shared" si="3"/>
        <v>45657</v>
      </c>
      <c r="F1408" s="131">
        <f t="shared" si="4"/>
        <v>45747</v>
      </c>
      <c r="G1408" s="130" t="str">
        <f t="shared" si="5"/>
        <v/>
      </c>
      <c r="H1408" s="130" t="str">
        <f t="shared" si="6"/>
        <v/>
      </c>
      <c r="I1408" s="147">
        <f t="shared" si="7"/>
        <v>4.272688673</v>
      </c>
      <c r="J1408" s="130"/>
      <c r="K1408" s="130"/>
      <c r="L1408" s="130"/>
      <c r="M1408" s="130"/>
      <c r="N1408" s="130"/>
      <c r="O1408" s="130"/>
      <c r="P1408" s="130"/>
      <c r="Q1408" s="130"/>
      <c r="R1408" s="130"/>
      <c r="S1408" s="130"/>
      <c r="T1408" s="130"/>
      <c r="U1408" s="130"/>
    </row>
    <row r="1409" ht="12.75" customHeight="1">
      <c r="A1409" s="142">
        <v>45596.0</v>
      </c>
      <c r="B1409" s="146">
        <f t="shared" si="8"/>
        <v>4.33556737</v>
      </c>
      <c r="C1409" s="144">
        <f t="shared" si="1"/>
        <v>2024</v>
      </c>
      <c r="D1409" s="144">
        <f t="shared" si="2"/>
        <v>4</v>
      </c>
      <c r="E1409" s="131">
        <f t="shared" si="3"/>
        <v>45657</v>
      </c>
      <c r="F1409" s="131">
        <f t="shared" si="4"/>
        <v>45747</v>
      </c>
      <c r="G1409" s="130" t="str">
        <f t="shared" si="5"/>
        <v/>
      </c>
      <c r="H1409" s="130" t="str">
        <f t="shared" si="6"/>
        <v/>
      </c>
      <c r="I1409" s="147">
        <f t="shared" si="7"/>
        <v>4.272688673</v>
      </c>
      <c r="J1409" s="130"/>
      <c r="K1409" s="130"/>
      <c r="L1409" s="130"/>
      <c r="M1409" s="130"/>
      <c r="N1409" s="130"/>
      <c r="O1409" s="130"/>
      <c r="P1409" s="130"/>
      <c r="Q1409" s="130"/>
      <c r="R1409" s="130"/>
      <c r="S1409" s="130"/>
      <c r="T1409" s="130"/>
      <c r="U1409" s="130"/>
    </row>
    <row r="1410" ht="12.75" customHeight="1">
      <c r="A1410" s="142">
        <v>45597.0</v>
      </c>
      <c r="B1410" s="146">
        <f t="shared" si="8"/>
        <v>4.240482883</v>
      </c>
      <c r="C1410" s="144">
        <f t="shared" si="1"/>
        <v>2024</v>
      </c>
      <c r="D1410" s="144">
        <f t="shared" si="2"/>
        <v>4</v>
      </c>
      <c r="E1410" s="131">
        <f t="shared" si="3"/>
        <v>45657</v>
      </c>
      <c r="F1410" s="131">
        <f t="shared" si="4"/>
        <v>45747</v>
      </c>
      <c r="G1410" s="130" t="str">
        <f t="shared" si="5"/>
        <v/>
      </c>
      <c r="H1410" s="130" t="str">
        <f t="shared" si="6"/>
        <v/>
      </c>
      <c r="I1410" s="147">
        <f t="shared" si="7"/>
        <v>4.272688673</v>
      </c>
      <c r="J1410" s="130"/>
      <c r="K1410" s="130"/>
      <c r="L1410" s="130"/>
      <c r="M1410" s="130"/>
      <c r="N1410" s="130"/>
      <c r="O1410" s="130"/>
      <c r="P1410" s="130"/>
      <c r="Q1410" s="130"/>
      <c r="R1410" s="130"/>
      <c r="S1410" s="130"/>
      <c r="T1410" s="130"/>
      <c r="U1410" s="130"/>
    </row>
    <row r="1411" ht="12.75" customHeight="1">
      <c r="A1411" s="142">
        <v>45598.0</v>
      </c>
      <c r="B1411" s="146">
        <f t="shared" si="8"/>
        <v>4.333480007</v>
      </c>
      <c r="C1411" s="144">
        <f t="shared" si="1"/>
        <v>2024</v>
      </c>
      <c r="D1411" s="144">
        <f t="shared" si="2"/>
        <v>4</v>
      </c>
      <c r="E1411" s="131">
        <f t="shared" si="3"/>
        <v>45657</v>
      </c>
      <c r="F1411" s="131">
        <f t="shared" si="4"/>
        <v>45747</v>
      </c>
      <c r="G1411" s="130" t="str">
        <f t="shared" si="5"/>
        <v/>
      </c>
      <c r="H1411" s="130" t="str">
        <f t="shared" si="6"/>
        <v/>
      </c>
      <c r="I1411" s="147">
        <f t="shared" si="7"/>
        <v>4.272688673</v>
      </c>
      <c r="J1411" s="130"/>
      <c r="K1411" s="130"/>
      <c r="L1411" s="130"/>
      <c r="M1411" s="130"/>
      <c r="N1411" s="130"/>
      <c r="O1411" s="130"/>
      <c r="P1411" s="130"/>
      <c r="Q1411" s="130"/>
      <c r="R1411" s="130"/>
      <c r="S1411" s="130"/>
      <c r="T1411" s="130"/>
      <c r="U1411" s="130"/>
    </row>
    <row r="1412" ht="12.75" customHeight="1">
      <c r="A1412" s="142">
        <v>45599.0</v>
      </c>
      <c r="B1412" s="146">
        <f t="shared" si="8"/>
        <v>4.238445467</v>
      </c>
      <c r="C1412" s="144">
        <f t="shared" si="1"/>
        <v>2024</v>
      </c>
      <c r="D1412" s="144">
        <f t="shared" si="2"/>
        <v>4</v>
      </c>
      <c r="E1412" s="131">
        <f t="shared" si="3"/>
        <v>45657</v>
      </c>
      <c r="F1412" s="131">
        <f t="shared" si="4"/>
        <v>45747</v>
      </c>
      <c r="G1412" s="130" t="str">
        <f t="shared" si="5"/>
        <v/>
      </c>
      <c r="H1412" s="130" t="str">
        <f t="shared" si="6"/>
        <v/>
      </c>
      <c r="I1412" s="147">
        <f t="shared" si="7"/>
        <v>4.272688673</v>
      </c>
      <c r="J1412" s="130"/>
      <c r="K1412" s="130"/>
      <c r="L1412" s="130"/>
      <c r="M1412" s="130"/>
      <c r="N1412" s="130"/>
      <c r="O1412" s="130"/>
      <c r="P1412" s="130"/>
      <c r="Q1412" s="130"/>
      <c r="R1412" s="130"/>
      <c r="S1412" s="130"/>
      <c r="T1412" s="130"/>
      <c r="U1412" s="130"/>
    </row>
    <row r="1413" ht="12.75" customHeight="1">
      <c r="A1413" s="142">
        <v>45600.0</v>
      </c>
      <c r="B1413" s="146">
        <f t="shared" si="8"/>
        <v>4.331393832</v>
      </c>
      <c r="C1413" s="144">
        <f t="shared" si="1"/>
        <v>2024</v>
      </c>
      <c r="D1413" s="144">
        <f t="shared" si="2"/>
        <v>4</v>
      </c>
      <c r="E1413" s="131">
        <f t="shared" si="3"/>
        <v>45657</v>
      </c>
      <c r="F1413" s="131">
        <f t="shared" si="4"/>
        <v>45747</v>
      </c>
      <c r="G1413" s="130" t="str">
        <f t="shared" si="5"/>
        <v/>
      </c>
      <c r="H1413" s="130" t="str">
        <f t="shared" si="6"/>
        <v/>
      </c>
      <c r="I1413" s="147">
        <f t="shared" si="7"/>
        <v>4.272688673</v>
      </c>
      <c r="J1413" s="130"/>
      <c r="K1413" s="130"/>
      <c r="L1413" s="130"/>
      <c r="M1413" s="130"/>
      <c r="N1413" s="130"/>
      <c r="O1413" s="130"/>
      <c r="P1413" s="130"/>
      <c r="Q1413" s="130"/>
      <c r="R1413" s="130"/>
      <c r="S1413" s="130"/>
      <c r="T1413" s="130"/>
      <c r="U1413" s="130"/>
    </row>
    <row r="1414" ht="12.75" customHeight="1">
      <c r="A1414" s="142">
        <v>45601.0</v>
      </c>
      <c r="B1414" s="146">
        <f t="shared" si="8"/>
        <v>4.236409208</v>
      </c>
      <c r="C1414" s="144">
        <f t="shared" si="1"/>
        <v>2024</v>
      </c>
      <c r="D1414" s="144">
        <f t="shared" si="2"/>
        <v>4</v>
      </c>
      <c r="E1414" s="131">
        <f t="shared" si="3"/>
        <v>45657</v>
      </c>
      <c r="F1414" s="131">
        <f t="shared" si="4"/>
        <v>45747</v>
      </c>
      <c r="G1414" s="130" t="str">
        <f t="shared" si="5"/>
        <v/>
      </c>
      <c r="H1414" s="130" t="str">
        <f t="shared" si="6"/>
        <v/>
      </c>
      <c r="I1414" s="147">
        <f t="shared" si="7"/>
        <v>4.272688673</v>
      </c>
      <c r="J1414" s="130"/>
      <c r="K1414" s="130"/>
      <c r="L1414" s="130"/>
      <c r="M1414" s="130"/>
      <c r="N1414" s="130"/>
      <c r="O1414" s="130"/>
      <c r="P1414" s="130"/>
      <c r="Q1414" s="130"/>
      <c r="R1414" s="130"/>
      <c r="S1414" s="130"/>
      <c r="T1414" s="130"/>
      <c r="U1414" s="130"/>
    </row>
    <row r="1415" ht="12.75" customHeight="1">
      <c r="A1415" s="142">
        <v>45602.0</v>
      </c>
      <c r="B1415" s="146">
        <f t="shared" si="8"/>
        <v>4.329308844</v>
      </c>
      <c r="C1415" s="144">
        <f t="shared" si="1"/>
        <v>2024</v>
      </c>
      <c r="D1415" s="144">
        <f t="shared" si="2"/>
        <v>4</v>
      </c>
      <c r="E1415" s="131">
        <f t="shared" si="3"/>
        <v>45657</v>
      </c>
      <c r="F1415" s="131">
        <f t="shared" si="4"/>
        <v>45747</v>
      </c>
      <c r="G1415" s="130" t="str">
        <f t="shared" si="5"/>
        <v/>
      </c>
      <c r="H1415" s="130" t="str">
        <f t="shared" si="6"/>
        <v/>
      </c>
      <c r="I1415" s="147">
        <f t="shared" si="7"/>
        <v>4.272688673</v>
      </c>
      <c r="J1415" s="130"/>
      <c r="K1415" s="130"/>
      <c r="L1415" s="130"/>
      <c r="M1415" s="130"/>
      <c r="N1415" s="130"/>
      <c r="O1415" s="130"/>
      <c r="P1415" s="130"/>
      <c r="Q1415" s="130"/>
      <c r="R1415" s="130"/>
      <c r="S1415" s="130"/>
      <c r="T1415" s="130"/>
      <c r="U1415" s="130"/>
    </row>
    <row r="1416" ht="12.75" customHeight="1">
      <c r="A1416" s="142">
        <v>45603.0</v>
      </c>
      <c r="B1416" s="146">
        <f t="shared" si="8"/>
        <v>4.234374107</v>
      </c>
      <c r="C1416" s="144">
        <f t="shared" si="1"/>
        <v>2024</v>
      </c>
      <c r="D1416" s="144">
        <f t="shared" si="2"/>
        <v>4</v>
      </c>
      <c r="E1416" s="131">
        <f t="shared" si="3"/>
        <v>45657</v>
      </c>
      <c r="F1416" s="131">
        <f t="shared" si="4"/>
        <v>45747</v>
      </c>
      <c r="G1416" s="130" t="str">
        <f t="shared" si="5"/>
        <v/>
      </c>
      <c r="H1416" s="130" t="str">
        <f t="shared" si="6"/>
        <v/>
      </c>
      <c r="I1416" s="147">
        <f t="shared" si="7"/>
        <v>4.272688673</v>
      </c>
      <c r="J1416" s="130"/>
      <c r="K1416" s="130"/>
      <c r="L1416" s="130"/>
      <c r="M1416" s="130"/>
      <c r="N1416" s="130"/>
      <c r="O1416" s="130"/>
      <c r="P1416" s="130"/>
      <c r="Q1416" s="130"/>
      <c r="R1416" s="130"/>
      <c r="S1416" s="130"/>
      <c r="T1416" s="130"/>
      <c r="U1416" s="130"/>
    </row>
    <row r="1417" ht="12.75" customHeight="1">
      <c r="A1417" s="142">
        <v>45604.0</v>
      </c>
      <c r="B1417" s="146">
        <f t="shared" si="8"/>
        <v>4.327225043</v>
      </c>
      <c r="C1417" s="144">
        <f t="shared" si="1"/>
        <v>2024</v>
      </c>
      <c r="D1417" s="144">
        <f t="shared" si="2"/>
        <v>4</v>
      </c>
      <c r="E1417" s="131">
        <f t="shared" si="3"/>
        <v>45657</v>
      </c>
      <c r="F1417" s="131">
        <f t="shared" si="4"/>
        <v>45747</v>
      </c>
      <c r="G1417" s="130" t="str">
        <f t="shared" si="5"/>
        <v/>
      </c>
      <c r="H1417" s="130" t="str">
        <f t="shared" si="6"/>
        <v/>
      </c>
      <c r="I1417" s="147">
        <f t="shared" si="7"/>
        <v>4.272688673</v>
      </c>
      <c r="J1417" s="130"/>
      <c r="K1417" s="130"/>
      <c r="L1417" s="130"/>
      <c r="M1417" s="130"/>
      <c r="N1417" s="130"/>
      <c r="O1417" s="130"/>
      <c r="P1417" s="130"/>
      <c r="Q1417" s="130"/>
      <c r="R1417" s="130"/>
      <c r="S1417" s="130"/>
      <c r="T1417" s="130"/>
      <c r="U1417" s="130"/>
    </row>
    <row r="1418" ht="12.75" customHeight="1">
      <c r="A1418" s="142">
        <v>45605.0</v>
      </c>
      <c r="B1418" s="146">
        <f t="shared" si="8"/>
        <v>4.232340161</v>
      </c>
      <c r="C1418" s="144">
        <f t="shared" si="1"/>
        <v>2024</v>
      </c>
      <c r="D1418" s="144">
        <f t="shared" si="2"/>
        <v>4</v>
      </c>
      <c r="E1418" s="131">
        <f t="shared" si="3"/>
        <v>45657</v>
      </c>
      <c r="F1418" s="131">
        <f t="shared" si="4"/>
        <v>45747</v>
      </c>
      <c r="G1418" s="130" t="str">
        <f t="shared" si="5"/>
        <v/>
      </c>
      <c r="H1418" s="130" t="str">
        <f t="shared" si="6"/>
        <v/>
      </c>
      <c r="I1418" s="147">
        <f t="shared" si="7"/>
        <v>4.272688673</v>
      </c>
      <c r="J1418" s="130"/>
      <c r="K1418" s="130"/>
      <c r="L1418" s="130"/>
      <c r="M1418" s="130"/>
      <c r="N1418" s="130"/>
      <c r="O1418" s="130"/>
      <c r="P1418" s="130"/>
      <c r="Q1418" s="130"/>
      <c r="R1418" s="130"/>
      <c r="S1418" s="130"/>
      <c r="T1418" s="130"/>
      <c r="U1418" s="130"/>
    </row>
    <row r="1419" ht="12.75" customHeight="1">
      <c r="A1419" s="142">
        <v>45606.0</v>
      </c>
      <c r="B1419" s="146">
        <f t="shared" si="8"/>
        <v>4.325142428</v>
      </c>
      <c r="C1419" s="144">
        <f t="shared" si="1"/>
        <v>2024</v>
      </c>
      <c r="D1419" s="144">
        <f t="shared" si="2"/>
        <v>4</v>
      </c>
      <c r="E1419" s="131">
        <f t="shared" si="3"/>
        <v>45657</v>
      </c>
      <c r="F1419" s="131">
        <f t="shared" si="4"/>
        <v>45747</v>
      </c>
      <c r="G1419" s="130" t="str">
        <f t="shared" si="5"/>
        <v/>
      </c>
      <c r="H1419" s="130" t="str">
        <f t="shared" si="6"/>
        <v/>
      </c>
      <c r="I1419" s="147">
        <f t="shared" si="7"/>
        <v>4.272688673</v>
      </c>
      <c r="J1419" s="130"/>
      <c r="K1419" s="130"/>
      <c r="L1419" s="130"/>
      <c r="M1419" s="130"/>
      <c r="N1419" s="130"/>
      <c r="O1419" s="130"/>
      <c r="P1419" s="130"/>
      <c r="Q1419" s="130"/>
      <c r="R1419" s="130"/>
      <c r="S1419" s="130"/>
      <c r="T1419" s="130"/>
      <c r="U1419" s="130"/>
    </row>
    <row r="1420" ht="12.75" customHeight="1">
      <c r="A1420" s="142">
        <v>45607.0</v>
      </c>
      <c r="B1420" s="146">
        <f t="shared" si="8"/>
        <v>4.230307371</v>
      </c>
      <c r="C1420" s="144">
        <f t="shared" si="1"/>
        <v>2024</v>
      </c>
      <c r="D1420" s="144">
        <f t="shared" si="2"/>
        <v>4</v>
      </c>
      <c r="E1420" s="131">
        <f t="shared" si="3"/>
        <v>45657</v>
      </c>
      <c r="F1420" s="131">
        <f t="shared" si="4"/>
        <v>45747</v>
      </c>
      <c r="G1420" s="130" t="str">
        <f t="shared" si="5"/>
        <v/>
      </c>
      <c r="H1420" s="130" t="str">
        <f t="shared" si="6"/>
        <v/>
      </c>
      <c r="I1420" s="147">
        <f t="shared" si="7"/>
        <v>4.272688673</v>
      </c>
      <c r="J1420" s="130"/>
      <c r="K1420" s="130"/>
      <c r="L1420" s="130"/>
      <c r="M1420" s="130"/>
      <c r="N1420" s="130"/>
      <c r="O1420" s="130"/>
      <c r="P1420" s="130"/>
      <c r="Q1420" s="130"/>
      <c r="R1420" s="130"/>
      <c r="S1420" s="130"/>
      <c r="T1420" s="130"/>
      <c r="U1420" s="130"/>
    </row>
    <row r="1421" ht="12.75" customHeight="1">
      <c r="A1421" s="142">
        <v>45608.0</v>
      </c>
      <c r="B1421" s="146">
        <f t="shared" si="8"/>
        <v>4.323060997</v>
      </c>
      <c r="C1421" s="144">
        <f t="shared" si="1"/>
        <v>2024</v>
      </c>
      <c r="D1421" s="144">
        <f t="shared" si="2"/>
        <v>4</v>
      </c>
      <c r="E1421" s="131">
        <f t="shared" si="3"/>
        <v>45657</v>
      </c>
      <c r="F1421" s="131">
        <f t="shared" si="4"/>
        <v>45747</v>
      </c>
      <c r="G1421" s="130" t="str">
        <f t="shared" si="5"/>
        <v/>
      </c>
      <c r="H1421" s="130" t="str">
        <f t="shared" si="6"/>
        <v/>
      </c>
      <c r="I1421" s="147">
        <f t="shared" si="7"/>
        <v>4.272688673</v>
      </c>
      <c r="J1421" s="130"/>
      <c r="K1421" s="130"/>
      <c r="L1421" s="130"/>
      <c r="M1421" s="130"/>
      <c r="N1421" s="130"/>
      <c r="O1421" s="130"/>
      <c r="P1421" s="130"/>
      <c r="Q1421" s="130"/>
      <c r="R1421" s="130"/>
      <c r="S1421" s="130"/>
      <c r="T1421" s="130"/>
      <c r="U1421" s="130"/>
    </row>
    <row r="1422" ht="12.75" customHeight="1">
      <c r="A1422" s="142">
        <v>45609.0</v>
      </c>
      <c r="B1422" s="146">
        <f t="shared" si="8"/>
        <v>4.228275735</v>
      </c>
      <c r="C1422" s="144">
        <f t="shared" si="1"/>
        <v>2024</v>
      </c>
      <c r="D1422" s="144">
        <f t="shared" si="2"/>
        <v>4</v>
      </c>
      <c r="E1422" s="131">
        <f t="shared" si="3"/>
        <v>45657</v>
      </c>
      <c r="F1422" s="131">
        <f t="shared" si="4"/>
        <v>45747</v>
      </c>
      <c r="G1422" s="130" t="str">
        <f t="shared" si="5"/>
        <v/>
      </c>
      <c r="H1422" s="130" t="str">
        <f t="shared" si="6"/>
        <v/>
      </c>
      <c r="I1422" s="147">
        <f t="shared" si="7"/>
        <v>4.272688673</v>
      </c>
      <c r="J1422" s="130"/>
      <c r="K1422" s="130"/>
      <c r="L1422" s="130"/>
      <c r="M1422" s="130"/>
      <c r="N1422" s="130"/>
      <c r="O1422" s="130"/>
      <c r="P1422" s="130"/>
      <c r="Q1422" s="130"/>
      <c r="R1422" s="130"/>
      <c r="S1422" s="130"/>
      <c r="T1422" s="130"/>
      <c r="U1422" s="130"/>
    </row>
    <row r="1423" ht="12.75" customHeight="1">
      <c r="A1423" s="142">
        <v>45610.0</v>
      </c>
      <c r="B1423" s="146">
        <f t="shared" si="8"/>
        <v>4.32098075</v>
      </c>
      <c r="C1423" s="144">
        <f t="shared" si="1"/>
        <v>2024</v>
      </c>
      <c r="D1423" s="144">
        <f t="shared" si="2"/>
        <v>4</v>
      </c>
      <c r="E1423" s="131">
        <f t="shared" si="3"/>
        <v>45657</v>
      </c>
      <c r="F1423" s="131">
        <f t="shared" si="4"/>
        <v>45747</v>
      </c>
      <c r="G1423" s="130" t="str">
        <f t="shared" si="5"/>
        <v/>
      </c>
      <c r="H1423" s="130" t="str">
        <f t="shared" si="6"/>
        <v/>
      </c>
      <c r="I1423" s="147">
        <f t="shared" si="7"/>
        <v>4.272688673</v>
      </c>
      <c r="J1423" s="130"/>
      <c r="K1423" s="130"/>
      <c r="L1423" s="130"/>
      <c r="M1423" s="130"/>
      <c r="N1423" s="130"/>
      <c r="O1423" s="130"/>
      <c r="P1423" s="130"/>
      <c r="Q1423" s="130"/>
      <c r="R1423" s="130"/>
      <c r="S1423" s="130"/>
      <c r="T1423" s="130"/>
      <c r="U1423" s="130"/>
    </row>
    <row r="1424" ht="12.75" customHeight="1">
      <c r="A1424" s="142">
        <v>45611.0</v>
      </c>
      <c r="B1424" s="146">
        <f t="shared" si="8"/>
        <v>4.226245253</v>
      </c>
      <c r="C1424" s="144">
        <f t="shared" si="1"/>
        <v>2024</v>
      </c>
      <c r="D1424" s="144">
        <f t="shared" si="2"/>
        <v>4</v>
      </c>
      <c r="E1424" s="131">
        <f t="shared" si="3"/>
        <v>45657</v>
      </c>
      <c r="F1424" s="131">
        <f t="shared" si="4"/>
        <v>45747</v>
      </c>
      <c r="G1424" s="130" t="str">
        <f t="shared" si="5"/>
        <v/>
      </c>
      <c r="H1424" s="130" t="str">
        <f t="shared" si="6"/>
        <v/>
      </c>
      <c r="I1424" s="147">
        <f t="shared" si="7"/>
        <v>4.272688673</v>
      </c>
      <c r="J1424" s="130"/>
      <c r="K1424" s="130"/>
      <c r="L1424" s="130"/>
      <c r="M1424" s="130"/>
      <c r="N1424" s="130"/>
      <c r="O1424" s="130"/>
      <c r="P1424" s="130"/>
      <c r="Q1424" s="130"/>
      <c r="R1424" s="130"/>
      <c r="S1424" s="130"/>
      <c r="T1424" s="130"/>
      <c r="U1424" s="130"/>
    </row>
    <row r="1425" ht="12.75" customHeight="1">
      <c r="A1425" s="142">
        <v>45612.0</v>
      </c>
      <c r="B1425" s="146">
        <f t="shared" si="8"/>
        <v>4.318901687</v>
      </c>
      <c r="C1425" s="144">
        <f t="shared" si="1"/>
        <v>2024</v>
      </c>
      <c r="D1425" s="144">
        <f t="shared" si="2"/>
        <v>4</v>
      </c>
      <c r="E1425" s="131">
        <f t="shared" si="3"/>
        <v>45657</v>
      </c>
      <c r="F1425" s="131">
        <f t="shared" si="4"/>
        <v>45747</v>
      </c>
      <c r="G1425" s="130" t="str">
        <f t="shared" si="5"/>
        <v/>
      </c>
      <c r="H1425" s="130" t="str">
        <f t="shared" si="6"/>
        <v/>
      </c>
      <c r="I1425" s="147">
        <f t="shared" si="7"/>
        <v>4.272688673</v>
      </c>
      <c r="J1425" s="130"/>
      <c r="K1425" s="130"/>
      <c r="L1425" s="130"/>
      <c r="M1425" s="130"/>
      <c r="N1425" s="130"/>
      <c r="O1425" s="130"/>
      <c r="P1425" s="130"/>
      <c r="Q1425" s="130"/>
      <c r="R1425" s="130"/>
      <c r="S1425" s="130"/>
      <c r="T1425" s="130"/>
      <c r="U1425" s="130"/>
    </row>
    <row r="1426" ht="12.75" customHeight="1">
      <c r="A1426" s="142">
        <v>45613.0</v>
      </c>
      <c r="B1426" s="146">
        <f t="shared" si="8"/>
        <v>4.224215925</v>
      </c>
      <c r="C1426" s="144">
        <f t="shared" si="1"/>
        <v>2024</v>
      </c>
      <c r="D1426" s="144">
        <f t="shared" si="2"/>
        <v>4</v>
      </c>
      <c r="E1426" s="131">
        <f t="shared" si="3"/>
        <v>45657</v>
      </c>
      <c r="F1426" s="131">
        <f t="shared" si="4"/>
        <v>45747</v>
      </c>
      <c r="G1426" s="130" t="str">
        <f t="shared" si="5"/>
        <v/>
      </c>
      <c r="H1426" s="130" t="str">
        <f t="shared" si="6"/>
        <v/>
      </c>
      <c r="I1426" s="147">
        <f t="shared" si="7"/>
        <v>4.272688673</v>
      </c>
      <c r="J1426" s="130"/>
      <c r="K1426" s="130"/>
      <c r="L1426" s="130"/>
      <c r="M1426" s="130"/>
      <c r="N1426" s="130"/>
      <c r="O1426" s="130"/>
      <c r="P1426" s="130"/>
      <c r="Q1426" s="130"/>
      <c r="R1426" s="130"/>
      <c r="S1426" s="130"/>
      <c r="T1426" s="130"/>
      <c r="U1426" s="130"/>
    </row>
    <row r="1427" ht="12.75" customHeight="1">
      <c r="A1427" s="142">
        <v>45614.0</v>
      </c>
      <c r="B1427" s="146">
        <f t="shared" si="8"/>
        <v>4.316823806</v>
      </c>
      <c r="C1427" s="144">
        <f t="shared" si="1"/>
        <v>2024</v>
      </c>
      <c r="D1427" s="144">
        <f t="shared" si="2"/>
        <v>4</v>
      </c>
      <c r="E1427" s="131">
        <f t="shared" si="3"/>
        <v>45657</v>
      </c>
      <c r="F1427" s="131">
        <f t="shared" si="4"/>
        <v>45747</v>
      </c>
      <c r="G1427" s="130" t="str">
        <f t="shared" si="5"/>
        <v/>
      </c>
      <c r="H1427" s="130" t="str">
        <f t="shared" si="6"/>
        <v/>
      </c>
      <c r="I1427" s="147">
        <f t="shared" si="7"/>
        <v>4.272688673</v>
      </c>
      <c r="J1427" s="130"/>
      <c r="K1427" s="130"/>
      <c r="L1427" s="130"/>
      <c r="M1427" s="130"/>
      <c r="N1427" s="130"/>
      <c r="O1427" s="130"/>
      <c r="P1427" s="130"/>
      <c r="Q1427" s="130"/>
      <c r="R1427" s="130"/>
      <c r="S1427" s="130"/>
      <c r="T1427" s="130"/>
      <c r="U1427" s="130"/>
    </row>
    <row r="1428" ht="12.75" customHeight="1">
      <c r="A1428" s="142">
        <v>45615.0</v>
      </c>
      <c r="B1428" s="146">
        <f t="shared" si="8"/>
        <v>4.222187748</v>
      </c>
      <c r="C1428" s="144">
        <f t="shared" si="1"/>
        <v>2024</v>
      </c>
      <c r="D1428" s="144">
        <f t="shared" si="2"/>
        <v>4</v>
      </c>
      <c r="E1428" s="131">
        <f t="shared" si="3"/>
        <v>45657</v>
      </c>
      <c r="F1428" s="131">
        <f t="shared" si="4"/>
        <v>45747</v>
      </c>
      <c r="G1428" s="130" t="str">
        <f t="shared" si="5"/>
        <v/>
      </c>
      <c r="H1428" s="130" t="str">
        <f t="shared" si="6"/>
        <v/>
      </c>
      <c r="I1428" s="147">
        <f t="shared" si="7"/>
        <v>4.272688673</v>
      </c>
      <c r="J1428" s="130"/>
      <c r="K1428" s="130"/>
      <c r="L1428" s="130"/>
      <c r="M1428" s="130"/>
      <c r="N1428" s="130"/>
      <c r="O1428" s="130"/>
      <c r="P1428" s="130"/>
      <c r="Q1428" s="130"/>
      <c r="R1428" s="130"/>
      <c r="S1428" s="130"/>
      <c r="T1428" s="130"/>
      <c r="U1428" s="130"/>
    </row>
    <row r="1429" ht="12.75" customHeight="1">
      <c r="A1429" s="142">
        <v>45616.0</v>
      </c>
      <c r="B1429" s="146">
        <f t="shared" si="8"/>
        <v>4.314747108</v>
      </c>
      <c r="C1429" s="144">
        <f t="shared" si="1"/>
        <v>2024</v>
      </c>
      <c r="D1429" s="144">
        <f t="shared" si="2"/>
        <v>4</v>
      </c>
      <c r="E1429" s="131">
        <f t="shared" si="3"/>
        <v>45657</v>
      </c>
      <c r="F1429" s="131">
        <f t="shared" si="4"/>
        <v>45747</v>
      </c>
      <c r="G1429" s="130" t="str">
        <f t="shared" si="5"/>
        <v/>
      </c>
      <c r="H1429" s="130" t="str">
        <f t="shared" si="6"/>
        <v/>
      </c>
      <c r="I1429" s="147">
        <f t="shared" si="7"/>
        <v>4.272688673</v>
      </c>
      <c r="J1429" s="130"/>
      <c r="K1429" s="130"/>
      <c r="L1429" s="130"/>
      <c r="M1429" s="130"/>
      <c r="N1429" s="130"/>
      <c r="O1429" s="130"/>
      <c r="P1429" s="130"/>
      <c r="Q1429" s="130"/>
      <c r="R1429" s="130"/>
      <c r="S1429" s="130"/>
      <c r="T1429" s="130"/>
      <c r="U1429" s="130"/>
    </row>
    <row r="1430" ht="12.75" customHeight="1">
      <c r="A1430" s="142">
        <v>45617.0</v>
      </c>
      <c r="B1430" s="146">
        <f t="shared" si="8"/>
        <v>4.220160723</v>
      </c>
      <c r="C1430" s="144">
        <f t="shared" si="1"/>
        <v>2024</v>
      </c>
      <c r="D1430" s="144">
        <f t="shared" si="2"/>
        <v>4</v>
      </c>
      <c r="E1430" s="131">
        <f t="shared" si="3"/>
        <v>45657</v>
      </c>
      <c r="F1430" s="131">
        <f t="shared" si="4"/>
        <v>45747</v>
      </c>
      <c r="G1430" s="130" t="str">
        <f t="shared" si="5"/>
        <v/>
      </c>
      <c r="H1430" s="130" t="str">
        <f t="shared" si="6"/>
        <v/>
      </c>
      <c r="I1430" s="147">
        <f t="shared" si="7"/>
        <v>4.272688673</v>
      </c>
      <c r="J1430" s="130"/>
      <c r="K1430" s="130"/>
      <c r="L1430" s="130"/>
      <c r="M1430" s="130"/>
      <c r="N1430" s="130"/>
      <c r="O1430" s="130"/>
      <c r="P1430" s="130"/>
      <c r="Q1430" s="130"/>
      <c r="R1430" s="130"/>
      <c r="S1430" s="130"/>
      <c r="T1430" s="130"/>
      <c r="U1430" s="130"/>
    </row>
    <row r="1431" ht="12.75" customHeight="1">
      <c r="A1431" s="142">
        <v>45618.0</v>
      </c>
      <c r="B1431" s="146">
        <f t="shared" si="8"/>
        <v>4.31267159</v>
      </c>
      <c r="C1431" s="144">
        <f t="shared" si="1"/>
        <v>2024</v>
      </c>
      <c r="D1431" s="144">
        <f t="shared" si="2"/>
        <v>4</v>
      </c>
      <c r="E1431" s="131">
        <f t="shared" si="3"/>
        <v>45657</v>
      </c>
      <c r="F1431" s="131">
        <f t="shared" si="4"/>
        <v>45747</v>
      </c>
      <c r="G1431" s="130" t="str">
        <f t="shared" si="5"/>
        <v/>
      </c>
      <c r="H1431" s="130" t="str">
        <f t="shared" si="6"/>
        <v/>
      </c>
      <c r="I1431" s="147">
        <f t="shared" si="7"/>
        <v>4.272688673</v>
      </c>
      <c r="J1431" s="130"/>
      <c r="K1431" s="130"/>
      <c r="L1431" s="130"/>
      <c r="M1431" s="130"/>
      <c r="N1431" s="130"/>
      <c r="O1431" s="130"/>
      <c r="P1431" s="130"/>
      <c r="Q1431" s="130"/>
      <c r="R1431" s="130"/>
      <c r="S1431" s="130"/>
      <c r="T1431" s="130"/>
      <c r="U1431" s="130"/>
    </row>
    <row r="1432" ht="12.75" customHeight="1">
      <c r="A1432" s="142">
        <v>45619.0</v>
      </c>
      <c r="B1432" s="146">
        <f t="shared" si="8"/>
        <v>4.218134849</v>
      </c>
      <c r="C1432" s="144">
        <f t="shared" si="1"/>
        <v>2024</v>
      </c>
      <c r="D1432" s="144">
        <f t="shared" si="2"/>
        <v>4</v>
      </c>
      <c r="E1432" s="131">
        <f t="shared" si="3"/>
        <v>45657</v>
      </c>
      <c r="F1432" s="131">
        <f t="shared" si="4"/>
        <v>45747</v>
      </c>
      <c r="G1432" s="130" t="str">
        <f t="shared" si="5"/>
        <v/>
      </c>
      <c r="H1432" s="130" t="str">
        <f t="shared" si="6"/>
        <v/>
      </c>
      <c r="I1432" s="147">
        <f t="shared" si="7"/>
        <v>4.272688673</v>
      </c>
      <c r="J1432" s="130"/>
      <c r="K1432" s="130"/>
      <c r="L1432" s="130"/>
      <c r="M1432" s="130"/>
      <c r="N1432" s="130"/>
      <c r="O1432" s="130"/>
      <c r="P1432" s="130"/>
      <c r="Q1432" s="130"/>
      <c r="R1432" s="130"/>
      <c r="S1432" s="130"/>
      <c r="T1432" s="130"/>
      <c r="U1432" s="130"/>
    </row>
    <row r="1433" ht="12.75" customHeight="1">
      <c r="A1433" s="142">
        <v>45620.0</v>
      </c>
      <c r="B1433" s="146">
        <f t="shared" si="8"/>
        <v>4.310597252</v>
      </c>
      <c r="C1433" s="144">
        <f t="shared" si="1"/>
        <v>2024</v>
      </c>
      <c r="D1433" s="144">
        <f t="shared" si="2"/>
        <v>4</v>
      </c>
      <c r="E1433" s="131">
        <f t="shared" si="3"/>
        <v>45657</v>
      </c>
      <c r="F1433" s="131">
        <f t="shared" si="4"/>
        <v>45747</v>
      </c>
      <c r="G1433" s="130" t="str">
        <f t="shared" si="5"/>
        <v/>
      </c>
      <c r="H1433" s="130" t="str">
        <f t="shared" si="6"/>
        <v/>
      </c>
      <c r="I1433" s="147">
        <f t="shared" si="7"/>
        <v>4.272688673</v>
      </c>
      <c r="J1433" s="130"/>
      <c r="K1433" s="130"/>
      <c r="L1433" s="130"/>
      <c r="M1433" s="130"/>
      <c r="N1433" s="130"/>
      <c r="O1433" s="130"/>
      <c r="P1433" s="130"/>
      <c r="Q1433" s="130"/>
      <c r="R1433" s="130"/>
      <c r="S1433" s="130"/>
      <c r="T1433" s="130"/>
      <c r="U1433" s="130"/>
    </row>
    <row r="1434" ht="12.75" customHeight="1">
      <c r="A1434" s="142">
        <v>45621.0</v>
      </c>
      <c r="B1434" s="146">
        <f t="shared" si="8"/>
        <v>4.216110125</v>
      </c>
      <c r="C1434" s="144">
        <f t="shared" si="1"/>
        <v>2024</v>
      </c>
      <c r="D1434" s="144">
        <f t="shared" si="2"/>
        <v>4</v>
      </c>
      <c r="E1434" s="131">
        <f t="shared" si="3"/>
        <v>45657</v>
      </c>
      <c r="F1434" s="131">
        <f t="shared" si="4"/>
        <v>45747</v>
      </c>
      <c r="G1434" s="130" t="str">
        <f t="shared" si="5"/>
        <v/>
      </c>
      <c r="H1434" s="130" t="str">
        <f t="shared" si="6"/>
        <v/>
      </c>
      <c r="I1434" s="147">
        <f t="shared" si="7"/>
        <v>4.272688673</v>
      </c>
      <c r="J1434" s="130"/>
      <c r="K1434" s="130"/>
      <c r="L1434" s="130"/>
      <c r="M1434" s="130"/>
      <c r="N1434" s="130"/>
      <c r="O1434" s="130"/>
      <c r="P1434" s="130"/>
      <c r="Q1434" s="130"/>
      <c r="R1434" s="130"/>
      <c r="S1434" s="130"/>
      <c r="T1434" s="130"/>
      <c r="U1434" s="130"/>
    </row>
    <row r="1435" ht="12.75" customHeight="1">
      <c r="A1435" s="142">
        <v>45622.0</v>
      </c>
      <c r="B1435" s="146">
        <f t="shared" si="8"/>
        <v>4.308524094</v>
      </c>
      <c r="C1435" s="144">
        <f t="shared" si="1"/>
        <v>2024</v>
      </c>
      <c r="D1435" s="144">
        <f t="shared" si="2"/>
        <v>4</v>
      </c>
      <c r="E1435" s="131">
        <f t="shared" si="3"/>
        <v>45657</v>
      </c>
      <c r="F1435" s="131">
        <f t="shared" si="4"/>
        <v>45747</v>
      </c>
      <c r="G1435" s="130" t="str">
        <f t="shared" si="5"/>
        <v/>
      </c>
      <c r="H1435" s="130" t="str">
        <f t="shared" si="6"/>
        <v/>
      </c>
      <c r="I1435" s="147">
        <f t="shared" si="7"/>
        <v>4.272688673</v>
      </c>
      <c r="J1435" s="130"/>
      <c r="K1435" s="130"/>
      <c r="L1435" s="130"/>
      <c r="M1435" s="130"/>
      <c r="N1435" s="130"/>
      <c r="O1435" s="130"/>
      <c r="P1435" s="130"/>
      <c r="Q1435" s="130"/>
      <c r="R1435" s="130"/>
      <c r="S1435" s="130"/>
      <c r="T1435" s="130"/>
      <c r="U1435" s="130"/>
    </row>
    <row r="1436" ht="12.75" customHeight="1">
      <c r="A1436" s="142">
        <v>45623.0</v>
      </c>
      <c r="B1436" s="146">
        <f t="shared" si="8"/>
        <v>4.21408655</v>
      </c>
      <c r="C1436" s="144">
        <f t="shared" si="1"/>
        <v>2024</v>
      </c>
      <c r="D1436" s="144">
        <f t="shared" si="2"/>
        <v>4</v>
      </c>
      <c r="E1436" s="131">
        <f t="shared" si="3"/>
        <v>45657</v>
      </c>
      <c r="F1436" s="131">
        <f t="shared" si="4"/>
        <v>45747</v>
      </c>
      <c r="G1436" s="130" t="str">
        <f t="shared" si="5"/>
        <v/>
      </c>
      <c r="H1436" s="130" t="str">
        <f t="shared" si="6"/>
        <v/>
      </c>
      <c r="I1436" s="147">
        <f t="shared" si="7"/>
        <v>4.272688673</v>
      </c>
      <c r="J1436" s="130"/>
      <c r="K1436" s="130"/>
      <c r="L1436" s="130"/>
      <c r="M1436" s="130"/>
      <c r="N1436" s="130"/>
      <c r="O1436" s="130"/>
      <c r="P1436" s="130"/>
      <c r="Q1436" s="130"/>
      <c r="R1436" s="130"/>
      <c r="S1436" s="130"/>
      <c r="T1436" s="130"/>
      <c r="U1436" s="130"/>
    </row>
    <row r="1437" ht="12.75" customHeight="1">
      <c r="A1437" s="142">
        <v>45624.0</v>
      </c>
      <c r="B1437" s="146">
        <f t="shared" si="8"/>
        <v>4.306452115</v>
      </c>
      <c r="C1437" s="144">
        <f t="shared" si="1"/>
        <v>2024</v>
      </c>
      <c r="D1437" s="144">
        <f t="shared" si="2"/>
        <v>4</v>
      </c>
      <c r="E1437" s="131">
        <f t="shared" si="3"/>
        <v>45657</v>
      </c>
      <c r="F1437" s="131">
        <f t="shared" si="4"/>
        <v>45747</v>
      </c>
      <c r="G1437" s="130" t="str">
        <f t="shared" si="5"/>
        <v/>
      </c>
      <c r="H1437" s="130" t="str">
        <f t="shared" si="6"/>
        <v/>
      </c>
      <c r="I1437" s="147">
        <f t="shared" si="7"/>
        <v>4.272688673</v>
      </c>
      <c r="J1437" s="130"/>
      <c r="K1437" s="130"/>
      <c r="L1437" s="130"/>
      <c r="M1437" s="130"/>
      <c r="N1437" s="130"/>
      <c r="O1437" s="130"/>
      <c r="P1437" s="130"/>
      <c r="Q1437" s="130"/>
      <c r="R1437" s="130"/>
      <c r="S1437" s="130"/>
      <c r="T1437" s="130"/>
      <c r="U1437" s="130"/>
    </row>
    <row r="1438" ht="12.75" customHeight="1">
      <c r="A1438" s="142">
        <v>45625.0</v>
      </c>
      <c r="B1438" s="146">
        <f t="shared" si="8"/>
        <v>4.212064123</v>
      </c>
      <c r="C1438" s="144">
        <f t="shared" si="1"/>
        <v>2024</v>
      </c>
      <c r="D1438" s="144">
        <f t="shared" si="2"/>
        <v>4</v>
      </c>
      <c r="E1438" s="131">
        <f t="shared" si="3"/>
        <v>45657</v>
      </c>
      <c r="F1438" s="131">
        <f t="shared" si="4"/>
        <v>45747</v>
      </c>
      <c r="G1438" s="130" t="str">
        <f t="shared" si="5"/>
        <v/>
      </c>
      <c r="H1438" s="130" t="str">
        <f t="shared" si="6"/>
        <v/>
      </c>
      <c r="I1438" s="147">
        <f t="shared" si="7"/>
        <v>4.272688673</v>
      </c>
      <c r="J1438" s="130"/>
      <c r="K1438" s="130"/>
      <c r="L1438" s="130"/>
      <c r="M1438" s="130"/>
      <c r="N1438" s="130"/>
      <c r="O1438" s="130"/>
      <c r="P1438" s="130"/>
      <c r="Q1438" s="130"/>
      <c r="R1438" s="130"/>
      <c r="S1438" s="130"/>
      <c r="T1438" s="130"/>
      <c r="U1438" s="130"/>
    </row>
    <row r="1439" ht="12.75" customHeight="1">
      <c r="A1439" s="142">
        <v>45626.0</v>
      </c>
      <c r="B1439" s="146">
        <f t="shared" si="8"/>
        <v>4.304381314</v>
      </c>
      <c r="C1439" s="144">
        <f t="shared" si="1"/>
        <v>2024</v>
      </c>
      <c r="D1439" s="144">
        <f t="shared" si="2"/>
        <v>4</v>
      </c>
      <c r="E1439" s="131">
        <f t="shared" si="3"/>
        <v>45657</v>
      </c>
      <c r="F1439" s="131">
        <f t="shared" si="4"/>
        <v>45747</v>
      </c>
      <c r="G1439" s="130" t="str">
        <f t="shared" si="5"/>
        <v/>
      </c>
      <c r="H1439" s="130" t="str">
        <f t="shared" si="6"/>
        <v/>
      </c>
      <c r="I1439" s="147">
        <f t="shared" si="7"/>
        <v>4.272688673</v>
      </c>
      <c r="J1439" s="130"/>
      <c r="K1439" s="130"/>
      <c r="L1439" s="130"/>
      <c r="M1439" s="130"/>
      <c r="N1439" s="130"/>
      <c r="O1439" s="130"/>
      <c r="P1439" s="130"/>
      <c r="Q1439" s="130"/>
      <c r="R1439" s="130"/>
      <c r="S1439" s="130"/>
      <c r="T1439" s="130"/>
      <c r="U1439" s="130"/>
    </row>
    <row r="1440" ht="12.75" customHeight="1">
      <c r="A1440" s="142">
        <v>45627.0</v>
      </c>
      <c r="B1440" s="146">
        <f t="shared" si="8"/>
        <v>4.210042845</v>
      </c>
      <c r="C1440" s="144">
        <f t="shared" si="1"/>
        <v>2024</v>
      </c>
      <c r="D1440" s="144">
        <f t="shared" si="2"/>
        <v>4</v>
      </c>
      <c r="E1440" s="131">
        <f t="shared" si="3"/>
        <v>45657</v>
      </c>
      <c r="F1440" s="131">
        <f t="shared" si="4"/>
        <v>45747</v>
      </c>
      <c r="G1440" s="130" t="str">
        <f t="shared" si="5"/>
        <v/>
      </c>
      <c r="H1440" s="130" t="str">
        <f t="shared" si="6"/>
        <v/>
      </c>
      <c r="I1440" s="147">
        <f t="shared" si="7"/>
        <v>4.272688673</v>
      </c>
      <c r="J1440" s="130"/>
      <c r="K1440" s="130"/>
      <c r="L1440" s="130"/>
      <c r="M1440" s="130"/>
      <c r="N1440" s="130"/>
      <c r="O1440" s="130"/>
      <c r="P1440" s="130"/>
      <c r="Q1440" s="130"/>
      <c r="R1440" s="130"/>
      <c r="S1440" s="130"/>
      <c r="T1440" s="130"/>
      <c r="U1440" s="130"/>
    </row>
    <row r="1441" ht="12.75" customHeight="1">
      <c r="A1441" s="142">
        <v>45628.0</v>
      </c>
      <c r="B1441" s="146">
        <f t="shared" si="8"/>
        <v>4.30231169</v>
      </c>
      <c r="C1441" s="144">
        <f t="shared" si="1"/>
        <v>2024</v>
      </c>
      <c r="D1441" s="144">
        <f t="shared" si="2"/>
        <v>4</v>
      </c>
      <c r="E1441" s="131">
        <f t="shared" si="3"/>
        <v>45657</v>
      </c>
      <c r="F1441" s="131">
        <f t="shared" si="4"/>
        <v>45747</v>
      </c>
      <c r="G1441" s="130" t="str">
        <f t="shared" si="5"/>
        <v/>
      </c>
      <c r="H1441" s="130" t="str">
        <f t="shared" si="6"/>
        <v/>
      </c>
      <c r="I1441" s="147">
        <f t="shared" si="7"/>
        <v>4.272688673</v>
      </c>
      <c r="J1441" s="130"/>
      <c r="K1441" s="130"/>
      <c r="L1441" s="130"/>
      <c r="M1441" s="130"/>
      <c r="N1441" s="130"/>
      <c r="O1441" s="130"/>
      <c r="P1441" s="130"/>
      <c r="Q1441" s="130"/>
      <c r="R1441" s="130"/>
      <c r="S1441" s="130"/>
      <c r="T1441" s="130"/>
      <c r="U1441" s="130"/>
    </row>
    <row r="1442" ht="12.75" customHeight="1">
      <c r="A1442" s="142">
        <v>45629.0</v>
      </c>
      <c r="B1442" s="146">
        <f t="shared" si="8"/>
        <v>4.208022714</v>
      </c>
      <c r="C1442" s="144">
        <f t="shared" si="1"/>
        <v>2024</v>
      </c>
      <c r="D1442" s="144">
        <f t="shared" si="2"/>
        <v>4</v>
      </c>
      <c r="E1442" s="131">
        <f t="shared" si="3"/>
        <v>45657</v>
      </c>
      <c r="F1442" s="131">
        <f t="shared" si="4"/>
        <v>45747</v>
      </c>
      <c r="G1442" s="130" t="str">
        <f t="shared" si="5"/>
        <v/>
      </c>
      <c r="H1442" s="130" t="str">
        <f t="shared" si="6"/>
        <v/>
      </c>
      <c r="I1442" s="147">
        <f t="shared" si="7"/>
        <v>4.272688673</v>
      </c>
      <c r="J1442" s="130"/>
      <c r="K1442" s="130"/>
      <c r="L1442" s="130"/>
      <c r="M1442" s="130"/>
      <c r="N1442" s="130"/>
      <c r="O1442" s="130"/>
      <c r="P1442" s="130"/>
      <c r="Q1442" s="130"/>
      <c r="R1442" s="130"/>
      <c r="S1442" s="130"/>
      <c r="T1442" s="130"/>
      <c r="U1442" s="130"/>
    </row>
    <row r="1443" ht="12.75" customHeight="1">
      <c r="A1443" s="142">
        <v>45630.0</v>
      </c>
      <c r="B1443" s="146">
        <f t="shared" si="8"/>
        <v>4.300243242</v>
      </c>
      <c r="C1443" s="144">
        <f t="shared" si="1"/>
        <v>2024</v>
      </c>
      <c r="D1443" s="144">
        <f t="shared" si="2"/>
        <v>4</v>
      </c>
      <c r="E1443" s="131">
        <f t="shared" si="3"/>
        <v>45657</v>
      </c>
      <c r="F1443" s="131">
        <f t="shared" si="4"/>
        <v>45747</v>
      </c>
      <c r="G1443" s="130" t="str">
        <f t="shared" si="5"/>
        <v/>
      </c>
      <c r="H1443" s="130" t="str">
        <f t="shared" si="6"/>
        <v/>
      </c>
      <c r="I1443" s="147">
        <f t="shared" si="7"/>
        <v>4.272688673</v>
      </c>
      <c r="J1443" s="130"/>
      <c r="K1443" s="130"/>
      <c r="L1443" s="130"/>
      <c r="M1443" s="130"/>
      <c r="N1443" s="130"/>
      <c r="O1443" s="130"/>
      <c r="P1443" s="130"/>
      <c r="Q1443" s="130"/>
      <c r="R1443" s="130"/>
      <c r="S1443" s="130"/>
      <c r="T1443" s="130"/>
      <c r="U1443" s="130"/>
    </row>
    <row r="1444" ht="12.75" customHeight="1">
      <c r="A1444" s="142">
        <v>45631.0</v>
      </c>
      <c r="B1444" s="146">
        <f t="shared" si="8"/>
        <v>4.206003728</v>
      </c>
      <c r="C1444" s="144">
        <f t="shared" si="1"/>
        <v>2024</v>
      </c>
      <c r="D1444" s="144">
        <f t="shared" si="2"/>
        <v>4</v>
      </c>
      <c r="E1444" s="131">
        <f t="shared" si="3"/>
        <v>45657</v>
      </c>
      <c r="F1444" s="131">
        <f t="shared" si="4"/>
        <v>45747</v>
      </c>
      <c r="G1444" s="130" t="str">
        <f t="shared" si="5"/>
        <v/>
      </c>
      <c r="H1444" s="130" t="str">
        <f t="shared" si="6"/>
        <v/>
      </c>
      <c r="I1444" s="147">
        <f t="shared" si="7"/>
        <v>4.272688673</v>
      </c>
      <c r="J1444" s="130"/>
      <c r="K1444" s="130"/>
      <c r="L1444" s="130"/>
      <c r="M1444" s="130"/>
      <c r="N1444" s="130"/>
      <c r="O1444" s="130"/>
      <c r="P1444" s="130"/>
      <c r="Q1444" s="130"/>
      <c r="R1444" s="130"/>
      <c r="S1444" s="130"/>
      <c r="T1444" s="130"/>
      <c r="U1444" s="130"/>
    </row>
    <row r="1445" ht="12.75" customHeight="1">
      <c r="A1445" s="142">
        <v>45632.0</v>
      </c>
      <c r="B1445" s="146">
        <f t="shared" si="8"/>
        <v>4.29817597</v>
      </c>
      <c r="C1445" s="144">
        <f t="shared" si="1"/>
        <v>2024</v>
      </c>
      <c r="D1445" s="144">
        <f t="shared" si="2"/>
        <v>4</v>
      </c>
      <c r="E1445" s="131">
        <f t="shared" si="3"/>
        <v>45657</v>
      </c>
      <c r="F1445" s="131">
        <f t="shared" si="4"/>
        <v>45747</v>
      </c>
      <c r="G1445" s="130" t="str">
        <f t="shared" si="5"/>
        <v/>
      </c>
      <c r="H1445" s="130" t="str">
        <f t="shared" si="6"/>
        <v/>
      </c>
      <c r="I1445" s="147">
        <f t="shared" si="7"/>
        <v>4.272688673</v>
      </c>
      <c r="J1445" s="130"/>
      <c r="K1445" s="130"/>
      <c r="L1445" s="130"/>
      <c r="M1445" s="130"/>
      <c r="N1445" s="130"/>
      <c r="O1445" s="130"/>
      <c r="P1445" s="130"/>
      <c r="Q1445" s="130"/>
      <c r="R1445" s="130"/>
      <c r="S1445" s="130"/>
      <c r="T1445" s="130"/>
      <c r="U1445" s="130"/>
    </row>
    <row r="1446" ht="12.75" customHeight="1">
      <c r="A1446" s="142">
        <v>45633.0</v>
      </c>
      <c r="B1446" s="146">
        <f t="shared" si="8"/>
        <v>4.203985889</v>
      </c>
      <c r="C1446" s="144">
        <f t="shared" si="1"/>
        <v>2024</v>
      </c>
      <c r="D1446" s="144">
        <f t="shared" si="2"/>
        <v>4</v>
      </c>
      <c r="E1446" s="131">
        <f t="shared" si="3"/>
        <v>45657</v>
      </c>
      <c r="F1446" s="131">
        <f t="shared" si="4"/>
        <v>45747</v>
      </c>
      <c r="G1446" s="130" t="str">
        <f t="shared" si="5"/>
        <v/>
      </c>
      <c r="H1446" s="130" t="str">
        <f t="shared" si="6"/>
        <v/>
      </c>
      <c r="I1446" s="147">
        <f t="shared" si="7"/>
        <v>4.272688673</v>
      </c>
      <c r="J1446" s="130"/>
      <c r="K1446" s="130"/>
      <c r="L1446" s="130"/>
      <c r="M1446" s="130"/>
      <c r="N1446" s="130"/>
      <c r="O1446" s="130"/>
      <c r="P1446" s="130"/>
      <c r="Q1446" s="130"/>
      <c r="R1446" s="130"/>
      <c r="S1446" s="130"/>
      <c r="T1446" s="130"/>
      <c r="U1446" s="130"/>
    </row>
    <row r="1447" ht="12.75" customHeight="1">
      <c r="A1447" s="142">
        <v>45634.0</v>
      </c>
      <c r="B1447" s="146">
        <f t="shared" si="8"/>
        <v>4.296109873</v>
      </c>
      <c r="C1447" s="144">
        <f t="shared" si="1"/>
        <v>2024</v>
      </c>
      <c r="D1447" s="144">
        <f t="shared" si="2"/>
        <v>4</v>
      </c>
      <c r="E1447" s="131">
        <f t="shared" si="3"/>
        <v>45657</v>
      </c>
      <c r="F1447" s="131">
        <f t="shared" si="4"/>
        <v>45747</v>
      </c>
      <c r="G1447" s="130" t="str">
        <f t="shared" si="5"/>
        <v/>
      </c>
      <c r="H1447" s="130" t="str">
        <f t="shared" si="6"/>
        <v/>
      </c>
      <c r="I1447" s="147">
        <f t="shared" si="7"/>
        <v>4.272688673</v>
      </c>
      <c r="J1447" s="130"/>
      <c r="K1447" s="130"/>
      <c r="L1447" s="130"/>
      <c r="M1447" s="130"/>
      <c r="N1447" s="130"/>
      <c r="O1447" s="130"/>
      <c r="P1447" s="130"/>
      <c r="Q1447" s="130"/>
      <c r="R1447" s="130"/>
      <c r="S1447" s="130"/>
      <c r="T1447" s="130"/>
      <c r="U1447" s="130"/>
    </row>
    <row r="1448" ht="12.75" customHeight="1">
      <c r="A1448" s="142">
        <v>45635.0</v>
      </c>
      <c r="B1448" s="146">
        <f t="shared" si="8"/>
        <v>4.201969194</v>
      </c>
      <c r="C1448" s="144">
        <f t="shared" si="1"/>
        <v>2024</v>
      </c>
      <c r="D1448" s="144">
        <f t="shared" si="2"/>
        <v>4</v>
      </c>
      <c r="E1448" s="131">
        <f t="shared" si="3"/>
        <v>45657</v>
      </c>
      <c r="F1448" s="131">
        <f t="shared" si="4"/>
        <v>45747</v>
      </c>
      <c r="G1448" s="130" t="str">
        <f t="shared" si="5"/>
        <v/>
      </c>
      <c r="H1448" s="130" t="str">
        <f t="shared" si="6"/>
        <v/>
      </c>
      <c r="I1448" s="147">
        <f t="shared" si="7"/>
        <v>4.272688673</v>
      </c>
      <c r="J1448" s="130"/>
      <c r="K1448" s="130"/>
      <c r="L1448" s="130"/>
      <c r="M1448" s="130"/>
      <c r="N1448" s="130"/>
      <c r="O1448" s="130"/>
      <c r="P1448" s="130"/>
      <c r="Q1448" s="130"/>
      <c r="R1448" s="130"/>
      <c r="S1448" s="130"/>
      <c r="T1448" s="130"/>
      <c r="U1448" s="130"/>
    </row>
    <row r="1449" ht="12.75" customHeight="1">
      <c r="A1449" s="142">
        <v>45636.0</v>
      </c>
      <c r="B1449" s="146">
        <f t="shared" si="8"/>
        <v>4.29404495</v>
      </c>
      <c r="C1449" s="144">
        <f t="shared" si="1"/>
        <v>2024</v>
      </c>
      <c r="D1449" s="144">
        <f t="shared" si="2"/>
        <v>4</v>
      </c>
      <c r="E1449" s="131">
        <f t="shared" si="3"/>
        <v>45657</v>
      </c>
      <c r="F1449" s="131">
        <f t="shared" si="4"/>
        <v>45747</v>
      </c>
      <c r="G1449" s="130" t="str">
        <f t="shared" si="5"/>
        <v/>
      </c>
      <c r="H1449" s="130" t="str">
        <f t="shared" si="6"/>
        <v/>
      </c>
      <c r="I1449" s="147">
        <f t="shared" si="7"/>
        <v>4.272688673</v>
      </c>
      <c r="J1449" s="130"/>
      <c r="K1449" s="130"/>
      <c r="L1449" s="130"/>
      <c r="M1449" s="130"/>
      <c r="N1449" s="130"/>
      <c r="O1449" s="130"/>
      <c r="P1449" s="130"/>
      <c r="Q1449" s="130"/>
      <c r="R1449" s="130"/>
      <c r="S1449" s="130"/>
      <c r="T1449" s="130"/>
      <c r="U1449" s="130"/>
    </row>
    <row r="1450" ht="12.75" customHeight="1">
      <c r="A1450" s="142">
        <v>45637.0</v>
      </c>
      <c r="B1450" s="146">
        <f t="shared" si="8"/>
        <v>4.199953644</v>
      </c>
      <c r="C1450" s="144">
        <f t="shared" si="1"/>
        <v>2024</v>
      </c>
      <c r="D1450" s="144">
        <f t="shared" si="2"/>
        <v>4</v>
      </c>
      <c r="E1450" s="131">
        <f t="shared" si="3"/>
        <v>45657</v>
      </c>
      <c r="F1450" s="131">
        <f t="shared" si="4"/>
        <v>45747</v>
      </c>
      <c r="G1450" s="130" t="str">
        <f t="shared" si="5"/>
        <v/>
      </c>
      <c r="H1450" s="130" t="str">
        <f t="shared" si="6"/>
        <v/>
      </c>
      <c r="I1450" s="147">
        <f t="shared" si="7"/>
        <v>4.272688673</v>
      </c>
      <c r="J1450" s="130"/>
      <c r="K1450" s="130"/>
      <c r="L1450" s="130"/>
      <c r="M1450" s="130"/>
      <c r="N1450" s="130"/>
      <c r="O1450" s="130"/>
      <c r="P1450" s="130"/>
      <c r="Q1450" s="130"/>
      <c r="R1450" s="130"/>
      <c r="S1450" s="130"/>
      <c r="T1450" s="130"/>
      <c r="U1450" s="130"/>
    </row>
    <row r="1451" ht="12.75" customHeight="1">
      <c r="A1451" s="142">
        <v>45638.0</v>
      </c>
      <c r="B1451" s="146">
        <f t="shared" si="8"/>
        <v>4.291981201</v>
      </c>
      <c r="C1451" s="144">
        <f t="shared" si="1"/>
        <v>2024</v>
      </c>
      <c r="D1451" s="144">
        <f t="shared" si="2"/>
        <v>4</v>
      </c>
      <c r="E1451" s="131">
        <f t="shared" si="3"/>
        <v>45657</v>
      </c>
      <c r="F1451" s="131">
        <f t="shared" si="4"/>
        <v>45747</v>
      </c>
      <c r="G1451" s="130" t="str">
        <f t="shared" si="5"/>
        <v/>
      </c>
      <c r="H1451" s="130" t="str">
        <f t="shared" si="6"/>
        <v/>
      </c>
      <c r="I1451" s="147">
        <f t="shared" si="7"/>
        <v>4.272688673</v>
      </c>
      <c r="J1451" s="130"/>
      <c r="K1451" s="130"/>
      <c r="L1451" s="130"/>
      <c r="M1451" s="130"/>
      <c r="N1451" s="130"/>
      <c r="O1451" s="130"/>
      <c r="P1451" s="130"/>
      <c r="Q1451" s="130"/>
      <c r="R1451" s="130"/>
      <c r="S1451" s="130"/>
      <c r="T1451" s="130"/>
      <c r="U1451" s="130"/>
    </row>
    <row r="1452" ht="12.75" customHeight="1">
      <c r="A1452" s="142">
        <v>45639.0</v>
      </c>
      <c r="B1452" s="146">
        <f t="shared" si="8"/>
        <v>4.197939237</v>
      </c>
      <c r="C1452" s="144">
        <f t="shared" si="1"/>
        <v>2024</v>
      </c>
      <c r="D1452" s="144">
        <f t="shared" si="2"/>
        <v>4</v>
      </c>
      <c r="E1452" s="131">
        <f t="shared" si="3"/>
        <v>45657</v>
      </c>
      <c r="F1452" s="131">
        <f t="shared" si="4"/>
        <v>45747</v>
      </c>
      <c r="G1452" s="130" t="str">
        <f t="shared" si="5"/>
        <v/>
      </c>
      <c r="H1452" s="130" t="str">
        <f t="shared" si="6"/>
        <v/>
      </c>
      <c r="I1452" s="147">
        <f t="shared" si="7"/>
        <v>4.272688673</v>
      </c>
      <c r="J1452" s="130"/>
      <c r="K1452" s="130"/>
      <c r="L1452" s="130"/>
      <c r="M1452" s="130"/>
      <c r="N1452" s="130"/>
      <c r="O1452" s="130"/>
      <c r="P1452" s="130"/>
      <c r="Q1452" s="130"/>
      <c r="R1452" s="130"/>
      <c r="S1452" s="130"/>
      <c r="T1452" s="130"/>
      <c r="U1452" s="130"/>
    </row>
    <row r="1453" ht="12.75" customHeight="1">
      <c r="A1453" s="142">
        <v>45640.0</v>
      </c>
      <c r="B1453" s="146">
        <f t="shared" si="8"/>
        <v>4.289918624</v>
      </c>
      <c r="C1453" s="144">
        <f t="shared" si="1"/>
        <v>2024</v>
      </c>
      <c r="D1453" s="144">
        <f t="shared" si="2"/>
        <v>4</v>
      </c>
      <c r="E1453" s="131">
        <f t="shared" si="3"/>
        <v>45657</v>
      </c>
      <c r="F1453" s="131">
        <f t="shared" si="4"/>
        <v>45747</v>
      </c>
      <c r="G1453" s="130" t="str">
        <f t="shared" si="5"/>
        <v/>
      </c>
      <c r="H1453" s="130" t="str">
        <f t="shared" si="6"/>
        <v/>
      </c>
      <c r="I1453" s="147">
        <f t="shared" si="7"/>
        <v>4.272688673</v>
      </c>
      <c r="J1453" s="130"/>
      <c r="K1453" s="130"/>
      <c r="L1453" s="130"/>
      <c r="M1453" s="130"/>
      <c r="N1453" s="130"/>
      <c r="O1453" s="130"/>
      <c r="P1453" s="130"/>
      <c r="Q1453" s="130"/>
      <c r="R1453" s="130"/>
      <c r="S1453" s="130"/>
      <c r="T1453" s="130"/>
      <c r="U1453" s="130"/>
    </row>
    <row r="1454" ht="12.75" customHeight="1">
      <c r="A1454" s="142">
        <v>45641.0</v>
      </c>
      <c r="B1454" s="146">
        <f t="shared" si="8"/>
        <v>4.195925972</v>
      </c>
      <c r="C1454" s="144">
        <f t="shared" si="1"/>
        <v>2024</v>
      </c>
      <c r="D1454" s="144">
        <f t="shared" si="2"/>
        <v>4</v>
      </c>
      <c r="E1454" s="131">
        <f t="shared" si="3"/>
        <v>45657</v>
      </c>
      <c r="F1454" s="131">
        <f t="shared" si="4"/>
        <v>45747</v>
      </c>
      <c r="G1454" s="130" t="str">
        <f t="shared" si="5"/>
        <v/>
      </c>
      <c r="H1454" s="130" t="str">
        <f t="shared" si="6"/>
        <v/>
      </c>
      <c r="I1454" s="147">
        <f t="shared" si="7"/>
        <v>4.272688673</v>
      </c>
      <c r="J1454" s="130"/>
      <c r="K1454" s="130"/>
      <c r="L1454" s="130"/>
      <c r="M1454" s="130"/>
      <c r="N1454" s="130"/>
      <c r="O1454" s="130"/>
      <c r="P1454" s="130"/>
      <c r="Q1454" s="130"/>
      <c r="R1454" s="130"/>
      <c r="S1454" s="130"/>
      <c r="T1454" s="130"/>
      <c r="U1454" s="130"/>
    </row>
    <row r="1455" ht="12.75" customHeight="1">
      <c r="A1455" s="142">
        <v>45642.0</v>
      </c>
      <c r="B1455" s="146">
        <f t="shared" si="8"/>
        <v>4.287857219</v>
      </c>
      <c r="C1455" s="144">
        <f t="shared" si="1"/>
        <v>2024</v>
      </c>
      <c r="D1455" s="144">
        <f t="shared" si="2"/>
        <v>4</v>
      </c>
      <c r="E1455" s="131">
        <f t="shared" si="3"/>
        <v>45657</v>
      </c>
      <c r="F1455" s="131">
        <f t="shared" si="4"/>
        <v>45747</v>
      </c>
      <c r="G1455" s="130" t="str">
        <f t="shared" si="5"/>
        <v/>
      </c>
      <c r="H1455" s="130" t="str">
        <f t="shared" si="6"/>
        <v/>
      </c>
      <c r="I1455" s="147">
        <f t="shared" si="7"/>
        <v>4.272688673</v>
      </c>
      <c r="J1455" s="130"/>
      <c r="K1455" s="130"/>
      <c r="L1455" s="130"/>
      <c r="M1455" s="130"/>
      <c r="N1455" s="130"/>
      <c r="O1455" s="130"/>
      <c r="P1455" s="130"/>
      <c r="Q1455" s="130"/>
      <c r="R1455" s="130"/>
      <c r="S1455" s="130"/>
      <c r="T1455" s="130"/>
      <c r="U1455" s="130"/>
    </row>
    <row r="1456" ht="12.75" customHeight="1">
      <c r="A1456" s="142">
        <v>45643.0</v>
      </c>
      <c r="B1456" s="146">
        <f t="shared" si="8"/>
        <v>4.193913849</v>
      </c>
      <c r="C1456" s="144">
        <f t="shared" si="1"/>
        <v>2024</v>
      </c>
      <c r="D1456" s="144">
        <f t="shared" si="2"/>
        <v>4</v>
      </c>
      <c r="E1456" s="131">
        <f t="shared" si="3"/>
        <v>45657</v>
      </c>
      <c r="F1456" s="131">
        <f t="shared" si="4"/>
        <v>45747</v>
      </c>
      <c r="G1456" s="130" t="str">
        <f t="shared" si="5"/>
        <v/>
      </c>
      <c r="H1456" s="130" t="str">
        <f t="shared" si="6"/>
        <v/>
      </c>
      <c r="I1456" s="147">
        <f t="shared" si="7"/>
        <v>4.272688673</v>
      </c>
      <c r="J1456" s="130"/>
      <c r="K1456" s="130"/>
      <c r="L1456" s="130"/>
      <c r="M1456" s="130"/>
      <c r="N1456" s="130"/>
      <c r="O1456" s="130"/>
      <c r="P1456" s="130"/>
      <c r="Q1456" s="130"/>
      <c r="R1456" s="130"/>
      <c r="S1456" s="130"/>
      <c r="T1456" s="130"/>
      <c r="U1456" s="130"/>
    </row>
    <row r="1457" ht="12.75" customHeight="1">
      <c r="A1457" s="142">
        <v>45644.0</v>
      </c>
      <c r="B1457" s="146">
        <f t="shared" si="8"/>
        <v>4.285796985</v>
      </c>
      <c r="C1457" s="144">
        <f t="shared" si="1"/>
        <v>2024</v>
      </c>
      <c r="D1457" s="144">
        <f t="shared" si="2"/>
        <v>4</v>
      </c>
      <c r="E1457" s="131">
        <f t="shared" si="3"/>
        <v>45657</v>
      </c>
      <c r="F1457" s="131">
        <f t="shared" si="4"/>
        <v>45747</v>
      </c>
      <c r="G1457" s="130" t="str">
        <f t="shared" si="5"/>
        <v/>
      </c>
      <c r="H1457" s="130" t="str">
        <f t="shared" si="6"/>
        <v/>
      </c>
      <c r="I1457" s="147">
        <f t="shared" si="7"/>
        <v>4.272688673</v>
      </c>
      <c r="J1457" s="130"/>
      <c r="K1457" s="130"/>
      <c r="L1457" s="130"/>
      <c r="M1457" s="130"/>
      <c r="N1457" s="130"/>
      <c r="O1457" s="130"/>
      <c r="P1457" s="130"/>
      <c r="Q1457" s="130"/>
      <c r="R1457" s="130"/>
      <c r="S1457" s="130"/>
      <c r="T1457" s="130"/>
      <c r="U1457" s="130"/>
    </row>
    <row r="1458" ht="12.75" customHeight="1">
      <c r="A1458" s="142">
        <v>45645.0</v>
      </c>
      <c r="B1458" s="146">
        <f t="shared" si="8"/>
        <v>4.191902868</v>
      </c>
      <c r="C1458" s="144">
        <f t="shared" si="1"/>
        <v>2024</v>
      </c>
      <c r="D1458" s="144">
        <f t="shared" si="2"/>
        <v>4</v>
      </c>
      <c r="E1458" s="131">
        <f t="shared" si="3"/>
        <v>45657</v>
      </c>
      <c r="F1458" s="131">
        <f t="shared" si="4"/>
        <v>45747</v>
      </c>
      <c r="G1458" s="130" t="str">
        <f t="shared" si="5"/>
        <v/>
      </c>
      <c r="H1458" s="130" t="str">
        <f t="shared" si="6"/>
        <v/>
      </c>
      <c r="I1458" s="147">
        <f t="shared" si="7"/>
        <v>4.272688673</v>
      </c>
      <c r="J1458" s="130"/>
      <c r="K1458" s="130"/>
      <c r="L1458" s="130"/>
      <c r="M1458" s="130"/>
      <c r="N1458" s="130"/>
      <c r="O1458" s="130"/>
      <c r="P1458" s="130"/>
      <c r="Q1458" s="130"/>
      <c r="R1458" s="130"/>
      <c r="S1458" s="130"/>
      <c r="T1458" s="130"/>
      <c r="U1458" s="130"/>
    </row>
    <row r="1459" ht="12.75" customHeight="1">
      <c r="A1459" s="142">
        <v>45646.0</v>
      </c>
      <c r="B1459" s="146">
        <f t="shared" si="8"/>
        <v>4.283737922</v>
      </c>
      <c r="C1459" s="144">
        <f t="shared" si="1"/>
        <v>2024</v>
      </c>
      <c r="D1459" s="144">
        <f t="shared" si="2"/>
        <v>4</v>
      </c>
      <c r="E1459" s="131">
        <f t="shared" si="3"/>
        <v>45657</v>
      </c>
      <c r="F1459" s="131">
        <f t="shared" si="4"/>
        <v>45747</v>
      </c>
      <c r="G1459" s="130" t="str">
        <f t="shared" si="5"/>
        <v/>
      </c>
      <c r="H1459" s="130" t="str">
        <f t="shared" si="6"/>
        <v/>
      </c>
      <c r="I1459" s="147">
        <f t="shared" si="7"/>
        <v>4.272688673</v>
      </c>
      <c r="J1459" s="130"/>
      <c r="K1459" s="130"/>
      <c r="L1459" s="130"/>
      <c r="M1459" s="130"/>
      <c r="N1459" s="130"/>
      <c r="O1459" s="130"/>
      <c r="P1459" s="130"/>
      <c r="Q1459" s="130"/>
      <c r="R1459" s="130"/>
      <c r="S1459" s="130"/>
      <c r="T1459" s="130"/>
      <c r="U1459" s="130"/>
    </row>
    <row r="1460" ht="12.75" customHeight="1">
      <c r="A1460" s="142">
        <v>45647.0</v>
      </c>
      <c r="B1460" s="146">
        <f t="shared" si="8"/>
        <v>4.189893027</v>
      </c>
      <c r="C1460" s="144">
        <f t="shared" si="1"/>
        <v>2024</v>
      </c>
      <c r="D1460" s="144">
        <f t="shared" si="2"/>
        <v>4</v>
      </c>
      <c r="E1460" s="131">
        <f t="shared" si="3"/>
        <v>45657</v>
      </c>
      <c r="F1460" s="131">
        <f t="shared" si="4"/>
        <v>45747</v>
      </c>
      <c r="G1460" s="130" t="str">
        <f t="shared" si="5"/>
        <v/>
      </c>
      <c r="H1460" s="130" t="str">
        <f t="shared" si="6"/>
        <v/>
      </c>
      <c r="I1460" s="147">
        <f t="shared" si="7"/>
        <v>4.272688673</v>
      </c>
      <c r="J1460" s="130"/>
      <c r="K1460" s="130"/>
      <c r="L1460" s="130"/>
      <c r="M1460" s="130"/>
      <c r="N1460" s="130"/>
      <c r="O1460" s="130"/>
      <c r="P1460" s="130"/>
      <c r="Q1460" s="130"/>
      <c r="R1460" s="130"/>
      <c r="S1460" s="130"/>
      <c r="T1460" s="130"/>
      <c r="U1460" s="130"/>
    </row>
    <row r="1461" ht="12.75" customHeight="1">
      <c r="A1461" s="142">
        <v>45648.0</v>
      </c>
      <c r="B1461" s="146">
        <f t="shared" si="8"/>
        <v>4.281680028</v>
      </c>
      <c r="C1461" s="144">
        <f t="shared" si="1"/>
        <v>2024</v>
      </c>
      <c r="D1461" s="144">
        <f t="shared" si="2"/>
        <v>4</v>
      </c>
      <c r="E1461" s="131">
        <f t="shared" si="3"/>
        <v>45657</v>
      </c>
      <c r="F1461" s="131">
        <f t="shared" si="4"/>
        <v>45747</v>
      </c>
      <c r="G1461" s="130" t="str">
        <f t="shared" si="5"/>
        <v/>
      </c>
      <c r="H1461" s="130" t="str">
        <f t="shared" si="6"/>
        <v/>
      </c>
      <c r="I1461" s="147">
        <f t="shared" si="7"/>
        <v>4.272688673</v>
      </c>
      <c r="J1461" s="130"/>
      <c r="K1461" s="130"/>
      <c r="L1461" s="130"/>
      <c r="M1461" s="130"/>
      <c r="N1461" s="130"/>
      <c r="O1461" s="130"/>
      <c r="P1461" s="130"/>
      <c r="Q1461" s="130"/>
      <c r="R1461" s="130"/>
      <c r="S1461" s="130"/>
      <c r="T1461" s="130"/>
      <c r="U1461" s="130"/>
    </row>
    <row r="1462" ht="12.75" customHeight="1">
      <c r="A1462" s="142">
        <v>45649.0</v>
      </c>
      <c r="B1462" s="146">
        <f t="shared" si="8"/>
        <v>4.187884325</v>
      </c>
      <c r="C1462" s="144">
        <f t="shared" si="1"/>
        <v>2024</v>
      </c>
      <c r="D1462" s="144">
        <f t="shared" si="2"/>
        <v>4</v>
      </c>
      <c r="E1462" s="131">
        <f t="shared" si="3"/>
        <v>45657</v>
      </c>
      <c r="F1462" s="131">
        <f t="shared" si="4"/>
        <v>45747</v>
      </c>
      <c r="G1462" s="130" t="str">
        <f t="shared" si="5"/>
        <v/>
      </c>
      <c r="H1462" s="130" t="str">
        <f t="shared" si="6"/>
        <v/>
      </c>
      <c r="I1462" s="147">
        <f t="shared" si="7"/>
        <v>4.272688673</v>
      </c>
      <c r="J1462" s="130"/>
      <c r="K1462" s="130"/>
      <c r="L1462" s="130"/>
      <c r="M1462" s="130"/>
      <c r="N1462" s="130"/>
      <c r="O1462" s="130"/>
      <c r="P1462" s="130"/>
      <c r="Q1462" s="130"/>
      <c r="R1462" s="130"/>
      <c r="S1462" s="130"/>
      <c r="T1462" s="130"/>
      <c r="U1462" s="130"/>
    </row>
    <row r="1463" ht="12.75" customHeight="1">
      <c r="A1463" s="142">
        <v>45650.0</v>
      </c>
      <c r="B1463" s="146">
        <f t="shared" si="8"/>
        <v>4.279623303</v>
      </c>
      <c r="C1463" s="144">
        <f t="shared" si="1"/>
        <v>2024</v>
      </c>
      <c r="D1463" s="144">
        <f t="shared" si="2"/>
        <v>4</v>
      </c>
      <c r="E1463" s="131">
        <f t="shared" si="3"/>
        <v>45657</v>
      </c>
      <c r="F1463" s="131">
        <f t="shared" si="4"/>
        <v>45747</v>
      </c>
      <c r="G1463" s="130" t="str">
        <f t="shared" si="5"/>
        <v/>
      </c>
      <c r="H1463" s="130" t="str">
        <f t="shared" si="6"/>
        <v/>
      </c>
      <c r="I1463" s="147">
        <f t="shared" si="7"/>
        <v>4.272688673</v>
      </c>
      <c r="J1463" s="130"/>
      <c r="K1463" s="130"/>
      <c r="L1463" s="130"/>
      <c r="M1463" s="130"/>
      <c r="N1463" s="130"/>
      <c r="O1463" s="130"/>
      <c r="P1463" s="130"/>
      <c r="Q1463" s="130"/>
      <c r="R1463" s="130"/>
      <c r="S1463" s="130"/>
      <c r="T1463" s="130"/>
      <c r="U1463" s="130"/>
    </row>
    <row r="1464" ht="12.75" customHeight="1">
      <c r="A1464" s="142">
        <v>45651.0</v>
      </c>
      <c r="B1464" s="146">
        <f t="shared" si="8"/>
        <v>4.185876763</v>
      </c>
      <c r="C1464" s="144">
        <f t="shared" si="1"/>
        <v>2024</v>
      </c>
      <c r="D1464" s="144">
        <f t="shared" si="2"/>
        <v>4</v>
      </c>
      <c r="E1464" s="131">
        <f t="shared" si="3"/>
        <v>45657</v>
      </c>
      <c r="F1464" s="131">
        <f t="shared" si="4"/>
        <v>45747</v>
      </c>
      <c r="G1464" s="130" t="str">
        <f t="shared" si="5"/>
        <v/>
      </c>
      <c r="H1464" s="130" t="str">
        <f t="shared" si="6"/>
        <v/>
      </c>
      <c r="I1464" s="147">
        <f t="shared" si="7"/>
        <v>4.272688673</v>
      </c>
      <c r="J1464" s="130"/>
      <c r="K1464" s="130"/>
      <c r="L1464" s="130"/>
      <c r="M1464" s="130"/>
      <c r="N1464" s="130"/>
      <c r="O1464" s="130"/>
      <c r="P1464" s="130"/>
      <c r="Q1464" s="130"/>
      <c r="R1464" s="130"/>
      <c r="S1464" s="130"/>
      <c r="T1464" s="130"/>
      <c r="U1464" s="130"/>
    </row>
    <row r="1465" ht="12.75" customHeight="1">
      <c r="A1465" s="142">
        <v>45652.0</v>
      </c>
      <c r="B1465" s="146">
        <f t="shared" si="8"/>
        <v>4.277567746</v>
      </c>
      <c r="C1465" s="144">
        <f t="shared" si="1"/>
        <v>2024</v>
      </c>
      <c r="D1465" s="144">
        <f t="shared" si="2"/>
        <v>4</v>
      </c>
      <c r="E1465" s="131">
        <f t="shared" si="3"/>
        <v>45657</v>
      </c>
      <c r="F1465" s="131">
        <f t="shared" si="4"/>
        <v>45747</v>
      </c>
      <c r="G1465" s="130" t="str">
        <f t="shared" si="5"/>
        <v/>
      </c>
      <c r="H1465" s="130" t="str">
        <f t="shared" si="6"/>
        <v/>
      </c>
      <c r="I1465" s="147">
        <f t="shared" si="7"/>
        <v>4.272688673</v>
      </c>
      <c r="J1465" s="130"/>
      <c r="K1465" s="130"/>
      <c r="L1465" s="130"/>
      <c r="M1465" s="130"/>
      <c r="N1465" s="130"/>
      <c r="O1465" s="130"/>
      <c r="P1465" s="130"/>
      <c r="Q1465" s="130"/>
      <c r="R1465" s="130"/>
      <c r="S1465" s="130"/>
      <c r="T1465" s="130"/>
      <c r="U1465" s="130"/>
    </row>
    <row r="1466" ht="12.75" customHeight="1">
      <c r="A1466" s="142">
        <v>45653.0</v>
      </c>
      <c r="B1466" s="146">
        <f t="shared" si="8"/>
        <v>4.183870338</v>
      </c>
      <c r="C1466" s="144">
        <f t="shared" si="1"/>
        <v>2024</v>
      </c>
      <c r="D1466" s="144">
        <f t="shared" si="2"/>
        <v>4</v>
      </c>
      <c r="E1466" s="131">
        <f t="shared" si="3"/>
        <v>45657</v>
      </c>
      <c r="F1466" s="131">
        <f t="shared" si="4"/>
        <v>45747</v>
      </c>
      <c r="G1466" s="130" t="str">
        <f t="shared" si="5"/>
        <v/>
      </c>
      <c r="H1466" s="130" t="str">
        <f t="shared" si="6"/>
        <v/>
      </c>
      <c r="I1466" s="147">
        <f t="shared" si="7"/>
        <v>4.272688673</v>
      </c>
      <c r="J1466" s="130"/>
      <c r="K1466" s="130"/>
      <c r="L1466" s="130"/>
      <c r="M1466" s="130"/>
      <c r="N1466" s="130"/>
      <c r="O1466" s="130"/>
      <c r="P1466" s="130"/>
      <c r="Q1466" s="130"/>
      <c r="R1466" s="130"/>
      <c r="S1466" s="130"/>
      <c r="T1466" s="130"/>
      <c r="U1466" s="130"/>
    </row>
    <row r="1467" ht="12.75" customHeight="1">
      <c r="A1467" s="142">
        <v>45654.0</v>
      </c>
      <c r="B1467" s="146">
        <f t="shared" si="8"/>
        <v>4.275513356</v>
      </c>
      <c r="C1467" s="144">
        <f t="shared" si="1"/>
        <v>2024</v>
      </c>
      <c r="D1467" s="144">
        <f t="shared" si="2"/>
        <v>4</v>
      </c>
      <c r="E1467" s="131">
        <f t="shared" si="3"/>
        <v>45657</v>
      </c>
      <c r="F1467" s="131">
        <f t="shared" si="4"/>
        <v>45747</v>
      </c>
      <c r="G1467" s="130" t="str">
        <f t="shared" si="5"/>
        <v/>
      </c>
      <c r="H1467" s="130" t="str">
        <f t="shared" si="6"/>
        <v/>
      </c>
      <c r="I1467" s="147">
        <f t="shared" si="7"/>
        <v>4.272688673</v>
      </c>
      <c r="J1467" s="130"/>
      <c r="K1467" s="130"/>
      <c r="L1467" s="130"/>
      <c r="M1467" s="130"/>
      <c r="N1467" s="130"/>
      <c r="O1467" s="130"/>
      <c r="P1467" s="130"/>
      <c r="Q1467" s="130"/>
      <c r="R1467" s="130"/>
      <c r="S1467" s="130"/>
      <c r="T1467" s="130"/>
      <c r="U1467" s="130"/>
    </row>
    <row r="1468" ht="12.75" customHeight="1">
      <c r="A1468" s="142">
        <v>45655.0</v>
      </c>
      <c r="B1468" s="146">
        <f t="shared" si="8"/>
        <v>4.181865051</v>
      </c>
      <c r="C1468" s="144">
        <f t="shared" si="1"/>
        <v>2024</v>
      </c>
      <c r="D1468" s="144">
        <f t="shared" si="2"/>
        <v>4</v>
      </c>
      <c r="E1468" s="131">
        <f t="shared" si="3"/>
        <v>45657</v>
      </c>
      <c r="F1468" s="131">
        <f t="shared" si="4"/>
        <v>45747</v>
      </c>
      <c r="G1468" s="130" t="str">
        <f t="shared" si="5"/>
        <v/>
      </c>
      <c r="H1468" s="130" t="str">
        <f t="shared" si="6"/>
        <v/>
      </c>
      <c r="I1468" s="147">
        <f t="shared" si="7"/>
        <v>4.272688673</v>
      </c>
      <c r="J1468" s="130"/>
      <c r="K1468" s="130"/>
      <c r="L1468" s="130"/>
      <c r="M1468" s="130"/>
      <c r="N1468" s="130"/>
      <c r="O1468" s="130"/>
      <c r="P1468" s="130"/>
      <c r="Q1468" s="130"/>
      <c r="R1468" s="130"/>
      <c r="S1468" s="130"/>
      <c r="T1468" s="130"/>
      <c r="U1468" s="130"/>
    </row>
    <row r="1469" ht="12.75" customHeight="1">
      <c r="A1469" s="142">
        <v>45656.0</v>
      </c>
      <c r="B1469" s="146">
        <f t="shared" si="8"/>
        <v>4.273460133</v>
      </c>
      <c r="C1469" s="144">
        <f t="shared" si="1"/>
        <v>2024</v>
      </c>
      <c r="D1469" s="144">
        <f t="shared" si="2"/>
        <v>4</v>
      </c>
      <c r="E1469" s="131">
        <f t="shared" si="3"/>
        <v>45657</v>
      </c>
      <c r="F1469" s="131">
        <f t="shared" si="4"/>
        <v>45747</v>
      </c>
      <c r="G1469" s="130" t="str">
        <f t="shared" si="5"/>
        <v/>
      </c>
      <c r="H1469" s="130" t="str">
        <f t="shared" si="6"/>
        <v/>
      </c>
      <c r="I1469" s="147">
        <f t="shared" si="7"/>
        <v>4.272688673</v>
      </c>
      <c r="J1469" s="130"/>
      <c r="K1469" s="130"/>
      <c r="L1469" s="130"/>
      <c r="M1469" s="130"/>
      <c r="N1469" s="130"/>
      <c r="O1469" s="130"/>
      <c r="P1469" s="130"/>
      <c r="Q1469" s="130"/>
      <c r="R1469" s="130"/>
      <c r="S1469" s="130"/>
      <c r="T1469" s="130"/>
      <c r="U1469" s="130"/>
    </row>
    <row r="1470" ht="12.75" customHeight="1">
      <c r="A1470" s="142">
        <v>45657.0</v>
      </c>
      <c r="B1470" s="146">
        <f t="shared" si="8"/>
        <v>4.179860901</v>
      </c>
      <c r="C1470" s="144">
        <f t="shared" si="1"/>
        <v>2024</v>
      </c>
      <c r="D1470" s="144">
        <f t="shared" si="2"/>
        <v>4</v>
      </c>
      <c r="E1470" s="131">
        <f t="shared" si="3"/>
        <v>45657</v>
      </c>
      <c r="F1470" s="131">
        <f t="shared" si="4"/>
        <v>45747</v>
      </c>
      <c r="G1470" s="131">
        <f t="shared" si="5"/>
        <v>45657</v>
      </c>
      <c r="H1470" s="131">
        <f t="shared" si="6"/>
        <v>45747</v>
      </c>
      <c r="I1470" s="147">
        <f t="shared" si="7"/>
        <v>4.272688673</v>
      </c>
      <c r="J1470" s="130"/>
      <c r="K1470" s="130"/>
      <c r="L1470" s="130"/>
      <c r="M1470" s="130"/>
      <c r="N1470" s="130"/>
      <c r="O1470" s="130"/>
      <c r="P1470" s="130"/>
      <c r="Q1470" s="130"/>
      <c r="R1470" s="130"/>
      <c r="S1470" s="130"/>
      <c r="T1470" s="130"/>
      <c r="U1470" s="130"/>
    </row>
    <row r="1471" ht="12.75" customHeight="1">
      <c r="A1471" s="142">
        <v>45658.0</v>
      </c>
      <c r="B1471" s="146">
        <f t="shared" si="8"/>
        <v>4.271408076</v>
      </c>
      <c r="C1471" s="144">
        <f t="shared" si="1"/>
        <v>2025</v>
      </c>
      <c r="D1471" s="144">
        <f t="shared" si="2"/>
        <v>1</v>
      </c>
      <c r="E1471" s="131">
        <f t="shared" si="3"/>
        <v>45747</v>
      </c>
      <c r="F1471" s="131">
        <f t="shared" si="4"/>
        <v>45838</v>
      </c>
      <c r="G1471" s="130" t="str">
        <f t="shared" si="5"/>
        <v/>
      </c>
      <c r="H1471" s="130" t="str">
        <f t="shared" si="6"/>
        <v/>
      </c>
      <c r="I1471" s="147">
        <f t="shared" si="7"/>
        <v>4.18041249</v>
      </c>
      <c r="J1471" s="130"/>
      <c r="K1471" s="130"/>
      <c r="L1471" s="130"/>
      <c r="M1471" s="130"/>
      <c r="N1471" s="130"/>
      <c r="O1471" s="130"/>
      <c r="P1471" s="130"/>
      <c r="Q1471" s="130"/>
      <c r="R1471" s="130"/>
      <c r="S1471" s="130"/>
      <c r="T1471" s="130"/>
      <c r="U1471" s="130"/>
    </row>
    <row r="1472" ht="12.75" customHeight="1">
      <c r="A1472" s="142">
        <v>45659.0</v>
      </c>
      <c r="B1472" s="146">
        <f t="shared" si="8"/>
        <v>4.177857887</v>
      </c>
      <c r="C1472" s="144">
        <f t="shared" si="1"/>
        <v>2025</v>
      </c>
      <c r="D1472" s="144">
        <f t="shared" si="2"/>
        <v>1</v>
      </c>
      <c r="E1472" s="131">
        <f t="shared" si="3"/>
        <v>45747</v>
      </c>
      <c r="F1472" s="131">
        <f t="shared" si="4"/>
        <v>45838</v>
      </c>
      <c r="G1472" s="131" t="str">
        <f t="shared" si="5"/>
        <v/>
      </c>
      <c r="H1472" s="131" t="str">
        <f t="shared" si="6"/>
        <v/>
      </c>
      <c r="I1472" s="147">
        <f t="shared" si="7"/>
        <v>4.18041249</v>
      </c>
      <c r="J1472" s="130"/>
      <c r="K1472" s="130"/>
      <c r="L1472" s="130"/>
      <c r="M1472" s="130"/>
      <c r="N1472" s="130"/>
      <c r="O1472" s="130"/>
      <c r="P1472" s="130"/>
      <c r="Q1472" s="130"/>
      <c r="R1472" s="130"/>
      <c r="S1472" s="130"/>
      <c r="T1472" s="130"/>
      <c r="U1472" s="130"/>
    </row>
    <row r="1473" ht="12.75" customHeight="1">
      <c r="A1473" s="142">
        <v>45660.0</v>
      </c>
      <c r="B1473" s="146">
        <f t="shared" si="8"/>
        <v>4.269357184</v>
      </c>
      <c r="C1473" s="144">
        <f t="shared" si="1"/>
        <v>2025</v>
      </c>
      <c r="D1473" s="144">
        <f t="shared" si="2"/>
        <v>1</v>
      </c>
      <c r="E1473" s="131">
        <f t="shared" si="3"/>
        <v>45747</v>
      </c>
      <c r="F1473" s="131">
        <f t="shared" si="4"/>
        <v>45838</v>
      </c>
      <c r="G1473" s="130" t="str">
        <f t="shared" si="5"/>
        <v/>
      </c>
      <c r="H1473" s="130" t="str">
        <f t="shared" si="6"/>
        <v/>
      </c>
      <c r="I1473" s="147">
        <f t="shared" si="7"/>
        <v>4.18041249</v>
      </c>
      <c r="J1473" s="130"/>
      <c r="K1473" s="130"/>
      <c r="L1473" s="130"/>
      <c r="M1473" s="130"/>
      <c r="N1473" s="130"/>
      <c r="O1473" s="130"/>
      <c r="P1473" s="130"/>
      <c r="Q1473" s="130"/>
      <c r="R1473" s="130"/>
      <c r="S1473" s="130"/>
      <c r="T1473" s="130"/>
      <c r="U1473" s="130"/>
    </row>
    <row r="1474" ht="12.75" customHeight="1">
      <c r="A1474" s="142">
        <v>45661.0</v>
      </c>
      <c r="B1474" s="146">
        <f t="shared" si="8"/>
        <v>4.175856008</v>
      </c>
      <c r="C1474" s="144">
        <f t="shared" si="1"/>
        <v>2025</v>
      </c>
      <c r="D1474" s="144">
        <f t="shared" si="2"/>
        <v>1</v>
      </c>
      <c r="E1474" s="131">
        <f t="shared" si="3"/>
        <v>45747</v>
      </c>
      <c r="F1474" s="131">
        <f t="shared" si="4"/>
        <v>45838</v>
      </c>
      <c r="G1474" s="131" t="str">
        <f t="shared" si="5"/>
        <v/>
      </c>
      <c r="H1474" s="131" t="str">
        <f t="shared" si="6"/>
        <v/>
      </c>
      <c r="I1474" s="147">
        <f t="shared" si="7"/>
        <v>4.18041249</v>
      </c>
      <c r="J1474" s="130"/>
      <c r="K1474" s="130"/>
      <c r="L1474" s="130"/>
      <c r="M1474" s="130"/>
      <c r="N1474" s="130"/>
      <c r="O1474" s="130"/>
      <c r="P1474" s="130"/>
      <c r="Q1474" s="130"/>
      <c r="R1474" s="130"/>
      <c r="S1474" s="130"/>
      <c r="T1474" s="130"/>
      <c r="U1474" s="130"/>
    </row>
    <row r="1475" ht="12.75" customHeight="1">
      <c r="A1475" s="142">
        <v>45662.0</v>
      </c>
      <c r="B1475" s="146">
        <f t="shared" si="8"/>
        <v>4.267307456</v>
      </c>
      <c r="C1475" s="144">
        <f t="shared" si="1"/>
        <v>2025</v>
      </c>
      <c r="D1475" s="144">
        <f t="shared" si="2"/>
        <v>1</v>
      </c>
      <c r="E1475" s="131">
        <f t="shared" si="3"/>
        <v>45747</v>
      </c>
      <c r="F1475" s="131">
        <f t="shared" si="4"/>
        <v>45838</v>
      </c>
      <c r="G1475" s="130" t="str">
        <f t="shared" si="5"/>
        <v/>
      </c>
      <c r="H1475" s="130" t="str">
        <f t="shared" si="6"/>
        <v/>
      </c>
      <c r="I1475" s="147">
        <f t="shared" si="7"/>
        <v>4.18041249</v>
      </c>
      <c r="J1475" s="130"/>
      <c r="K1475" s="130"/>
      <c r="L1475" s="130"/>
      <c r="M1475" s="130"/>
      <c r="N1475" s="130"/>
      <c r="O1475" s="130"/>
      <c r="P1475" s="130"/>
      <c r="Q1475" s="130"/>
      <c r="R1475" s="130"/>
      <c r="S1475" s="130"/>
      <c r="T1475" s="130"/>
      <c r="U1475" s="130"/>
    </row>
    <row r="1476" ht="12.75" customHeight="1">
      <c r="A1476" s="142">
        <v>45663.0</v>
      </c>
      <c r="B1476" s="146">
        <f t="shared" si="8"/>
        <v>4.173855263</v>
      </c>
      <c r="C1476" s="144">
        <f t="shared" si="1"/>
        <v>2025</v>
      </c>
      <c r="D1476" s="144">
        <f t="shared" si="2"/>
        <v>1</v>
      </c>
      <c r="E1476" s="131">
        <f t="shared" si="3"/>
        <v>45747</v>
      </c>
      <c r="F1476" s="131">
        <f t="shared" si="4"/>
        <v>45838</v>
      </c>
      <c r="G1476" s="131" t="str">
        <f t="shared" si="5"/>
        <v/>
      </c>
      <c r="H1476" s="131" t="str">
        <f t="shared" si="6"/>
        <v/>
      </c>
      <c r="I1476" s="147">
        <f t="shared" si="7"/>
        <v>4.18041249</v>
      </c>
      <c r="J1476" s="130"/>
      <c r="K1476" s="130"/>
      <c r="L1476" s="130"/>
      <c r="M1476" s="130"/>
      <c r="N1476" s="130"/>
      <c r="O1476" s="130"/>
      <c r="P1476" s="130"/>
      <c r="Q1476" s="130"/>
      <c r="R1476" s="130"/>
      <c r="S1476" s="130"/>
      <c r="T1476" s="130"/>
      <c r="U1476" s="130"/>
    </row>
    <row r="1477" ht="12.75" customHeight="1">
      <c r="A1477" s="142">
        <v>45664.0</v>
      </c>
      <c r="B1477" s="146">
        <f t="shared" si="8"/>
        <v>4.265258891</v>
      </c>
      <c r="C1477" s="144">
        <f t="shared" si="1"/>
        <v>2025</v>
      </c>
      <c r="D1477" s="144">
        <f t="shared" si="2"/>
        <v>1</v>
      </c>
      <c r="E1477" s="131">
        <f t="shared" si="3"/>
        <v>45747</v>
      </c>
      <c r="F1477" s="131">
        <f t="shared" si="4"/>
        <v>45838</v>
      </c>
      <c r="G1477" s="130" t="str">
        <f t="shared" si="5"/>
        <v/>
      </c>
      <c r="H1477" s="130" t="str">
        <f t="shared" si="6"/>
        <v/>
      </c>
      <c r="I1477" s="147">
        <f t="shared" si="7"/>
        <v>4.18041249</v>
      </c>
      <c r="J1477" s="130"/>
      <c r="K1477" s="130"/>
      <c r="L1477" s="130"/>
      <c r="M1477" s="130"/>
      <c r="N1477" s="130"/>
      <c r="O1477" s="130"/>
      <c r="P1477" s="130"/>
      <c r="Q1477" s="130"/>
      <c r="R1477" s="130"/>
      <c r="S1477" s="130"/>
      <c r="T1477" s="130"/>
      <c r="U1477" s="130"/>
    </row>
    <row r="1478" ht="12.75" customHeight="1">
      <c r="A1478" s="142">
        <v>45665.0</v>
      </c>
      <c r="B1478" s="146">
        <f t="shared" si="8"/>
        <v>4.171855653</v>
      </c>
      <c r="C1478" s="144">
        <f t="shared" si="1"/>
        <v>2025</v>
      </c>
      <c r="D1478" s="144">
        <f t="shared" si="2"/>
        <v>1</v>
      </c>
      <c r="E1478" s="131">
        <f t="shared" si="3"/>
        <v>45747</v>
      </c>
      <c r="F1478" s="131">
        <f t="shared" si="4"/>
        <v>45838</v>
      </c>
      <c r="G1478" s="131" t="str">
        <f t="shared" si="5"/>
        <v/>
      </c>
      <c r="H1478" s="131" t="str">
        <f t="shared" si="6"/>
        <v/>
      </c>
      <c r="I1478" s="147">
        <f t="shared" si="7"/>
        <v>4.18041249</v>
      </c>
      <c r="J1478" s="130"/>
      <c r="K1478" s="130"/>
      <c r="L1478" s="130"/>
      <c r="M1478" s="130"/>
      <c r="N1478" s="130"/>
      <c r="O1478" s="130"/>
      <c r="P1478" s="130"/>
      <c r="Q1478" s="130"/>
      <c r="R1478" s="130"/>
      <c r="S1478" s="130"/>
      <c r="T1478" s="130"/>
      <c r="U1478" s="130"/>
    </row>
    <row r="1479" ht="12.75" customHeight="1">
      <c r="A1479" s="142">
        <v>45666.0</v>
      </c>
      <c r="B1479" s="146">
        <f t="shared" si="8"/>
        <v>4.26321149</v>
      </c>
      <c r="C1479" s="144">
        <f t="shared" si="1"/>
        <v>2025</v>
      </c>
      <c r="D1479" s="144">
        <f t="shared" si="2"/>
        <v>1</v>
      </c>
      <c r="E1479" s="131">
        <f t="shared" si="3"/>
        <v>45747</v>
      </c>
      <c r="F1479" s="131">
        <f t="shared" si="4"/>
        <v>45838</v>
      </c>
      <c r="G1479" s="130" t="str">
        <f t="shared" si="5"/>
        <v/>
      </c>
      <c r="H1479" s="130" t="str">
        <f t="shared" si="6"/>
        <v/>
      </c>
      <c r="I1479" s="147">
        <f t="shared" si="7"/>
        <v>4.18041249</v>
      </c>
      <c r="J1479" s="130"/>
      <c r="K1479" s="130"/>
      <c r="L1479" s="130"/>
      <c r="M1479" s="130"/>
      <c r="N1479" s="130"/>
      <c r="O1479" s="130"/>
      <c r="P1479" s="130"/>
      <c r="Q1479" s="130"/>
      <c r="R1479" s="130"/>
      <c r="S1479" s="130"/>
      <c r="T1479" s="130"/>
      <c r="U1479" s="130"/>
    </row>
    <row r="1480" ht="12.75" customHeight="1">
      <c r="A1480" s="142">
        <v>45667.0</v>
      </c>
      <c r="B1480" s="146">
        <f t="shared" si="8"/>
        <v>4.169857175</v>
      </c>
      <c r="C1480" s="144">
        <f t="shared" si="1"/>
        <v>2025</v>
      </c>
      <c r="D1480" s="144">
        <f t="shared" si="2"/>
        <v>1</v>
      </c>
      <c r="E1480" s="131">
        <f t="shared" si="3"/>
        <v>45747</v>
      </c>
      <c r="F1480" s="131">
        <f t="shared" si="4"/>
        <v>45838</v>
      </c>
      <c r="G1480" s="131" t="str">
        <f t="shared" si="5"/>
        <v/>
      </c>
      <c r="H1480" s="131" t="str">
        <f t="shared" si="6"/>
        <v/>
      </c>
      <c r="I1480" s="147">
        <f t="shared" si="7"/>
        <v>4.18041249</v>
      </c>
      <c r="J1480" s="130"/>
      <c r="K1480" s="130"/>
      <c r="L1480" s="130"/>
      <c r="M1480" s="130"/>
      <c r="N1480" s="130"/>
      <c r="O1480" s="130"/>
      <c r="P1480" s="130"/>
      <c r="Q1480" s="130"/>
      <c r="R1480" s="130"/>
      <c r="S1480" s="130"/>
      <c r="T1480" s="130"/>
      <c r="U1480" s="130"/>
    </row>
    <row r="1481" ht="12.75" customHeight="1">
      <c r="A1481" s="142">
        <v>45668.0</v>
      </c>
      <c r="B1481" s="146">
        <f t="shared" si="8"/>
        <v>4.26116525</v>
      </c>
      <c r="C1481" s="144">
        <f t="shared" si="1"/>
        <v>2025</v>
      </c>
      <c r="D1481" s="144">
        <f t="shared" si="2"/>
        <v>1</v>
      </c>
      <c r="E1481" s="131">
        <f t="shared" si="3"/>
        <v>45747</v>
      </c>
      <c r="F1481" s="131">
        <f t="shared" si="4"/>
        <v>45838</v>
      </c>
      <c r="G1481" s="130" t="str">
        <f t="shared" si="5"/>
        <v/>
      </c>
      <c r="H1481" s="130" t="str">
        <f t="shared" si="6"/>
        <v/>
      </c>
      <c r="I1481" s="147">
        <f t="shared" si="7"/>
        <v>4.18041249</v>
      </c>
      <c r="J1481" s="130"/>
      <c r="K1481" s="130"/>
      <c r="L1481" s="130"/>
      <c r="M1481" s="130"/>
      <c r="N1481" s="130"/>
      <c r="O1481" s="130"/>
      <c r="P1481" s="130"/>
      <c r="Q1481" s="130"/>
      <c r="R1481" s="130"/>
      <c r="S1481" s="130"/>
      <c r="T1481" s="130"/>
      <c r="U1481" s="130"/>
    </row>
    <row r="1482" ht="12.75" customHeight="1">
      <c r="A1482" s="142">
        <v>45669.0</v>
      </c>
      <c r="B1482" s="146">
        <f t="shared" si="8"/>
        <v>4.16785983</v>
      </c>
      <c r="C1482" s="144">
        <f t="shared" si="1"/>
        <v>2025</v>
      </c>
      <c r="D1482" s="144">
        <f t="shared" si="2"/>
        <v>1</v>
      </c>
      <c r="E1482" s="131">
        <f t="shared" si="3"/>
        <v>45747</v>
      </c>
      <c r="F1482" s="131">
        <f t="shared" si="4"/>
        <v>45838</v>
      </c>
      <c r="G1482" s="131" t="str">
        <f t="shared" si="5"/>
        <v/>
      </c>
      <c r="H1482" s="131" t="str">
        <f t="shared" si="6"/>
        <v/>
      </c>
      <c r="I1482" s="147">
        <f t="shared" si="7"/>
        <v>4.18041249</v>
      </c>
      <c r="J1482" s="130"/>
      <c r="K1482" s="130"/>
      <c r="L1482" s="130"/>
      <c r="M1482" s="130"/>
      <c r="N1482" s="130"/>
      <c r="O1482" s="130"/>
      <c r="P1482" s="130"/>
      <c r="Q1482" s="130"/>
      <c r="R1482" s="130"/>
      <c r="S1482" s="130"/>
      <c r="T1482" s="130"/>
      <c r="U1482" s="130"/>
    </row>
    <row r="1483" ht="12.75" customHeight="1">
      <c r="A1483" s="142">
        <v>45670.0</v>
      </c>
      <c r="B1483" s="146">
        <f t="shared" si="8"/>
        <v>4.259120172</v>
      </c>
      <c r="C1483" s="144">
        <f t="shared" si="1"/>
        <v>2025</v>
      </c>
      <c r="D1483" s="144">
        <f t="shared" si="2"/>
        <v>1</v>
      </c>
      <c r="E1483" s="131">
        <f t="shared" si="3"/>
        <v>45747</v>
      </c>
      <c r="F1483" s="131">
        <f t="shared" si="4"/>
        <v>45838</v>
      </c>
      <c r="G1483" s="130" t="str">
        <f t="shared" si="5"/>
        <v/>
      </c>
      <c r="H1483" s="130" t="str">
        <f t="shared" si="6"/>
        <v/>
      </c>
      <c r="I1483" s="147">
        <f t="shared" si="7"/>
        <v>4.18041249</v>
      </c>
      <c r="J1483" s="130"/>
      <c r="K1483" s="130"/>
      <c r="L1483" s="130"/>
      <c r="M1483" s="130"/>
      <c r="N1483" s="130"/>
      <c r="O1483" s="130"/>
      <c r="P1483" s="130"/>
      <c r="Q1483" s="130"/>
      <c r="R1483" s="130"/>
      <c r="S1483" s="130"/>
      <c r="T1483" s="130"/>
      <c r="U1483" s="130"/>
    </row>
    <row r="1484" ht="12.75" customHeight="1">
      <c r="A1484" s="142">
        <v>45671.0</v>
      </c>
      <c r="B1484" s="146">
        <f t="shared" si="8"/>
        <v>4.165863616</v>
      </c>
      <c r="C1484" s="144">
        <f t="shared" si="1"/>
        <v>2025</v>
      </c>
      <c r="D1484" s="144">
        <f t="shared" si="2"/>
        <v>1</v>
      </c>
      <c r="E1484" s="131">
        <f t="shared" si="3"/>
        <v>45747</v>
      </c>
      <c r="F1484" s="131">
        <f t="shared" si="4"/>
        <v>45838</v>
      </c>
      <c r="G1484" s="131" t="str">
        <f t="shared" si="5"/>
        <v/>
      </c>
      <c r="H1484" s="131" t="str">
        <f t="shared" si="6"/>
        <v/>
      </c>
      <c r="I1484" s="147">
        <f t="shared" si="7"/>
        <v>4.18041249</v>
      </c>
      <c r="J1484" s="130"/>
      <c r="K1484" s="130"/>
      <c r="L1484" s="130"/>
      <c r="M1484" s="130"/>
      <c r="N1484" s="130"/>
      <c r="O1484" s="130"/>
      <c r="P1484" s="130"/>
      <c r="Q1484" s="130"/>
      <c r="R1484" s="130"/>
      <c r="S1484" s="130"/>
      <c r="T1484" s="130"/>
      <c r="U1484" s="130"/>
    </row>
    <row r="1485" ht="12.75" customHeight="1">
      <c r="A1485" s="142">
        <v>45672.0</v>
      </c>
      <c r="B1485" s="146">
        <f t="shared" si="8"/>
        <v>4.257076254</v>
      </c>
      <c r="C1485" s="144">
        <f t="shared" si="1"/>
        <v>2025</v>
      </c>
      <c r="D1485" s="144">
        <f t="shared" si="2"/>
        <v>1</v>
      </c>
      <c r="E1485" s="131">
        <f t="shared" si="3"/>
        <v>45747</v>
      </c>
      <c r="F1485" s="131">
        <f t="shared" si="4"/>
        <v>45838</v>
      </c>
      <c r="G1485" s="130" t="str">
        <f t="shared" si="5"/>
        <v/>
      </c>
      <c r="H1485" s="130" t="str">
        <f t="shared" si="6"/>
        <v/>
      </c>
      <c r="I1485" s="147">
        <f t="shared" si="7"/>
        <v>4.18041249</v>
      </c>
      <c r="J1485" s="130"/>
      <c r="K1485" s="130"/>
      <c r="L1485" s="130"/>
      <c r="M1485" s="130"/>
      <c r="N1485" s="130"/>
      <c r="O1485" s="130"/>
      <c r="P1485" s="130"/>
      <c r="Q1485" s="130"/>
      <c r="R1485" s="130"/>
      <c r="S1485" s="130"/>
      <c r="T1485" s="130"/>
      <c r="U1485" s="130"/>
    </row>
    <row r="1486" ht="12.75" customHeight="1">
      <c r="A1486" s="142">
        <v>45673.0</v>
      </c>
      <c r="B1486" s="146">
        <f t="shared" si="8"/>
        <v>4.163868533</v>
      </c>
      <c r="C1486" s="144">
        <f t="shared" si="1"/>
        <v>2025</v>
      </c>
      <c r="D1486" s="144">
        <f t="shared" si="2"/>
        <v>1</v>
      </c>
      <c r="E1486" s="131">
        <f t="shared" si="3"/>
        <v>45747</v>
      </c>
      <c r="F1486" s="131">
        <f t="shared" si="4"/>
        <v>45838</v>
      </c>
      <c r="G1486" s="131" t="str">
        <f t="shared" si="5"/>
        <v/>
      </c>
      <c r="H1486" s="131" t="str">
        <f t="shared" si="6"/>
        <v/>
      </c>
      <c r="I1486" s="147">
        <f t="shared" si="7"/>
        <v>4.18041249</v>
      </c>
      <c r="J1486" s="130"/>
      <c r="K1486" s="130"/>
      <c r="L1486" s="130"/>
      <c r="M1486" s="130"/>
      <c r="N1486" s="130"/>
      <c r="O1486" s="130"/>
      <c r="P1486" s="130"/>
      <c r="Q1486" s="130"/>
      <c r="R1486" s="130"/>
      <c r="S1486" s="130"/>
      <c r="T1486" s="130"/>
      <c r="U1486" s="130"/>
    </row>
    <row r="1487" ht="12.75" customHeight="1">
      <c r="A1487" s="142">
        <v>45674.0</v>
      </c>
      <c r="B1487" s="146">
        <f t="shared" si="8"/>
        <v>4.255033496</v>
      </c>
      <c r="C1487" s="144">
        <f t="shared" si="1"/>
        <v>2025</v>
      </c>
      <c r="D1487" s="144">
        <f t="shared" si="2"/>
        <v>1</v>
      </c>
      <c r="E1487" s="131">
        <f t="shared" si="3"/>
        <v>45747</v>
      </c>
      <c r="F1487" s="131">
        <f t="shared" si="4"/>
        <v>45838</v>
      </c>
      <c r="G1487" s="130" t="str">
        <f t="shared" si="5"/>
        <v/>
      </c>
      <c r="H1487" s="130" t="str">
        <f t="shared" si="6"/>
        <v/>
      </c>
      <c r="I1487" s="147">
        <f t="shared" si="7"/>
        <v>4.18041249</v>
      </c>
      <c r="J1487" s="130"/>
      <c r="K1487" s="130"/>
      <c r="L1487" s="130"/>
      <c r="M1487" s="130"/>
      <c r="N1487" s="130"/>
      <c r="O1487" s="130"/>
      <c r="P1487" s="130"/>
      <c r="Q1487" s="130"/>
      <c r="R1487" s="130"/>
      <c r="S1487" s="130"/>
      <c r="T1487" s="130"/>
      <c r="U1487" s="130"/>
    </row>
    <row r="1488" ht="12.75" customHeight="1">
      <c r="A1488" s="142">
        <v>45675.0</v>
      </c>
      <c r="B1488" s="146">
        <f t="shared" si="8"/>
        <v>4.16187458</v>
      </c>
      <c r="C1488" s="144">
        <f t="shared" si="1"/>
        <v>2025</v>
      </c>
      <c r="D1488" s="144">
        <f t="shared" si="2"/>
        <v>1</v>
      </c>
      <c r="E1488" s="131">
        <f t="shared" si="3"/>
        <v>45747</v>
      </c>
      <c r="F1488" s="131">
        <f t="shared" si="4"/>
        <v>45838</v>
      </c>
      <c r="G1488" s="131" t="str">
        <f t="shared" si="5"/>
        <v/>
      </c>
      <c r="H1488" s="131" t="str">
        <f t="shared" si="6"/>
        <v/>
      </c>
      <c r="I1488" s="147">
        <f t="shared" si="7"/>
        <v>4.18041249</v>
      </c>
      <c r="J1488" s="130"/>
      <c r="K1488" s="130"/>
      <c r="L1488" s="130"/>
      <c r="M1488" s="130"/>
      <c r="N1488" s="130"/>
      <c r="O1488" s="130"/>
      <c r="P1488" s="130"/>
      <c r="Q1488" s="130"/>
      <c r="R1488" s="130"/>
      <c r="S1488" s="130"/>
      <c r="T1488" s="130"/>
      <c r="U1488" s="130"/>
    </row>
    <row r="1489" ht="12.75" customHeight="1">
      <c r="A1489" s="142">
        <v>45676.0</v>
      </c>
      <c r="B1489" s="146">
        <f t="shared" si="8"/>
        <v>4.252991897</v>
      </c>
      <c r="C1489" s="144">
        <f t="shared" si="1"/>
        <v>2025</v>
      </c>
      <c r="D1489" s="144">
        <f t="shared" si="2"/>
        <v>1</v>
      </c>
      <c r="E1489" s="131">
        <f t="shared" si="3"/>
        <v>45747</v>
      </c>
      <c r="F1489" s="131">
        <f t="shared" si="4"/>
        <v>45838</v>
      </c>
      <c r="G1489" s="130" t="str">
        <f t="shared" si="5"/>
        <v/>
      </c>
      <c r="H1489" s="130" t="str">
        <f t="shared" si="6"/>
        <v/>
      </c>
      <c r="I1489" s="147">
        <f t="shared" si="7"/>
        <v>4.18041249</v>
      </c>
      <c r="J1489" s="130"/>
      <c r="K1489" s="130"/>
      <c r="L1489" s="130"/>
      <c r="M1489" s="130"/>
      <c r="N1489" s="130"/>
      <c r="O1489" s="130"/>
      <c r="P1489" s="130"/>
      <c r="Q1489" s="130"/>
      <c r="R1489" s="130"/>
      <c r="S1489" s="130"/>
      <c r="T1489" s="130"/>
      <c r="U1489" s="130"/>
    </row>
    <row r="1490" ht="12.75" customHeight="1">
      <c r="A1490" s="142">
        <v>45677.0</v>
      </c>
      <c r="B1490" s="146">
        <f t="shared" si="8"/>
        <v>4.159881756</v>
      </c>
      <c r="C1490" s="144">
        <f t="shared" si="1"/>
        <v>2025</v>
      </c>
      <c r="D1490" s="144">
        <f t="shared" si="2"/>
        <v>1</v>
      </c>
      <c r="E1490" s="131">
        <f t="shared" si="3"/>
        <v>45747</v>
      </c>
      <c r="F1490" s="131">
        <f t="shared" si="4"/>
        <v>45838</v>
      </c>
      <c r="G1490" s="131" t="str">
        <f t="shared" si="5"/>
        <v/>
      </c>
      <c r="H1490" s="131" t="str">
        <f t="shared" si="6"/>
        <v/>
      </c>
      <c r="I1490" s="147">
        <f t="shared" si="7"/>
        <v>4.18041249</v>
      </c>
      <c r="J1490" s="130"/>
      <c r="K1490" s="130"/>
      <c r="L1490" s="130"/>
      <c r="M1490" s="130"/>
      <c r="N1490" s="130"/>
      <c r="O1490" s="130"/>
      <c r="P1490" s="130"/>
      <c r="Q1490" s="130"/>
      <c r="R1490" s="130"/>
      <c r="S1490" s="130"/>
      <c r="T1490" s="130"/>
      <c r="U1490" s="130"/>
    </row>
    <row r="1491" ht="12.75" customHeight="1">
      <c r="A1491" s="142">
        <v>45678.0</v>
      </c>
      <c r="B1491" s="146">
        <f t="shared" si="8"/>
        <v>4.250951456</v>
      </c>
      <c r="C1491" s="144">
        <f t="shared" si="1"/>
        <v>2025</v>
      </c>
      <c r="D1491" s="144">
        <f t="shared" si="2"/>
        <v>1</v>
      </c>
      <c r="E1491" s="131">
        <f t="shared" si="3"/>
        <v>45747</v>
      </c>
      <c r="F1491" s="131">
        <f t="shared" si="4"/>
        <v>45838</v>
      </c>
      <c r="G1491" s="130" t="str">
        <f t="shared" si="5"/>
        <v/>
      </c>
      <c r="H1491" s="130" t="str">
        <f t="shared" si="6"/>
        <v/>
      </c>
      <c r="I1491" s="147">
        <f t="shared" si="7"/>
        <v>4.18041249</v>
      </c>
      <c r="J1491" s="130"/>
      <c r="K1491" s="130"/>
      <c r="L1491" s="130"/>
      <c r="M1491" s="130"/>
      <c r="N1491" s="130"/>
      <c r="O1491" s="130"/>
      <c r="P1491" s="130"/>
      <c r="Q1491" s="130"/>
      <c r="R1491" s="130"/>
      <c r="S1491" s="130"/>
      <c r="T1491" s="130"/>
      <c r="U1491" s="130"/>
    </row>
    <row r="1492" ht="12.75" customHeight="1">
      <c r="A1492" s="142">
        <v>45679.0</v>
      </c>
      <c r="B1492" s="146">
        <f t="shared" si="8"/>
        <v>4.157890061</v>
      </c>
      <c r="C1492" s="144">
        <f t="shared" si="1"/>
        <v>2025</v>
      </c>
      <c r="D1492" s="144">
        <f t="shared" si="2"/>
        <v>1</v>
      </c>
      <c r="E1492" s="131">
        <f t="shared" si="3"/>
        <v>45747</v>
      </c>
      <c r="F1492" s="131">
        <f t="shared" si="4"/>
        <v>45838</v>
      </c>
      <c r="G1492" s="131" t="str">
        <f t="shared" si="5"/>
        <v/>
      </c>
      <c r="H1492" s="131" t="str">
        <f t="shared" si="6"/>
        <v/>
      </c>
      <c r="I1492" s="147">
        <f t="shared" si="7"/>
        <v>4.18041249</v>
      </c>
      <c r="J1492" s="130"/>
      <c r="K1492" s="130"/>
      <c r="L1492" s="130"/>
      <c r="M1492" s="130"/>
      <c r="N1492" s="130"/>
      <c r="O1492" s="130"/>
      <c r="P1492" s="130"/>
      <c r="Q1492" s="130"/>
      <c r="R1492" s="130"/>
      <c r="S1492" s="130"/>
      <c r="T1492" s="130"/>
      <c r="U1492" s="130"/>
    </row>
    <row r="1493" ht="12.75" customHeight="1">
      <c r="A1493" s="142">
        <v>45680.0</v>
      </c>
      <c r="B1493" s="146">
        <f t="shared" si="8"/>
        <v>4.248912173</v>
      </c>
      <c r="C1493" s="144">
        <f t="shared" si="1"/>
        <v>2025</v>
      </c>
      <c r="D1493" s="144">
        <f t="shared" si="2"/>
        <v>1</v>
      </c>
      <c r="E1493" s="131">
        <f t="shared" si="3"/>
        <v>45747</v>
      </c>
      <c r="F1493" s="131">
        <f t="shared" si="4"/>
        <v>45838</v>
      </c>
      <c r="G1493" s="130" t="str">
        <f t="shared" si="5"/>
        <v/>
      </c>
      <c r="H1493" s="130" t="str">
        <f t="shared" si="6"/>
        <v/>
      </c>
      <c r="I1493" s="147">
        <f t="shared" si="7"/>
        <v>4.18041249</v>
      </c>
      <c r="J1493" s="130"/>
      <c r="K1493" s="130"/>
      <c r="L1493" s="130"/>
      <c r="M1493" s="130"/>
      <c r="N1493" s="130"/>
      <c r="O1493" s="130"/>
      <c r="P1493" s="130"/>
      <c r="Q1493" s="130"/>
      <c r="R1493" s="130"/>
      <c r="S1493" s="130"/>
      <c r="T1493" s="130"/>
      <c r="U1493" s="130"/>
    </row>
    <row r="1494" ht="12.75" customHeight="1">
      <c r="A1494" s="142">
        <v>45681.0</v>
      </c>
      <c r="B1494" s="146">
        <f t="shared" si="8"/>
        <v>4.155899494</v>
      </c>
      <c r="C1494" s="144">
        <f t="shared" si="1"/>
        <v>2025</v>
      </c>
      <c r="D1494" s="144">
        <f t="shared" si="2"/>
        <v>1</v>
      </c>
      <c r="E1494" s="131">
        <f t="shared" si="3"/>
        <v>45747</v>
      </c>
      <c r="F1494" s="131">
        <f t="shared" si="4"/>
        <v>45838</v>
      </c>
      <c r="G1494" s="131" t="str">
        <f t="shared" si="5"/>
        <v/>
      </c>
      <c r="H1494" s="131" t="str">
        <f t="shared" si="6"/>
        <v/>
      </c>
      <c r="I1494" s="147">
        <f t="shared" si="7"/>
        <v>4.18041249</v>
      </c>
      <c r="J1494" s="130"/>
      <c r="K1494" s="130"/>
      <c r="L1494" s="130"/>
      <c r="M1494" s="130"/>
      <c r="N1494" s="130"/>
      <c r="O1494" s="130"/>
      <c r="P1494" s="130"/>
      <c r="Q1494" s="130"/>
      <c r="R1494" s="130"/>
      <c r="S1494" s="130"/>
      <c r="T1494" s="130"/>
      <c r="U1494" s="130"/>
    </row>
    <row r="1495" ht="12.75" customHeight="1">
      <c r="A1495" s="142">
        <v>45682.0</v>
      </c>
      <c r="B1495" s="146">
        <f t="shared" si="8"/>
        <v>4.246874047</v>
      </c>
      <c r="C1495" s="144">
        <f t="shared" si="1"/>
        <v>2025</v>
      </c>
      <c r="D1495" s="144">
        <f t="shared" si="2"/>
        <v>1</v>
      </c>
      <c r="E1495" s="131">
        <f t="shared" si="3"/>
        <v>45747</v>
      </c>
      <c r="F1495" s="131">
        <f t="shared" si="4"/>
        <v>45838</v>
      </c>
      <c r="G1495" s="130" t="str">
        <f t="shared" si="5"/>
        <v/>
      </c>
      <c r="H1495" s="130" t="str">
        <f t="shared" si="6"/>
        <v/>
      </c>
      <c r="I1495" s="147">
        <f t="shared" si="7"/>
        <v>4.18041249</v>
      </c>
      <c r="J1495" s="130"/>
      <c r="K1495" s="130"/>
      <c r="L1495" s="130"/>
      <c r="M1495" s="130"/>
      <c r="N1495" s="130"/>
      <c r="O1495" s="130"/>
      <c r="P1495" s="130"/>
      <c r="Q1495" s="130"/>
      <c r="R1495" s="130"/>
      <c r="S1495" s="130"/>
      <c r="T1495" s="130"/>
      <c r="U1495" s="130"/>
    </row>
    <row r="1496" ht="12.75" customHeight="1">
      <c r="A1496" s="142">
        <v>45683.0</v>
      </c>
      <c r="B1496" s="146">
        <f t="shared" si="8"/>
        <v>4.153910055</v>
      </c>
      <c r="C1496" s="144">
        <f t="shared" si="1"/>
        <v>2025</v>
      </c>
      <c r="D1496" s="144">
        <f t="shared" si="2"/>
        <v>1</v>
      </c>
      <c r="E1496" s="131">
        <f t="shared" si="3"/>
        <v>45747</v>
      </c>
      <c r="F1496" s="131">
        <f t="shared" si="4"/>
        <v>45838</v>
      </c>
      <c r="G1496" s="131" t="str">
        <f t="shared" si="5"/>
        <v/>
      </c>
      <c r="H1496" s="131" t="str">
        <f t="shared" si="6"/>
        <v/>
      </c>
      <c r="I1496" s="147">
        <f t="shared" si="7"/>
        <v>4.18041249</v>
      </c>
      <c r="J1496" s="130"/>
      <c r="K1496" s="130"/>
      <c r="L1496" s="130"/>
      <c r="M1496" s="130"/>
      <c r="N1496" s="130"/>
      <c r="O1496" s="130"/>
      <c r="P1496" s="130"/>
      <c r="Q1496" s="130"/>
      <c r="R1496" s="130"/>
      <c r="S1496" s="130"/>
      <c r="T1496" s="130"/>
      <c r="U1496" s="130"/>
    </row>
    <row r="1497" ht="12.75" customHeight="1">
      <c r="A1497" s="142">
        <v>45684.0</v>
      </c>
      <c r="B1497" s="146">
        <f t="shared" si="8"/>
        <v>4.244837076</v>
      </c>
      <c r="C1497" s="144">
        <f t="shared" si="1"/>
        <v>2025</v>
      </c>
      <c r="D1497" s="144">
        <f t="shared" si="2"/>
        <v>1</v>
      </c>
      <c r="E1497" s="131">
        <f t="shared" si="3"/>
        <v>45747</v>
      </c>
      <c r="F1497" s="131">
        <f t="shared" si="4"/>
        <v>45838</v>
      </c>
      <c r="G1497" s="130" t="str">
        <f t="shared" si="5"/>
        <v/>
      </c>
      <c r="H1497" s="130" t="str">
        <f t="shared" si="6"/>
        <v/>
      </c>
      <c r="I1497" s="147">
        <f t="shared" si="7"/>
        <v>4.18041249</v>
      </c>
      <c r="J1497" s="130"/>
      <c r="K1497" s="130"/>
      <c r="L1497" s="130"/>
      <c r="M1497" s="130"/>
      <c r="N1497" s="130"/>
      <c r="O1497" s="130"/>
      <c r="P1497" s="130"/>
      <c r="Q1497" s="130"/>
      <c r="R1497" s="130"/>
      <c r="S1497" s="130"/>
      <c r="T1497" s="130"/>
      <c r="U1497" s="130"/>
    </row>
    <row r="1498" ht="12.75" customHeight="1">
      <c r="A1498" s="142">
        <v>45685.0</v>
      </c>
      <c r="B1498" s="146">
        <f t="shared" si="8"/>
        <v>4.151921741</v>
      </c>
      <c r="C1498" s="144">
        <f t="shared" si="1"/>
        <v>2025</v>
      </c>
      <c r="D1498" s="144">
        <f t="shared" si="2"/>
        <v>1</v>
      </c>
      <c r="E1498" s="131">
        <f t="shared" si="3"/>
        <v>45747</v>
      </c>
      <c r="F1498" s="131">
        <f t="shared" si="4"/>
        <v>45838</v>
      </c>
      <c r="G1498" s="131" t="str">
        <f t="shared" si="5"/>
        <v/>
      </c>
      <c r="H1498" s="131" t="str">
        <f t="shared" si="6"/>
        <v/>
      </c>
      <c r="I1498" s="147">
        <f t="shared" si="7"/>
        <v>4.18041249</v>
      </c>
      <c r="J1498" s="130"/>
      <c r="K1498" s="130"/>
      <c r="L1498" s="130"/>
      <c r="M1498" s="130"/>
      <c r="N1498" s="130"/>
      <c r="O1498" s="130"/>
      <c r="P1498" s="130"/>
      <c r="Q1498" s="130"/>
      <c r="R1498" s="130"/>
      <c r="S1498" s="130"/>
      <c r="T1498" s="130"/>
      <c r="U1498" s="130"/>
    </row>
    <row r="1499" ht="12.75" customHeight="1">
      <c r="A1499" s="142">
        <v>45686.0</v>
      </c>
      <c r="B1499" s="146">
        <f t="shared" si="8"/>
        <v>4.242801261</v>
      </c>
      <c r="C1499" s="144">
        <f t="shared" si="1"/>
        <v>2025</v>
      </c>
      <c r="D1499" s="144">
        <f t="shared" si="2"/>
        <v>1</v>
      </c>
      <c r="E1499" s="131">
        <f t="shared" si="3"/>
        <v>45747</v>
      </c>
      <c r="F1499" s="131">
        <f t="shared" si="4"/>
        <v>45838</v>
      </c>
      <c r="G1499" s="130" t="str">
        <f t="shared" si="5"/>
        <v/>
      </c>
      <c r="H1499" s="130" t="str">
        <f t="shared" si="6"/>
        <v/>
      </c>
      <c r="I1499" s="147">
        <f t="shared" si="7"/>
        <v>4.18041249</v>
      </c>
      <c r="J1499" s="130"/>
      <c r="K1499" s="130"/>
      <c r="L1499" s="130"/>
      <c r="M1499" s="130"/>
      <c r="N1499" s="130"/>
      <c r="O1499" s="130"/>
      <c r="P1499" s="130"/>
      <c r="Q1499" s="130"/>
      <c r="R1499" s="130"/>
      <c r="S1499" s="130"/>
      <c r="T1499" s="130"/>
      <c r="U1499" s="130"/>
    </row>
    <row r="1500" ht="12.75" customHeight="1">
      <c r="A1500" s="142">
        <v>45687.0</v>
      </c>
      <c r="B1500" s="146">
        <f t="shared" si="8"/>
        <v>4.149934554</v>
      </c>
      <c r="C1500" s="144">
        <f t="shared" si="1"/>
        <v>2025</v>
      </c>
      <c r="D1500" s="144">
        <f t="shared" si="2"/>
        <v>1</v>
      </c>
      <c r="E1500" s="131">
        <f t="shared" si="3"/>
        <v>45747</v>
      </c>
      <c r="F1500" s="131">
        <f t="shared" si="4"/>
        <v>45838</v>
      </c>
      <c r="G1500" s="131" t="str">
        <f t="shared" si="5"/>
        <v/>
      </c>
      <c r="H1500" s="131" t="str">
        <f t="shared" si="6"/>
        <v/>
      </c>
      <c r="I1500" s="147">
        <f t="shared" si="7"/>
        <v>4.18041249</v>
      </c>
      <c r="J1500" s="130"/>
      <c r="K1500" s="130"/>
      <c r="L1500" s="130"/>
      <c r="M1500" s="130"/>
      <c r="N1500" s="130"/>
      <c r="O1500" s="130"/>
      <c r="P1500" s="130"/>
      <c r="Q1500" s="130"/>
      <c r="R1500" s="130"/>
      <c r="S1500" s="130"/>
      <c r="T1500" s="130"/>
      <c r="U1500" s="130"/>
    </row>
    <row r="1501" ht="12.75" customHeight="1">
      <c r="A1501" s="142">
        <v>45688.0</v>
      </c>
      <c r="B1501" s="146">
        <f t="shared" si="8"/>
        <v>4.240766601</v>
      </c>
      <c r="C1501" s="144">
        <f t="shared" si="1"/>
        <v>2025</v>
      </c>
      <c r="D1501" s="144">
        <f t="shared" si="2"/>
        <v>1</v>
      </c>
      <c r="E1501" s="131">
        <f t="shared" si="3"/>
        <v>45747</v>
      </c>
      <c r="F1501" s="131">
        <f t="shared" si="4"/>
        <v>45838</v>
      </c>
      <c r="G1501" s="130" t="str">
        <f t="shared" si="5"/>
        <v/>
      </c>
      <c r="H1501" s="130" t="str">
        <f t="shared" si="6"/>
        <v/>
      </c>
      <c r="I1501" s="147">
        <f t="shared" si="7"/>
        <v>4.18041249</v>
      </c>
      <c r="J1501" s="130"/>
      <c r="K1501" s="130"/>
      <c r="L1501" s="130"/>
      <c r="M1501" s="130"/>
      <c r="N1501" s="130"/>
      <c r="O1501" s="130"/>
      <c r="P1501" s="130"/>
      <c r="Q1501" s="130"/>
      <c r="R1501" s="130"/>
      <c r="S1501" s="130"/>
      <c r="T1501" s="130"/>
      <c r="U1501" s="130"/>
    </row>
    <row r="1502" ht="12.75" customHeight="1">
      <c r="A1502" s="142">
        <v>45689.0</v>
      </c>
      <c r="B1502" s="146">
        <f t="shared" si="8"/>
        <v>4.147948491</v>
      </c>
      <c r="C1502" s="144">
        <f t="shared" si="1"/>
        <v>2025</v>
      </c>
      <c r="D1502" s="144">
        <f t="shared" si="2"/>
        <v>1</v>
      </c>
      <c r="E1502" s="131">
        <f t="shared" si="3"/>
        <v>45747</v>
      </c>
      <c r="F1502" s="131">
        <f t="shared" si="4"/>
        <v>45838</v>
      </c>
      <c r="G1502" s="131" t="str">
        <f t="shared" si="5"/>
        <v/>
      </c>
      <c r="H1502" s="131" t="str">
        <f t="shared" si="6"/>
        <v/>
      </c>
      <c r="I1502" s="147">
        <f t="shared" si="7"/>
        <v>4.18041249</v>
      </c>
      <c r="J1502" s="130"/>
      <c r="K1502" s="130"/>
      <c r="L1502" s="130"/>
      <c r="M1502" s="130"/>
      <c r="N1502" s="130"/>
      <c r="O1502" s="130"/>
      <c r="P1502" s="130"/>
      <c r="Q1502" s="130"/>
      <c r="R1502" s="130"/>
      <c r="S1502" s="130"/>
      <c r="T1502" s="130"/>
      <c r="U1502" s="130"/>
    </row>
    <row r="1503" ht="12.75" customHeight="1">
      <c r="A1503" s="142">
        <v>45690.0</v>
      </c>
      <c r="B1503" s="146">
        <f t="shared" si="8"/>
        <v>4.238733094</v>
      </c>
      <c r="C1503" s="144">
        <f t="shared" si="1"/>
        <v>2025</v>
      </c>
      <c r="D1503" s="144">
        <f t="shared" si="2"/>
        <v>1</v>
      </c>
      <c r="E1503" s="131">
        <f t="shared" si="3"/>
        <v>45747</v>
      </c>
      <c r="F1503" s="131">
        <f t="shared" si="4"/>
        <v>45838</v>
      </c>
      <c r="G1503" s="130" t="str">
        <f t="shared" si="5"/>
        <v/>
      </c>
      <c r="H1503" s="130" t="str">
        <f t="shared" si="6"/>
        <v/>
      </c>
      <c r="I1503" s="147">
        <f t="shared" si="7"/>
        <v>4.18041249</v>
      </c>
      <c r="J1503" s="130"/>
      <c r="K1503" s="130"/>
      <c r="L1503" s="130"/>
      <c r="M1503" s="130"/>
      <c r="N1503" s="130"/>
      <c r="O1503" s="130"/>
      <c r="P1503" s="130"/>
      <c r="Q1503" s="130"/>
      <c r="R1503" s="130"/>
      <c r="S1503" s="130"/>
      <c r="T1503" s="130"/>
      <c r="U1503" s="130"/>
    </row>
    <row r="1504" ht="12.75" customHeight="1">
      <c r="A1504" s="142">
        <v>45691.0</v>
      </c>
      <c r="B1504" s="146">
        <f t="shared" si="8"/>
        <v>4.145963553</v>
      </c>
      <c r="C1504" s="144">
        <f t="shared" si="1"/>
        <v>2025</v>
      </c>
      <c r="D1504" s="144">
        <f t="shared" si="2"/>
        <v>1</v>
      </c>
      <c r="E1504" s="131">
        <f t="shared" si="3"/>
        <v>45747</v>
      </c>
      <c r="F1504" s="131">
        <f t="shared" si="4"/>
        <v>45838</v>
      </c>
      <c r="G1504" s="131" t="str">
        <f t="shared" si="5"/>
        <v/>
      </c>
      <c r="H1504" s="131" t="str">
        <f t="shared" si="6"/>
        <v/>
      </c>
      <c r="I1504" s="147">
        <f t="shared" si="7"/>
        <v>4.18041249</v>
      </c>
      <c r="J1504" s="130"/>
      <c r="K1504" s="130"/>
      <c r="L1504" s="130"/>
      <c r="M1504" s="130"/>
      <c r="N1504" s="130"/>
      <c r="O1504" s="130"/>
      <c r="P1504" s="130"/>
      <c r="Q1504" s="130"/>
      <c r="R1504" s="130"/>
      <c r="S1504" s="130"/>
      <c r="T1504" s="130"/>
      <c r="U1504" s="130"/>
    </row>
    <row r="1505" ht="12.75" customHeight="1">
      <c r="A1505" s="142">
        <v>45692.0</v>
      </c>
      <c r="B1505" s="146">
        <f t="shared" si="8"/>
        <v>4.23670074</v>
      </c>
      <c r="C1505" s="144">
        <f t="shared" si="1"/>
        <v>2025</v>
      </c>
      <c r="D1505" s="144">
        <f t="shared" si="2"/>
        <v>1</v>
      </c>
      <c r="E1505" s="131">
        <f t="shared" si="3"/>
        <v>45747</v>
      </c>
      <c r="F1505" s="131">
        <f t="shared" si="4"/>
        <v>45838</v>
      </c>
      <c r="G1505" s="130" t="str">
        <f t="shared" si="5"/>
        <v/>
      </c>
      <c r="H1505" s="130" t="str">
        <f t="shared" si="6"/>
        <v/>
      </c>
      <c r="I1505" s="147">
        <f t="shared" si="7"/>
        <v>4.18041249</v>
      </c>
      <c r="J1505" s="130"/>
      <c r="K1505" s="130"/>
      <c r="L1505" s="130"/>
      <c r="M1505" s="130"/>
      <c r="N1505" s="130"/>
      <c r="O1505" s="130"/>
      <c r="P1505" s="130"/>
      <c r="Q1505" s="130"/>
      <c r="R1505" s="130"/>
      <c r="S1505" s="130"/>
      <c r="T1505" s="130"/>
      <c r="U1505" s="130"/>
    </row>
    <row r="1506" ht="12.75" customHeight="1">
      <c r="A1506" s="142">
        <v>45693.0</v>
      </c>
      <c r="B1506" s="146">
        <f t="shared" si="8"/>
        <v>4.143979738</v>
      </c>
      <c r="C1506" s="144">
        <f t="shared" si="1"/>
        <v>2025</v>
      </c>
      <c r="D1506" s="144">
        <f t="shared" si="2"/>
        <v>1</v>
      </c>
      <c r="E1506" s="131">
        <f t="shared" si="3"/>
        <v>45747</v>
      </c>
      <c r="F1506" s="131">
        <f t="shared" si="4"/>
        <v>45838</v>
      </c>
      <c r="G1506" s="131" t="str">
        <f t="shared" si="5"/>
        <v/>
      </c>
      <c r="H1506" s="131" t="str">
        <f t="shared" si="6"/>
        <v/>
      </c>
      <c r="I1506" s="147">
        <f t="shared" si="7"/>
        <v>4.18041249</v>
      </c>
      <c r="J1506" s="130"/>
      <c r="K1506" s="130"/>
      <c r="L1506" s="130"/>
      <c r="M1506" s="130"/>
      <c r="N1506" s="130"/>
      <c r="O1506" s="130"/>
      <c r="P1506" s="130"/>
      <c r="Q1506" s="130"/>
      <c r="R1506" s="130"/>
      <c r="S1506" s="130"/>
      <c r="T1506" s="130"/>
      <c r="U1506" s="130"/>
    </row>
    <row r="1507" ht="12.75" customHeight="1">
      <c r="A1507" s="142">
        <v>45694.0</v>
      </c>
      <c r="B1507" s="146">
        <f t="shared" si="8"/>
        <v>4.234669538</v>
      </c>
      <c r="C1507" s="144">
        <f t="shared" si="1"/>
        <v>2025</v>
      </c>
      <c r="D1507" s="144">
        <f t="shared" si="2"/>
        <v>1</v>
      </c>
      <c r="E1507" s="131">
        <f t="shared" si="3"/>
        <v>45747</v>
      </c>
      <c r="F1507" s="131">
        <f t="shared" si="4"/>
        <v>45838</v>
      </c>
      <c r="G1507" s="130" t="str">
        <f t="shared" si="5"/>
        <v/>
      </c>
      <c r="H1507" s="130" t="str">
        <f t="shared" si="6"/>
        <v/>
      </c>
      <c r="I1507" s="147">
        <f t="shared" si="7"/>
        <v>4.18041249</v>
      </c>
      <c r="J1507" s="130"/>
      <c r="K1507" s="130"/>
      <c r="L1507" s="130"/>
      <c r="M1507" s="130"/>
      <c r="N1507" s="130"/>
      <c r="O1507" s="130"/>
      <c r="P1507" s="130"/>
      <c r="Q1507" s="130"/>
      <c r="R1507" s="130"/>
      <c r="S1507" s="130"/>
      <c r="T1507" s="130"/>
      <c r="U1507" s="130"/>
    </row>
    <row r="1508" ht="12.75" customHeight="1">
      <c r="A1508" s="142">
        <v>45695.0</v>
      </c>
      <c r="B1508" s="146">
        <f t="shared" si="8"/>
        <v>4.141997046</v>
      </c>
      <c r="C1508" s="144">
        <f t="shared" si="1"/>
        <v>2025</v>
      </c>
      <c r="D1508" s="144">
        <f t="shared" si="2"/>
        <v>1</v>
      </c>
      <c r="E1508" s="131">
        <f t="shared" si="3"/>
        <v>45747</v>
      </c>
      <c r="F1508" s="131">
        <f t="shared" si="4"/>
        <v>45838</v>
      </c>
      <c r="G1508" s="131" t="str">
        <f t="shared" si="5"/>
        <v/>
      </c>
      <c r="H1508" s="131" t="str">
        <f t="shared" si="6"/>
        <v/>
      </c>
      <c r="I1508" s="147">
        <f t="shared" si="7"/>
        <v>4.18041249</v>
      </c>
      <c r="J1508" s="130"/>
      <c r="K1508" s="130"/>
      <c r="L1508" s="130"/>
      <c r="M1508" s="130"/>
      <c r="N1508" s="130"/>
      <c r="O1508" s="130"/>
      <c r="P1508" s="130"/>
      <c r="Q1508" s="130"/>
      <c r="R1508" s="130"/>
      <c r="S1508" s="130"/>
      <c r="T1508" s="130"/>
      <c r="U1508" s="130"/>
    </row>
    <row r="1509" ht="12.75" customHeight="1">
      <c r="A1509" s="142">
        <v>45696.0</v>
      </c>
      <c r="B1509" s="146">
        <f t="shared" si="8"/>
        <v>4.232639488</v>
      </c>
      <c r="C1509" s="144">
        <f t="shared" si="1"/>
        <v>2025</v>
      </c>
      <c r="D1509" s="144">
        <f t="shared" si="2"/>
        <v>1</v>
      </c>
      <c r="E1509" s="131">
        <f t="shared" si="3"/>
        <v>45747</v>
      </c>
      <c r="F1509" s="131">
        <f t="shared" si="4"/>
        <v>45838</v>
      </c>
      <c r="G1509" s="130" t="str">
        <f t="shared" si="5"/>
        <v/>
      </c>
      <c r="H1509" s="130" t="str">
        <f t="shared" si="6"/>
        <v/>
      </c>
      <c r="I1509" s="147">
        <f t="shared" si="7"/>
        <v>4.18041249</v>
      </c>
      <c r="J1509" s="130"/>
      <c r="K1509" s="130"/>
      <c r="L1509" s="130"/>
      <c r="M1509" s="130"/>
      <c r="N1509" s="130"/>
      <c r="O1509" s="130"/>
      <c r="P1509" s="130"/>
      <c r="Q1509" s="130"/>
      <c r="R1509" s="130"/>
      <c r="S1509" s="130"/>
      <c r="T1509" s="130"/>
      <c r="U1509" s="130"/>
    </row>
    <row r="1510" ht="12.75" customHeight="1">
      <c r="A1510" s="142">
        <v>45697.0</v>
      </c>
      <c r="B1510" s="146">
        <f t="shared" si="8"/>
        <v>4.140015476</v>
      </c>
      <c r="C1510" s="144">
        <f t="shared" si="1"/>
        <v>2025</v>
      </c>
      <c r="D1510" s="144">
        <f t="shared" si="2"/>
        <v>1</v>
      </c>
      <c r="E1510" s="131">
        <f t="shared" si="3"/>
        <v>45747</v>
      </c>
      <c r="F1510" s="131">
        <f t="shared" si="4"/>
        <v>45838</v>
      </c>
      <c r="G1510" s="131" t="str">
        <f t="shared" si="5"/>
        <v/>
      </c>
      <c r="H1510" s="131" t="str">
        <f t="shared" si="6"/>
        <v/>
      </c>
      <c r="I1510" s="147">
        <f t="shared" si="7"/>
        <v>4.18041249</v>
      </c>
      <c r="J1510" s="130"/>
      <c r="K1510" s="130"/>
      <c r="L1510" s="130"/>
      <c r="M1510" s="130"/>
      <c r="N1510" s="130"/>
      <c r="O1510" s="130"/>
      <c r="P1510" s="130"/>
      <c r="Q1510" s="130"/>
      <c r="R1510" s="130"/>
      <c r="S1510" s="130"/>
      <c r="T1510" s="130"/>
      <c r="U1510" s="130"/>
    </row>
    <row r="1511" ht="12.75" customHeight="1">
      <c r="A1511" s="142">
        <v>45698.0</v>
      </c>
      <c r="B1511" s="146">
        <f t="shared" si="8"/>
        <v>4.230610589</v>
      </c>
      <c r="C1511" s="144">
        <f t="shared" si="1"/>
        <v>2025</v>
      </c>
      <c r="D1511" s="144">
        <f t="shared" si="2"/>
        <v>1</v>
      </c>
      <c r="E1511" s="131">
        <f t="shared" si="3"/>
        <v>45747</v>
      </c>
      <c r="F1511" s="131">
        <f t="shared" si="4"/>
        <v>45838</v>
      </c>
      <c r="G1511" s="130" t="str">
        <f t="shared" si="5"/>
        <v/>
      </c>
      <c r="H1511" s="130" t="str">
        <f t="shared" si="6"/>
        <v/>
      </c>
      <c r="I1511" s="147">
        <f t="shared" si="7"/>
        <v>4.18041249</v>
      </c>
      <c r="J1511" s="130"/>
      <c r="K1511" s="130"/>
      <c r="L1511" s="130"/>
      <c r="M1511" s="130"/>
      <c r="N1511" s="130"/>
      <c r="O1511" s="130"/>
      <c r="P1511" s="130"/>
      <c r="Q1511" s="130"/>
      <c r="R1511" s="130"/>
      <c r="S1511" s="130"/>
      <c r="T1511" s="130"/>
      <c r="U1511" s="130"/>
    </row>
    <row r="1512" ht="12.75" customHeight="1">
      <c r="A1512" s="142">
        <v>45699.0</v>
      </c>
      <c r="B1512" s="146">
        <f t="shared" si="8"/>
        <v>4.138035028</v>
      </c>
      <c r="C1512" s="144">
        <f t="shared" si="1"/>
        <v>2025</v>
      </c>
      <c r="D1512" s="144">
        <f t="shared" si="2"/>
        <v>1</v>
      </c>
      <c r="E1512" s="131">
        <f t="shared" si="3"/>
        <v>45747</v>
      </c>
      <c r="F1512" s="131">
        <f t="shared" si="4"/>
        <v>45838</v>
      </c>
      <c r="G1512" s="131" t="str">
        <f t="shared" si="5"/>
        <v/>
      </c>
      <c r="H1512" s="131" t="str">
        <f t="shared" si="6"/>
        <v/>
      </c>
      <c r="I1512" s="147">
        <f t="shared" si="7"/>
        <v>4.18041249</v>
      </c>
      <c r="J1512" s="130"/>
      <c r="K1512" s="130"/>
      <c r="L1512" s="130"/>
      <c r="M1512" s="130"/>
      <c r="N1512" s="130"/>
      <c r="O1512" s="130"/>
      <c r="P1512" s="130"/>
      <c r="Q1512" s="130"/>
      <c r="R1512" s="130"/>
      <c r="S1512" s="130"/>
      <c r="T1512" s="130"/>
      <c r="U1512" s="130"/>
    </row>
    <row r="1513" ht="12.75" customHeight="1">
      <c r="A1513" s="142">
        <v>45700.0</v>
      </c>
      <c r="B1513" s="146">
        <f t="shared" si="8"/>
        <v>4.22858284</v>
      </c>
      <c r="C1513" s="144">
        <f t="shared" si="1"/>
        <v>2025</v>
      </c>
      <c r="D1513" s="144">
        <f t="shared" si="2"/>
        <v>1</v>
      </c>
      <c r="E1513" s="131">
        <f t="shared" si="3"/>
        <v>45747</v>
      </c>
      <c r="F1513" s="131">
        <f t="shared" si="4"/>
        <v>45838</v>
      </c>
      <c r="G1513" s="130" t="str">
        <f t="shared" si="5"/>
        <v/>
      </c>
      <c r="H1513" s="130" t="str">
        <f t="shared" si="6"/>
        <v/>
      </c>
      <c r="I1513" s="147">
        <f t="shared" si="7"/>
        <v>4.18041249</v>
      </c>
      <c r="J1513" s="130"/>
      <c r="K1513" s="130"/>
      <c r="L1513" s="130"/>
      <c r="M1513" s="130"/>
      <c r="N1513" s="130"/>
      <c r="O1513" s="130"/>
      <c r="P1513" s="130"/>
      <c r="Q1513" s="130"/>
      <c r="R1513" s="130"/>
      <c r="S1513" s="130"/>
      <c r="T1513" s="130"/>
      <c r="U1513" s="130"/>
    </row>
    <row r="1514" ht="12.75" customHeight="1">
      <c r="A1514" s="142">
        <v>45701.0</v>
      </c>
      <c r="B1514" s="146">
        <f t="shared" si="8"/>
        <v>4.1360557</v>
      </c>
      <c r="C1514" s="144">
        <f t="shared" si="1"/>
        <v>2025</v>
      </c>
      <c r="D1514" s="144">
        <f t="shared" si="2"/>
        <v>1</v>
      </c>
      <c r="E1514" s="131">
        <f t="shared" si="3"/>
        <v>45747</v>
      </c>
      <c r="F1514" s="131">
        <f t="shared" si="4"/>
        <v>45838</v>
      </c>
      <c r="G1514" s="131" t="str">
        <f t="shared" si="5"/>
        <v/>
      </c>
      <c r="H1514" s="131" t="str">
        <f t="shared" si="6"/>
        <v/>
      </c>
      <c r="I1514" s="147">
        <f t="shared" si="7"/>
        <v>4.18041249</v>
      </c>
      <c r="J1514" s="130"/>
      <c r="K1514" s="130"/>
      <c r="L1514" s="130"/>
      <c r="M1514" s="130"/>
      <c r="N1514" s="130"/>
      <c r="O1514" s="130"/>
      <c r="P1514" s="130"/>
      <c r="Q1514" s="130"/>
      <c r="R1514" s="130"/>
      <c r="S1514" s="130"/>
      <c r="T1514" s="130"/>
      <c r="U1514" s="130"/>
    </row>
    <row r="1515" ht="12.75" customHeight="1">
      <c r="A1515" s="142">
        <v>45702.0</v>
      </c>
      <c r="B1515" s="146">
        <f t="shared" si="8"/>
        <v>4.22655624</v>
      </c>
      <c r="C1515" s="144">
        <f t="shared" si="1"/>
        <v>2025</v>
      </c>
      <c r="D1515" s="144">
        <f t="shared" si="2"/>
        <v>1</v>
      </c>
      <c r="E1515" s="131">
        <f t="shared" si="3"/>
        <v>45747</v>
      </c>
      <c r="F1515" s="131">
        <f t="shared" si="4"/>
        <v>45838</v>
      </c>
      <c r="G1515" s="130" t="str">
        <f t="shared" si="5"/>
        <v/>
      </c>
      <c r="H1515" s="130" t="str">
        <f t="shared" si="6"/>
        <v/>
      </c>
      <c r="I1515" s="147">
        <f t="shared" si="7"/>
        <v>4.18041249</v>
      </c>
      <c r="J1515" s="130"/>
      <c r="K1515" s="130"/>
      <c r="L1515" s="130"/>
      <c r="M1515" s="130"/>
      <c r="N1515" s="130"/>
      <c r="O1515" s="130"/>
      <c r="P1515" s="130"/>
      <c r="Q1515" s="130"/>
      <c r="R1515" s="130"/>
      <c r="S1515" s="130"/>
      <c r="T1515" s="130"/>
      <c r="U1515" s="130"/>
    </row>
    <row r="1516" ht="12.75" customHeight="1">
      <c r="A1516" s="142">
        <v>45703.0</v>
      </c>
      <c r="B1516" s="146">
        <f t="shared" si="8"/>
        <v>4.134077492</v>
      </c>
      <c r="C1516" s="144">
        <f t="shared" si="1"/>
        <v>2025</v>
      </c>
      <c r="D1516" s="144">
        <f t="shared" si="2"/>
        <v>1</v>
      </c>
      <c r="E1516" s="131">
        <f t="shared" si="3"/>
        <v>45747</v>
      </c>
      <c r="F1516" s="131">
        <f t="shared" si="4"/>
        <v>45838</v>
      </c>
      <c r="G1516" s="131" t="str">
        <f t="shared" si="5"/>
        <v/>
      </c>
      <c r="H1516" s="131" t="str">
        <f t="shared" si="6"/>
        <v/>
      </c>
      <c r="I1516" s="147">
        <f t="shared" si="7"/>
        <v>4.18041249</v>
      </c>
      <c r="J1516" s="130"/>
      <c r="K1516" s="130"/>
      <c r="L1516" s="130"/>
      <c r="M1516" s="130"/>
      <c r="N1516" s="130"/>
      <c r="O1516" s="130"/>
      <c r="P1516" s="130"/>
      <c r="Q1516" s="130"/>
      <c r="R1516" s="130"/>
      <c r="S1516" s="130"/>
      <c r="T1516" s="130"/>
      <c r="U1516" s="130"/>
    </row>
    <row r="1517" ht="12.75" customHeight="1">
      <c r="A1517" s="142">
        <v>45704.0</v>
      </c>
      <c r="B1517" s="146">
        <f t="shared" si="8"/>
        <v>4.224530789</v>
      </c>
      <c r="C1517" s="144">
        <f t="shared" si="1"/>
        <v>2025</v>
      </c>
      <c r="D1517" s="144">
        <f t="shared" si="2"/>
        <v>1</v>
      </c>
      <c r="E1517" s="131">
        <f t="shared" si="3"/>
        <v>45747</v>
      </c>
      <c r="F1517" s="131">
        <f t="shared" si="4"/>
        <v>45838</v>
      </c>
      <c r="G1517" s="130" t="str">
        <f t="shared" si="5"/>
        <v/>
      </c>
      <c r="H1517" s="130" t="str">
        <f t="shared" si="6"/>
        <v/>
      </c>
      <c r="I1517" s="147">
        <f t="shared" si="7"/>
        <v>4.18041249</v>
      </c>
      <c r="J1517" s="130"/>
      <c r="K1517" s="130"/>
      <c r="L1517" s="130"/>
      <c r="M1517" s="130"/>
      <c r="N1517" s="130"/>
      <c r="O1517" s="130"/>
      <c r="P1517" s="130"/>
      <c r="Q1517" s="130"/>
      <c r="R1517" s="130"/>
      <c r="S1517" s="130"/>
      <c r="T1517" s="130"/>
      <c r="U1517" s="130"/>
    </row>
    <row r="1518" ht="12.75" customHeight="1">
      <c r="A1518" s="142">
        <v>45705.0</v>
      </c>
      <c r="B1518" s="146">
        <f t="shared" si="8"/>
        <v>4.132100403</v>
      </c>
      <c r="C1518" s="144">
        <f t="shared" si="1"/>
        <v>2025</v>
      </c>
      <c r="D1518" s="144">
        <f t="shared" si="2"/>
        <v>1</v>
      </c>
      <c r="E1518" s="131">
        <f t="shared" si="3"/>
        <v>45747</v>
      </c>
      <c r="F1518" s="131">
        <f t="shared" si="4"/>
        <v>45838</v>
      </c>
      <c r="G1518" s="131" t="str">
        <f t="shared" si="5"/>
        <v/>
      </c>
      <c r="H1518" s="131" t="str">
        <f t="shared" si="6"/>
        <v/>
      </c>
      <c r="I1518" s="147">
        <f t="shared" si="7"/>
        <v>4.18041249</v>
      </c>
      <c r="J1518" s="130"/>
      <c r="K1518" s="130"/>
      <c r="L1518" s="130"/>
      <c r="M1518" s="130"/>
      <c r="N1518" s="130"/>
      <c r="O1518" s="130"/>
      <c r="P1518" s="130"/>
      <c r="Q1518" s="130"/>
      <c r="R1518" s="130"/>
      <c r="S1518" s="130"/>
      <c r="T1518" s="130"/>
      <c r="U1518" s="130"/>
    </row>
    <row r="1519" ht="12.75" customHeight="1">
      <c r="A1519" s="142">
        <v>45706.0</v>
      </c>
      <c r="B1519" s="146">
        <f t="shared" si="8"/>
        <v>4.222506485</v>
      </c>
      <c r="C1519" s="144">
        <f t="shared" si="1"/>
        <v>2025</v>
      </c>
      <c r="D1519" s="144">
        <f t="shared" si="2"/>
        <v>1</v>
      </c>
      <c r="E1519" s="131">
        <f t="shared" si="3"/>
        <v>45747</v>
      </c>
      <c r="F1519" s="131">
        <f t="shared" si="4"/>
        <v>45838</v>
      </c>
      <c r="G1519" s="130" t="str">
        <f t="shared" si="5"/>
        <v/>
      </c>
      <c r="H1519" s="130" t="str">
        <f t="shared" si="6"/>
        <v/>
      </c>
      <c r="I1519" s="147">
        <f t="shared" si="7"/>
        <v>4.18041249</v>
      </c>
      <c r="J1519" s="130"/>
      <c r="K1519" s="130"/>
      <c r="L1519" s="130"/>
      <c r="M1519" s="130"/>
      <c r="N1519" s="130"/>
      <c r="O1519" s="130"/>
      <c r="P1519" s="130"/>
      <c r="Q1519" s="130"/>
      <c r="R1519" s="130"/>
      <c r="S1519" s="130"/>
      <c r="T1519" s="130"/>
      <c r="U1519" s="130"/>
    </row>
    <row r="1520" ht="12.75" customHeight="1">
      <c r="A1520" s="142">
        <v>45707.0</v>
      </c>
      <c r="B1520" s="146">
        <f t="shared" si="8"/>
        <v>4.130124432</v>
      </c>
      <c r="C1520" s="144">
        <f t="shared" si="1"/>
        <v>2025</v>
      </c>
      <c r="D1520" s="144">
        <f t="shared" si="2"/>
        <v>1</v>
      </c>
      <c r="E1520" s="131">
        <f t="shared" si="3"/>
        <v>45747</v>
      </c>
      <c r="F1520" s="131">
        <f t="shared" si="4"/>
        <v>45838</v>
      </c>
      <c r="G1520" s="131" t="str">
        <f t="shared" si="5"/>
        <v/>
      </c>
      <c r="H1520" s="131" t="str">
        <f t="shared" si="6"/>
        <v/>
      </c>
      <c r="I1520" s="147">
        <f t="shared" si="7"/>
        <v>4.18041249</v>
      </c>
      <c r="J1520" s="130"/>
      <c r="K1520" s="130"/>
      <c r="L1520" s="130"/>
      <c r="M1520" s="130"/>
      <c r="N1520" s="130"/>
      <c r="O1520" s="130"/>
      <c r="P1520" s="130"/>
      <c r="Q1520" s="130"/>
      <c r="R1520" s="130"/>
      <c r="S1520" s="130"/>
      <c r="T1520" s="130"/>
      <c r="U1520" s="130"/>
    </row>
    <row r="1521" ht="12.75" customHeight="1">
      <c r="A1521" s="142">
        <v>45708.0</v>
      </c>
      <c r="B1521" s="146">
        <f t="shared" si="8"/>
        <v>4.220483329</v>
      </c>
      <c r="C1521" s="144">
        <f t="shared" si="1"/>
        <v>2025</v>
      </c>
      <c r="D1521" s="144">
        <f t="shared" si="2"/>
        <v>1</v>
      </c>
      <c r="E1521" s="131">
        <f t="shared" si="3"/>
        <v>45747</v>
      </c>
      <c r="F1521" s="131">
        <f t="shared" si="4"/>
        <v>45838</v>
      </c>
      <c r="G1521" s="130" t="str">
        <f t="shared" si="5"/>
        <v/>
      </c>
      <c r="H1521" s="130" t="str">
        <f t="shared" si="6"/>
        <v/>
      </c>
      <c r="I1521" s="147">
        <f t="shared" si="7"/>
        <v>4.18041249</v>
      </c>
      <c r="J1521" s="130"/>
      <c r="K1521" s="130"/>
      <c r="L1521" s="130"/>
      <c r="M1521" s="130"/>
      <c r="N1521" s="130"/>
      <c r="O1521" s="130"/>
      <c r="P1521" s="130"/>
      <c r="Q1521" s="130"/>
      <c r="R1521" s="130"/>
      <c r="S1521" s="130"/>
      <c r="T1521" s="130"/>
      <c r="U1521" s="130"/>
    </row>
    <row r="1522" ht="12.75" customHeight="1">
      <c r="A1522" s="142">
        <v>45709.0</v>
      </c>
      <c r="B1522" s="146">
        <f t="shared" si="8"/>
        <v>4.12814958</v>
      </c>
      <c r="C1522" s="144">
        <f t="shared" si="1"/>
        <v>2025</v>
      </c>
      <c r="D1522" s="144">
        <f t="shared" si="2"/>
        <v>1</v>
      </c>
      <c r="E1522" s="131">
        <f t="shared" si="3"/>
        <v>45747</v>
      </c>
      <c r="F1522" s="131">
        <f t="shared" si="4"/>
        <v>45838</v>
      </c>
      <c r="G1522" s="131" t="str">
        <f t="shared" si="5"/>
        <v/>
      </c>
      <c r="H1522" s="131" t="str">
        <f t="shared" si="6"/>
        <v/>
      </c>
      <c r="I1522" s="147">
        <f t="shared" si="7"/>
        <v>4.18041249</v>
      </c>
      <c r="J1522" s="130"/>
      <c r="K1522" s="130"/>
      <c r="L1522" s="130"/>
      <c r="M1522" s="130"/>
      <c r="N1522" s="130"/>
      <c r="O1522" s="130"/>
      <c r="P1522" s="130"/>
      <c r="Q1522" s="130"/>
      <c r="R1522" s="130"/>
      <c r="S1522" s="130"/>
      <c r="T1522" s="130"/>
      <c r="U1522" s="130"/>
    </row>
    <row r="1523" ht="12.75" customHeight="1">
      <c r="A1523" s="142">
        <v>45710.0</v>
      </c>
      <c r="B1523" s="146">
        <f t="shared" si="8"/>
        <v>4.218461319</v>
      </c>
      <c r="C1523" s="144">
        <f t="shared" si="1"/>
        <v>2025</v>
      </c>
      <c r="D1523" s="144">
        <f t="shared" si="2"/>
        <v>1</v>
      </c>
      <c r="E1523" s="131">
        <f t="shared" si="3"/>
        <v>45747</v>
      </c>
      <c r="F1523" s="131">
        <f t="shared" si="4"/>
        <v>45838</v>
      </c>
      <c r="G1523" s="130" t="str">
        <f t="shared" si="5"/>
        <v/>
      </c>
      <c r="H1523" s="130" t="str">
        <f t="shared" si="6"/>
        <v/>
      </c>
      <c r="I1523" s="147">
        <f t="shared" si="7"/>
        <v>4.18041249</v>
      </c>
      <c r="J1523" s="130"/>
      <c r="K1523" s="130"/>
      <c r="L1523" s="130"/>
      <c r="M1523" s="130"/>
      <c r="N1523" s="130"/>
      <c r="O1523" s="130"/>
      <c r="P1523" s="130"/>
      <c r="Q1523" s="130"/>
      <c r="R1523" s="130"/>
      <c r="S1523" s="130"/>
      <c r="T1523" s="130"/>
      <c r="U1523" s="130"/>
    </row>
    <row r="1524" ht="12.75" customHeight="1">
      <c r="A1524" s="142">
        <v>45711.0</v>
      </c>
      <c r="B1524" s="146">
        <f t="shared" si="8"/>
        <v>4.126175844</v>
      </c>
      <c r="C1524" s="144">
        <f t="shared" si="1"/>
        <v>2025</v>
      </c>
      <c r="D1524" s="144">
        <f t="shared" si="2"/>
        <v>1</v>
      </c>
      <c r="E1524" s="131">
        <f t="shared" si="3"/>
        <v>45747</v>
      </c>
      <c r="F1524" s="131">
        <f t="shared" si="4"/>
        <v>45838</v>
      </c>
      <c r="G1524" s="131" t="str">
        <f t="shared" si="5"/>
        <v/>
      </c>
      <c r="H1524" s="131" t="str">
        <f t="shared" si="6"/>
        <v/>
      </c>
      <c r="I1524" s="147">
        <f t="shared" si="7"/>
        <v>4.18041249</v>
      </c>
      <c r="J1524" s="130"/>
      <c r="K1524" s="130"/>
      <c r="L1524" s="130"/>
      <c r="M1524" s="130"/>
      <c r="N1524" s="130"/>
      <c r="O1524" s="130"/>
      <c r="P1524" s="130"/>
      <c r="Q1524" s="130"/>
      <c r="R1524" s="130"/>
      <c r="S1524" s="130"/>
      <c r="T1524" s="130"/>
      <c r="U1524" s="130"/>
    </row>
    <row r="1525" ht="12.75" customHeight="1">
      <c r="A1525" s="142">
        <v>45712.0</v>
      </c>
      <c r="B1525" s="146">
        <f t="shared" si="8"/>
        <v>4.216440454</v>
      </c>
      <c r="C1525" s="144">
        <f t="shared" si="1"/>
        <v>2025</v>
      </c>
      <c r="D1525" s="144">
        <f t="shared" si="2"/>
        <v>1</v>
      </c>
      <c r="E1525" s="131">
        <f t="shared" si="3"/>
        <v>45747</v>
      </c>
      <c r="F1525" s="131">
        <f t="shared" si="4"/>
        <v>45838</v>
      </c>
      <c r="G1525" s="130" t="str">
        <f t="shared" si="5"/>
        <v/>
      </c>
      <c r="H1525" s="130" t="str">
        <f t="shared" si="6"/>
        <v/>
      </c>
      <c r="I1525" s="147">
        <f t="shared" si="7"/>
        <v>4.18041249</v>
      </c>
      <c r="J1525" s="130"/>
      <c r="K1525" s="130"/>
      <c r="L1525" s="130"/>
      <c r="M1525" s="130"/>
      <c r="N1525" s="130"/>
      <c r="O1525" s="130"/>
      <c r="P1525" s="130"/>
      <c r="Q1525" s="130"/>
      <c r="R1525" s="130"/>
      <c r="S1525" s="130"/>
      <c r="T1525" s="130"/>
      <c r="U1525" s="130"/>
    </row>
    <row r="1526" ht="12.75" customHeight="1">
      <c r="A1526" s="142">
        <v>45713.0</v>
      </c>
      <c r="B1526" s="146">
        <f t="shared" si="8"/>
        <v>4.124203225</v>
      </c>
      <c r="C1526" s="144">
        <f t="shared" si="1"/>
        <v>2025</v>
      </c>
      <c r="D1526" s="144">
        <f t="shared" si="2"/>
        <v>1</v>
      </c>
      <c r="E1526" s="131">
        <f t="shared" si="3"/>
        <v>45747</v>
      </c>
      <c r="F1526" s="131">
        <f t="shared" si="4"/>
        <v>45838</v>
      </c>
      <c r="G1526" s="131" t="str">
        <f t="shared" si="5"/>
        <v/>
      </c>
      <c r="H1526" s="131" t="str">
        <f t="shared" si="6"/>
        <v/>
      </c>
      <c r="I1526" s="147">
        <f t="shared" si="7"/>
        <v>4.18041249</v>
      </c>
      <c r="J1526" s="130"/>
      <c r="K1526" s="130"/>
      <c r="L1526" s="130"/>
      <c r="M1526" s="130"/>
      <c r="N1526" s="130"/>
      <c r="O1526" s="130"/>
      <c r="P1526" s="130"/>
      <c r="Q1526" s="130"/>
      <c r="R1526" s="130"/>
      <c r="S1526" s="130"/>
      <c r="T1526" s="130"/>
      <c r="U1526" s="130"/>
    </row>
    <row r="1527" ht="12.75" customHeight="1">
      <c r="A1527" s="142">
        <v>45714.0</v>
      </c>
      <c r="B1527" s="146">
        <f t="shared" si="8"/>
        <v>4.214420734</v>
      </c>
      <c r="C1527" s="144">
        <f t="shared" si="1"/>
        <v>2025</v>
      </c>
      <c r="D1527" s="144">
        <f t="shared" si="2"/>
        <v>1</v>
      </c>
      <c r="E1527" s="131">
        <f t="shared" si="3"/>
        <v>45747</v>
      </c>
      <c r="F1527" s="131">
        <f t="shared" si="4"/>
        <v>45838</v>
      </c>
      <c r="G1527" s="130" t="str">
        <f t="shared" si="5"/>
        <v/>
      </c>
      <c r="H1527" s="130" t="str">
        <f t="shared" si="6"/>
        <v/>
      </c>
      <c r="I1527" s="147">
        <f t="shared" si="7"/>
        <v>4.18041249</v>
      </c>
      <c r="J1527" s="130"/>
      <c r="K1527" s="130"/>
      <c r="L1527" s="130"/>
      <c r="M1527" s="130"/>
      <c r="N1527" s="130"/>
      <c r="O1527" s="130"/>
      <c r="P1527" s="130"/>
      <c r="Q1527" s="130"/>
      <c r="R1527" s="130"/>
      <c r="S1527" s="130"/>
      <c r="T1527" s="130"/>
      <c r="U1527" s="130"/>
    </row>
    <row r="1528" ht="12.75" customHeight="1">
      <c r="A1528" s="142">
        <v>45715.0</v>
      </c>
      <c r="B1528" s="146">
        <f t="shared" si="8"/>
        <v>4.122231721</v>
      </c>
      <c r="C1528" s="144">
        <f t="shared" si="1"/>
        <v>2025</v>
      </c>
      <c r="D1528" s="144">
        <f t="shared" si="2"/>
        <v>1</v>
      </c>
      <c r="E1528" s="131">
        <f t="shared" si="3"/>
        <v>45747</v>
      </c>
      <c r="F1528" s="131">
        <f t="shared" si="4"/>
        <v>45838</v>
      </c>
      <c r="G1528" s="131" t="str">
        <f t="shared" si="5"/>
        <v/>
      </c>
      <c r="H1528" s="131" t="str">
        <f t="shared" si="6"/>
        <v/>
      </c>
      <c r="I1528" s="147">
        <f t="shared" si="7"/>
        <v>4.18041249</v>
      </c>
      <c r="J1528" s="130"/>
      <c r="K1528" s="130"/>
      <c r="L1528" s="130"/>
      <c r="M1528" s="130"/>
      <c r="N1528" s="130"/>
      <c r="O1528" s="130"/>
      <c r="P1528" s="130"/>
      <c r="Q1528" s="130"/>
      <c r="R1528" s="130"/>
      <c r="S1528" s="130"/>
      <c r="T1528" s="130"/>
      <c r="U1528" s="130"/>
    </row>
    <row r="1529" ht="12.75" customHeight="1">
      <c r="A1529" s="142">
        <v>45716.0</v>
      </c>
      <c r="B1529" s="146">
        <f t="shared" si="8"/>
        <v>4.212402159</v>
      </c>
      <c r="C1529" s="144">
        <f t="shared" si="1"/>
        <v>2025</v>
      </c>
      <c r="D1529" s="144">
        <f t="shared" si="2"/>
        <v>1</v>
      </c>
      <c r="E1529" s="131">
        <f t="shared" si="3"/>
        <v>45747</v>
      </c>
      <c r="F1529" s="131">
        <f t="shared" si="4"/>
        <v>45838</v>
      </c>
      <c r="G1529" s="130" t="str">
        <f t="shared" si="5"/>
        <v/>
      </c>
      <c r="H1529" s="130" t="str">
        <f t="shared" si="6"/>
        <v/>
      </c>
      <c r="I1529" s="147">
        <f t="shared" si="7"/>
        <v>4.18041249</v>
      </c>
      <c r="J1529" s="130"/>
      <c r="K1529" s="130"/>
      <c r="L1529" s="130"/>
      <c r="M1529" s="130"/>
      <c r="N1529" s="130"/>
      <c r="O1529" s="130"/>
      <c r="P1529" s="130"/>
      <c r="Q1529" s="130"/>
      <c r="R1529" s="130"/>
      <c r="S1529" s="130"/>
      <c r="T1529" s="130"/>
      <c r="U1529" s="130"/>
    </row>
    <row r="1530" ht="12.75" customHeight="1">
      <c r="A1530" s="142">
        <v>45717.0</v>
      </c>
      <c r="B1530" s="146">
        <f t="shared" si="8"/>
        <v>4.120261332</v>
      </c>
      <c r="C1530" s="144">
        <f t="shared" si="1"/>
        <v>2025</v>
      </c>
      <c r="D1530" s="144">
        <f t="shared" si="2"/>
        <v>1</v>
      </c>
      <c r="E1530" s="131">
        <f t="shared" si="3"/>
        <v>45747</v>
      </c>
      <c r="F1530" s="131">
        <f t="shared" si="4"/>
        <v>45838</v>
      </c>
      <c r="G1530" s="131" t="str">
        <f t="shared" si="5"/>
        <v/>
      </c>
      <c r="H1530" s="131" t="str">
        <f t="shared" si="6"/>
        <v/>
      </c>
      <c r="I1530" s="147">
        <f t="shared" si="7"/>
        <v>4.18041249</v>
      </c>
      <c r="J1530" s="130"/>
      <c r="K1530" s="130"/>
      <c r="L1530" s="130"/>
      <c r="M1530" s="130"/>
      <c r="N1530" s="130"/>
      <c r="O1530" s="130"/>
      <c r="P1530" s="130"/>
      <c r="Q1530" s="130"/>
      <c r="R1530" s="130"/>
      <c r="S1530" s="130"/>
      <c r="T1530" s="130"/>
      <c r="U1530" s="130"/>
    </row>
    <row r="1531" ht="12.75" customHeight="1">
      <c r="A1531" s="142">
        <v>45718.0</v>
      </c>
      <c r="B1531" s="146">
        <f t="shared" si="8"/>
        <v>4.210384727</v>
      </c>
      <c r="C1531" s="144">
        <f t="shared" si="1"/>
        <v>2025</v>
      </c>
      <c r="D1531" s="144">
        <f t="shared" si="2"/>
        <v>1</v>
      </c>
      <c r="E1531" s="131">
        <f t="shared" si="3"/>
        <v>45747</v>
      </c>
      <c r="F1531" s="131">
        <f t="shared" si="4"/>
        <v>45838</v>
      </c>
      <c r="G1531" s="130" t="str">
        <f t="shared" si="5"/>
        <v/>
      </c>
      <c r="H1531" s="130" t="str">
        <f t="shared" si="6"/>
        <v/>
      </c>
      <c r="I1531" s="147">
        <f t="shared" si="7"/>
        <v>4.18041249</v>
      </c>
      <c r="J1531" s="130"/>
      <c r="K1531" s="130"/>
      <c r="L1531" s="130"/>
      <c r="M1531" s="130"/>
      <c r="N1531" s="130"/>
      <c r="O1531" s="130"/>
      <c r="P1531" s="130"/>
      <c r="Q1531" s="130"/>
      <c r="R1531" s="130"/>
      <c r="S1531" s="130"/>
      <c r="T1531" s="130"/>
      <c r="U1531" s="130"/>
    </row>
    <row r="1532" ht="12.75" customHeight="1">
      <c r="A1532" s="142">
        <v>45719.0</v>
      </c>
      <c r="B1532" s="146">
        <f t="shared" si="8"/>
        <v>4.118292058</v>
      </c>
      <c r="C1532" s="144">
        <f t="shared" si="1"/>
        <v>2025</v>
      </c>
      <c r="D1532" s="144">
        <f t="shared" si="2"/>
        <v>1</v>
      </c>
      <c r="E1532" s="131">
        <f t="shared" si="3"/>
        <v>45747</v>
      </c>
      <c r="F1532" s="131">
        <f t="shared" si="4"/>
        <v>45838</v>
      </c>
      <c r="G1532" s="131" t="str">
        <f t="shared" si="5"/>
        <v/>
      </c>
      <c r="H1532" s="131" t="str">
        <f t="shared" si="6"/>
        <v/>
      </c>
      <c r="I1532" s="147">
        <f t="shared" si="7"/>
        <v>4.18041249</v>
      </c>
      <c r="J1532" s="130"/>
      <c r="K1532" s="130"/>
      <c r="L1532" s="130"/>
      <c r="M1532" s="130"/>
      <c r="N1532" s="130"/>
      <c r="O1532" s="130"/>
      <c r="P1532" s="130"/>
      <c r="Q1532" s="130"/>
      <c r="R1532" s="130"/>
      <c r="S1532" s="130"/>
      <c r="T1532" s="130"/>
      <c r="U1532" s="130"/>
    </row>
    <row r="1533" ht="12.75" customHeight="1">
      <c r="A1533" s="142">
        <v>45720.0</v>
      </c>
      <c r="B1533" s="146">
        <f t="shared" si="8"/>
        <v>4.208368437</v>
      </c>
      <c r="C1533" s="144">
        <f t="shared" si="1"/>
        <v>2025</v>
      </c>
      <c r="D1533" s="144">
        <f t="shared" si="2"/>
        <v>1</v>
      </c>
      <c r="E1533" s="131">
        <f t="shared" si="3"/>
        <v>45747</v>
      </c>
      <c r="F1533" s="131">
        <f t="shared" si="4"/>
        <v>45838</v>
      </c>
      <c r="G1533" s="130" t="str">
        <f t="shared" si="5"/>
        <v/>
      </c>
      <c r="H1533" s="130" t="str">
        <f t="shared" si="6"/>
        <v/>
      </c>
      <c r="I1533" s="147">
        <f t="shared" si="7"/>
        <v>4.18041249</v>
      </c>
      <c r="J1533" s="130"/>
      <c r="K1533" s="130"/>
      <c r="L1533" s="130"/>
      <c r="M1533" s="130"/>
      <c r="N1533" s="130"/>
      <c r="O1533" s="130"/>
      <c r="P1533" s="130"/>
      <c r="Q1533" s="130"/>
      <c r="R1533" s="130"/>
      <c r="S1533" s="130"/>
      <c r="T1533" s="130"/>
      <c r="U1533" s="130"/>
    </row>
    <row r="1534" ht="12.75" customHeight="1">
      <c r="A1534" s="142">
        <v>45721.0</v>
      </c>
      <c r="B1534" s="146">
        <f t="shared" si="8"/>
        <v>4.116323896</v>
      </c>
      <c r="C1534" s="144">
        <f t="shared" si="1"/>
        <v>2025</v>
      </c>
      <c r="D1534" s="144">
        <f t="shared" si="2"/>
        <v>1</v>
      </c>
      <c r="E1534" s="131">
        <f t="shared" si="3"/>
        <v>45747</v>
      </c>
      <c r="F1534" s="131">
        <f t="shared" si="4"/>
        <v>45838</v>
      </c>
      <c r="G1534" s="131" t="str">
        <f t="shared" si="5"/>
        <v/>
      </c>
      <c r="H1534" s="131" t="str">
        <f t="shared" si="6"/>
        <v/>
      </c>
      <c r="I1534" s="147">
        <f t="shared" si="7"/>
        <v>4.18041249</v>
      </c>
      <c r="J1534" s="130"/>
      <c r="K1534" s="130"/>
      <c r="L1534" s="130"/>
      <c r="M1534" s="130"/>
      <c r="N1534" s="130"/>
      <c r="O1534" s="130"/>
      <c r="P1534" s="130"/>
      <c r="Q1534" s="130"/>
      <c r="R1534" s="130"/>
      <c r="S1534" s="130"/>
      <c r="T1534" s="130"/>
      <c r="U1534" s="130"/>
    </row>
    <row r="1535" ht="12.75" customHeight="1">
      <c r="A1535" s="142">
        <v>45722.0</v>
      </c>
      <c r="B1535" s="146">
        <f t="shared" si="8"/>
        <v>4.206353289</v>
      </c>
      <c r="C1535" s="144">
        <f t="shared" si="1"/>
        <v>2025</v>
      </c>
      <c r="D1535" s="144">
        <f t="shared" si="2"/>
        <v>1</v>
      </c>
      <c r="E1535" s="131">
        <f t="shared" si="3"/>
        <v>45747</v>
      </c>
      <c r="F1535" s="131">
        <f t="shared" si="4"/>
        <v>45838</v>
      </c>
      <c r="G1535" s="130" t="str">
        <f t="shared" si="5"/>
        <v/>
      </c>
      <c r="H1535" s="130" t="str">
        <f t="shared" si="6"/>
        <v/>
      </c>
      <c r="I1535" s="147">
        <f t="shared" si="7"/>
        <v>4.18041249</v>
      </c>
      <c r="J1535" s="130"/>
      <c r="K1535" s="130"/>
      <c r="L1535" s="130"/>
      <c r="M1535" s="130"/>
      <c r="N1535" s="130"/>
      <c r="O1535" s="130"/>
      <c r="P1535" s="130"/>
      <c r="Q1535" s="130"/>
      <c r="R1535" s="130"/>
      <c r="S1535" s="130"/>
      <c r="T1535" s="130"/>
      <c r="U1535" s="130"/>
    </row>
    <row r="1536" ht="12.75" customHeight="1">
      <c r="A1536" s="142">
        <v>45723.0</v>
      </c>
      <c r="B1536" s="146">
        <f t="shared" si="8"/>
        <v>4.114356848</v>
      </c>
      <c r="C1536" s="144">
        <f t="shared" si="1"/>
        <v>2025</v>
      </c>
      <c r="D1536" s="144">
        <f t="shared" si="2"/>
        <v>1</v>
      </c>
      <c r="E1536" s="131">
        <f t="shared" si="3"/>
        <v>45747</v>
      </c>
      <c r="F1536" s="131">
        <f t="shared" si="4"/>
        <v>45838</v>
      </c>
      <c r="G1536" s="131" t="str">
        <f t="shared" si="5"/>
        <v/>
      </c>
      <c r="H1536" s="131" t="str">
        <f t="shared" si="6"/>
        <v/>
      </c>
      <c r="I1536" s="147">
        <f t="shared" si="7"/>
        <v>4.18041249</v>
      </c>
      <c r="J1536" s="130"/>
      <c r="K1536" s="130"/>
      <c r="L1536" s="130"/>
      <c r="M1536" s="130"/>
      <c r="N1536" s="130"/>
      <c r="O1536" s="130"/>
      <c r="P1536" s="130"/>
      <c r="Q1536" s="130"/>
      <c r="R1536" s="130"/>
      <c r="S1536" s="130"/>
      <c r="T1536" s="130"/>
      <c r="U1536" s="130"/>
    </row>
    <row r="1537" ht="12.75" customHeight="1">
      <c r="A1537" s="142">
        <v>45724.0</v>
      </c>
      <c r="B1537" s="146">
        <f t="shared" si="8"/>
        <v>4.204339283</v>
      </c>
      <c r="C1537" s="144">
        <f t="shared" si="1"/>
        <v>2025</v>
      </c>
      <c r="D1537" s="144">
        <f t="shared" si="2"/>
        <v>1</v>
      </c>
      <c r="E1537" s="131">
        <f t="shared" si="3"/>
        <v>45747</v>
      </c>
      <c r="F1537" s="131">
        <f t="shared" si="4"/>
        <v>45838</v>
      </c>
      <c r="G1537" s="130" t="str">
        <f t="shared" si="5"/>
        <v/>
      </c>
      <c r="H1537" s="130" t="str">
        <f t="shared" si="6"/>
        <v/>
      </c>
      <c r="I1537" s="147">
        <f t="shared" si="7"/>
        <v>4.18041249</v>
      </c>
      <c r="J1537" s="130"/>
      <c r="K1537" s="130"/>
      <c r="L1537" s="130"/>
      <c r="M1537" s="130"/>
      <c r="N1537" s="130"/>
      <c r="O1537" s="130"/>
      <c r="P1537" s="130"/>
      <c r="Q1537" s="130"/>
      <c r="R1537" s="130"/>
      <c r="S1537" s="130"/>
      <c r="T1537" s="130"/>
      <c r="U1537" s="130"/>
    </row>
    <row r="1538" ht="12.75" customHeight="1">
      <c r="A1538" s="142">
        <v>45725.0</v>
      </c>
      <c r="B1538" s="146">
        <f t="shared" si="8"/>
        <v>4.112390911</v>
      </c>
      <c r="C1538" s="144">
        <f t="shared" si="1"/>
        <v>2025</v>
      </c>
      <c r="D1538" s="144">
        <f t="shared" si="2"/>
        <v>1</v>
      </c>
      <c r="E1538" s="131">
        <f t="shared" si="3"/>
        <v>45747</v>
      </c>
      <c r="F1538" s="131">
        <f t="shared" si="4"/>
        <v>45838</v>
      </c>
      <c r="G1538" s="131" t="str">
        <f t="shared" si="5"/>
        <v/>
      </c>
      <c r="H1538" s="131" t="str">
        <f t="shared" si="6"/>
        <v/>
      </c>
      <c r="I1538" s="147">
        <f t="shared" si="7"/>
        <v>4.18041249</v>
      </c>
      <c r="J1538" s="130"/>
      <c r="K1538" s="130"/>
      <c r="L1538" s="130"/>
      <c r="M1538" s="130"/>
      <c r="N1538" s="130"/>
      <c r="O1538" s="130"/>
      <c r="P1538" s="130"/>
      <c r="Q1538" s="130"/>
      <c r="R1538" s="130"/>
      <c r="S1538" s="130"/>
      <c r="T1538" s="130"/>
      <c r="U1538" s="130"/>
    </row>
    <row r="1539" ht="12.75" customHeight="1">
      <c r="A1539" s="142">
        <v>45726.0</v>
      </c>
      <c r="B1539" s="146">
        <f t="shared" si="8"/>
        <v>4.202326416</v>
      </c>
      <c r="C1539" s="144">
        <f t="shared" si="1"/>
        <v>2025</v>
      </c>
      <c r="D1539" s="144">
        <f t="shared" si="2"/>
        <v>1</v>
      </c>
      <c r="E1539" s="131">
        <f t="shared" si="3"/>
        <v>45747</v>
      </c>
      <c r="F1539" s="131">
        <f t="shared" si="4"/>
        <v>45838</v>
      </c>
      <c r="G1539" s="130" t="str">
        <f t="shared" si="5"/>
        <v/>
      </c>
      <c r="H1539" s="130" t="str">
        <f t="shared" si="6"/>
        <v/>
      </c>
      <c r="I1539" s="147">
        <f t="shared" si="7"/>
        <v>4.18041249</v>
      </c>
      <c r="J1539" s="130"/>
      <c r="K1539" s="130"/>
      <c r="L1539" s="130"/>
      <c r="M1539" s="130"/>
      <c r="N1539" s="130"/>
      <c r="O1539" s="130"/>
      <c r="P1539" s="130"/>
      <c r="Q1539" s="130"/>
      <c r="R1539" s="130"/>
      <c r="S1539" s="130"/>
      <c r="T1539" s="130"/>
      <c r="U1539" s="130"/>
    </row>
    <row r="1540" ht="12.75" customHeight="1">
      <c r="A1540" s="142">
        <v>45727.0</v>
      </c>
      <c r="B1540" s="146">
        <f t="shared" si="8"/>
        <v>4.110426086</v>
      </c>
      <c r="C1540" s="144">
        <f t="shared" si="1"/>
        <v>2025</v>
      </c>
      <c r="D1540" s="144">
        <f t="shared" si="2"/>
        <v>1</v>
      </c>
      <c r="E1540" s="131">
        <f t="shared" si="3"/>
        <v>45747</v>
      </c>
      <c r="F1540" s="131">
        <f t="shared" si="4"/>
        <v>45838</v>
      </c>
      <c r="G1540" s="131" t="str">
        <f t="shared" si="5"/>
        <v/>
      </c>
      <c r="H1540" s="131" t="str">
        <f t="shared" si="6"/>
        <v/>
      </c>
      <c r="I1540" s="147">
        <f t="shared" si="7"/>
        <v>4.18041249</v>
      </c>
      <c r="J1540" s="130"/>
      <c r="K1540" s="130"/>
      <c r="L1540" s="130"/>
      <c r="M1540" s="130"/>
      <c r="N1540" s="130"/>
      <c r="O1540" s="130"/>
      <c r="P1540" s="130"/>
      <c r="Q1540" s="130"/>
      <c r="R1540" s="130"/>
      <c r="S1540" s="130"/>
      <c r="T1540" s="130"/>
      <c r="U1540" s="130"/>
    </row>
    <row r="1541" ht="12.75" customHeight="1">
      <c r="A1541" s="142">
        <v>45728.0</v>
      </c>
      <c r="B1541" s="146">
        <f t="shared" si="8"/>
        <v>4.20031469</v>
      </c>
      <c r="C1541" s="144">
        <f t="shared" si="1"/>
        <v>2025</v>
      </c>
      <c r="D1541" s="144">
        <f t="shared" si="2"/>
        <v>1</v>
      </c>
      <c r="E1541" s="131">
        <f t="shared" si="3"/>
        <v>45747</v>
      </c>
      <c r="F1541" s="131">
        <f t="shared" si="4"/>
        <v>45838</v>
      </c>
      <c r="G1541" s="130" t="str">
        <f t="shared" si="5"/>
        <v/>
      </c>
      <c r="H1541" s="130" t="str">
        <f t="shared" si="6"/>
        <v/>
      </c>
      <c r="I1541" s="147">
        <f t="shared" si="7"/>
        <v>4.18041249</v>
      </c>
      <c r="J1541" s="130"/>
      <c r="K1541" s="130"/>
      <c r="L1541" s="130"/>
      <c r="M1541" s="130"/>
      <c r="N1541" s="130"/>
      <c r="O1541" s="130"/>
      <c r="P1541" s="130"/>
      <c r="Q1541" s="130"/>
      <c r="R1541" s="130"/>
      <c r="S1541" s="130"/>
      <c r="T1541" s="130"/>
      <c r="U1541" s="130"/>
    </row>
    <row r="1542" ht="12.75" customHeight="1">
      <c r="A1542" s="142">
        <v>45729.0</v>
      </c>
      <c r="B1542" s="146">
        <f t="shared" si="8"/>
        <v>4.108462371</v>
      </c>
      <c r="C1542" s="144">
        <f t="shared" si="1"/>
        <v>2025</v>
      </c>
      <c r="D1542" s="144">
        <f t="shared" si="2"/>
        <v>1</v>
      </c>
      <c r="E1542" s="131">
        <f t="shared" si="3"/>
        <v>45747</v>
      </c>
      <c r="F1542" s="131">
        <f t="shared" si="4"/>
        <v>45838</v>
      </c>
      <c r="G1542" s="131" t="str">
        <f t="shared" si="5"/>
        <v/>
      </c>
      <c r="H1542" s="131" t="str">
        <f t="shared" si="6"/>
        <v/>
      </c>
      <c r="I1542" s="147">
        <f t="shared" si="7"/>
        <v>4.18041249</v>
      </c>
      <c r="J1542" s="130"/>
      <c r="K1542" s="130"/>
      <c r="L1542" s="130"/>
      <c r="M1542" s="130"/>
      <c r="N1542" s="130"/>
      <c r="O1542" s="130"/>
      <c r="P1542" s="130"/>
      <c r="Q1542" s="130"/>
      <c r="R1542" s="130"/>
      <c r="S1542" s="130"/>
      <c r="T1542" s="130"/>
      <c r="U1542" s="130"/>
    </row>
    <row r="1543" ht="12.75" customHeight="1">
      <c r="A1543" s="142">
        <v>45730.0</v>
      </c>
      <c r="B1543" s="146">
        <f t="shared" si="8"/>
        <v>4.198304102</v>
      </c>
      <c r="C1543" s="144">
        <f t="shared" si="1"/>
        <v>2025</v>
      </c>
      <c r="D1543" s="144">
        <f t="shared" si="2"/>
        <v>1</v>
      </c>
      <c r="E1543" s="131">
        <f t="shared" si="3"/>
        <v>45747</v>
      </c>
      <c r="F1543" s="131">
        <f t="shared" si="4"/>
        <v>45838</v>
      </c>
      <c r="G1543" s="130" t="str">
        <f t="shared" si="5"/>
        <v/>
      </c>
      <c r="H1543" s="130" t="str">
        <f t="shared" si="6"/>
        <v/>
      </c>
      <c r="I1543" s="147">
        <f t="shared" si="7"/>
        <v>4.18041249</v>
      </c>
      <c r="J1543" s="130"/>
      <c r="K1543" s="130"/>
      <c r="L1543" s="130"/>
      <c r="M1543" s="130"/>
      <c r="N1543" s="130"/>
      <c r="O1543" s="130"/>
      <c r="P1543" s="130"/>
      <c r="Q1543" s="130"/>
      <c r="R1543" s="130"/>
      <c r="S1543" s="130"/>
      <c r="T1543" s="130"/>
      <c r="U1543" s="130"/>
    </row>
    <row r="1544" ht="12.75" customHeight="1">
      <c r="A1544" s="142">
        <v>45731.0</v>
      </c>
      <c r="B1544" s="146">
        <f t="shared" si="8"/>
        <v>4.106499766</v>
      </c>
      <c r="C1544" s="144">
        <f t="shared" si="1"/>
        <v>2025</v>
      </c>
      <c r="D1544" s="144">
        <f t="shared" si="2"/>
        <v>1</v>
      </c>
      <c r="E1544" s="131">
        <f t="shared" si="3"/>
        <v>45747</v>
      </c>
      <c r="F1544" s="131">
        <f t="shared" si="4"/>
        <v>45838</v>
      </c>
      <c r="G1544" s="131" t="str">
        <f t="shared" si="5"/>
        <v/>
      </c>
      <c r="H1544" s="131" t="str">
        <f t="shared" si="6"/>
        <v/>
      </c>
      <c r="I1544" s="147">
        <f t="shared" si="7"/>
        <v>4.18041249</v>
      </c>
      <c r="J1544" s="130"/>
      <c r="K1544" s="130"/>
      <c r="L1544" s="130"/>
      <c r="M1544" s="130"/>
      <c r="N1544" s="130"/>
      <c r="O1544" s="130"/>
      <c r="P1544" s="130"/>
      <c r="Q1544" s="130"/>
      <c r="R1544" s="130"/>
      <c r="S1544" s="130"/>
      <c r="T1544" s="130"/>
      <c r="U1544" s="130"/>
    </row>
    <row r="1545" ht="12.75" customHeight="1">
      <c r="A1545" s="142">
        <v>45732.0</v>
      </c>
      <c r="B1545" s="146">
        <f t="shared" si="8"/>
        <v>4.196294653</v>
      </c>
      <c r="C1545" s="144">
        <f t="shared" si="1"/>
        <v>2025</v>
      </c>
      <c r="D1545" s="144">
        <f t="shared" si="2"/>
        <v>1</v>
      </c>
      <c r="E1545" s="131">
        <f t="shared" si="3"/>
        <v>45747</v>
      </c>
      <c r="F1545" s="131">
        <f t="shared" si="4"/>
        <v>45838</v>
      </c>
      <c r="G1545" s="130" t="str">
        <f t="shared" si="5"/>
        <v/>
      </c>
      <c r="H1545" s="130" t="str">
        <f t="shared" si="6"/>
        <v/>
      </c>
      <c r="I1545" s="147">
        <f t="shared" si="7"/>
        <v>4.18041249</v>
      </c>
      <c r="J1545" s="130"/>
      <c r="K1545" s="130"/>
      <c r="L1545" s="130"/>
      <c r="M1545" s="130"/>
      <c r="N1545" s="130"/>
      <c r="O1545" s="130"/>
      <c r="P1545" s="130"/>
      <c r="Q1545" s="130"/>
      <c r="R1545" s="130"/>
      <c r="S1545" s="130"/>
      <c r="T1545" s="130"/>
      <c r="U1545" s="130"/>
    </row>
    <row r="1546" ht="12.75" customHeight="1">
      <c r="A1546" s="142">
        <v>45733.0</v>
      </c>
      <c r="B1546" s="146">
        <f t="shared" si="8"/>
        <v>4.10453827</v>
      </c>
      <c r="C1546" s="144">
        <f t="shared" si="1"/>
        <v>2025</v>
      </c>
      <c r="D1546" s="144">
        <f t="shared" si="2"/>
        <v>1</v>
      </c>
      <c r="E1546" s="131">
        <f t="shared" si="3"/>
        <v>45747</v>
      </c>
      <c r="F1546" s="131">
        <f t="shared" si="4"/>
        <v>45838</v>
      </c>
      <c r="G1546" s="131" t="str">
        <f t="shared" si="5"/>
        <v/>
      </c>
      <c r="H1546" s="131" t="str">
        <f t="shared" si="6"/>
        <v/>
      </c>
      <c r="I1546" s="147">
        <f t="shared" si="7"/>
        <v>4.18041249</v>
      </c>
      <c r="J1546" s="130"/>
      <c r="K1546" s="130"/>
      <c r="L1546" s="130"/>
      <c r="M1546" s="130"/>
      <c r="N1546" s="130"/>
      <c r="O1546" s="130"/>
      <c r="P1546" s="130"/>
      <c r="Q1546" s="130"/>
      <c r="R1546" s="130"/>
      <c r="S1546" s="130"/>
      <c r="T1546" s="130"/>
      <c r="U1546" s="130"/>
    </row>
    <row r="1547" ht="12.75" customHeight="1">
      <c r="A1547" s="142">
        <v>45734.0</v>
      </c>
      <c r="B1547" s="146">
        <f t="shared" si="8"/>
        <v>4.194286341</v>
      </c>
      <c r="C1547" s="144">
        <f t="shared" si="1"/>
        <v>2025</v>
      </c>
      <c r="D1547" s="144">
        <f t="shared" si="2"/>
        <v>1</v>
      </c>
      <c r="E1547" s="131">
        <f t="shared" si="3"/>
        <v>45747</v>
      </c>
      <c r="F1547" s="131">
        <f t="shared" si="4"/>
        <v>45838</v>
      </c>
      <c r="G1547" s="130" t="str">
        <f t="shared" si="5"/>
        <v/>
      </c>
      <c r="H1547" s="130" t="str">
        <f t="shared" si="6"/>
        <v/>
      </c>
      <c r="I1547" s="147">
        <f t="shared" si="7"/>
        <v>4.18041249</v>
      </c>
      <c r="J1547" s="130"/>
      <c r="K1547" s="130"/>
      <c r="L1547" s="130"/>
      <c r="M1547" s="130"/>
      <c r="N1547" s="130"/>
      <c r="O1547" s="130"/>
      <c r="P1547" s="130"/>
      <c r="Q1547" s="130"/>
      <c r="R1547" s="130"/>
      <c r="S1547" s="130"/>
      <c r="T1547" s="130"/>
      <c r="U1547" s="130"/>
    </row>
    <row r="1548" ht="12.75" customHeight="1">
      <c r="A1548" s="142">
        <v>45735.0</v>
      </c>
      <c r="B1548" s="146">
        <f t="shared" si="8"/>
        <v>4.102577883</v>
      </c>
      <c r="C1548" s="144">
        <f t="shared" si="1"/>
        <v>2025</v>
      </c>
      <c r="D1548" s="144">
        <f t="shared" si="2"/>
        <v>1</v>
      </c>
      <c r="E1548" s="131">
        <f t="shared" si="3"/>
        <v>45747</v>
      </c>
      <c r="F1548" s="131">
        <f t="shared" si="4"/>
        <v>45838</v>
      </c>
      <c r="G1548" s="131" t="str">
        <f t="shared" si="5"/>
        <v/>
      </c>
      <c r="H1548" s="131" t="str">
        <f t="shared" si="6"/>
        <v/>
      </c>
      <c r="I1548" s="147">
        <f t="shared" si="7"/>
        <v>4.18041249</v>
      </c>
      <c r="J1548" s="130"/>
      <c r="K1548" s="130"/>
      <c r="L1548" s="130"/>
      <c r="M1548" s="130"/>
      <c r="N1548" s="130"/>
      <c r="O1548" s="130"/>
      <c r="P1548" s="130"/>
      <c r="Q1548" s="130"/>
      <c r="R1548" s="130"/>
      <c r="S1548" s="130"/>
      <c r="T1548" s="130"/>
      <c r="U1548" s="130"/>
    </row>
    <row r="1549" ht="12.75" customHeight="1">
      <c r="A1549" s="142">
        <v>45736.0</v>
      </c>
      <c r="B1549" s="146">
        <f t="shared" si="8"/>
        <v>4.192279166</v>
      </c>
      <c r="C1549" s="144">
        <f t="shared" si="1"/>
        <v>2025</v>
      </c>
      <c r="D1549" s="144">
        <f t="shared" si="2"/>
        <v>1</v>
      </c>
      <c r="E1549" s="131">
        <f t="shared" si="3"/>
        <v>45747</v>
      </c>
      <c r="F1549" s="131">
        <f t="shared" si="4"/>
        <v>45838</v>
      </c>
      <c r="G1549" s="130" t="str">
        <f t="shared" si="5"/>
        <v/>
      </c>
      <c r="H1549" s="130" t="str">
        <f t="shared" si="6"/>
        <v/>
      </c>
      <c r="I1549" s="147">
        <f t="shared" si="7"/>
        <v>4.18041249</v>
      </c>
      <c r="J1549" s="130"/>
      <c r="K1549" s="130"/>
      <c r="L1549" s="130"/>
      <c r="M1549" s="130"/>
      <c r="N1549" s="130"/>
      <c r="O1549" s="130"/>
      <c r="P1549" s="130"/>
      <c r="Q1549" s="130"/>
      <c r="R1549" s="130"/>
      <c r="S1549" s="130"/>
      <c r="T1549" s="130"/>
      <c r="U1549" s="130"/>
    </row>
    <row r="1550" ht="12.75" customHeight="1">
      <c r="A1550" s="142">
        <v>45737.0</v>
      </c>
      <c r="B1550" s="146">
        <f t="shared" si="8"/>
        <v>4.100618603</v>
      </c>
      <c r="C1550" s="144">
        <f t="shared" si="1"/>
        <v>2025</v>
      </c>
      <c r="D1550" s="144">
        <f t="shared" si="2"/>
        <v>1</v>
      </c>
      <c r="E1550" s="131">
        <f t="shared" si="3"/>
        <v>45747</v>
      </c>
      <c r="F1550" s="131">
        <f t="shared" si="4"/>
        <v>45838</v>
      </c>
      <c r="G1550" s="131" t="str">
        <f t="shared" si="5"/>
        <v/>
      </c>
      <c r="H1550" s="131" t="str">
        <f t="shared" si="6"/>
        <v/>
      </c>
      <c r="I1550" s="147">
        <f t="shared" si="7"/>
        <v>4.18041249</v>
      </c>
      <c r="J1550" s="130"/>
      <c r="K1550" s="130"/>
      <c r="L1550" s="130"/>
      <c r="M1550" s="130"/>
      <c r="N1550" s="130"/>
      <c r="O1550" s="130"/>
      <c r="P1550" s="130"/>
      <c r="Q1550" s="130"/>
      <c r="R1550" s="130"/>
      <c r="S1550" s="130"/>
      <c r="T1550" s="130"/>
      <c r="U1550" s="130"/>
    </row>
    <row r="1551" ht="12.75" customHeight="1">
      <c r="A1551" s="142">
        <v>45738.0</v>
      </c>
      <c r="B1551" s="146">
        <f t="shared" si="8"/>
        <v>4.190273126</v>
      </c>
      <c r="C1551" s="144">
        <f t="shared" si="1"/>
        <v>2025</v>
      </c>
      <c r="D1551" s="144">
        <f t="shared" si="2"/>
        <v>1</v>
      </c>
      <c r="E1551" s="131">
        <f t="shared" si="3"/>
        <v>45747</v>
      </c>
      <c r="F1551" s="131">
        <f t="shared" si="4"/>
        <v>45838</v>
      </c>
      <c r="G1551" s="130" t="str">
        <f t="shared" si="5"/>
        <v/>
      </c>
      <c r="H1551" s="130" t="str">
        <f t="shared" si="6"/>
        <v/>
      </c>
      <c r="I1551" s="147">
        <f t="shared" si="7"/>
        <v>4.18041249</v>
      </c>
      <c r="J1551" s="130"/>
      <c r="K1551" s="130"/>
      <c r="L1551" s="130"/>
      <c r="M1551" s="130"/>
      <c r="N1551" s="130"/>
      <c r="O1551" s="130"/>
      <c r="P1551" s="130"/>
      <c r="Q1551" s="130"/>
      <c r="R1551" s="130"/>
      <c r="S1551" s="130"/>
      <c r="T1551" s="130"/>
      <c r="U1551" s="130"/>
    </row>
    <row r="1552" ht="12.75" customHeight="1">
      <c r="A1552" s="142">
        <v>45739.0</v>
      </c>
      <c r="B1552" s="146">
        <f t="shared" si="8"/>
        <v>4.09866043</v>
      </c>
      <c r="C1552" s="144">
        <f t="shared" si="1"/>
        <v>2025</v>
      </c>
      <c r="D1552" s="144">
        <f t="shared" si="2"/>
        <v>1</v>
      </c>
      <c r="E1552" s="131">
        <f t="shared" si="3"/>
        <v>45747</v>
      </c>
      <c r="F1552" s="131">
        <f t="shared" si="4"/>
        <v>45838</v>
      </c>
      <c r="G1552" s="131" t="str">
        <f t="shared" si="5"/>
        <v/>
      </c>
      <c r="H1552" s="131" t="str">
        <f t="shared" si="6"/>
        <v/>
      </c>
      <c r="I1552" s="147">
        <f t="shared" si="7"/>
        <v>4.18041249</v>
      </c>
      <c r="J1552" s="130"/>
      <c r="K1552" s="130"/>
      <c r="L1552" s="130"/>
      <c r="M1552" s="130"/>
      <c r="N1552" s="130"/>
      <c r="O1552" s="130"/>
      <c r="P1552" s="130"/>
      <c r="Q1552" s="130"/>
      <c r="R1552" s="130"/>
      <c r="S1552" s="130"/>
      <c r="T1552" s="130"/>
      <c r="U1552" s="130"/>
    </row>
    <row r="1553" ht="12.75" customHeight="1">
      <c r="A1553" s="142">
        <v>45740.0</v>
      </c>
      <c r="B1553" s="146">
        <f t="shared" si="8"/>
        <v>4.188268222</v>
      </c>
      <c r="C1553" s="144">
        <f t="shared" si="1"/>
        <v>2025</v>
      </c>
      <c r="D1553" s="144">
        <f t="shared" si="2"/>
        <v>1</v>
      </c>
      <c r="E1553" s="131">
        <f t="shared" si="3"/>
        <v>45747</v>
      </c>
      <c r="F1553" s="131">
        <f t="shared" si="4"/>
        <v>45838</v>
      </c>
      <c r="G1553" s="130" t="str">
        <f t="shared" si="5"/>
        <v/>
      </c>
      <c r="H1553" s="130" t="str">
        <f t="shared" si="6"/>
        <v/>
      </c>
      <c r="I1553" s="147">
        <f t="shared" si="7"/>
        <v>4.18041249</v>
      </c>
      <c r="J1553" s="130"/>
      <c r="K1553" s="130"/>
      <c r="L1553" s="130"/>
      <c r="M1553" s="130"/>
      <c r="N1553" s="130"/>
      <c r="O1553" s="130"/>
      <c r="P1553" s="130"/>
      <c r="Q1553" s="130"/>
      <c r="R1553" s="130"/>
      <c r="S1553" s="130"/>
      <c r="T1553" s="130"/>
      <c r="U1553" s="130"/>
    </row>
    <row r="1554" ht="12.75" customHeight="1">
      <c r="A1554" s="142">
        <v>45741.0</v>
      </c>
      <c r="B1554" s="146">
        <f t="shared" si="8"/>
        <v>4.096703363</v>
      </c>
      <c r="C1554" s="144">
        <f t="shared" si="1"/>
        <v>2025</v>
      </c>
      <c r="D1554" s="144">
        <f t="shared" si="2"/>
        <v>1</v>
      </c>
      <c r="E1554" s="131">
        <f t="shared" si="3"/>
        <v>45747</v>
      </c>
      <c r="F1554" s="131">
        <f t="shared" si="4"/>
        <v>45838</v>
      </c>
      <c r="G1554" s="131" t="str">
        <f t="shared" si="5"/>
        <v/>
      </c>
      <c r="H1554" s="131" t="str">
        <f t="shared" si="6"/>
        <v/>
      </c>
      <c r="I1554" s="147">
        <f t="shared" si="7"/>
        <v>4.18041249</v>
      </c>
      <c r="J1554" s="130"/>
      <c r="K1554" s="130"/>
      <c r="L1554" s="130"/>
      <c r="M1554" s="130"/>
      <c r="N1554" s="130"/>
      <c r="O1554" s="130"/>
      <c r="P1554" s="130"/>
      <c r="Q1554" s="130"/>
      <c r="R1554" s="130"/>
      <c r="S1554" s="130"/>
      <c r="T1554" s="130"/>
      <c r="U1554" s="130"/>
    </row>
    <row r="1555" ht="12.75" customHeight="1">
      <c r="A1555" s="142">
        <v>45742.0</v>
      </c>
      <c r="B1555" s="146">
        <f t="shared" si="8"/>
        <v>4.186264453</v>
      </c>
      <c r="C1555" s="144">
        <f t="shared" si="1"/>
        <v>2025</v>
      </c>
      <c r="D1555" s="144">
        <f t="shared" si="2"/>
        <v>1</v>
      </c>
      <c r="E1555" s="131">
        <f t="shared" si="3"/>
        <v>45747</v>
      </c>
      <c r="F1555" s="131">
        <f t="shared" si="4"/>
        <v>45838</v>
      </c>
      <c r="G1555" s="130" t="str">
        <f t="shared" si="5"/>
        <v/>
      </c>
      <c r="H1555" s="130" t="str">
        <f t="shared" si="6"/>
        <v/>
      </c>
      <c r="I1555" s="147">
        <f t="shared" si="7"/>
        <v>4.18041249</v>
      </c>
      <c r="J1555" s="130"/>
      <c r="K1555" s="130"/>
      <c r="L1555" s="130"/>
      <c r="M1555" s="130"/>
      <c r="N1555" s="130"/>
      <c r="O1555" s="130"/>
      <c r="P1555" s="130"/>
      <c r="Q1555" s="130"/>
      <c r="R1555" s="130"/>
      <c r="S1555" s="130"/>
      <c r="T1555" s="130"/>
      <c r="U1555" s="130"/>
    </row>
    <row r="1556" ht="12.75" customHeight="1">
      <c r="A1556" s="142">
        <v>45743.0</v>
      </c>
      <c r="B1556" s="146">
        <f t="shared" si="8"/>
        <v>4.094747402</v>
      </c>
      <c r="C1556" s="144">
        <f t="shared" si="1"/>
        <v>2025</v>
      </c>
      <c r="D1556" s="144">
        <f t="shared" si="2"/>
        <v>1</v>
      </c>
      <c r="E1556" s="131">
        <f t="shared" si="3"/>
        <v>45747</v>
      </c>
      <c r="F1556" s="131">
        <f t="shared" si="4"/>
        <v>45838</v>
      </c>
      <c r="G1556" s="131" t="str">
        <f t="shared" si="5"/>
        <v/>
      </c>
      <c r="H1556" s="131" t="str">
        <f t="shared" si="6"/>
        <v/>
      </c>
      <c r="I1556" s="147">
        <f t="shared" si="7"/>
        <v>4.18041249</v>
      </c>
      <c r="J1556" s="130"/>
      <c r="K1556" s="130"/>
      <c r="L1556" s="130"/>
      <c r="M1556" s="130"/>
      <c r="N1556" s="130"/>
      <c r="O1556" s="130"/>
      <c r="P1556" s="130"/>
      <c r="Q1556" s="130"/>
      <c r="R1556" s="130"/>
      <c r="S1556" s="130"/>
      <c r="T1556" s="130"/>
      <c r="U1556" s="130"/>
    </row>
    <row r="1557" ht="12.75" customHeight="1">
      <c r="A1557" s="142">
        <v>45744.0</v>
      </c>
      <c r="B1557" s="146">
        <f t="shared" si="8"/>
        <v>4.184261817</v>
      </c>
      <c r="C1557" s="144">
        <f t="shared" si="1"/>
        <v>2025</v>
      </c>
      <c r="D1557" s="144">
        <f t="shared" si="2"/>
        <v>1</v>
      </c>
      <c r="E1557" s="131">
        <f t="shared" si="3"/>
        <v>45747</v>
      </c>
      <c r="F1557" s="131">
        <f t="shared" si="4"/>
        <v>45838</v>
      </c>
      <c r="G1557" s="130" t="str">
        <f t="shared" si="5"/>
        <v/>
      </c>
      <c r="H1557" s="130" t="str">
        <f t="shared" si="6"/>
        <v/>
      </c>
      <c r="I1557" s="147">
        <f t="shared" si="7"/>
        <v>4.18041249</v>
      </c>
      <c r="J1557" s="130"/>
      <c r="K1557" s="130"/>
      <c r="L1557" s="130"/>
      <c r="M1557" s="130"/>
      <c r="N1557" s="130"/>
      <c r="O1557" s="130"/>
      <c r="P1557" s="130"/>
      <c r="Q1557" s="130"/>
      <c r="R1557" s="130"/>
      <c r="S1557" s="130"/>
      <c r="T1557" s="130"/>
      <c r="U1557" s="130"/>
    </row>
    <row r="1558" ht="12.75" customHeight="1">
      <c r="A1558" s="142">
        <v>45745.0</v>
      </c>
      <c r="B1558" s="146">
        <f t="shared" si="8"/>
        <v>4.092792546</v>
      </c>
      <c r="C1558" s="144">
        <f t="shared" si="1"/>
        <v>2025</v>
      </c>
      <c r="D1558" s="144">
        <f t="shared" si="2"/>
        <v>1</v>
      </c>
      <c r="E1558" s="131">
        <f t="shared" si="3"/>
        <v>45747</v>
      </c>
      <c r="F1558" s="131">
        <f t="shared" si="4"/>
        <v>45838</v>
      </c>
      <c r="G1558" s="131" t="str">
        <f t="shared" si="5"/>
        <v/>
      </c>
      <c r="H1558" s="131" t="str">
        <f t="shared" si="6"/>
        <v/>
      </c>
      <c r="I1558" s="147">
        <f t="shared" si="7"/>
        <v>4.18041249</v>
      </c>
      <c r="J1558" s="130"/>
      <c r="K1558" s="130"/>
      <c r="L1558" s="130"/>
      <c r="M1558" s="130"/>
      <c r="N1558" s="130"/>
      <c r="O1558" s="130"/>
      <c r="P1558" s="130"/>
      <c r="Q1558" s="130"/>
      <c r="R1558" s="130"/>
      <c r="S1558" s="130"/>
      <c r="T1558" s="130"/>
      <c r="U1558" s="130"/>
    </row>
    <row r="1559" ht="12.75" customHeight="1">
      <c r="A1559" s="142">
        <v>45746.0</v>
      </c>
      <c r="B1559" s="146">
        <f t="shared" si="8"/>
        <v>4.182260315</v>
      </c>
      <c r="C1559" s="144">
        <f t="shared" si="1"/>
        <v>2025</v>
      </c>
      <c r="D1559" s="144">
        <f t="shared" si="2"/>
        <v>1</v>
      </c>
      <c r="E1559" s="131">
        <f t="shared" si="3"/>
        <v>45747</v>
      </c>
      <c r="F1559" s="131">
        <f t="shared" si="4"/>
        <v>45838</v>
      </c>
      <c r="G1559" s="130" t="str">
        <f t="shared" si="5"/>
        <v/>
      </c>
      <c r="H1559" s="130" t="str">
        <f t="shared" si="6"/>
        <v/>
      </c>
      <c r="I1559" s="147">
        <f t="shared" si="7"/>
        <v>4.18041249</v>
      </c>
      <c r="J1559" s="130"/>
      <c r="K1559" s="130"/>
      <c r="L1559" s="130"/>
      <c r="M1559" s="130"/>
      <c r="N1559" s="130"/>
      <c r="O1559" s="130"/>
      <c r="P1559" s="130"/>
      <c r="Q1559" s="130"/>
      <c r="R1559" s="130"/>
      <c r="S1559" s="130"/>
      <c r="T1559" s="130"/>
      <c r="U1559" s="130"/>
    </row>
    <row r="1560" ht="12.75" customHeight="1">
      <c r="A1560" s="142">
        <v>45747.0</v>
      </c>
      <c r="B1560" s="146">
        <f t="shared" si="8"/>
        <v>4.090838794</v>
      </c>
      <c r="C1560" s="144">
        <f t="shared" si="1"/>
        <v>2025</v>
      </c>
      <c r="D1560" s="144">
        <f t="shared" si="2"/>
        <v>1</v>
      </c>
      <c r="E1560" s="131">
        <f t="shared" si="3"/>
        <v>45747</v>
      </c>
      <c r="F1560" s="131">
        <f t="shared" si="4"/>
        <v>45838</v>
      </c>
      <c r="G1560" s="131">
        <f t="shared" si="5"/>
        <v>45747</v>
      </c>
      <c r="H1560" s="131">
        <f t="shared" si="6"/>
        <v>45838</v>
      </c>
      <c r="I1560" s="147">
        <f t="shared" si="7"/>
        <v>4.18041249</v>
      </c>
      <c r="J1560" s="130"/>
      <c r="K1560" s="130"/>
      <c r="L1560" s="130"/>
      <c r="M1560" s="130"/>
      <c r="N1560" s="130"/>
      <c r="O1560" s="130"/>
      <c r="P1560" s="130"/>
      <c r="Q1560" s="130"/>
      <c r="R1560" s="130"/>
      <c r="S1560" s="130"/>
      <c r="T1560" s="130"/>
      <c r="U1560" s="130"/>
    </row>
  </sheetData>
  <mergeCells count="4">
    <mergeCell ref="B1:C1"/>
    <mergeCell ref="B2:C2"/>
    <mergeCell ref="B3:C3"/>
    <mergeCell ref="B5:D7"/>
  </mergeCells>
  <printOptions/>
  <pageMargins bottom="0.75" footer="0.0" header="0.0" left="0.7" right="0.7" top="0.75"/>
  <pageSetup orientation="portrait"/>
  <drawing r:id="rId1"/>
</worksheet>
</file>