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dre\Documents\Boot Camp Homework\Assignment 1 - Due 25 Feb\"/>
    </mc:Choice>
  </mc:AlternateContent>
  <xr:revisionPtr revIDLastSave="0" documentId="13_ncr:1_{96B95DA6-09AA-498A-9FCD-061306E68F2B}" xr6:coauthVersionLast="40" xr6:coauthVersionMax="40" xr10:uidLastSave="{00000000-0000-0000-0000-000000000000}"/>
  <bookViews>
    <workbookView xWindow="760" yWindow="610" windowWidth="18150" windowHeight="9590" activeTab="4" xr2:uid="{00000000-000D-0000-FFFF-FFFF00000000}"/>
  </bookViews>
  <sheets>
    <sheet name="Data" sheetId="1" r:id="rId1"/>
    <sheet name="Pivot-by-Category" sheetId="2" r:id="rId2"/>
    <sheet name="Pivot-by-Sub-category" sheetId="3" r:id="rId3"/>
    <sheet name="Pivot-by-Start-Time" sheetId="4" r:id="rId4"/>
    <sheet name="Bonus Activity" sheetId="5" r:id="rId5"/>
  </sheets>
  <calcPr calcId="191029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5" l="1"/>
  <c r="F3" i="5" s="1"/>
  <c r="H3" i="5"/>
  <c r="E4" i="5"/>
  <c r="F4" i="5"/>
  <c r="G4" i="5"/>
  <c r="H4" i="5"/>
  <c r="E5" i="5"/>
  <c r="F5" i="5"/>
  <c r="G5" i="5"/>
  <c r="H5" i="5"/>
  <c r="E6" i="5"/>
  <c r="F6" i="5"/>
  <c r="G6" i="5"/>
  <c r="H6" i="5"/>
  <c r="E7" i="5"/>
  <c r="F7" i="5"/>
  <c r="G7" i="5"/>
  <c r="H7" i="5"/>
  <c r="E8" i="5"/>
  <c r="F8" i="5"/>
  <c r="G8" i="5"/>
  <c r="H8" i="5"/>
  <c r="E9" i="5"/>
  <c r="F9" i="5"/>
  <c r="G9" i="5"/>
  <c r="H9" i="5"/>
  <c r="E10" i="5"/>
  <c r="F10" i="5"/>
  <c r="G10" i="5"/>
  <c r="H10" i="5"/>
  <c r="E11" i="5"/>
  <c r="F11" i="5"/>
  <c r="G11" i="5"/>
  <c r="H11" i="5"/>
  <c r="E12" i="5"/>
  <c r="F12" i="5"/>
  <c r="G12" i="5"/>
  <c r="H12" i="5"/>
  <c r="E13" i="5"/>
  <c r="F13" i="5"/>
  <c r="G13" i="5"/>
  <c r="H13" i="5"/>
  <c r="G2" i="5"/>
  <c r="H2" i="5"/>
  <c r="F2" i="5"/>
  <c r="E2" i="5"/>
  <c r="D13" i="5"/>
  <c r="C13" i="5"/>
  <c r="B13" i="5"/>
  <c r="B12" i="5"/>
  <c r="C12" i="5"/>
  <c r="D12" i="5"/>
  <c r="D11" i="5"/>
  <c r="C11" i="5"/>
  <c r="B11" i="5"/>
  <c r="D10" i="5"/>
  <c r="C10" i="5"/>
  <c r="B10" i="5"/>
  <c r="B9" i="5"/>
  <c r="C9" i="5"/>
  <c r="D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G3" i="5" l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<sst xmlns="http://schemas.openxmlformats.org/spreadsheetml/2006/main" count="24839" uniqueCount="8400">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</sst>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ck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2" applyNumberFormat="1" applyFont="1"/>
    <xf numFmtId="37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/>
    <xf numFmtId="0" fontId="1" fillId="0" borderId="3" xfId="0" applyFont="1" applyBorder="1" applyAlignment="1">
      <alignment horizontal="right"/>
    </xf>
    <xf numFmtId="0" fontId="0" fillId="0" borderId="2" xfId="0" applyBorder="1" applyAlignment="1">
      <alignment horizontal="righ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  <color rgb="FFBA4A6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[StarterBook-Guenthner.xlsx]Pivot-by-Category!PivotTable2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'Pivot-by-Category'!$I$3:$I$4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'Pivot-by-Category'!$H$5:$H$14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'Pivot-by-Category'!$I$5:$I$14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90-4FA5-956B-4FD9F8CD0E2A}"/>
            </c:ext>
          </c:extLst>
        </c:ser>
        <c:ser>
          <c:idx val="1"/>
          <c:order val="1"/>
          <c:tx>
            <c:strRef>
              <c:f>'Pivot-by-Category'!$J$3:$J$4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'Pivot-by-Category'!$H$5:$H$14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'Pivot-by-Category'!$J$5:$J$14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90-4FA5-956B-4FD9F8CD0E2A}"/>
            </c:ext>
          </c:extLst>
        </c:ser>
        <c:ser>
          <c:idx val="2"/>
          <c:order val="2"/>
          <c:tx>
            <c:strRef>
              <c:f>'Pivot-by-Category'!$K$3:$K$4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'Pivot-by-Category'!$H$5:$H$14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'Pivot-by-Category'!$K$5:$K$14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90-4FA5-956B-4FD9F8CD0E2A}"/>
            </c:ext>
          </c:extLst>
        </c:ser>
        <c:ser>
          <c:idx val="3"/>
          <c:order val="3"/>
          <c:tx>
            <c:strRef>
              <c:f>'Pivot-by-Category'!$L$3:$L$4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'Pivot-by-Category'!$H$5:$H$14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'Pivot-by-Category'!$L$5:$L$14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90-4FA5-956B-4FD9F8CD0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9999344"/>
        <c:axId val="479992456"/>
      </c:barChart>
      <c:catAx>
        <c:axId val="47999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92456"/>
        <c:crosses val="autoZero"/>
        <c:auto val="1"/>
        <c:lblAlgn val="ctr"/>
        <c:lblOffset val="100"/>
        <c:noMultiLvlLbl val="0"/>
      </c:catAx>
      <c:valAx>
        <c:axId val="47999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9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[StarterBook-Guenthner.xlsx]Pivot-by-Sub-category!PivotTable3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'Pivot-by-Sub-category'!$B$4:$B$5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'Pivot-by-Sub-category'!$A$6:$A$47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'Pivot-by-Sub-category'!$B$6:$B$47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C-40EC-B238-B335BF9D9090}"/>
            </c:ext>
          </c:extLst>
        </c:ser>
        <c:ser>
          <c:idx val="1"/>
          <c:order val="1"/>
          <c:tx>
            <c:strRef>
              <c:f>'Pivot-by-Sub-category'!$C$4:$C$5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'Pivot-by-Sub-category'!$A$6:$A$47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'Pivot-by-Sub-category'!$C$6:$C$47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6C-40EC-B238-B335BF9D9090}"/>
            </c:ext>
          </c:extLst>
        </c:ser>
        <c:ser>
          <c:idx val="2"/>
          <c:order val="2"/>
          <c:tx>
            <c:strRef>
              <c:f>'Pivot-by-Sub-category'!$D$4:$D$5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'Pivot-by-Sub-category'!$A$6:$A$47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'Pivot-by-Sub-category'!$D$6:$D$47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6C-40EC-B238-B335BF9D9090}"/>
            </c:ext>
          </c:extLst>
        </c:ser>
        <c:ser>
          <c:idx val="3"/>
          <c:order val="3"/>
          <c:tx>
            <c:strRef>
              <c:f>'Pivot-by-Sub-category'!$E$4:$E$5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'Pivot-by-Sub-category'!$A$6:$A$47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'Pivot-by-Sub-category'!$E$6:$E$47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6C-40EC-B238-B335BF9D9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9955720"/>
        <c:axId val="479955064"/>
      </c:barChart>
      <c:catAx>
        <c:axId val="479955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55064"/>
        <c:crosses val="autoZero"/>
        <c:auto val="1"/>
        <c:lblAlgn val="ctr"/>
        <c:lblOffset val="100"/>
        <c:noMultiLvlLbl val="0"/>
      </c:catAx>
      <c:valAx>
        <c:axId val="47995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5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[StarterBook-Guenthner.xlsx]Pivot-by-Start-Time!PivotTable1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'Pivot-by-Start-Time'!$B$4:$B$5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'Pivot-by-Start-Time'!$A$6:$A$18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'Pivot-by-Start-Time'!$B$6:$B$18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C5-416F-966A-303E82769E0D}"/>
            </c:ext>
          </c:extLst>
        </c:ser>
        <c:ser>
          <c:idx val="1"/>
          <c:order val="1"/>
          <c:tx>
            <c:strRef>
              <c:f>'Pivot-by-Start-Time'!$C$4:$C$5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'Pivot-by-Start-Time'!$A$6:$A$18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'Pivot-by-Start-Time'!$C$6:$C$18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C5-416F-966A-303E82769E0D}"/>
            </c:ext>
          </c:extLst>
        </c:ser>
        <c:ser>
          <c:idx val="2"/>
          <c:order val="2"/>
          <c:tx>
            <c:strRef>
              <c:f>'Pivot-by-Start-Time'!$D$4:$D$5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'Pivot-by-Start-Time'!$A$6:$A$18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'Pivot-by-Start-Time'!$D$6:$D$18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C5-416F-966A-303E82769E0D}"/>
            </c:ext>
          </c:extLst>
        </c:ser>
        <c:ser>
          <c:idx val="3"/>
          <c:order val="3"/>
          <c:tx>
            <c:strRef>
              <c:f>'Pivot-by-Start-Time'!$E$4:$E$5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'Pivot-by-Start-Time'!$A$6:$A$18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'Pivot-by-Start-Time'!$E$6:$E$18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C5-416F-966A-303E82769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707560"/>
        <c:axId val="562710184"/>
      </c:lineChart>
      <c:catAx>
        <c:axId val="562707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10184"/>
        <c:crosses val="autoZero"/>
        <c:auto val="1"/>
        <c:lblAlgn val="ctr"/>
        <c:lblOffset val="100"/>
        <c:noMultiLvlLbl val="0"/>
      </c:catAx>
      <c:valAx>
        <c:axId val="56271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0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Kickstarter Success Depends on How Much You Ask For ...</a:t>
            </a:r>
          </a:p>
        </c:rich>
      </c:tx>
      <c:layout>
        <c:manualLayout>
          <c:xMode val="edge"/>
          <c:yMode val="edge"/>
          <c:x val="0.16472597836851963"/>
          <c:y val="3.5180299032541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025710671595693"/>
          <c:y val="0.13048372911169745"/>
          <c:w val="0.82962846020337122"/>
          <c:h val="0.51062957499705675"/>
        </c:manualLayout>
      </c:layout>
      <c:lineChart>
        <c:grouping val="standard"/>
        <c:varyColors val="0"/>
        <c:ser>
          <c:idx val="0"/>
          <c:order val="0"/>
          <c:tx>
            <c:v>Successful</c:v>
          </c:tx>
          <c:spPr>
            <a:ln w="22225" cap="rnd">
              <a:solidFill>
                <a:srgbClr val="00B050"/>
              </a:solidFill>
            </a:ln>
            <a:effectLst>
              <a:glow rad="63500">
                <a:schemeClr val="accent6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cat>
            <c:strRef>
              <c:f>'Bonus Activity'!$A$2:$A$13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Activity'!$F$2:$F$13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2C-4761-BC39-C10B419A23E9}"/>
            </c:ext>
          </c:extLst>
        </c:ser>
        <c:ser>
          <c:idx val="1"/>
          <c:order val="1"/>
          <c:tx>
            <c:v>Failed</c:v>
          </c:tx>
          <c:spPr>
            <a:ln w="22225" cap="rnd">
              <a:solidFill>
                <a:srgbClr val="C00000"/>
              </a:solidFill>
            </a:ln>
            <a:effectLst/>
          </c:spPr>
          <c:marker>
            <c:symbol val="none"/>
          </c:marker>
          <c:cat>
            <c:strRef>
              <c:f>'Bonus Activity'!$A$2:$A$13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Activity'!$G$2:$G$13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2C-4761-BC39-C10B419A23E9}"/>
            </c:ext>
          </c:extLst>
        </c:ser>
        <c:ser>
          <c:idx val="2"/>
          <c:order val="2"/>
          <c:tx>
            <c:v>Canceled</c:v>
          </c:tx>
          <c:spPr>
            <a:ln w="22225" cap="rnd">
              <a:solidFill>
                <a:schemeClr val="accent3"/>
              </a:solidFill>
            </a:ln>
            <a:effectLst/>
          </c:spPr>
          <c:marker>
            <c:symbol val="none"/>
          </c:marker>
          <c:cat>
            <c:strRef>
              <c:f>'Bonus Activity'!$A$2:$A$13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Activity'!$H$2:$H$13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2C-4761-BC39-C10B419A2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387344"/>
        <c:axId val="558392264"/>
      </c:lineChart>
      <c:catAx>
        <c:axId val="558387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92264"/>
        <c:crosses val="autoZero"/>
        <c:auto val="1"/>
        <c:lblAlgn val="ctr"/>
        <c:lblOffset val="100"/>
        <c:noMultiLvlLbl val="0"/>
      </c:catAx>
      <c:valAx>
        <c:axId val="5583922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8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596900</xdr:colOff>
      <xdr:row>0</xdr:row>
      <xdr:rowOff>0</xdr:rowOff>
    </xdr:from>
    <xdr:to>
      <xdr:col>21</xdr:col>
      <xdr:colOff>488950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985CCF-8015-4040-8359-19BAEEFD1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320675</xdr:colOff>
      <xdr:row>2</xdr:row>
      <xdr:rowOff>0</xdr:rowOff>
    </xdr:from>
    <xdr:to>
      <xdr:col>15</xdr:col>
      <xdr:colOff>177801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D067E-DD6B-4662-A5EC-982A73577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73024</xdr:colOff>
      <xdr:row>3</xdr:row>
      <xdr:rowOff>161924</xdr:rowOff>
    </xdr:from>
    <xdr:to>
      <xdr:col>15</xdr:col>
      <xdr:colOff>279399</xdr:colOff>
      <xdr:row>21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A62C5-365B-40B7-B750-9CEC6AA33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781050</xdr:colOff>
      <xdr:row>13</xdr:row>
      <xdr:rowOff>98424</xdr:rowOff>
    </xdr:from>
    <xdr:to>
      <xdr:col>6</xdr:col>
      <xdr:colOff>717550</xdr:colOff>
      <xdr:row>33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11F8D4-5DD0-4B35-89D5-44301A880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Guenthner" refreshedDate="43508.905096527778" createdVersion="6" refreshedVersion="6" minRefreshableVersion="3" recordCount="4114" xr:uid="{8904EEAA-9F01-4464-80FC-4AEA87D2EF8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cent funded" numFmtId="1">
      <sharedItems containsSemiMixedTypes="0" containsString="0" containsNumber="1" minValue="0" maxValue="2260300"/>
    </cacheField>
    <cacheField name="average donation" numFmtId="37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Guenthner" refreshedDate="43510.917762500001" createdVersion="6" refreshedVersion="6" minRefreshableVersion="3" recordCount="4114" xr:uid="{451E3F1E-9788-4C24-BB07-034BFC25170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cent funded" numFmtId="1">
      <sharedItems containsSemiMixedTypes="0" containsString="0" containsNumber="1" minValue="0" maxValue="2260300"/>
    </cacheField>
    <cacheField name="average donation" numFmtId="37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A6948-33BF-4E28-8681-E1B389F1B6C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3:M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F17505-4FFC-4D91-8FB5-2063880B2DC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EED9D7-BD8E-4043-8409-B99D22901B5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E62864-43F2-43D1-88D9-65E8A0AF27CD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06" zoomScale="92" zoomScaleNormal="92" workbookViewId="0">
      <selection activeCell="T1" sqref="A1:T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453125" customWidth="1"/>
    <col min="16" max="16" width="15.81640625" customWidth="1"/>
    <col min="17" max="17" width="14.08984375" customWidth="1"/>
    <col min="18" max="18" width="15.7265625" customWidth="1"/>
    <col min="19" max="19" width="22.90625" customWidth="1"/>
    <col min="20" max="20" width="21.7265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IF(L2=0,"n/a",E2/L2)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IF(L3=0,"n/a",E3/L3)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(((J3/60)/60)/24)+DATE(1970,1,1)+(-5/24)</f>
        <v>42766.392164351848</v>
      </c>
      <c r="T3" s="11">
        <f t="shared" ref="T3:T66" si="5">(((I3/60)/60)/24)+DATE(1970,1,1)+(-5/24)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7">
        <f t="shared" ref="P67:P130" si="7">IF(L67=0,"n/a",E67/L67)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7" t="str">
        <f t="shared" ref="P131:P194" si="13">IF(L131=0,"n/a",E131/L131)</f>
        <v>n/a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7" t="str">
        <f t="shared" ref="P195:P258" si="19">IF(L195=0,"n/a",E195/L195)</f>
        <v>n/a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7">
        <f t="shared" ref="P259:P322" si="25">IF(L259=0,"n/a",E259/L259)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(((J259/60)/60)/24)+DATE(1970,1,1)+(-5/24)</f>
        <v>42479.418541666666</v>
      </c>
      <c r="T259" s="11">
        <f t="shared" ref="T259:T322" si="29">(((I259/60)/60)/24)+DATE(1970,1,1)+(-5/24)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7">
        <f t="shared" ref="P323:P386" si="31">IF(L323=0,"n/a",E323/L323)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(((J323/60)/60)/24)+DATE(1970,1,1)+(-5/24)</f>
        <v>42647.238263888888</v>
      </c>
      <c r="T323" s="11">
        <f t="shared" ref="T323:T386" si="35">(((I323/60)/60)/24)+DATE(1970,1,1)+(-5/24)</f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7">
        <f t="shared" ref="P387:P450" si="37">IF(L387=0,"n/a",E387/L387)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(((J387/60)/60)/24)+DATE(1970,1,1)+(-5/24)</f>
        <v>41934.376168981478</v>
      </c>
      <c r="T387" s="11">
        <f t="shared" ref="T387:T450" si="41">(((I387/60)/60)/24)+DATE(1970,1,1)+(-5/24)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7">
        <f t="shared" ref="P451:P514" si="43">IF(L451=0,"n/a",E451/L451)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(((J451/60)/60)/24)+DATE(1970,1,1)+(-5/24)</f>
        <v>41534.359780092593</v>
      </c>
      <c r="T451" s="11">
        <f t="shared" ref="T451:T514" si="47">(((I451/60)/60)/24)+DATE(1970,1,1)+(-5/24)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7">
        <f t="shared" ref="P515:P578" si="49">IF(L515=0,"n/a",E515/L515)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(((J515/60)/60)/24)+DATE(1970,1,1)+(-5/24)</f>
        <v>42552.445659722223</v>
      </c>
      <c r="T515" s="11">
        <f t="shared" ref="T515:T578" si="53">(((I515/60)/60)/24)+DATE(1970,1,1)+(-5/24)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str">
        <f t="shared" si="49"/>
        <v>n/a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str">
        <f t="shared" si="49"/>
        <v>n/a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str">
        <f t="shared" si="49"/>
        <v>n/a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str">
        <f t="shared" si="49"/>
        <v>n/a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str">
        <f t="shared" si="49"/>
        <v>n/a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str">
        <f t="shared" si="49"/>
        <v>n/a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str">
        <f t="shared" si="49"/>
        <v>n/a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str">
        <f t="shared" si="49"/>
        <v>n/a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7">
        <f t="shared" ref="P579:P642" si="55">IF(L579=0,"n/a",E579/L579)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(((J579/60)/60)/24)+DATE(1970,1,1)+(-5/24)</f>
        <v>42450.380810185183</v>
      </c>
      <c r="T579" s="11">
        <f t="shared" ref="T579:T642" si="59">(((I579/60)/60)/24)+DATE(1970,1,1)+(-5/24)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str">
        <f t="shared" si="55"/>
        <v>n/a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str">
        <f t="shared" si="55"/>
        <v>n/a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str">
        <f t="shared" si="55"/>
        <v>n/a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str">
        <f t="shared" si="55"/>
        <v>n/a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str">
        <f t="shared" si="55"/>
        <v>n/a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str">
        <f t="shared" si="55"/>
        <v>n/a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str">
        <f t="shared" si="55"/>
        <v>n/a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str">
        <f t="shared" si="55"/>
        <v>n/a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str">
        <f t="shared" si="55"/>
        <v>n/a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str">
        <f t="shared" si="55"/>
        <v>n/a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str">
        <f t="shared" si="55"/>
        <v>n/a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str">
        <f t="shared" si="55"/>
        <v>n/a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str">
        <f t="shared" si="55"/>
        <v>n/a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str">
        <f t="shared" si="55"/>
        <v>n/a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str">
        <f t="shared" si="55"/>
        <v>n/a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str">
        <f t="shared" si="55"/>
        <v>n/a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str">
        <f t="shared" si="55"/>
        <v>n/a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str">
        <f t="shared" si="55"/>
        <v>n/a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str">
        <f t="shared" si="55"/>
        <v>n/a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7">
        <f t="shared" ref="P643:P706" si="61">IF(L643=0,"n/a",E643/L643)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(((J643/60)/60)/24)+DATE(1970,1,1)+(-5/24)</f>
        <v>42199.361666666664</v>
      </c>
      <c r="T643" s="11">
        <f t="shared" ref="T643:T706" si="65">(((I643/60)/60)/24)+DATE(1970,1,1)+(-5/24)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7">
        <f t="shared" ref="P707:P770" si="67">IF(L707=0,"n/a",E707/L707)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(((J707/60)/60)/24)+DATE(1970,1,1)+(-5/24)</f>
        <v>42726.283310185179</v>
      </c>
      <c r="T707" s="11">
        <f t="shared" ref="T707:T770" si="71">(((I707/60)/60)/24)+DATE(1970,1,1)+(-5/24)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str">
        <f t="shared" si="67"/>
        <v>n/a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7">
        <f t="shared" ref="P771:P834" si="73">IF(L771=0,"n/a",E771/L771)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(((J771/60)/60)/24)+DATE(1970,1,1)+(-5/24)</f>
        <v>41604.788124999999</v>
      </c>
      <c r="T771" s="11">
        <f t="shared" ref="T771:T834" si="77">(((I771/60)/60)/24)+DATE(1970,1,1)+(-5/24)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7">
        <f t="shared" ref="P835:P898" si="79">IF(L835=0,"n/a",E835/L835)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(((J835/60)/60)/24)+DATE(1970,1,1)+(-5/24)</f>
        <v>41718.669849537036</v>
      </c>
      <c r="T835" s="11">
        <f t="shared" ref="T835:T898" si="83">(((I835/60)/60)/24)+DATE(1970,1,1)+(-5/24)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str">
        <f t="shared" si="79"/>
        <v>n/a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7" t="str">
        <f t="shared" ref="P899:P962" si="85">IF(L899=0,"n/a",E899/L899)</f>
        <v>n/a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(((J899/60)/60)/24)+DATE(1970,1,1)+(-5/24)</f>
        <v>41211.480416666665</v>
      </c>
      <c r="T899" s="11">
        <f t="shared" ref="T899:T962" si="89">(((I899/60)/60)/24)+DATE(1970,1,1)+(-5/24)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str">
        <f t="shared" si="85"/>
        <v>n/a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str">
        <f t="shared" si="85"/>
        <v>n/a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str">
        <f t="shared" si="85"/>
        <v>n/a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str">
        <f t="shared" si="85"/>
        <v>n/a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str">
        <f t="shared" si="85"/>
        <v>n/a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str">
        <f t="shared" si="85"/>
        <v>n/a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str">
        <f t="shared" si="85"/>
        <v>n/a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str">
        <f t="shared" si="85"/>
        <v>n/a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str">
        <f t="shared" si="85"/>
        <v>n/a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str">
        <f t="shared" si="85"/>
        <v>n/a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str">
        <f t="shared" si="85"/>
        <v>n/a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str">
        <f t="shared" si="85"/>
        <v>n/a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7">
        <f t="shared" ref="P963:P1026" si="91">IF(L963=0,"n/a",E963/L963)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(((J963/60)/60)/24)+DATE(1970,1,1)+(-5/24)</f>
        <v>42740.485358796293</v>
      </c>
      <c r="T963" s="11">
        <f t="shared" ref="T963:T1026" si="95">(((I963/60)/60)/24)+DATE(1970,1,1)+(-5/24)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7">
        <f t="shared" ref="P1027:P1090" si="97">IF(L1027=0,"n/a",E1027/L1027)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(((J1027/60)/60)/24)+DATE(1970,1,1)+(-5/24)</f>
        <v>42049.625428240739</v>
      </c>
      <c r="T1027" s="11">
        <f t="shared" ref="T1027:T1090" si="101">(((I1027/60)/60)/24)+DATE(1970,1,1)+(-5/24)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7">
        <f t="shared" ref="P1091:P1154" si="103">IF(L1091=0,"n/a",E1091/L1091)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(((J1091/60)/60)/24)+DATE(1970,1,1)+(-5/24)</f>
        <v>42150.981192129628</v>
      </c>
      <c r="T1091" s="11">
        <f t="shared" ref="T1091:T1154" si="107">(((I1091/60)/60)/24)+DATE(1970,1,1)+(-5/24)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7">
        <f t="shared" ref="P1155:P1218" si="109">IF(L1155=0,"n/a",E1155/L1155)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(((J1155/60)/60)/24)+DATE(1970,1,1)+(-5/24)</f>
        <v>42143.505844907406</v>
      </c>
      <c r="T1155" s="11">
        <f t="shared" ref="T1155:T1218" si="113">(((I1155/60)/60)/24)+DATE(1970,1,1)+(-5/24)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7">
        <f t="shared" ref="P1219:P1282" si="115">IF(L1219=0,"n/a",E1219/L1219)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(((J1219/60)/60)/24)+DATE(1970,1,1)+(-5/24)</f>
        <v>42535.6011574074</v>
      </c>
      <c r="T1219" s="11">
        <f t="shared" ref="T1219:T1282" si="119">(((I1219/60)/60)/24)+DATE(1970,1,1)+(-5/24)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7">
        <f t="shared" ref="P1283:P1346" si="121">IF(L1283=0,"n/a",E1283/L1283)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(((J1283/60)/60)/24)+DATE(1970,1,1)+(-5/24)</f>
        <v>41463.535138888888</v>
      </c>
      <c r="T1283" s="11">
        <f t="shared" ref="T1283:T1346" si="125">(((I1283/60)/60)/24)+DATE(1970,1,1)+(-5/24)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7">
        <f t="shared" ref="P1347:P1410" si="127">IF(L1347=0,"n/a",E1347/L1347)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(((J1347/60)/60)/24)+DATE(1970,1,1)+(-5/24)</f>
        <v>41799.606006944443</v>
      </c>
      <c r="T1347" s="11">
        <f t="shared" ref="T1347:T1410" si="131">(((I1347/60)/60)/24)+DATE(1970,1,1)+(-5/24)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7" t="str">
        <f t="shared" ref="P1411:P1474" si="133">IF(L1411=0,"n/a",E1411/L1411)</f>
        <v>n/a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(((J1411/60)/60)/24)+DATE(1970,1,1)+(-5/24)</f>
        <v>41944.925173611111</v>
      </c>
      <c r="T1411" s="11">
        <f t="shared" ref="T1411:T1474" si="137">(((I1411/60)/60)/24)+DATE(1970,1,1)+(-5/24)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7">
        <f t="shared" ref="P1475:P1538" si="139">IF(L1475=0,"n/a",E1475/L1475)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(((J1475/60)/60)/24)+DATE(1970,1,1)+(-5/24)</f>
        <v>40939.771284722221</v>
      </c>
      <c r="T1475" s="11">
        <f t="shared" ref="T1475:T1538" si="143">(((I1475/60)/60)/24)+DATE(1970,1,1)+(-5/24)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7">
        <f t="shared" ref="P1539:P1602" si="145">IF(L1539=0,"n/a",E1539/L1539)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(((J1539/60)/60)/24)+DATE(1970,1,1)+(-5/24)</f>
        <v>42552.106793981475</v>
      </c>
      <c r="T1539" s="11">
        <f t="shared" ref="T1539:T1602" si="149">(((I1539/60)/60)/24)+DATE(1970,1,1)+(-5/24)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7">
        <f t="shared" ref="P1603:P1666" si="151">IF(L1603=0,"n/a",E1603/L1603)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(((J1603/60)/60)/24)+DATE(1970,1,1)+(-5/24)</f>
        <v>40637.884641203702</v>
      </c>
      <c r="T1603" s="11">
        <f t="shared" ref="T1603:T1666" si="155">(((I1603/60)/60)/24)+DATE(1970,1,1)+(-5/24)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7">
        <f t="shared" ref="P1667:P1730" si="157">IF(L1667=0,"n/a",E1667/L1667)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(((J1667/60)/60)/24)+DATE(1970,1,1)+(-5/24)</f>
        <v>40564.441122685181</v>
      </c>
      <c r="T1667" s="11">
        <f t="shared" ref="T1667:T1730" si="161">(((I1667/60)/60)/24)+DATE(1970,1,1)+(-5/24)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7" t="str">
        <f t="shared" ref="P1731:P1794" si="163">IF(L1731=0,"n/a",E1731/L1731)</f>
        <v>n/a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(((J1731/60)/60)/24)+DATE(1970,1,1)+(-5/24)</f>
        <v>42470.843819444439</v>
      </c>
      <c r="T1731" s="11">
        <f t="shared" ref="T1731:T1794" si="167">(((I1731/60)/60)/24)+DATE(1970,1,1)+(-5/24)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7">
        <f t="shared" ref="P1795:P1858" si="169">IF(L1795=0,"n/a",E1795/L1795)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(((J1795/60)/60)/24)+DATE(1970,1,1)+(-5/24)</f>
        <v>41940.683333333334</v>
      </c>
      <c r="T1795" s="11">
        <f t="shared" ref="T1795:T1858" si="173">(((I1795/60)/60)/24)+DATE(1970,1,1)+(-5/24)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7">
        <f t="shared" ref="P1859:P1922" si="175">IF(L1859=0,"n/a",E1859/L1859)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(((J1859/60)/60)/24)+DATE(1970,1,1)+(-5/24)</f>
        <v>41864.560335648144</v>
      </c>
      <c r="T1859" s="11">
        <f t="shared" ref="T1859:T1922" si="179">(((I1859/60)/60)/24)+DATE(1970,1,1)+(-5/24)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7">
        <f t="shared" ref="P1923:P1986" si="181">IF(L1923=0,"n/a",E1923/L1923)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(((J1923/60)/60)/24)+DATE(1970,1,1)+(-5/24)</f>
        <v>41074.013229166667</v>
      </c>
      <c r="T1923" s="11">
        <f t="shared" ref="T1923:T1986" si="185">(((I1923/60)/60)/24)+DATE(1970,1,1)+(-5/24)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7">
        <f t="shared" ref="P1987:P2050" si="187">IF(L1987=0,"n/a",E1987/L1987)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(((J1987/60)/60)/24)+DATE(1970,1,1)+(-5/24)</f>
        <v>42555.490405092591</v>
      </c>
      <c r="T1987" s="11">
        <f t="shared" ref="T1987:T2050" si="191">(((I1987/60)/60)/24)+DATE(1970,1,1)+(-5/24)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7">
        <f t="shared" ref="P2051:P2114" si="193">IF(L2051=0,"n/a",E2051/L2051)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(((J2051/60)/60)/24)+DATE(1970,1,1)+(-5/24)</f>
        <v>41575.319016203699</v>
      </c>
      <c r="T2051" s="11">
        <f t="shared" ref="T2051:T2114" si="197">(((I2051/60)/60)/24)+DATE(1970,1,1)+(-5/24)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7">
        <f t="shared" ref="P2115:P2178" si="199">IF(L2115=0,"n/a",E2115/L2115)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(((J2115/60)/60)/24)+DATE(1970,1,1)+(-5/24)</f>
        <v>41870.657129629624</v>
      </c>
      <c r="T2115" s="11">
        <f t="shared" ref="T2115:T2178" si="203">(((I2115/60)/60)/24)+DATE(1970,1,1)+(-5/24)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7">
        <f t="shared" ref="P2179:P2242" si="205">IF(L2179=0,"n/a",E2179/L2179)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(((J2179/60)/60)/24)+DATE(1970,1,1)+(-5/24)</f>
        <v>42502.042442129627</v>
      </c>
      <c r="T2179" s="11">
        <f t="shared" ref="T2179:T2242" si="209">(((I2179/60)/60)/24)+DATE(1970,1,1)+(-5/24)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7">
        <f t="shared" ref="P2243:P2306" si="211">IF(L2243=0,"n/a",E2243/L2243)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(((J2243/60)/60)/24)+DATE(1970,1,1)+(-5/24)</f>
        <v>42766.619212962956</v>
      </c>
      <c r="T2243" s="11">
        <f t="shared" ref="T2243:T2306" si="215">(((I2243/60)/60)/24)+DATE(1970,1,1)+(-5/24)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7">
        <f t="shared" ref="P2307:P2370" si="217">IF(L2307=0,"n/a",E2307/L2307)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(((J2307/60)/60)/24)+DATE(1970,1,1)+(-5/24)</f>
        <v>41834.486944444441</v>
      </c>
      <c r="T2307" s="11">
        <f t="shared" ref="T2307:T2370" si="221">(((I2307/60)/60)/24)+DATE(1970,1,1)+(-5/24)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7" t="str">
        <f t="shared" ref="P2371:P2434" si="223">IF(L2371=0,"n/a",E2371/L2371)</f>
        <v>n/a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(((J2371/60)/60)/24)+DATE(1970,1,1)+(-5/24)</f>
        <v>42380.60429398148</v>
      </c>
      <c r="T2371" s="11">
        <f t="shared" ref="T2371:T2434" si="227">(((I2371/60)/60)/24)+DATE(1970,1,1)+(-5/24)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7" t="str">
        <f t="shared" ref="P2435:P2498" si="229">IF(L2435=0,"n/a",E2435/L2435)</f>
        <v>n/a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(((J2435/60)/60)/24)+DATE(1970,1,1)+(-5/24)</f>
        <v>42397.691469907404</v>
      </c>
      <c r="T2435" s="11">
        <f t="shared" ref="T2435:T2498" si="233">(((I2435/60)/60)/24)+DATE(1970,1,1)+(-5/24)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7">
        <f t="shared" ref="P2499:P2562" si="235">IF(L2499=0,"n/a",E2499/L2499)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(((J2499/60)/60)/24)+DATE(1970,1,1)+(-5/24)</f>
        <v>40730.670578703699</v>
      </c>
      <c r="T2499" s="11">
        <f t="shared" ref="T2499:T2562" si="239">(((I2499/60)/60)/24)+DATE(1970,1,1)+(-5/24)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7" t="str">
        <f t="shared" ref="P2563:P2626" si="241">IF(L2563=0,"n/a",E2563/L2563)</f>
        <v>n/a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(((J2563/60)/60)/24)+DATE(1970,1,1)+(-5/24)</f>
        <v>42260.320474537039</v>
      </c>
      <c r="T2563" s="11">
        <f t="shared" ref="T2563:T2626" si="245">(((I2563/60)/60)/24)+DATE(1970,1,1)+(-5/24)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7">
        <f t="shared" ref="P2627:P2690" si="247">IF(L2627=0,"n/a",E2627/L2627)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(((J2627/60)/60)/24)+DATE(1970,1,1)+(-5/24)</f>
        <v>42658.601944444446</v>
      </c>
      <c r="T2627" s="11">
        <f t="shared" ref="T2627:T2690" si="251">(((I2627/60)/60)/24)+DATE(1970,1,1)+(-5/24)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7">
        <f t="shared" ref="P2691:P2754" si="253">IF(L2691=0,"n/a",E2691/L2691)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(((J2691/60)/60)/24)+DATE(1970,1,1)+(-5/24)</f>
        <v>42551.753356481473</v>
      </c>
      <c r="T2691" s="11">
        <f t="shared" ref="T2691:T2754" si="257">(((I2691/60)/60)/24)+DATE(1970,1,1)+(-5/24)</f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7">
        <f t="shared" ref="P2755:P2818" si="259">IF(L2755=0,"n/a",E2755/L2755)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(((J2755/60)/60)/24)+DATE(1970,1,1)+(-5/24)</f>
        <v>41117.692395833328</v>
      </c>
      <c r="T2755" s="11">
        <f t="shared" ref="T2755:T2818" si="263">(((I2755/60)/60)/24)+DATE(1970,1,1)+(-5/24)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7">
        <f t="shared" ref="P2819:P2882" si="265">IF(L2819=0,"n/a",E2819/L2819)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(((J2819/60)/60)/24)+DATE(1970,1,1)+(-5/24)</f>
        <v>42023.42664351852</v>
      </c>
      <c r="T2819" s="11">
        <f t="shared" ref="T2819:T2882" si="269">(((I2819/60)/60)/24)+DATE(1970,1,1)+(-5/24)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7" t="str">
        <f t="shared" ref="P2883:P2946" si="271">IF(L2883=0,"n/a",E2883/L2883)</f>
        <v>n/a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(((J2883/60)/60)/24)+DATE(1970,1,1)+(-5/24)</f>
        <v>41916.389305555553</v>
      </c>
      <c r="T2883" s="11">
        <f t="shared" ref="T2883:T2946" si="275">(((I2883/60)/60)/24)+DATE(1970,1,1)+(-5/24)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7" t="str">
        <f t="shared" ref="P2947:P3010" si="277">IF(L2947=0,"n/a",E2947/L2947)</f>
        <v>n/a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(((J2947/60)/60)/24)+DATE(1970,1,1)+(-5/24)</f>
        <v>42117.931250000001</v>
      </c>
      <c r="T2947" s="11">
        <f t="shared" ref="T2947:T3010" si="281">(((I2947/60)/60)/24)+DATE(1970,1,1)+(-5/24)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7">
        <f t="shared" ref="P3011:P3074" si="283">IF(L3011=0,"n/a",E3011/L3011)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(((J3011/60)/60)/24)+DATE(1970,1,1)+(-5/24)</f>
        <v>41939.361574074072</v>
      </c>
      <c r="T3011" s="11">
        <f t="shared" ref="T3011:T3074" si="287">(((I3011/60)/60)/24)+DATE(1970,1,1)+(-5/24)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7">
        <f t="shared" ref="P3075:P3138" si="289">IF(L3075=0,"n/a",E3075/L3075)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(((J3075/60)/60)/24)+DATE(1970,1,1)+(-5/24)</f>
        <v>42111.475694444445</v>
      </c>
      <c r="T3075" s="11">
        <f t="shared" ref="T3075:T3138" si="293">(((I3075/60)/60)/24)+DATE(1970,1,1)+(-5/24)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7">
        <f t="shared" ref="P3139:P3202" si="295">IF(L3139=0,"n/a",E3139/L3139)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(((J3139/60)/60)/24)+DATE(1970,1,1)+(-5/24)</f>
        <v>42807.676724537036</v>
      </c>
      <c r="T3139" s="11">
        <f t="shared" ref="T3139:T3202" si="299">(((I3139/60)/60)/24)+DATE(1970,1,1)+(-5/24)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7">
        <f t="shared" ref="P3203:P3266" si="301">IF(L3203=0,"n/a",E3203/L3203)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(((J3203/60)/60)/24)+DATE(1970,1,1)+(-5/24)</f>
        <v>41861.558761574073</v>
      </c>
      <c r="T3203" s="11">
        <f t="shared" ref="T3203:T3266" si="305">(((I3203/60)/60)/24)+DATE(1970,1,1)+(-5/24)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7">
        <f t="shared" ref="P3267:P3330" si="307">IF(L3267=0,"n/a",E3267/L3267)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(((J3267/60)/60)/24)+DATE(1970,1,1)+(-5/24)</f>
        <v>42311.503645833327</v>
      </c>
      <c r="T3267" s="11">
        <f t="shared" ref="T3267:T3330" si="311">(((I3267/60)/60)/24)+DATE(1970,1,1)+(-5/24)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7">
        <f t="shared" ref="P3331:P3394" si="313">IF(L3331=0,"n/a",E3331/L3331)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(((J3331/60)/60)/24)+DATE(1970,1,1)+(-5/24)</f>
        <v>41837.114675925921</v>
      </c>
      <c r="T3331" s="11">
        <f t="shared" ref="T3331:T3394" si="317">(((I3331/60)/60)/24)+DATE(1970,1,1)+(-5/24)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7">
        <f t="shared" ref="P3395:P3458" si="319">IF(L3395=0,"n/a",E3395/L3395)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(((J3395/60)/60)/24)+DATE(1970,1,1)+(-5/24)</f>
        <v>41923.713310185187</v>
      </c>
      <c r="T3395" s="11">
        <f t="shared" ref="T3395:T3458" si="323">(((I3395/60)/60)/24)+DATE(1970,1,1)+(-5/24)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7">
        <f t="shared" ref="P3459:P3522" si="325">IF(L3459=0,"n/a",E3459/L3459)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(((J3459/60)/60)/24)+DATE(1970,1,1)+(-5/24)</f>
        <v>42016.498344907406</v>
      </c>
      <c r="T3459" s="11">
        <f t="shared" ref="T3459:T3522" si="329">(((I3459/60)/60)/24)+DATE(1970,1,1)+(-5/24)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7">
        <f t="shared" ref="P3523:P3586" si="331">IF(L3523=0,"n/a",E3523/L3523)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(((J3523/60)/60)/24)+DATE(1970,1,1)+(-5/24)</f>
        <v>41881.153009259258</v>
      </c>
      <c r="T3523" s="11">
        <f t="shared" ref="T3523:T3586" si="335">(((I3523/60)/60)/24)+DATE(1970,1,1)+(-5/24)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7">
        <f t="shared" ref="P3587:P3650" si="337">IF(L3587=0,"n/a",E3587/L3587)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(((J3587/60)/60)/24)+DATE(1970,1,1)+(-5/24)</f>
        <v>41964.507986111108</v>
      </c>
      <c r="T3587" s="11">
        <f t="shared" ref="T3587:T3650" si="341">(((I3587/60)/60)/24)+DATE(1970,1,1)+(-5/24)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7">
        <f t="shared" ref="P3651:P3714" si="343">IF(L3651=0,"n/a",E3651/L3651)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(((J3651/60)/60)/24)+DATE(1970,1,1)+(-5/24)</f>
        <v>41780.504560185182</v>
      </c>
      <c r="T3651" s="11">
        <f t="shared" ref="T3651:T3714" si="347">(((I3651/60)/60)/24)+DATE(1970,1,1)+(-5/24)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7">
        <f t="shared" ref="P3715:P3778" si="349">IF(L3715=0,"n/a",E3715/L3715)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(((J3715/60)/60)/24)+DATE(1970,1,1)+(-5/24)</f>
        <v>42505.529699074068</v>
      </c>
      <c r="T3715" s="11">
        <f t="shared" ref="T3715:T3778" si="353">(((I3715/60)/60)/24)+DATE(1970,1,1)+(-5/24)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7">
        <f t="shared" ref="P3779:P3842" si="355">IF(L3779=0,"n/a",E3779/L3779)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(((J3779/60)/60)/24)+DATE(1970,1,1)+(-5/24)</f>
        <v>41886.903020833335</v>
      </c>
      <c r="T3779" s="11">
        <f t="shared" ref="T3779:T3842" si="359">(((I3779/60)/60)/24)+DATE(1970,1,1)+(-5/24)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7">
        <f t="shared" ref="P3843:P3906" si="361">IF(L3843=0,"n/a",E3843/L3843)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(((J3843/60)/60)/24)+DATE(1970,1,1)+(-5/24)</f>
        <v>41780.57739583333</v>
      </c>
      <c r="T3843" s="11">
        <f t="shared" ref="T3843:T3906" si="365">(((I3843/60)/60)/24)+DATE(1970,1,1)+(-5/24)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7">
        <f t="shared" ref="P3907:P3970" si="367">IF(L3907=0,"n/a",E3907/L3907)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(((J3907/60)/60)/24)+DATE(1970,1,1)+(-5/24)</f>
        <v>42124.415543981479</v>
      </c>
      <c r="T3907" s="11">
        <f t="shared" ref="T3907:T3970" si="371">(((I3907/60)/60)/24)+DATE(1970,1,1)+(-5/24)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7">
        <f t="shared" ref="P3971:P4034" si="373">IF(L3971=0,"n/a",E3971/L3971)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(((J3971/60)/60)/24)+DATE(1970,1,1)+(-5/24)</f>
        <v>42601.646365740737</v>
      </c>
      <c r="T3971" s="11">
        <f t="shared" ref="T3971:T4034" si="377">(((I3971/60)/60)/24)+DATE(1970,1,1)+(-5/24)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7">
        <f t="shared" ref="P4035:P4098" si="379">IF(L4035=0,"n/a",E4035/L4035)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(((J4035/60)/60)/24)+DATE(1970,1,1)+(-5/24)</f>
        <v>42614.06046296296</v>
      </c>
      <c r="T4035" s="11">
        <f t="shared" ref="T4035:T4098" si="383">(((I4035/60)/60)/24)+DATE(1970,1,1)+(-5/24)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7" t="str">
        <f t="shared" ref="P4099:P4115" si="385">IF(L4099=0,"n/a",E4099/L4099)</f>
        <v>n/a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(((J4099/60)/60)/24)+DATE(1970,1,1)+(-5/24)</f>
        <v>42344.616168981483</v>
      </c>
      <c r="T4099" s="11">
        <f t="shared" ref="T4099:T4115" si="389">(((I4099/60)/60)/24)+DATE(1970,1,1)+(-5/24)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2:F4115">
    <cfRule type="cellIs" dxfId="3" priority="2" operator="equal">
      <formula>"failed"</formula>
    </cfRule>
    <cfRule type="containsText" dxfId="2" priority="3" operator="containsText" text="canceled">
      <formula>NOT(ISERROR(SEARCH("canceled",F2)))</formula>
    </cfRule>
    <cfRule type="containsText" dxfId="1" priority="5" operator="containsText" text="live">
      <formula>NOT(ISERROR(SEARCH("live",F2)))</formula>
    </cfRule>
    <cfRule type="containsText" dxfId="0" priority="8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8C8BE-5B5B-49D0-8C5A-0DE2008B3F42}">
  <dimension ref="A1:M14"/>
  <sheetViews>
    <sheetView workbookViewId="0">
      <selection activeCell="N2" sqref="N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5.6328125" customWidth="1"/>
    <col min="6" max="6" width="10.7265625" bestFit="1" customWidth="1"/>
    <col min="8" max="8" width="12.90625" bestFit="1" customWidth="1"/>
    <col min="9" max="9" width="15.26953125" bestFit="1" customWidth="1"/>
    <col min="10" max="10" width="5.453125" bestFit="1" customWidth="1"/>
    <col min="11" max="11" width="8.08984375" bestFit="1" customWidth="1"/>
    <col min="12" max="12" width="3.6328125" bestFit="1" customWidth="1"/>
    <col min="13" max="13" width="10.7265625" bestFit="1" customWidth="1"/>
  </cols>
  <sheetData>
    <row r="1" spans="1:13" x14ac:dyDescent="0.35">
      <c r="H1" s="8" t="s">
        <v>8223</v>
      </c>
      <c r="I1" t="s">
        <v>8323</v>
      </c>
    </row>
    <row r="3" spans="1:13" x14ac:dyDescent="0.35">
      <c r="A3" s="8" t="s">
        <v>8322</v>
      </c>
      <c r="B3" s="8" t="s">
        <v>8321</v>
      </c>
      <c r="H3" s="8" t="s">
        <v>8322</v>
      </c>
      <c r="I3" s="8" t="s">
        <v>8321</v>
      </c>
    </row>
    <row r="4" spans="1:13" x14ac:dyDescent="0.3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  <c r="H4" s="8" t="s">
        <v>8310</v>
      </c>
      <c r="I4" t="s">
        <v>8219</v>
      </c>
      <c r="J4" t="s">
        <v>8221</v>
      </c>
      <c r="K4" t="s">
        <v>8220</v>
      </c>
      <c r="L4" t="s">
        <v>8222</v>
      </c>
      <c r="M4" t="s">
        <v>8320</v>
      </c>
    </row>
    <row r="5" spans="1:13" x14ac:dyDescent="0.3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  <c r="H5" s="9" t="s">
        <v>8311</v>
      </c>
      <c r="I5" s="10">
        <v>300</v>
      </c>
      <c r="J5" s="10">
        <v>180</v>
      </c>
      <c r="K5" s="10">
        <v>40</v>
      </c>
      <c r="L5" s="10"/>
      <c r="M5" s="10">
        <v>520</v>
      </c>
    </row>
    <row r="6" spans="1:13" x14ac:dyDescent="0.3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  <c r="H6" s="9" t="s">
        <v>8312</v>
      </c>
      <c r="I6" s="10">
        <v>34</v>
      </c>
      <c r="J6" s="10">
        <v>140</v>
      </c>
      <c r="K6" s="10">
        <v>20</v>
      </c>
      <c r="L6" s="10">
        <v>6</v>
      </c>
      <c r="M6" s="10">
        <v>200</v>
      </c>
    </row>
    <row r="7" spans="1:13" x14ac:dyDescent="0.35">
      <c r="A7" s="9" t="s">
        <v>8313</v>
      </c>
      <c r="B7" s="10">
        <v>80</v>
      </c>
      <c r="C7" s="10">
        <v>140</v>
      </c>
      <c r="D7" s="10"/>
      <c r="E7" s="10"/>
      <c r="F7" s="10">
        <v>220</v>
      </c>
      <c r="H7" s="9" t="s">
        <v>8313</v>
      </c>
      <c r="I7" s="10">
        <v>80</v>
      </c>
      <c r="J7" s="10">
        <v>140</v>
      </c>
      <c r="K7" s="10"/>
      <c r="L7" s="10"/>
      <c r="M7" s="10">
        <v>220</v>
      </c>
    </row>
    <row r="8" spans="1:13" x14ac:dyDescent="0.35">
      <c r="A8" s="9" t="s">
        <v>8314</v>
      </c>
      <c r="B8" s="10"/>
      <c r="C8" s="10"/>
      <c r="D8" s="10">
        <v>24</v>
      </c>
      <c r="E8" s="10"/>
      <c r="F8" s="10">
        <v>24</v>
      </c>
      <c r="H8" s="9" t="s">
        <v>8314</v>
      </c>
      <c r="I8" s="10"/>
      <c r="J8" s="10"/>
      <c r="K8" s="10">
        <v>24</v>
      </c>
      <c r="L8" s="10"/>
      <c r="M8" s="10">
        <v>24</v>
      </c>
    </row>
    <row r="9" spans="1:13" x14ac:dyDescent="0.3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H9" s="9" t="s">
        <v>8315</v>
      </c>
      <c r="I9" s="10">
        <v>540</v>
      </c>
      <c r="J9" s="10">
        <v>120</v>
      </c>
      <c r="K9" s="10">
        <v>20</v>
      </c>
      <c r="L9" s="10">
        <v>20</v>
      </c>
      <c r="M9" s="10">
        <v>700</v>
      </c>
    </row>
    <row r="10" spans="1:13" x14ac:dyDescent="0.3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  <c r="H10" s="9" t="s">
        <v>8316</v>
      </c>
      <c r="I10" s="10">
        <v>103</v>
      </c>
      <c r="J10" s="10">
        <v>117</v>
      </c>
      <c r="K10" s="10"/>
      <c r="L10" s="10"/>
      <c r="M10" s="10">
        <v>220</v>
      </c>
    </row>
    <row r="11" spans="1:13" x14ac:dyDescent="0.3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  <c r="H11" s="9" t="s">
        <v>8317</v>
      </c>
      <c r="I11" s="10">
        <v>80</v>
      </c>
      <c r="J11" s="10">
        <v>127</v>
      </c>
      <c r="K11" s="10">
        <v>30</v>
      </c>
      <c r="L11" s="10"/>
      <c r="M11" s="10">
        <v>237</v>
      </c>
    </row>
    <row r="12" spans="1:13" x14ac:dyDescent="0.3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  <c r="H12" s="9" t="s">
        <v>8318</v>
      </c>
      <c r="I12" s="10">
        <v>209</v>
      </c>
      <c r="J12" s="10">
        <v>213</v>
      </c>
      <c r="K12" s="10">
        <v>178</v>
      </c>
      <c r="L12" s="10"/>
      <c r="M12" s="10">
        <v>600</v>
      </c>
    </row>
    <row r="13" spans="1:13" x14ac:dyDescent="0.3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  <c r="H13" s="9" t="s">
        <v>8319</v>
      </c>
      <c r="I13" s="10">
        <v>839</v>
      </c>
      <c r="J13" s="10">
        <v>493</v>
      </c>
      <c r="K13" s="10">
        <v>37</v>
      </c>
      <c r="L13" s="10">
        <v>24</v>
      </c>
      <c r="M13" s="10">
        <v>1393</v>
      </c>
    </row>
    <row r="14" spans="1:13" x14ac:dyDescent="0.3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  <c r="H14" s="9" t="s">
        <v>8320</v>
      </c>
      <c r="I14" s="10">
        <v>2185</v>
      </c>
      <c r="J14" s="10">
        <v>1530</v>
      </c>
      <c r="K14" s="10">
        <v>349</v>
      </c>
      <c r="L14" s="10">
        <v>50</v>
      </c>
      <c r="M14" s="10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2606-41F1-4098-AD41-6900B564066F}">
  <dimension ref="A1:F47"/>
  <sheetViews>
    <sheetView topLeftCell="A25" workbookViewId="0">
      <selection activeCell="G5" sqref="G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8308</v>
      </c>
      <c r="B1" t="s">
        <v>8323</v>
      </c>
    </row>
    <row r="2" spans="1:6" x14ac:dyDescent="0.35">
      <c r="A2" s="8" t="s">
        <v>8223</v>
      </c>
      <c r="B2" t="s">
        <v>8323</v>
      </c>
    </row>
    <row r="4" spans="1:6" x14ac:dyDescent="0.35">
      <c r="A4" s="8" t="s">
        <v>8322</v>
      </c>
      <c r="B4" s="8" t="s">
        <v>8321</v>
      </c>
    </row>
    <row r="5" spans="1:6" x14ac:dyDescent="0.3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35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D28F6-2EDF-4B77-8BBF-0ABA9A97C73B}">
  <dimension ref="A1:F18"/>
  <sheetViews>
    <sheetView topLeftCell="E1" workbookViewId="0">
      <selection activeCell="R8" sqref="R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8379</v>
      </c>
      <c r="B1" t="s">
        <v>8323</v>
      </c>
    </row>
    <row r="2" spans="1:6" x14ac:dyDescent="0.35">
      <c r="A2" s="8" t="s">
        <v>8308</v>
      </c>
      <c r="B2" t="s">
        <v>8323</v>
      </c>
    </row>
    <row r="4" spans="1:6" x14ac:dyDescent="0.35">
      <c r="A4" s="8" t="s">
        <v>8322</v>
      </c>
      <c r="B4" s="8" t="s">
        <v>8321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12" t="s">
        <v>8373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35">
      <c r="A7" s="12" t="s">
        <v>8374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35">
      <c r="A8" s="12" t="s">
        <v>8375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35">
      <c r="A9" s="12" t="s">
        <v>8376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35">
      <c r="A10" s="12" t="s">
        <v>8367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35">
      <c r="A11" s="12" t="s">
        <v>8377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35">
      <c r="A12" s="12" t="s">
        <v>8368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35">
      <c r="A13" s="12" t="s">
        <v>8369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35">
      <c r="A14" s="12" t="s">
        <v>8370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35">
      <c r="A15" s="12" t="s">
        <v>8371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35">
      <c r="A16" s="12" t="s">
        <v>8372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35">
      <c r="A17" s="12" t="s">
        <v>8378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35">
      <c r="A18" s="12" t="s">
        <v>8320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90D70-35E8-4AB4-99C3-0F11A6908354}">
  <dimension ref="A1:H13"/>
  <sheetViews>
    <sheetView tabSelected="1" topLeftCell="A13" workbookViewId="0">
      <selection activeCell="H25" sqref="H25"/>
    </sheetView>
  </sheetViews>
  <sheetFormatPr defaultRowHeight="14.5" x14ac:dyDescent="0.35"/>
  <cols>
    <col min="1" max="1" width="28.453125" customWidth="1"/>
    <col min="2" max="2" width="16.6328125" bestFit="1" customWidth="1"/>
    <col min="3" max="3" width="13.08984375" bestFit="1" customWidth="1"/>
    <col min="4" max="4" width="13.08984375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ht="15" thickBot="1" x14ac:dyDescent="0.4">
      <c r="A1" s="14" t="s">
        <v>8380</v>
      </c>
      <c r="B1" s="13" t="s">
        <v>8381</v>
      </c>
      <c r="C1" s="13" t="s">
        <v>8382</v>
      </c>
      <c r="D1" s="13" t="s">
        <v>8399</v>
      </c>
      <c r="E1" s="13" t="s">
        <v>8383</v>
      </c>
      <c r="F1" s="13" t="s">
        <v>8384</v>
      </c>
      <c r="G1" s="13" t="s">
        <v>8385</v>
      </c>
      <c r="H1" s="13" t="s">
        <v>8386</v>
      </c>
    </row>
    <row r="2" spans="1:8" ht="15" thickTop="1" x14ac:dyDescent="0.35">
      <c r="A2" s="15" t="s">
        <v>8387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16">
        <f>B2/$E2</f>
        <v>0.71081677704194257</v>
      </c>
      <c r="G2" s="16">
        <f t="shared" ref="G2:H2" si="0">C2/$E2</f>
        <v>0.24944812362030905</v>
      </c>
      <c r="H2" s="16">
        <f t="shared" si="0"/>
        <v>3.9735099337748346E-2</v>
      </c>
    </row>
    <row r="3" spans="1:8" x14ac:dyDescent="0.35">
      <c r="A3" s="15" t="s">
        <v>8388</v>
      </c>
      <c r="B3">
        <f>COUNTIFS(Data!$D$2:$D$4115,"&gt;=1000",Data!$D$2:$D$4115,"&lt;5000",Data!$F$2:$F$4115,"successful")</f>
        <v>932</v>
      </c>
      <c r="C3">
        <f>COUNTIFS(Data!$D$2:$D$4115,"&gt;=1000",Data!$D$2:$D$4115,"&lt;5000",Data!$F$2:$F$4115,"failed")</f>
        <v>420</v>
      </c>
      <c r="D3">
        <f>COUNTIFS(Data!$D$2:$D$4115,"&gt;=1000",Data!$D$2:$D$4115,"&lt;5000",Data!$F$2:$F$4115,"canceled")</f>
        <v>60</v>
      </c>
      <c r="E3">
        <f t="shared" ref="E3:E13" si="1">SUM(B3:D3)</f>
        <v>1412</v>
      </c>
      <c r="F3" s="16">
        <f t="shared" ref="F3:F13" si="2">B3/$E3</f>
        <v>0.66005665722379603</v>
      </c>
      <c r="G3" s="16">
        <f t="shared" ref="G3:G13" si="3">C3/$E3</f>
        <v>0.29745042492917845</v>
      </c>
      <c r="H3" s="16">
        <f t="shared" ref="H3:H13" si="4">D3/$E3</f>
        <v>4.2492917847025496E-2</v>
      </c>
    </row>
    <row r="4" spans="1:8" x14ac:dyDescent="0.35">
      <c r="A4" s="15" t="s">
        <v>8389</v>
      </c>
      <c r="B4">
        <f>COUNTIFS(Data!$D$2:$D$4115,"&gt;=5000",Data!$D$2:$D$4115,"&lt;10000",Data!$F$2:$F$4115,"successful")</f>
        <v>381</v>
      </c>
      <c r="C4">
        <f>COUNTIFS(Data!$D$2:$D$4115,"&gt;=5000",Data!$D$2:$D$4115,"&lt;10000",Data!$F$2:$F$4115,"failed")</f>
        <v>283</v>
      </c>
      <c r="D4">
        <f>COUNTIFS(Data!$D$2:$D$4115,"&gt;=5000",Data!$D$2:$D$4115,"&lt;10000",Data!$F$2:$F$4115,"canceled")</f>
        <v>52</v>
      </c>
      <c r="E4">
        <f t="shared" si="1"/>
        <v>716</v>
      </c>
      <c r="F4" s="16">
        <f t="shared" si="2"/>
        <v>0.53212290502793291</v>
      </c>
      <c r="G4" s="16">
        <f t="shared" si="3"/>
        <v>0.39525139664804471</v>
      </c>
      <c r="H4" s="16">
        <f t="shared" si="4"/>
        <v>7.2625698324022353E-2</v>
      </c>
    </row>
    <row r="5" spans="1:8" x14ac:dyDescent="0.35">
      <c r="A5" s="15" t="s">
        <v>8390</v>
      </c>
      <c r="B5">
        <f>COUNTIFS(Data!$D$2:$D$4115,"&gt;=10000",Data!$D$2:$D$4115,"&lt;15000",Data!$F$2:$F$4115,"successful")</f>
        <v>168</v>
      </c>
      <c r="C5">
        <f>COUNTIFS(Data!$D$2:$D$4115,"&gt;=10000",Data!$D$2:$D$4115,"&lt;15000",Data!$F$2:$F$4115,"failed")</f>
        <v>144</v>
      </c>
      <c r="D5">
        <f>COUNTIFS(Data!$D$2:$D$4115,"&gt;=10000",Data!$D$2:$D$4115,"&lt;15000",Data!$F$2:$F$4115,"canceled")</f>
        <v>40</v>
      </c>
      <c r="E5">
        <f t="shared" si="1"/>
        <v>352</v>
      </c>
      <c r="F5" s="16">
        <f t="shared" si="2"/>
        <v>0.47727272727272729</v>
      </c>
      <c r="G5" s="16">
        <f t="shared" si="3"/>
        <v>0.40909090909090912</v>
      </c>
      <c r="H5" s="16">
        <f t="shared" si="4"/>
        <v>0.11363636363636363</v>
      </c>
    </row>
    <row r="6" spans="1:8" x14ac:dyDescent="0.35">
      <c r="A6" s="15" t="s">
        <v>8391</v>
      </c>
      <c r="B6">
        <f>COUNTIFS(Data!$D$2:$D$4115,"&gt;=15000",Data!$D$2:$D$4115,"&lt;20000",Data!$F$2:$F$4115,"successful")</f>
        <v>94</v>
      </c>
      <c r="C6">
        <f>COUNTIFS(Data!$D$2:$D$4115,"&gt;=15000",Data!$D$2:$D$4115,"&lt;20000",Data!$F$2:$F$4115,"failed")</f>
        <v>90</v>
      </c>
      <c r="D6">
        <f>COUNTIFS(Data!$D$2:$D$4115,"&gt;=15000",Data!$D$2:$D$4115,"&lt;20000",Data!$F$2:$F$4115,"canceled")</f>
        <v>17</v>
      </c>
      <c r="E6">
        <f t="shared" si="1"/>
        <v>201</v>
      </c>
      <c r="F6" s="16">
        <f t="shared" si="2"/>
        <v>0.46766169154228854</v>
      </c>
      <c r="G6" s="16">
        <f t="shared" si="3"/>
        <v>0.44776119402985076</v>
      </c>
      <c r="H6" s="16">
        <f t="shared" si="4"/>
        <v>8.45771144278607E-2</v>
      </c>
    </row>
    <row r="7" spans="1:8" x14ac:dyDescent="0.35">
      <c r="A7" s="15" t="s">
        <v>8392</v>
      </c>
      <c r="B7">
        <f>COUNTIFS(Data!$D$2:$D$4115,"&gt;=20000",Data!$D$2:$D$4115,"&lt;25000",Data!$F$2:$F$4115,"successful")</f>
        <v>62</v>
      </c>
      <c r="C7">
        <f>COUNTIFS(Data!$D$2:$D$4115,"&gt;=20000",Data!$D$2:$D$4115,"&lt;25000",Data!$F$2:$F$4115,"failed")</f>
        <v>72</v>
      </c>
      <c r="D7">
        <f>COUNTIFS(Data!$D$2:$D$4115,"&gt;=20000",Data!$D$2:$D$4115,"&lt;25000",Data!$F$2:$F$4115,"canceled")</f>
        <v>14</v>
      </c>
      <c r="E7">
        <f t="shared" si="1"/>
        <v>148</v>
      </c>
      <c r="F7" s="16">
        <f t="shared" si="2"/>
        <v>0.41891891891891891</v>
      </c>
      <c r="G7" s="16">
        <f t="shared" si="3"/>
        <v>0.48648648648648651</v>
      </c>
      <c r="H7" s="16">
        <f t="shared" si="4"/>
        <v>9.45945945945946E-2</v>
      </c>
    </row>
    <row r="8" spans="1:8" x14ac:dyDescent="0.35">
      <c r="A8" s="15" t="s">
        <v>8393</v>
      </c>
      <c r="B8">
        <f>COUNTIFS(Data!$D$2:$D$4115,"&gt;=25000",Data!$D$2:$D$4115,"&lt;30000",Data!$F$2:$F$4115,"successful")</f>
        <v>55</v>
      </c>
      <c r="C8">
        <f>COUNTIFS(Data!$D$2:$D$4115,"&gt;=25000",Data!$D$2:$D$4115,"&lt;30000",Data!$F$2:$F$4115,"failed")</f>
        <v>64</v>
      </c>
      <c r="D8">
        <f>COUNTIFS(Data!$D$2:$D$4115,"&gt;=25000",Data!$D$2:$D$4115,"&lt;30000",Data!$F$2:$F$4115,"canceled")</f>
        <v>18</v>
      </c>
      <c r="E8">
        <f t="shared" si="1"/>
        <v>137</v>
      </c>
      <c r="F8" s="16">
        <f t="shared" si="2"/>
        <v>0.40145985401459855</v>
      </c>
      <c r="G8" s="16">
        <f t="shared" si="3"/>
        <v>0.46715328467153283</v>
      </c>
      <c r="H8" s="16">
        <f t="shared" si="4"/>
        <v>0.13138686131386862</v>
      </c>
    </row>
    <row r="9" spans="1:8" x14ac:dyDescent="0.35">
      <c r="A9" s="15" t="s">
        <v>8394</v>
      </c>
      <c r="B9">
        <f>COUNTIFS(Data!$D$2:$D$4115,"&gt;=30000",Data!$D$2:$D$4115,"&lt;35000",Data!$F$2:$F$4115,"successful")</f>
        <v>32</v>
      </c>
      <c r="C9">
        <f>COUNTIFS(Data!$D$2:$D$4115,"&gt;=30000",Data!$D$2:$D$4115,"&lt;35000",Data!$F$2:$F$4115,"failed")</f>
        <v>37</v>
      </c>
      <c r="D9">
        <f>COUNTIFS(Data!$D$2:$D$4115,"&gt;=30000",Data!$D$2:$D$4115,"&lt;35000",Data!$F$2:$F$4115,"canceled")</f>
        <v>13</v>
      </c>
      <c r="E9">
        <f t="shared" si="1"/>
        <v>82</v>
      </c>
      <c r="F9" s="16">
        <f t="shared" si="2"/>
        <v>0.3902439024390244</v>
      </c>
      <c r="G9" s="16">
        <f t="shared" si="3"/>
        <v>0.45121951219512196</v>
      </c>
      <c r="H9" s="16">
        <f t="shared" si="4"/>
        <v>0.15853658536585366</v>
      </c>
    </row>
    <row r="10" spans="1:8" x14ac:dyDescent="0.35">
      <c r="A10" s="15" t="s">
        <v>8395</v>
      </c>
      <c r="B10">
        <f>COUNTIFS(Data!$D$2:$D$4115,"&gt;=35000",Data!$D$2:$D$4115,"&lt;40000",Data!$F$2:$F$4115,"successful")</f>
        <v>26</v>
      </c>
      <c r="C10">
        <f>COUNTIFS(Data!$D$2:$D$4115,"&gt;=35000",Data!$D$2:$D$4115,"&lt;40000",Data!$F$2:$F$4115,"failed")</f>
        <v>22</v>
      </c>
      <c r="D10">
        <f>COUNTIFS(Data!$D$2:$D$4115,"&gt;=35000",Data!$D$2:$D$4115,"&lt;40000",Data!$F$2:$F$4115,"canceled")</f>
        <v>7</v>
      </c>
      <c r="E10">
        <f t="shared" si="1"/>
        <v>55</v>
      </c>
      <c r="F10" s="16">
        <f t="shared" si="2"/>
        <v>0.47272727272727272</v>
      </c>
      <c r="G10" s="16">
        <f t="shared" si="3"/>
        <v>0.4</v>
      </c>
      <c r="H10" s="16">
        <f t="shared" si="4"/>
        <v>0.12727272727272726</v>
      </c>
    </row>
    <row r="11" spans="1:8" x14ac:dyDescent="0.35">
      <c r="A11" s="15" t="s">
        <v>8396</v>
      </c>
      <c r="B11">
        <f>COUNTIFS(Data!$D$2:$D$4115,"&gt;=40000",Data!$D$2:$D$4115,"&lt;45000",Data!$F$2:$F$4115,"successful")</f>
        <v>21</v>
      </c>
      <c r="C11">
        <f>COUNTIFS(Data!$D$2:$D$4115,"&gt;=40000",Data!$D$2:$D$4115,"&lt;45000",Data!$F$2:$F$4115,"failed")</f>
        <v>16</v>
      </c>
      <c r="D11">
        <f>COUNTIFS(Data!$D$2:$D$4115,"&gt;=40000",Data!$D$2:$D$4115,"&lt;45000",Data!$F$2:$F$4115,"canceled")</f>
        <v>6</v>
      </c>
      <c r="E11">
        <f t="shared" si="1"/>
        <v>43</v>
      </c>
      <c r="F11" s="16">
        <f t="shared" si="2"/>
        <v>0.48837209302325579</v>
      </c>
      <c r="G11" s="16">
        <f t="shared" si="3"/>
        <v>0.37209302325581395</v>
      </c>
      <c r="H11" s="16">
        <f t="shared" si="4"/>
        <v>0.13953488372093023</v>
      </c>
    </row>
    <row r="12" spans="1:8" x14ac:dyDescent="0.35">
      <c r="A12" s="15" t="s">
        <v>8397</v>
      </c>
      <c r="B12">
        <f>COUNTIFS(Data!$D$2:$D$4115,"&gt;=45000",Data!$D$2:$D$4115,"&lt;50000",Data!$F$2:$F$4115,"successful")</f>
        <v>6</v>
      </c>
      <c r="C12">
        <f>COUNTIFS(Data!$D$2:$D$4115,"&gt;=45000",Data!$D$2:$D$4115,"&lt;50000",Data!$F$2:$F$4115,"failed")</f>
        <v>11</v>
      </c>
      <c r="D12">
        <f>COUNTIFS(Data!$D$2:$D$4115,"&gt;=45000",Data!$D$2:$D$4115,"&lt;50000",Data!$F$2:$F$4115,"canceled")</f>
        <v>4</v>
      </c>
      <c r="E12">
        <f t="shared" si="1"/>
        <v>21</v>
      </c>
      <c r="F12" s="16">
        <f t="shared" si="2"/>
        <v>0.2857142857142857</v>
      </c>
      <c r="G12" s="16">
        <f t="shared" si="3"/>
        <v>0.52380952380952384</v>
      </c>
      <c r="H12" s="16">
        <f t="shared" si="4"/>
        <v>0.19047619047619047</v>
      </c>
    </row>
    <row r="13" spans="1:8" x14ac:dyDescent="0.35">
      <c r="A13" s="15" t="s">
        <v>8398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1"/>
        <v>444</v>
      </c>
      <c r="F13" s="16">
        <f t="shared" si="2"/>
        <v>0.19369369369369369</v>
      </c>
      <c r="G13" s="16">
        <f t="shared" si="3"/>
        <v>0.58108108108108103</v>
      </c>
      <c r="H13" s="16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Pivot-by-Category</vt:lpstr>
      <vt:lpstr>Pivot-by-Sub-category</vt:lpstr>
      <vt:lpstr>Pivot-by-Start-Time</vt:lpstr>
      <vt:lpstr>Bonus Activity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Guenthner</cp:lastModifiedBy>
  <dcterms:created xsi:type="dcterms:W3CDTF">2017-04-20T15:17:24Z</dcterms:created>
  <dcterms:modified xsi:type="dcterms:W3CDTF">2019-02-15T06:48:59Z</dcterms:modified>
</cp:coreProperties>
</file>