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ndre\BootCamp_Gitlab\homework1\Homework-1\"/>
    </mc:Choice>
  </mc:AlternateContent>
  <xr:revisionPtr revIDLastSave="0" documentId="13_ncr:1_{36DC530A-FDE8-4AC7-85CE-B4B61A4B9C27}" xr6:coauthVersionLast="40" xr6:coauthVersionMax="40" xr10:uidLastSave="{00000000-0000-0000-0000-000000000000}"/>
  <bookViews>
    <workbookView xWindow="590" yWindow="510" windowWidth="18150" windowHeight="9590" firstSheet="2" activeTab="5" xr2:uid="{00000000-000D-0000-FFFF-FFFF00000000}"/>
  </bookViews>
  <sheets>
    <sheet name="Data" sheetId="1" r:id="rId1"/>
    <sheet name="Pivot-by-Category" sheetId="2" r:id="rId2"/>
    <sheet name="Pivot-by-Sub-category" sheetId="3" r:id="rId3"/>
    <sheet name="Pivot-by-Start-Time" sheetId="4" r:id="rId4"/>
    <sheet name="Bonus Activity" sheetId="5" r:id="rId5"/>
    <sheet name="EXTRA Calcs-for-Report" sheetId="7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W91" i="7" l="1"/>
  <c r="AW90" i="7"/>
  <c r="AV18" i="7" l="1"/>
  <c r="C20" i="7"/>
  <c r="D20" i="7"/>
  <c r="C21" i="7"/>
  <c r="D21" i="7"/>
  <c r="C19" i="7"/>
  <c r="D19" i="7"/>
  <c r="AM16" i="7"/>
  <c r="AM15" i="7"/>
  <c r="AM14" i="7"/>
  <c r="AJ16" i="7"/>
  <c r="AJ15" i="7"/>
  <c r="AJ14" i="7"/>
  <c r="AG16" i="7"/>
  <c r="AG15" i="7"/>
  <c r="AG14" i="7"/>
  <c r="AD16" i="7"/>
  <c r="AD15" i="7"/>
  <c r="AD14" i="7"/>
  <c r="AA16" i="7"/>
  <c r="AA15" i="7"/>
  <c r="AA14" i="7"/>
  <c r="X16" i="7"/>
  <c r="X15" i="7"/>
  <c r="X14" i="7"/>
  <c r="U16" i="7"/>
  <c r="U15" i="7"/>
  <c r="R16" i="7"/>
  <c r="R15" i="7"/>
  <c r="R14" i="7"/>
  <c r="O15" i="7"/>
  <c r="O16" i="7"/>
  <c r="O14" i="7"/>
  <c r="L16" i="7"/>
  <c r="L15" i="7"/>
  <c r="L14" i="7"/>
  <c r="H16" i="7"/>
  <c r="H15" i="7"/>
  <c r="H14" i="7"/>
  <c r="D15" i="7"/>
  <c r="D16" i="7"/>
  <c r="D14" i="7"/>
  <c r="E19" i="7" l="1"/>
  <c r="E20" i="7"/>
  <c r="E21" i="7"/>
  <c r="E3" i="5"/>
  <c r="F3" i="5" s="1"/>
  <c r="H3" i="5"/>
  <c r="E4" i="5"/>
  <c r="F4" i="5"/>
  <c r="G4" i="5"/>
  <c r="H4" i="5"/>
  <c r="E5" i="5"/>
  <c r="F5" i="5"/>
  <c r="G5" i="5"/>
  <c r="H5" i="5"/>
  <c r="E6" i="5"/>
  <c r="F6" i="5"/>
  <c r="G6" i="5"/>
  <c r="H6" i="5"/>
  <c r="E7" i="5"/>
  <c r="F7" i="5"/>
  <c r="G7" i="5"/>
  <c r="H7" i="5"/>
  <c r="E8" i="5"/>
  <c r="F8" i="5"/>
  <c r="G8" i="5"/>
  <c r="H8" i="5"/>
  <c r="E9" i="5"/>
  <c r="F9" i="5"/>
  <c r="G9" i="5"/>
  <c r="H9" i="5"/>
  <c r="E10" i="5"/>
  <c r="F10" i="5"/>
  <c r="G10" i="5"/>
  <c r="H10" i="5"/>
  <c r="E11" i="5"/>
  <c r="F11" i="5"/>
  <c r="G11" i="5"/>
  <c r="H11" i="5"/>
  <c r="E12" i="5"/>
  <c r="F12" i="5"/>
  <c r="G12" i="5"/>
  <c r="H12" i="5"/>
  <c r="E13" i="5"/>
  <c r="F13" i="5"/>
  <c r="G13" i="5"/>
  <c r="H13" i="5"/>
  <c r="G2" i="5"/>
  <c r="H2" i="5"/>
  <c r="F2" i="5"/>
  <c r="E2" i="5"/>
  <c r="D13" i="5"/>
  <c r="C13" i="5"/>
  <c r="B13" i="5"/>
  <c r="B12" i="5"/>
  <c r="C12" i="5"/>
  <c r="D12" i="5"/>
  <c r="D11" i="5"/>
  <c r="C11" i="5"/>
  <c r="B11" i="5"/>
  <c r="D10" i="5"/>
  <c r="C10" i="5"/>
  <c r="B10" i="5"/>
  <c r="B9" i="5"/>
  <c r="C9" i="5"/>
  <c r="D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3" i="5" l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<sst xmlns="http://schemas.openxmlformats.org/spreadsheetml/2006/main" count="24937" uniqueCount="8450">
  <si>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</si>
  <si>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</si>
  <si>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</si>
  <si>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</si>
  <si>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</si>
  <si>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</si>
  <si>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</si>
  <si>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</si>
  <si>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</si>
  <si>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</si>
  <si>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</si>
  <si>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</si>
  <si>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</si>
  <si>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</si>
  <si>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</si>
  <si>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</si>
  <si>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</si>
  <si>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</si>
  <si>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</si>
  <si>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</si>
  <si>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</si>
  <si>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</si>
  <si>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</si>
  <si>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</si>
  <si>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</si>
  <si>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</si>
  <si>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</si>
  <si>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</si>
  <si>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</si>
  <si>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</si>
  <si>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</si>
  <si>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</si>
  <si>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</si>
  <si>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</si>
  <si>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</si>
  <si>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</si>
  <si>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</si>
  <si>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</si>
  <si>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</si>
  <si>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</si>
  <si>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</si>
  <si>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</si>
  <si>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</si>
  <si>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</si>
  <si>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</si>
  <si>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</si>
  <si>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</si>
  <si>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</si>
  <si>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</si>
  <si>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</si>
  <si>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</si>
  <si>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</si>
  <si>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</si>
  <si>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</si>
  <si>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</si>
  <si>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</si>
  <si>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</si>
  <si>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</si>
  <si>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</si>
  <si>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</si>
  <si>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</si>
  <si>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</si>
  <si>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</si>
  <si>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</si>
  <si>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</si>
  <si>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</si>
  <si>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</si>
  <si>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</si>
  <si>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</si>
  <si>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</si>
  <si>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</si>
  <si>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</si>
  <si>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</si>
  <si>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</si>
  <si>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</si>
  <si>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</si>
  <si>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</si>
  <si>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</si>
  <si>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</si>
  <si>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</si>
  <si>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</si>
  <si>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</si>
  <si>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</si>
  <si>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</si>
  <si>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</si>
  <si>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</si>
  <si>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</si>
  <si>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</si>
  <si>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</si>
  <si>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</si>
  <si>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</si>
  <si>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</si>
  <si>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</si>
  <si>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</si>
  <si>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</si>
  <si>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</si>
  <si>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</si>
  <si>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</si>
  <si>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</si>
  <si>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</si>
  <si>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</si>
  <si>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</si>
  <si>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</si>
  <si>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</si>
  <si>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</si>
  <si>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</si>
  <si>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</si>
  <si>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</si>
  <si>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</si>
  <si>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</si>
  <si>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</si>
  <si>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</si>
  <si>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</si>
  <si>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</si>
  <si>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</si>
  <si>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</si>
  <si>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</si>
  <si>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</si>
  <si>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</si>
  <si>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</si>
  <si>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</si>
  <si>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</si>
  <si>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</si>
  <si>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</si>
  <si>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</si>
  <si>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</si>
  <si>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</si>
  <si>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</si>
  <si>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</si>
  <si>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</si>
  <si>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</si>
  <si>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</si>
  <si>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</si>
  <si>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</si>
  <si>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</si>
  <si>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</si>
  <si>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</si>
  <si>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</si>
  <si>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</si>
  <si>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</si>
  <si>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</si>
  <si>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</si>
  <si>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</si>
  <si>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</si>
  <si>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</si>
  <si>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</si>
  <si>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</si>
  <si>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</si>
  <si>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</si>
  <si>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</si>
  <si>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</si>
  <si>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</si>
  <si>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</si>
  <si>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</si>
  <si>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</si>
  <si>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</si>
  <si>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</si>
  <si>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</si>
  <si>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</si>
  <si>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</si>
  <si>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</si>
  <si>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</si>
  <si>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</si>
  <si>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</si>
  <si>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</si>
  <si>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</si>
  <si>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</si>
  <si>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</si>
  <si>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</si>
  <si>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</si>
  <si>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</si>
  <si>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</si>
  <si>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</si>
  <si>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</si>
  <si>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</si>
  <si>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</si>
  <si>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</si>
  <si>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</si>
  <si>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</si>
  <si>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</si>
  <si>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</si>
  <si>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</si>
  <si>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</si>
  <si>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</si>
  <si>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</si>
  <si>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</si>
  <si>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</si>
  <si>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</si>
  <si>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</si>
  <si>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</si>
  <si>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</si>
  <si>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</si>
  <si>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</si>
  <si>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</si>
  <si>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</si>
  <si>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</si>
  <si>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</si>
  <si>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</si>
  <si>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</si>
  <si>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</si>
  <si>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</si>
  <si>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</si>
  <si>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</si>
  <si>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</si>
  <si>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</si>
  <si>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</si>
  <si>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</si>
  <si>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</si>
  <si>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</si>
  <si>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</si>
  <si>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</si>
  <si>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</si>
  <si>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</si>
  <si>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</si>
  <si>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</si>
  <si>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</si>
  <si>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</si>
  <si>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</si>
  <si>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</si>
  <si>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</si>
  <si>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</si>
  <si>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</si>
  <si>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</si>
  <si>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</si>
  <si>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</si>
  <si>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</si>
  <si>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</si>
  <si>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</si>
  <si>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</si>
  <si>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</si>
  <si>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</si>
  <si>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</si>
  <si>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</si>
  <si>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</si>
  <si>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</si>
  <si>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</si>
  <si>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</si>
  <si>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</si>
  <si>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</si>
  <si>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</si>
  <si>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</si>
  <si>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</si>
  <si>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</si>
  <si>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</si>
  <si>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</si>
  <si>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</si>
  <si>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</si>
  <si>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</si>
  <si>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</si>
  <si>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</si>
  <si>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</si>
  <si>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</si>
  <si>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</si>
  <si>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</si>
  <si>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</si>
  <si>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</si>
  <si>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</si>
  <si>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</si>
  <si>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</si>
  <si>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</si>
  <si>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</si>
  <si>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</si>
  <si>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</si>
  <si>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</si>
  <si>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</si>
  <si>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</si>
  <si>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</si>
  <si>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</si>
  <si>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</si>
  <si>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</si>
  <si>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</si>
  <si>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</si>
  <si>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</si>
  <si>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</si>
  <si>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</si>
  <si>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</si>
  <si>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</si>
  <si>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</si>
  <si>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</si>
  <si>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</si>
  <si>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</si>
  <si>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</si>
  <si>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</si>
  <si>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</si>
  <si>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</si>
  <si>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</si>
  <si>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</si>
  <si>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</si>
  <si>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</si>
  <si>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</si>
  <si>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</si>
  <si>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</si>
  <si>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</si>
  <si>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</si>
  <si>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</si>
  <si>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</si>
  <si>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</si>
  <si>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</si>
  <si>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</si>
  <si>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</si>
  <si>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</si>
  <si>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</si>
  <si>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</si>
  <si>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</si>
  <si>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</si>
  <si>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</si>
  <si>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</si>
  <si>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</si>
  <si>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</si>
  <si>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</si>
  <si>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</si>
  <si>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</si>
  <si>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</si>
  <si>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</si>
  <si>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</si>
  <si>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</si>
  <si>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</si>
  <si>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</si>
  <si>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</si>
  <si>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</si>
  <si>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</si>
  <si>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</si>
  <si>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</si>
  <si>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</si>
  <si>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</si>
  <si>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</si>
  <si>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</si>
  <si>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</si>
  <si>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</si>
  <si>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</si>
  <si>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</si>
  <si>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</si>
  <si>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</si>
  <si>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</si>
  <si>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</si>
  <si>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</si>
  <si>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</si>
  <si>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</si>
  <si>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</si>
  <si>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</si>
  <si>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</si>
  <si>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</si>
  <si>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</si>
  <si>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</si>
  <si>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</si>
  <si>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</si>
  <si>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</si>
  <si>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</si>
  <si>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</si>
  <si>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</si>
  <si>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</si>
  <si>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</si>
  <si>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</si>
  <si>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</si>
  <si>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</si>
  <si>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</si>
  <si>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</si>
  <si>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</si>
  <si>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</si>
  <si>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</si>
  <si>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</si>
  <si>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</si>
  <si>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</si>
  <si>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</si>
  <si>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</si>
  <si>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</si>
  <si>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</si>
  <si>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</si>
  <si>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</si>
  <si>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</si>
  <si>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</si>
  <si>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</si>
  <si>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</si>
  <si>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</si>
  <si>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</si>
  <si>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</si>
  <si>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</si>
  <si>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</si>
  <si>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</si>
  <si>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</si>
  <si>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</si>
  <si>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</si>
  <si>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</si>
  <si>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</si>
  <si>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</si>
  <si>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</si>
  <si>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</si>
  <si>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</si>
  <si>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</si>
  <si>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</si>
  <si>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</si>
  <si>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</si>
  <si>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</si>
  <si>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</si>
  <si>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</si>
  <si>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</si>
  <si>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</si>
  <si>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</si>
  <si>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</si>
  <si>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</si>
  <si>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</si>
  <si>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</si>
  <si>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</si>
  <si>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</si>
  <si>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</si>
  <si>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</si>
  <si>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</si>
  <si>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</si>
  <si>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</si>
  <si>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</si>
  <si>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</si>
  <si>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</si>
  <si>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</si>
  <si>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</si>
  <si>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</si>
  <si>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</si>
  <si>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</si>
  <si>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</si>
  <si>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</si>
  <si>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</si>
  <si>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</si>
  <si>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</si>
  <si>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</si>
  <si>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</si>
  <si>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</si>
  <si>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</si>
  <si>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</si>
  <si>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</si>
  <si>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</si>
  <si>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</si>
  <si>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</si>
  <si>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</si>
  <si>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</si>
  <si>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</si>
  <si>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</si>
  <si>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</si>
  <si>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</si>
  <si>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</si>
  <si>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</si>
  <si>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</si>
  <si>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</si>
  <si>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</si>
  <si>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</si>
  <si>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</si>
  <si>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</si>
  <si>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</si>
  <si>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</si>
  <si>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</si>
  <si>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</si>
  <si>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</si>
  <si>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</si>
  <si>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</si>
  <si>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</si>
  <si>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</si>
  <si>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</si>
  <si>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</si>
  <si>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</si>
  <si>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</si>
  <si>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</si>
  <si>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</si>
  <si>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</si>
  <si>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</si>
  <si>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</si>
  <si>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</si>
  <si>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</si>
  <si>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</si>
  <si>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</si>
  <si>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</si>
  <si>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</si>
  <si>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</si>
  <si>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</si>
  <si>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</si>
  <si>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</si>
  <si>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</si>
  <si>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</si>
  <si>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</si>
  <si>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</si>
  <si>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</si>
  <si>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</si>
  <si>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</si>
  <si>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</si>
  <si>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</si>
  <si>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</si>
  <si>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</si>
  <si>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</si>
  <si>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</si>
  <si>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</si>
  <si>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</si>
  <si>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</si>
  <si>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</si>
  <si>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</si>
  <si>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</si>
  <si>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</si>
  <si>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</si>
  <si>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</si>
  <si>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</si>
  <si>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</si>
  <si>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</si>
  <si>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</si>
  <si>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</si>
  <si>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</si>
  <si>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</si>
  <si>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</si>
  <si>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</si>
  <si>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</si>
  <si>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</si>
  <si>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</si>
  <si>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</si>
  <si>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</si>
  <si>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</si>
  <si>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</si>
  <si>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</si>
  <si>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</si>
  <si>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</si>
  <si>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</si>
  <si>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</si>
  <si>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</si>
  <si>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</si>
  <si>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</si>
  <si>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</si>
  <si>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</si>
  <si>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</si>
  <si>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</si>
  <si>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</si>
  <si>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</si>
  <si>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</si>
  <si>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</si>
  <si>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</si>
  <si>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</si>
  <si>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</si>
  <si>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</si>
  <si>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</si>
  <si>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</si>
  <si>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</si>
  <si>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</si>
  <si>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</si>
  <si>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</si>
  <si>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</si>
  <si>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</si>
  <si>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</si>
  <si>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</si>
  <si>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</si>
  <si>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</si>
  <si>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</si>
  <si>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</si>
  <si>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</si>
  <si>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</si>
  <si>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</si>
  <si>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</si>
  <si>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</si>
  <si>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</si>
  <si>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</si>
  <si>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</si>
  <si>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</si>
  <si>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</si>
  <si>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</si>
  <si>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</si>
  <si>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</si>
  <si>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</si>
  <si>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</si>
  <si>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</si>
  <si>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</si>
  <si>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</si>
  <si>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</si>
  <si>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</si>
  <si>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</si>
  <si>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</si>
  <si>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</si>
  <si>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</si>
  <si>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</si>
  <si>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</si>
  <si>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</si>
  <si>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</si>
  <si>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</si>
  <si>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</si>
  <si>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</si>
  <si>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</si>
  <si>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</si>
  <si>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</si>
  <si>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</si>
  <si>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</si>
  <si>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</si>
  <si>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</si>
  <si>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</si>
  <si>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</si>
  <si>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</si>
  <si>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</si>
  <si>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</si>
  <si>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</si>
  <si>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</si>
  <si>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</si>
  <si>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</si>
  <si>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</si>
  <si>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</si>
  <si>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</si>
  <si>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</si>
  <si>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</si>
  <si>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</si>
  <si>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</si>
  <si>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</si>
  <si>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</si>
  <si>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</si>
  <si>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</si>
  <si>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</si>
  <si>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</si>
  <si>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</si>
  <si>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</si>
  <si>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</si>
  <si>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</si>
  <si>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</si>
  <si>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</si>
  <si>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</si>
  <si>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</si>
  <si>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</si>
  <si>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</si>
  <si>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</si>
  <si>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</si>
  <si>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</si>
  <si>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</si>
  <si>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</si>
  <si>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</si>
  <si>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</si>
  <si>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</si>
  <si>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</si>
  <si>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</si>
  <si>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</si>
  <si>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</si>
  <si>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</si>
  <si>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</si>
  <si>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</si>
  <si>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</si>
  <si>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</si>
  <si>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</si>
  <si>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</si>
  <si>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</si>
  <si>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</si>
  <si>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</si>
  <si>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</si>
  <si>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</si>
  <si>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</si>
  <si>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</si>
  <si>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</si>
  <si>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</si>
  <si>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</si>
  <si>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</si>
  <si>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</si>
  <si>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</si>
  <si>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</si>
  <si>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</si>
  <si>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</si>
  <si>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</si>
  <si>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</si>
  <si>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</si>
  <si>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</si>
  <si>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</si>
  <si>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</si>
  <si>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</si>
  <si>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</si>
  <si>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</si>
  <si>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</si>
  <si>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</si>
  <si>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</si>
  <si>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</si>
  <si>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</si>
  <si>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</si>
  <si>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</si>
  <si>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</si>
  <si>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</si>
  <si>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</si>
  <si>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</si>
  <si>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</si>
  <si>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</si>
  <si>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</si>
  <si>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</si>
  <si>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</si>
  <si>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</si>
  <si>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</si>
  <si>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</si>
  <si>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</si>
  <si>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</si>
  <si>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</si>
  <si>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</si>
  <si>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</si>
  <si>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</si>
  <si>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</si>
  <si>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</si>
  <si>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</si>
  <si>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</si>
  <si>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</si>
  <si>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</si>
  <si>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</si>
  <si>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</si>
  <si>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</si>
  <si>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</si>
  <si>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</si>
  <si>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</si>
  <si>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</si>
  <si>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</si>
  <si>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</si>
  <si>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</si>
  <si>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</si>
  <si>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</si>
  <si>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</si>
  <si>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</si>
  <si>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</si>
  <si>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</si>
  <si>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</si>
  <si>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</si>
  <si>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</si>
  <si>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</si>
  <si>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</si>
  <si>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</si>
  <si>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</si>
  <si>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</si>
  <si>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</si>
  <si>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</si>
  <si>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</si>
  <si>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</si>
  <si>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</si>
  <si>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</si>
  <si>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</si>
  <si>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</si>
  <si>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</si>
  <si>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</si>
  <si>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</si>
  <si>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</si>
  <si>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</si>
  <si>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</si>
  <si>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</si>
  <si>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</si>
  <si>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</si>
  <si>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</si>
  <si>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</si>
  <si>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</si>
  <si>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</si>
  <si>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</si>
  <si>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</si>
  <si>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</si>
  <si>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</si>
  <si>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</si>
  <si>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</si>
  <si>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</si>
  <si>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</si>
  <si>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</si>
  <si>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</si>
  <si>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</si>
  <si>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</si>
  <si>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</si>
  <si>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</si>
  <si>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</si>
  <si>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</si>
  <si>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</si>
  <si>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</si>
  <si>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</si>
  <si>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</si>
  <si>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</si>
  <si>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</si>
  <si>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</si>
  <si>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</si>
  <si>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</si>
  <si>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</si>
  <si>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</si>
  <si>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</si>
  <si>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</si>
  <si>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</si>
  <si>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</si>
  <si>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</si>
  <si>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</si>
  <si>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</si>
  <si>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</si>
  <si>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</si>
  <si>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</si>
  <si>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</si>
  <si>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</si>
  <si>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</si>
  <si>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</si>
  <si>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</si>
  <si>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</si>
  <si>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</si>
  <si>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</si>
  <si>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</si>
  <si>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</si>
  <si>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</si>
  <si>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</si>
  <si>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</si>
  <si>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</si>
  <si>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</si>
  <si>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</si>
  <si>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</si>
  <si>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</si>
  <si>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</si>
  <si>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</si>
  <si>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</si>
  <si>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</si>
  <si>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</si>
  <si>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</si>
  <si>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</si>
  <si>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</si>
  <si>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</si>
  <si>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</si>
  <si>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</si>
  <si>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</si>
  <si>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</si>
  <si>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</si>
  <si>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</si>
  <si>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</si>
  <si>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</si>
  <si>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</si>
  <si>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</si>
  <si>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</si>
  <si>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</si>
  <si>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</si>
  <si>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</si>
  <si>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</si>
  <si>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</si>
  <si>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</si>
  <si>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</si>
  <si>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</si>
  <si>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</si>
  <si>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</si>
  <si>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</si>
  <si>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</si>
  <si>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</si>
  <si>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</si>
  <si>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</si>
  <si>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</si>
  <si>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</si>
  <si>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</si>
  <si>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</si>
  <si>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</si>
  <si>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</si>
  <si>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</si>
  <si>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</si>
  <si>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</si>
  <si>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</si>
  <si>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</si>
  <si>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</si>
  <si>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</si>
  <si>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</si>
  <si>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</si>
  <si>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</si>
  <si>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</si>
  <si>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</si>
  <si>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</si>
  <si>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</si>
  <si>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</si>
  <si>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</si>
  <si>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</si>
  <si>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</si>
  <si>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</si>
  <si>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</si>
  <si>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</si>
  <si>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</si>
  <si>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</si>
  <si>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</si>
  <si>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</si>
  <si>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</si>
  <si>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</si>
  <si>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</si>
  <si>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</si>
  <si>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</si>
  <si>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</si>
  <si>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</si>
  <si>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</si>
  <si>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</si>
  <si>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</si>
  <si>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</si>
  <si>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</si>
  <si>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</si>
  <si>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</si>
  <si>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</si>
  <si>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</si>
  <si>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</si>
  <si>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</si>
  <si>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</si>
  <si>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</si>
  <si>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</si>
  <si>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</si>
  <si>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</si>
  <si>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</si>
  <si>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</si>
  <si>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</si>
  <si>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</si>
  <si>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</si>
  <si>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</si>
  <si>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</si>
  <si>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</si>
  <si>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</si>
  <si>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</si>
  <si>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</si>
  <si>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</si>
  <si>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</si>
  <si>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</si>
  <si>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</si>
  <si>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</si>
  <si>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</si>
  <si>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</si>
  <si>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</si>
  <si>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</si>
  <si>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</si>
  <si>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</si>
  <si>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</si>
  <si>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</si>
  <si>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</si>
  <si>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</si>
  <si>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</si>
  <si>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</si>
  <si>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</si>
  <si>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</si>
  <si>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</si>
  <si>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</si>
  <si>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</si>
  <si>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</si>
  <si>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</si>
  <si>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</si>
  <si>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</si>
  <si>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</si>
  <si>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</si>
  <si>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</si>
  <si>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</si>
  <si>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</si>
  <si>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</si>
  <si>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</si>
  <si>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</si>
  <si>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</si>
  <si>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</si>
  <si>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</si>
  <si>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</si>
  <si>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</si>
  <si>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</si>
  <si>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</si>
  <si>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</si>
  <si>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</si>
  <si>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</si>
  <si>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</si>
  <si>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</si>
  <si>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</si>
  <si>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</si>
  <si>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</si>
  <si>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</si>
  <si>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</si>
  <si>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</si>
  <si>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</si>
  <si>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</si>
  <si>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</si>
  <si>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</si>
  <si>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</si>
  <si>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</si>
  <si>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</si>
  <si>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</si>
  <si>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</si>
  <si>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</si>
  <si>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</si>
  <si>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</si>
  <si>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</si>
  <si>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</si>
  <si>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</si>
  <si>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</si>
  <si>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</si>
  <si>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</si>
  <si>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</si>
  <si>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</si>
  <si>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</si>
  <si>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</si>
  <si>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</si>
  <si>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</si>
  <si>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</si>
  <si>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</si>
  <si>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</si>
  <si>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</si>
  <si>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</si>
  <si>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</si>
  <si>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</si>
  <si>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</si>
  <si>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</si>
  <si>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</si>
  <si>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</si>
  <si>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</si>
  <si>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</si>
  <si>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</si>
  <si>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</si>
  <si>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</si>
  <si>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</si>
  <si>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</si>
  <si>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</si>
  <si>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</si>
  <si>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</si>
  <si>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</si>
  <si>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</si>
  <si>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</si>
  <si>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</si>
  <si>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</si>
  <si>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</si>
  <si>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</si>
  <si>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</si>
  <si>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</si>
  <si>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</si>
  <si>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</si>
  <si>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</si>
  <si>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</si>
  <si>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</si>
  <si>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</si>
  <si>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</si>
  <si>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</si>
  <si>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</si>
  <si>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</si>
  <si>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</si>
  <si>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</si>
  <si>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</si>
  <si>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</si>
  <si>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</si>
  <si>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</si>
  <si>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</si>
  <si>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</si>
  <si>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</si>
  <si>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</si>
  <si>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</si>
  <si>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</si>
  <si>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</si>
  <si>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</si>
  <si>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</si>
  <si>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</si>
  <si>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</si>
  <si>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</si>
  <si>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</si>
  <si>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</si>
  <si>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</si>
  <si>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</si>
  <si>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</si>
  <si>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</si>
  <si>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</si>
  <si>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</si>
  <si>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</si>
  <si>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</si>
  <si>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</si>
  <si>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</si>
  <si>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</si>
  <si>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</si>
  <si>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</si>
  <si>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</si>
  <si>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</si>
  <si>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</si>
  <si>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</si>
  <si>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</si>
  <si>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</si>
  <si>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</si>
  <si>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</si>
  <si>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</si>
  <si>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</si>
  <si>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</si>
  <si>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</si>
  <si>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</si>
  <si>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</si>
  <si>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</si>
  <si>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</si>
  <si>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</si>
  <si>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</si>
  <si>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</si>
  <si>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</si>
  <si>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</si>
  <si>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</si>
  <si>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</si>
  <si>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</si>
  <si>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</si>
  <si>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</si>
  <si>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</si>
  <si>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</si>
  <si>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</si>
  <si>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</si>
  <si>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</si>
  <si>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</si>
  <si>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</si>
  <si>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</si>
  <si>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</si>
  <si>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</si>
  <si>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</si>
  <si>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</si>
  <si>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</si>
  <si>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</si>
  <si>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</si>
  <si>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</si>
  <si>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</si>
  <si>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</si>
  <si>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</si>
  <si>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</si>
  <si>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</si>
  <si>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</si>
  <si>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</si>
  <si>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</si>
  <si>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</si>
  <si>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</si>
  <si>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</si>
  <si>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</si>
  <si>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</si>
  <si>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</si>
  <si>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</si>
  <si>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</si>
  <si>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</si>
  <si>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</si>
  <si>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</si>
  <si>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</si>
  <si>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</si>
  <si>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</si>
  <si>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</si>
  <si>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</si>
  <si>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</si>
  <si>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</si>
  <si>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</si>
  <si>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</si>
  <si>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</si>
  <si>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</si>
  <si>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</si>
  <si>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</si>
  <si>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</si>
  <si>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</si>
  <si>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</si>
  <si>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</si>
  <si>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</si>
  <si>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</si>
  <si>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</si>
  <si>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</si>
  <si>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</si>
  <si>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</si>
  <si>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</si>
  <si>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</si>
  <si>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</si>
  <si>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</si>
  <si>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</si>
  <si>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</si>
  <si>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</si>
  <si>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</si>
  <si>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</si>
  <si>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</si>
  <si>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</si>
  <si>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</si>
  <si>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</si>
  <si>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</si>
  <si>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</si>
  <si>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</si>
  <si>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</si>
  <si>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</si>
  <si>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</si>
  <si>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</si>
  <si>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</si>
  <si>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</si>
  <si>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</si>
  <si>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</si>
  <si>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</si>
  <si>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</si>
  <si>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</si>
  <si>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</si>
  <si>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</si>
  <si>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</si>
  <si>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</si>
  <si>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</si>
  <si>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</si>
  <si>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</si>
  <si>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</si>
  <si>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</si>
  <si>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</si>
  <si>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</si>
  <si>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</si>
  <si>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</si>
  <si>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</si>
  <si>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</si>
  <si>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</si>
  <si>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</si>
  <si>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</si>
  <si>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</si>
  <si>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</si>
  <si>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</si>
  <si>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</si>
  <si>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</si>
  <si>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</si>
  <si>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</si>
  <si>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</si>
  <si>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</si>
  <si>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</si>
  <si>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</si>
  <si>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</si>
  <si>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</si>
  <si>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</si>
  <si>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</si>
  <si>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</si>
  <si>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</si>
  <si>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</si>
  <si>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</si>
  <si>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</si>
  <si>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</si>
  <si>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</si>
  <si>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</si>
  <si>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</si>
  <si>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</si>
  <si>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</si>
  <si>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</si>
  <si>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</si>
  <si>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</si>
  <si>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</si>
  <si>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</si>
  <si>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</si>
  <si>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</si>
  <si>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</si>
  <si>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</si>
  <si>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</si>
  <si>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</si>
  <si>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</si>
  <si>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</si>
  <si>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</si>
  <si>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</si>
  <si>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</si>
  <si>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</si>
  <si>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</si>
  <si>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</si>
  <si>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</si>
  <si>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</si>
  <si>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</si>
  <si>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</si>
  <si>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</si>
  <si>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</si>
  <si>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</si>
  <si>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</si>
  <si>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</si>
  <si>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</si>
  <si>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</si>
  <si>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</si>
  <si>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</si>
  <si>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</si>
  <si>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</si>
  <si>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</si>
  <si>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</si>
  <si>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</si>
  <si>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</si>
  <si>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</si>
  <si>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</si>
  <si>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</si>
  <si>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</si>
  <si>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</si>
  <si>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</si>
  <si>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</si>
  <si>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</si>
  <si>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</si>
  <si>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</si>
  <si>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</si>
  <si>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</si>
  <si>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</si>
  <si>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</si>
  <si>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</si>
  <si>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</si>
  <si>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</si>
  <si>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</si>
  <si>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</si>
  <si>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</si>
  <si>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</si>
  <si>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</si>
  <si>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</si>
  <si>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</si>
  <si>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</si>
  <si>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</si>
  <si>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</si>
  <si>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</si>
  <si>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</si>
  <si>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</si>
  <si>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</si>
  <si>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</si>
  <si>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</si>
  <si>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</si>
  <si>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</si>
  <si>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</si>
  <si>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</si>
  <si>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</si>
  <si>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</si>
  <si>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</si>
  <si>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</si>
  <si>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</si>
  <si>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</si>
  <si>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</si>
  <si>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</si>
  <si>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</si>
  <si>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</si>
  <si>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</si>
  <si>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</si>
  <si>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</si>
  <si>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</si>
  <si>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</si>
  <si>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</si>
  <si>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</si>
  <si>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</si>
  <si>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</si>
  <si>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</si>
  <si>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</si>
  <si>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</si>
  <si>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</si>
  <si>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</si>
  <si>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</si>
  <si>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</si>
  <si>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</si>
  <si>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</si>
  <si>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</si>
  <si>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</si>
  <si>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</si>
  <si>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</si>
  <si>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</si>
  <si>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</si>
  <si>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</si>
  <si>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</si>
  <si>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</si>
  <si>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</si>
  <si>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</si>
  <si>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</si>
  <si>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</si>
  <si>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</si>
  <si>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</si>
  <si>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</si>
  <si>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</si>
  <si>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</si>
  <si>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</si>
  <si>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</si>
  <si>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</si>
  <si>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</si>
  <si>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</si>
  <si>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</si>
  <si>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</si>
  <si>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</si>
  <si>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</si>
  <si>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</si>
  <si>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</si>
  <si>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</si>
  <si>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</si>
  <si>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</si>
  <si>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</si>
  <si>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</si>
  <si>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</si>
  <si>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</si>
  <si>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</si>
  <si>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</si>
  <si>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</si>
  <si>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</si>
  <si>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</si>
  <si>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</si>
  <si>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</si>
  <si>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</si>
  <si>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</si>
  <si>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</si>
  <si>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</si>
  <si>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</si>
  <si>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</si>
  <si>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</si>
  <si>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</si>
  <si>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</si>
  <si>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</si>
  <si>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</si>
  <si>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</si>
  <si>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</si>
  <si>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</si>
  <si>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</si>
  <si>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</si>
  <si>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</si>
  <si>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</si>
  <si>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</si>
  <si>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</si>
  <si>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</si>
  <si>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</si>
  <si>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</si>
  <si>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</si>
  <si>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</si>
  <si>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</si>
  <si>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</si>
  <si>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</si>
  <si>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</si>
  <si>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</si>
  <si>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</si>
  <si>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</si>
  <si>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</si>
  <si>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</si>
  <si>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</si>
  <si>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</si>
  <si>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</si>
  <si>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</si>
  <si>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</si>
  <si>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</si>
  <si>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</si>
  <si>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</si>
  <si>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</si>
  <si>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</si>
  <si>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</si>
  <si>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</si>
  <si>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</si>
  <si>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</si>
  <si>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</si>
  <si>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</si>
  <si>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</si>
  <si>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</si>
  <si>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</si>
  <si>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</si>
  <si>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</si>
  <si>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</si>
  <si>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</si>
  <si>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</si>
  <si>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</si>
  <si>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</si>
  <si>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</si>
  <si>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</si>
  <si>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</si>
  <si>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</si>
  <si>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</si>
  <si>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</si>
  <si>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</si>
  <si>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</si>
  <si>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</si>
  <si>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</si>
  <si>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</si>
  <si>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</si>
  <si>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</si>
  <si>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</si>
  <si>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</si>
  <si>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</si>
  <si>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</si>
  <si>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</si>
  <si>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</si>
  <si>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</si>
  <si>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</si>
  <si>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</si>
  <si>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</si>
  <si>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</si>
  <si>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</si>
  <si>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</si>
  <si>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</si>
  <si>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</si>
  <si>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</si>
  <si>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</si>
  <si>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</si>
  <si>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</si>
  <si>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</si>
  <si>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</si>
  <si>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</si>
  <si>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</si>
  <si>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</si>
  <si>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</si>
  <si>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</si>
  <si>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</si>
  <si>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</si>
  <si>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</si>
  <si>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</si>
  <si>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</si>
  <si>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</si>
  <si>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</si>
  <si>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</si>
  <si>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</si>
  <si>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</si>
  <si>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</si>
  <si>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</si>
  <si>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</si>
  <si>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</si>
  <si>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</si>
  <si>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</si>
  <si>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</si>
  <si>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</si>
  <si>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</si>
  <si>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</si>
  <si>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</si>
  <si>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</si>
  <si>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</si>
  <si>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</si>
  <si>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</si>
  <si>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</si>
  <si>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</si>
  <si>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</si>
  <si>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</si>
  <si>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</si>
  <si>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</si>
  <si>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</si>
  <si>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</si>
  <si>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</si>
  <si>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</si>
  <si>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</si>
  <si>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</si>
  <si>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</si>
  <si>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</si>
  <si>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</si>
  <si>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</si>
  <si>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</si>
  <si>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</si>
  <si>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</si>
  <si>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</si>
  <si>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</si>
  <si>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</si>
  <si>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</si>
  <si>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</si>
  <si>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</si>
  <si>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</si>
  <si>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</si>
  <si>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</si>
  <si>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</si>
  <si>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</si>
  <si>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</si>
  <si>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</si>
  <si>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</si>
  <si>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</si>
  <si>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</si>
  <si>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</si>
  <si>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</si>
  <si>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</si>
  <si>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</si>
  <si>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</si>
  <si>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</si>
  <si>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</si>
  <si>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</si>
  <si>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</si>
  <si>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</si>
  <si>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</si>
  <si>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</si>
  <si>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</si>
  <si>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</si>
  <si>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</si>
  <si>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</si>
  <si>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</si>
  <si>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</si>
  <si>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</si>
  <si>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</si>
  <si>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</si>
  <si>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</si>
  <si>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</si>
  <si>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</si>
  <si>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</si>
  <si>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</si>
  <si>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</si>
  <si>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</si>
  <si>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</si>
  <si>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</si>
  <si>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</si>
  <si>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</si>
  <si>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</si>
  <si>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</si>
  <si>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</si>
  <si>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</si>
  <si>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</si>
  <si>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</si>
  <si>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</si>
  <si>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</si>
  <si>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</si>
  <si>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</si>
  <si>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</si>
  <si>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</si>
  <si>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</si>
  <si>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</si>
  <si>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</si>
  <si>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</si>
  <si>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</si>
  <si>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</si>
  <si>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</si>
  <si>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</si>
  <si>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</si>
  <si>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</si>
  <si>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</si>
  <si>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</si>
  <si>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</si>
  <si>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</si>
  <si>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</si>
  <si>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</si>
  <si>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</si>
  <si>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</si>
  <si>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</si>
  <si>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</si>
  <si>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</si>
  <si>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</si>
  <si>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</si>
  <si>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</si>
  <si>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</si>
  <si>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</si>
  <si>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</si>
  <si>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</si>
  <si>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</si>
  <si>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</si>
  <si>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</si>
  <si>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</si>
  <si>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</si>
  <si>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</si>
  <si>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</si>
  <si>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</si>
  <si>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</si>
  <si>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</si>
  <si>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</si>
  <si>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</si>
  <si>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</si>
  <si>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</si>
  <si>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</si>
  <si>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</si>
  <si>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</si>
  <si>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</si>
  <si>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</si>
  <si>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</si>
  <si>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</si>
  <si>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</si>
  <si>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</si>
  <si>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</si>
  <si>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</si>
  <si>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</si>
  <si>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</si>
  <si>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</si>
  <si>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</si>
  <si>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</si>
  <si>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</si>
  <si>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</si>
  <si>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</si>
  <si>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</si>
  <si>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</si>
  <si>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</si>
  <si>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</si>
  <si>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</si>
  <si>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</si>
  <si>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</si>
  <si>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</si>
  <si>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</si>
  <si>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</si>
  <si>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</si>
  <si>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</si>
  <si>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</si>
  <si>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</si>
  <si>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</si>
  <si>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</si>
  <si>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</si>
  <si>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</si>
  <si>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</si>
  <si>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</si>
  <si>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</si>
  <si>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</si>
  <si>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</si>
  <si>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</si>
  <si>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</si>
  <si>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</si>
  <si>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</si>
  <si>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</si>
  <si>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</si>
  <si>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</si>
  <si>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</si>
  <si>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</si>
  <si>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</si>
  <si>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</si>
  <si>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</si>
  <si>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</si>
  <si>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</si>
  <si>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</si>
  <si>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</si>
  <si>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</si>
  <si>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</si>
  <si>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</si>
  <si>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</si>
  <si>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</si>
  <si>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</si>
  <si>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</si>
  <si>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</si>
  <si>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</si>
  <si>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</si>
  <si>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</si>
  <si>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</si>
  <si>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</si>
  <si>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</si>
  <si>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</si>
  <si>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</si>
  <si>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</si>
  <si>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</si>
  <si>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</si>
  <si>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</si>
  <si>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</si>
  <si>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</si>
  <si>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</si>
  <si>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</si>
  <si>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</si>
  <si>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</si>
  <si>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</si>
  <si>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</si>
  <si>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</si>
  <si>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</si>
  <si>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</si>
  <si>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</si>
  <si>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</si>
  <si>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</si>
  <si>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</si>
  <si>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</si>
  <si>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</si>
  <si>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</si>
  <si>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</si>
  <si>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</si>
  <si>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</si>
  <si>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</si>
  <si>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</si>
  <si>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</si>
  <si>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</si>
  <si>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</si>
  <si>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</si>
  <si>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</si>
  <si>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</si>
  <si>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</si>
  <si>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</si>
  <si>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</si>
  <si>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</si>
  <si>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</si>
  <si>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</si>
  <si>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</si>
  <si>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</si>
  <si>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</si>
  <si>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</si>
  <si>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</si>
  <si>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</si>
  <si>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</si>
  <si>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</si>
  <si>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</si>
  <si>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</si>
  <si>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</si>
  <si>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</si>
  <si>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</si>
  <si>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</si>
  <si>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</si>
  <si>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</si>
  <si>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</si>
  <si>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</si>
  <si>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</si>
  <si>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</si>
  <si>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</si>
  <si>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</si>
  <si>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</si>
  <si>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</si>
  <si>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</si>
  <si>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</si>
  <si>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</si>
  <si>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</si>
  <si>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</si>
  <si>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</si>
  <si>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</si>
  <si>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</si>
  <si>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</si>
  <si>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</si>
  <si>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</si>
  <si>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</si>
  <si>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</si>
  <si>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</si>
  <si>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</si>
  <si>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</si>
  <si>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</si>
  <si>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</si>
  <si>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</si>
  <si>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</si>
  <si>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</si>
  <si>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</si>
  <si>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</si>
  <si>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</si>
  <si>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</si>
  <si>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</si>
  <si>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</si>
  <si>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</si>
  <si>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</si>
  <si>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</si>
  <si>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</si>
  <si>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</si>
  <si>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</si>
  <si>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</si>
  <si>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</si>
  <si>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</si>
  <si>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</si>
  <si>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</si>
  <si>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</si>
  <si>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</si>
  <si>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</si>
  <si>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</si>
  <si>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</si>
  <si>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</si>
  <si>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</si>
  <si>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</si>
  <si>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</si>
  <si>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</si>
  <si>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</si>
  <si>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</si>
  <si>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</si>
  <si>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</si>
  <si>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</si>
  <si>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</si>
  <si>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</si>
  <si>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</si>
  <si>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</si>
  <si>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</si>
  <si>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</si>
  <si>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</si>
  <si>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</si>
  <si>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</si>
  <si>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</si>
  <si>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</si>
  <si>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</si>
  <si>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</si>
  <si>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</si>
  <si>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</si>
  <si>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</si>
  <si>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</si>
  <si>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</si>
  <si>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</si>
  <si>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</si>
  <si>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</si>
  <si>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</si>
  <si>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</si>
  <si>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</si>
  <si>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</si>
  <si>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</si>
  <si>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</si>
  <si>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</si>
  <si>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</si>
  <si>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</si>
  <si>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</si>
  <si>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</si>
  <si>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</si>
  <si>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</si>
  <si>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</si>
  <si>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</si>
  <si>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</si>
  <si>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</si>
  <si>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</si>
  <si>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</si>
  <si>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</si>
  <si>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</si>
  <si>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</si>
  <si>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</si>
  <si>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</si>
  <si>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</si>
  <si>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</si>
  <si>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</si>
  <si>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</si>
  <si>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</si>
  <si>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</si>
  <si>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</si>
  <si>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</si>
  <si>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</si>
  <si>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</si>
  <si>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</si>
  <si>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</si>
  <si>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</si>
  <si>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</si>
  <si>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</si>
  <si>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</si>
  <si>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</si>
  <si>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</si>
  <si>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</si>
  <si>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</si>
  <si>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</si>
  <si>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</si>
  <si>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</si>
  <si>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</si>
  <si>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</si>
  <si>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</si>
  <si>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</si>
  <si>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</si>
  <si>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</si>
  <si>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</si>
  <si>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</si>
  <si>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</si>
  <si>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</si>
  <si>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</si>
  <si>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</si>
  <si>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</si>
  <si>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</si>
  <si>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</si>
  <si>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</si>
  <si>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</si>
  <si>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</si>
  <si>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</si>
  <si>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</si>
  <si>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</si>
  <si>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</si>
  <si>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</si>
  <si>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</si>
  <si>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</si>
  <si>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</si>
  <si>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</si>
  <si>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</si>
  <si>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</si>
  <si>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</si>
  <si>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</si>
  <si>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</si>
  <si>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</si>
  <si>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</si>
  <si>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</si>
  <si>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</si>
  <si>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</si>
  <si>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</si>
  <si>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</si>
  <si>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</si>
  <si>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</si>
  <si>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</si>
  <si>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</si>
  <si>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</si>
  <si>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</si>
  <si>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</si>
  <si>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</si>
  <si>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</si>
  <si>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</si>
  <si>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</si>
  <si>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</si>
  <si>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</si>
  <si>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</si>
  <si>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</si>
  <si>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</si>
  <si>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</si>
  <si>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</si>
  <si>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</si>
  <si>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</si>
  <si>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</si>
  <si>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</si>
  <si>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</si>
  <si>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</si>
  <si>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</si>
  <si>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</si>
  <si>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</si>
  <si>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</si>
  <si>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</si>
  <si>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</si>
  <si>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</si>
  <si>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</si>
  <si>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</si>
  <si>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</si>
  <si>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</si>
  <si>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</si>
  <si>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</si>
  <si>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</si>
  <si>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</si>
  <si>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</si>
  <si>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</si>
  <si>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</si>
  <si>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</si>
  <si>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</si>
  <si>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</si>
  <si>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</si>
  <si>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</si>
  <si>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</si>
  <si>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</si>
  <si>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</si>
  <si>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</si>
  <si>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</si>
  <si>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</si>
  <si>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</si>
  <si>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</si>
  <si>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</si>
  <si>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</si>
  <si>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</si>
  <si>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</si>
  <si>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</si>
  <si>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</si>
  <si>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</si>
  <si>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</si>
  <si>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</si>
  <si>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</si>
  <si>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</si>
  <si>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</si>
  <si>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</si>
  <si>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</si>
  <si>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</si>
  <si>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</si>
  <si>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</si>
  <si>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</si>
  <si>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</si>
  <si>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</si>
  <si>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</si>
  <si>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</si>
  <si>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</si>
  <si>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</si>
  <si>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</si>
  <si>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</si>
  <si>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</si>
  <si>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</si>
  <si>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</si>
  <si>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</si>
  <si>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</si>
  <si>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</si>
  <si>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</si>
  <si>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</si>
  <si>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</si>
  <si>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</si>
  <si>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</si>
  <si>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</si>
  <si>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</si>
  <si>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</si>
  <si>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</si>
  <si>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</si>
  <si>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</si>
  <si>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</si>
  <si>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</si>
  <si>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</si>
  <si>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</si>
  <si>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</si>
  <si>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</si>
  <si>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</si>
  <si>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</si>
  <si>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</si>
  <si>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</si>
  <si>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</si>
  <si>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</si>
  <si>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</si>
  <si>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</si>
  <si>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</si>
  <si>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</si>
  <si>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</si>
  <si>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</si>
  <si>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</si>
  <si>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</si>
  <si>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</si>
  <si>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</si>
  <si>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</si>
  <si>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</si>
  <si>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</si>
  <si>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</si>
  <si>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</si>
  <si>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</si>
  <si>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</si>
  <si>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</si>
  <si>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</si>
  <si>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</si>
  <si>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</si>
  <si>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</si>
  <si>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</si>
  <si>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</si>
  <si>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</si>
  <si>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</si>
  <si>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</si>
  <si>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</si>
  <si>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</si>
  <si>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</si>
  <si>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</si>
  <si>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</si>
  <si>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</si>
  <si>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</si>
  <si>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</si>
  <si>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</si>
  <si>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</si>
  <si>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</si>
  <si>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</si>
  <si>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</si>
  <si>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</si>
  <si>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</si>
  <si>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</si>
  <si>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</si>
  <si>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</si>
  <si>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</si>
  <si>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</si>
  <si>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</si>
  <si>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</si>
  <si>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</si>
  <si>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</si>
  <si>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</si>
  <si>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</si>
  <si>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</si>
  <si>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</si>
  <si>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</si>
  <si>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</si>
  <si>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</si>
  <si>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</si>
  <si>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</si>
  <si>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</si>
  <si>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</si>
  <si>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</si>
  <si>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</si>
  <si>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</si>
  <si>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</si>
  <si>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</si>
  <si>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</si>
  <si>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</si>
  <si>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</si>
  <si>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</si>
  <si>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</si>
  <si>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</si>
  <si>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</si>
  <si>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</si>
  <si>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</si>
  <si>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</si>
  <si>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</si>
  <si>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</si>
  <si>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</si>
  <si>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</si>
  <si>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</si>
  <si>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</si>
  <si>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</si>
  <si>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</si>
  <si>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</si>
  <si>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</si>
  <si>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</si>
  <si>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</si>
  <si>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</si>
  <si>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</si>
  <si>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</si>
  <si>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</si>
  <si>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</si>
  <si>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</si>
  <si>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</si>
  <si>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</si>
  <si>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</si>
  <si>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</si>
  <si>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</si>
  <si>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</si>
  <si>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</si>
  <si>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</si>
  <si>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</si>
  <si>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</si>
  <si>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</si>
  <si>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</si>
  <si>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</si>
  <si>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</si>
  <si>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</si>
  <si>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</si>
  <si>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</si>
  <si>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</si>
  <si>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</si>
  <si>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</si>
  <si>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</si>
  <si>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</si>
  <si>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</si>
  <si>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</si>
  <si>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</si>
  <si>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</si>
  <si>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</si>
  <si>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</si>
  <si>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</si>
  <si>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</si>
  <si>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</si>
  <si>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</si>
  <si>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</si>
  <si>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</si>
  <si>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</si>
  <si>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</si>
  <si>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</si>
  <si>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</si>
  <si>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</si>
  <si>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</si>
  <si>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</si>
  <si>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</si>
  <si>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</si>
  <si>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</si>
  <si>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</si>
  <si>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</si>
  <si>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</si>
  <si>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</si>
  <si>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</si>
  <si>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</si>
  <si>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</si>
  <si>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</si>
  <si>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</si>
  <si>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</si>
  <si>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</si>
  <si>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</si>
  <si>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</si>
  <si>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</si>
  <si>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</si>
  <si>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</si>
  <si>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</si>
  <si>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</si>
  <si>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</si>
  <si>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</si>
  <si>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</si>
  <si>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</si>
  <si>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</si>
  <si>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</si>
  <si>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</si>
  <si>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</si>
  <si>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</si>
  <si>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</si>
  <si>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</si>
  <si>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</si>
  <si>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</si>
  <si>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</si>
  <si>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</si>
  <si>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</si>
  <si>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</si>
  <si>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</si>
  <si>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</si>
  <si>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</si>
  <si>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</si>
  <si>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</si>
  <si>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</si>
  <si>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</si>
  <si>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</si>
  <si>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</si>
  <si>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</si>
  <si>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</si>
  <si>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</si>
  <si>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</si>
  <si>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</si>
  <si>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</si>
  <si>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</si>
  <si>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</si>
  <si>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</si>
  <si>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</si>
  <si>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</si>
  <si>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</si>
  <si>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</si>
  <si>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</si>
  <si>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</si>
  <si>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</si>
  <si>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</si>
  <si>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</si>
  <si>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</si>
  <si>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</si>
  <si>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</si>
  <si>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</si>
  <si>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</si>
  <si>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</si>
  <si>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</si>
  <si>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</si>
  <si>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</si>
  <si>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</si>
  <si>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</si>
  <si>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</si>
  <si>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</si>
  <si>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</si>
  <si>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</si>
  <si>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</si>
  <si>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</si>
  <si>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</si>
  <si>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</si>
  <si>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</si>
  <si>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</si>
  <si>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</si>
  <si>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</si>
  <si>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</si>
  <si>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</si>
  <si>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</si>
  <si>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</si>
  <si>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</si>
  <si>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</si>
  <si>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</si>
  <si>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</si>
  <si>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</si>
  <si>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</si>
  <si>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</si>
  <si>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</si>
  <si>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</si>
  <si>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</si>
  <si>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</si>
  <si>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</si>
  <si>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</si>
  <si>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</si>
  <si>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</si>
  <si>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</si>
  <si>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</si>
  <si>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</si>
  <si>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</si>
  <si>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</si>
  <si>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</si>
  <si>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</si>
  <si>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</si>
  <si>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</si>
  <si>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</si>
  <si>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</si>
  <si>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</si>
  <si>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</si>
  <si>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</si>
  <si>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</si>
  <si>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</si>
  <si>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</si>
  <si>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</si>
  <si>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</si>
  <si>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</si>
  <si>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</si>
  <si>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</si>
  <si>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</si>
  <si>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</si>
  <si>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</si>
  <si>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</si>
  <si>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</si>
  <si>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</si>
  <si>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</si>
  <si>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</si>
  <si>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</si>
  <si>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</si>
  <si>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</si>
  <si>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</si>
  <si>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</si>
  <si>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</si>
  <si>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</si>
  <si>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</si>
  <si>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</si>
  <si>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</si>
  <si>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</si>
  <si>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</si>
  <si>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</si>
  <si>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</si>
  <si>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</si>
  <si>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</si>
  <si>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</si>
  <si>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</si>
  <si>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</si>
  <si>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</si>
  <si>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</si>
  <si>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</si>
  <si>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</si>
  <si>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</si>
  <si>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</si>
  <si>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</si>
  <si>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</si>
  <si>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</si>
  <si>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</si>
  <si>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</si>
  <si>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</si>
  <si>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</si>
  <si>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</si>
  <si>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</si>
  <si>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</si>
  <si>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</si>
  <si>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</si>
  <si>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</si>
  <si>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</si>
  <si>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</si>
  <si>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</si>
  <si>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</si>
  <si>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</si>
  <si>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</si>
  <si>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</si>
  <si>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</si>
  <si>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</si>
  <si>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</si>
  <si>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</si>
  <si>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</si>
  <si>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</si>
  <si>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</si>
  <si>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</si>
  <si>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</si>
  <si>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</si>
  <si>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</si>
  <si>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</si>
  <si>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</si>
  <si>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</si>
  <si>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</si>
  <si>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</si>
  <si>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</si>
  <si>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</si>
  <si>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</si>
  <si>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</si>
  <si>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</si>
  <si>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</si>
  <si>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</si>
  <si>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</si>
  <si>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</si>
  <si>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</si>
  <si>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</si>
  <si>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</si>
  <si>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</si>
  <si>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</si>
  <si>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</si>
  <si>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</si>
  <si>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</si>
  <si>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</si>
  <si>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</si>
  <si>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</si>
  <si>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</si>
  <si>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</si>
  <si>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</si>
  <si>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</si>
  <si>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</si>
  <si>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</si>
  <si>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</si>
  <si>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</si>
  <si>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</si>
  <si>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</si>
  <si>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</si>
  <si>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</si>
  <si>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</si>
  <si>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</si>
  <si>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</si>
  <si>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</si>
  <si>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</si>
  <si>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</si>
  <si>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</si>
  <si>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</si>
  <si>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</si>
  <si>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</si>
  <si>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</si>
  <si>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</si>
  <si>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</si>
  <si>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</si>
  <si>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</si>
  <si>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</si>
  <si>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</si>
  <si>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</si>
  <si>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</si>
  <si>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</si>
  <si>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</si>
  <si>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</si>
  <si>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</si>
  <si>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</si>
  <si>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</si>
  <si>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</si>
  <si>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</si>
  <si>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</si>
  <si>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</si>
  <si>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</si>
  <si>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</si>
  <si>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</si>
  <si>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</si>
  <si>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</si>
  <si>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</si>
  <si>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</si>
  <si>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</si>
  <si>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</si>
  <si>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</si>
  <si>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</si>
  <si>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</si>
  <si>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</si>
  <si>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</si>
  <si>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</si>
  <si>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</si>
  <si>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</si>
  <si>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</si>
  <si>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</si>
  <si>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</si>
  <si>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</si>
  <si>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</si>
  <si>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</si>
  <si>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</si>
  <si>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</si>
  <si>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</si>
  <si>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</si>
  <si>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</si>
  <si>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</si>
  <si>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</si>
  <si>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</si>
  <si>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</si>
  <si>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</si>
  <si>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</si>
  <si>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</si>
  <si>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</si>
  <si>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</si>
  <si>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</si>
  <si>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</si>
  <si>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</si>
  <si>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</si>
  <si>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</si>
  <si>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</si>
  <si>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</si>
  <si>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</si>
  <si>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</si>
  <si>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</si>
  <si>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</si>
  <si>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</si>
  <si>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</si>
  <si>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</si>
  <si>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</si>
  <si>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</si>
  <si>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</si>
  <si>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</si>
  <si>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</si>
  <si>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</si>
  <si>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</si>
  <si>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</si>
  <si>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</si>
  <si>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</si>
  <si>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</si>
  <si>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</si>
  <si>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</si>
  <si>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</si>
  <si>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</si>
  <si>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</si>
  <si>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</si>
  <si>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</si>
  <si>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</si>
  <si>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</si>
  <si>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</si>
  <si>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</si>
  <si>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</si>
  <si>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</si>
  <si>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</si>
  <si>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</si>
  <si>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</si>
  <si>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</si>
  <si>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</si>
  <si>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</si>
  <si>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</si>
  <si>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</si>
  <si>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</si>
  <si>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</si>
  <si>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</si>
  <si>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</si>
  <si>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</si>
  <si>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</si>
  <si>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</si>
  <si>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</si>
  <si>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</si>
  <si>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</si>
  <si>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</si>
  <si>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</si>
  <si>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</si>
  <si>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</si>
  <si>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</si>
  <si>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</si>
  <si>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</si>
  <si>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</si>
  <si>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</si>
  <si>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</si>
  <si>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</si>
  <si>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</si>
  <si>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</si>
  <si>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</si>
  <si>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</si>
  <si>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</si>
  <si>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</si>
  <si>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</si>
  <si>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</si>
  <si>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</si>
  <si>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</si>
  <si>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</si>
  <si>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</si>
  <si>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</si>
  <si>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</si>
  <si>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</si>
  <si>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</si>
  <si>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</si>
  <si>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</si>
  <si>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</si>
  <si>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</si>
  <si>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</si>
  <si>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</si>
  <si>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</si>
  <si>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</si>
  <si>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</si>
  <si>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</si>
  <si>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</si>
  <si>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</si>
  <si>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</si>
  <si>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</si>
  <si>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</si>
  <si>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</si>
  <si>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</si>
  <si>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</si>
  <si>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</si>
  <si>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</si>
  <si>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</si>
  <si>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</si>
  <si>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</si>
  <si>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</si>
  <si>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</si>
  <si>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</si>
  <si>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</si>
  <si>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</si>
  <si>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</si>
  <si>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</si>
  <si>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</si>
  <si>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</si>
  <si>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</si>
  <si>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</si>
  <si>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</si>
  <si>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</si>
  <si>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</si>
  <si>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</si>
  <si>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</si>
  <si>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</si>
  <si>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</si>
  <si>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</si>
  <si>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</si>
  <si>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</si>
  <si>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</si>
  <si>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</si>
  <si>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</si>
  <si>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</si>
  <si>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</si>
  <si>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</si>
  <si>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</si>
  <si>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</si>
  <si>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</si>
  <si>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</si>
  <si>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</si>
  <si>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</si>
  <si>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</si>
  <si>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</si>
  <si>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</si>
  <si>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</si>
  <si>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</si>
  <si>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</si>
  <si>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</si>
  <si>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</si>
  <si>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</si>
  <si>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</si>
  <si>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</si>
  <si>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</si>
  <si>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</si>
  <si>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</si>
  <si>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</si>
  <si>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</si>
  <si>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</si>
  <si>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</si>
  <si>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</si>
  <si>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</si>
  <si>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</si>
  <si>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</si>
  <si>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</si>
  <si>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</si>
  <si>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</si>
  <si>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</si>
  <si>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</si>
  <si>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</si>
  <si>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</si>
  <si>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</si>
  <si>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</si>
  <si>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</si>
  <si>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</si>
  <si>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</si>
  <si>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</si>
  <si>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</si>
  <si>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</si>
  <si>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</si>
  <si>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</si>
  <si>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</si>
  <si>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</si>
  <si>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</si>
  <si>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</si>
  <si>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</si>
  <si>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</si>
  <si>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</si>
  <si>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</si>
  <si>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</si>
  <si>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</si>
  <si>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</si>
  <si>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</si>
  <si>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</si>
  <si>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</si>
  <si>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</si>
  <si>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</si>
  <si>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</si>
  <si>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</si>
  <si>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</si>
  <si>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</si>
  <si>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</si>
  <si>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</si>
  <si>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</si>
  <si>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</si>
  <si>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</si>
  <si>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</si>
  <si>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</si>
  <si>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</si>
  <si>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</si>
  <si>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</si>
  <si>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</si>
  <si>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</si>
  <si>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</si>
  <si>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</si>
  <si>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</si>
  <si>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</si>
  <si>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</si>
  <si>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</si>
  <si>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</si>
  <si>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</si>
  <si>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</si>
  <si>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</si>
  <si>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</si>
  <si>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</si>
  <si>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</si>
  <si>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</si>
  <si>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</si>
  <si>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</si>
  <si>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</si>
  <si>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</si>
  <si>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</si>
  <si>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</si>
  <si>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</si>
  <si>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</si>
  <si>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</si>
  <si>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</si>
  <si>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</si>
  <si>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</si>
  <si>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</si>
  <si>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</si>
  <si>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</si>
  <si>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</si>
  <si>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</si>
  <si>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</si>
  <si>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</si>
  <si>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</si>
  <si>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</si>
  <si>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</si>
  <si>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</si>
  <si>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</si>
  <si>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</si>
  <si>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</si>
  <si>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</si>
  <si>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</si>
  <si>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</si>
  <si>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</si>
  <si>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</si>
  <si>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</si>
  <si>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</si>
  <si>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</si>
  <si>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</si>
  <si>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</si>
  <si>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</si>
  <si>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</si>
  <si>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</si>
  <si>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</si>
  <si>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</si>
  <si>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</si>
  <si>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</si>
  <si>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</si>
  <si>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</si>
  <si>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</si>
  <si>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</si>
  <si>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</si>
  <si>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</si>
  <si>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</si>
  <si>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</si>
  <si>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</si>
  <si>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</si>
  <si>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</si>
  <si>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</si>
  <si>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</si>
  <si>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</si>
  <si>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</si>
  <si>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</si>
  <si>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</si>
  <si>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</si>
  <si>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</si>
  <si>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</si>
  <si>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</si>
  <si>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</si>
  <si>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</si>
  <si>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</si>
  <si>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</si>
  <si>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</si>
  <si>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</si>
  <si>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</si>
  <si>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</si>
  <si>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</si>
  <si>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</si>
  <si>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</si>
  <si>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</si>
  <si>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</si>
  <si>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</si>
  <si>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</si>
  <si>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</si>
  <si>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</si>
  <si>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</si>
  <si>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</si>
  <si>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</si>
  <si>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</si>
  <si>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</si>
  <si>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</si>
  <si>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</si>
  <si>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</si>
  <si>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</si>
  <si>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</si>
  <si>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</si>
  <si>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</si>
  <si>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</si>
  <si>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</si>
  <si>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</si>
  <si>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</si>
  <si>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</si>
  <si>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</si>
  <si>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</si>
  <si>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</si>
  <si>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</si>
  <si>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</si>
  <si>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</si>
  <si>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</si>
  <si>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</si>
  <si>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</si>
  <si>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</si>
  <si>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</si>
  <si>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</si>
  <si>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</si>
  <si>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</si>
  <si>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</si>
  <si>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</si>
  <si>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</si>
  <si>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</si>
  <si>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</si>
  <si>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</si>
  <si>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</si>
  <si>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</si>
  <si>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</si>
  <si>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</si>
  <si>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</si>
  <si>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</si>
  <si>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</si>
  <si>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</si>
  <si>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</si>
  <si>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</si>
  <si>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</si>
  <si>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</si>
  <si>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</si>
  <si>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</si>
  <si>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</si>
  <si>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</si>
  <si>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</si>
  <si>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</si>
  <si>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</si>
  <si>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</si>
  <si>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</si>
  <si>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</si>
  <si>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</si>
  <si>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</si>
  <si>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</si>
  <si>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</si>
  <si>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</si>
  <si>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</si>
  <si>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</si>
  <si>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</si>
  <si>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</si>
  <si>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</si>
  <si>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</si>
  <si>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</si>
  <si>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</si>
  <si>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</si>
  <si>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</si>
  <si>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</si>
  <si>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</si>
  <si>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</si>
  <si>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</si>
  <si>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</si>
  <si>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</si>
  <si>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</si>
  <si>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</si>
  <si>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</si>
  <si>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</si>
  <si>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</si>
  <si>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</si>
  <si>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</si>
  <si>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</si>
  <si>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</si>
  <si>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</si>
  <si>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</si>
  <si>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</si>
  <si>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</si>
  <si>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</si>
  <si>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</si>
  <si>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</si>
  <si>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</si>
  <si>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</si>
  <si>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</si>
  <si>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</si>
  <si>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</si>
  <si>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</si>
  <si>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</si>
  <si>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</si>
  <si>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</si>
  <si>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</si>
  <si>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</si>
  <si>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</si>
  <si>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</si>
  <si>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</si>
  <si>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</si>
  <si>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</si>
  <si>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</si>
  <si>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</si>
  <si>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</si>
  <si>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</si>
  <si>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</si>
  <si>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</si>
  <si>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</si>
  <si>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</si>
  <si>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</si>
  <si>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</si>
  <si>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</si>
  <si>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</si>
  <si>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</si>
  <si>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</si>
  <si>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</si>
  <si>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</si>
  <si>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</si>
  <si>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</si>
  <si>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</si>
  <si>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</si>
  <si>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</si>
  <si>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</si>
  <si>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</si>
  <si>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</si>
  <si>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</si>
  <si>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</si>
  <si>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</si>
  <si>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</si>
  <si>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</si>
  <si>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</si>
  <si>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</si>
  <si>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</si>
  <si>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</si>
  <si>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</si>
  <si>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</si>
  <si>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</si>
  <si>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</si>
  <si>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</si>
  <si>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</si>
  <si>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</si>
  <si>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</si>
  <si>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</si>
  <si>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</si>
  <si>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</si>
  <si>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</si>
  <si>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</si>
  <si>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</si>
  <si>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</si>
  <si>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</si>
  <si>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</si>
  <si>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</si>
  <si>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</si>
  <si>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</si>
  <si>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</si>
  <si>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</si>
  <si>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</si>
  <si>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</si>
  <si>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</si>
  <si>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</si>
  <si>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</si>
  <si>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</si>
  <si>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</si>
  <si>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</si>
  <si>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</si>
  <si>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</si>
  <si>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</si>
  <si>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</si>
  <si>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</si>
  <si>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</si>
  <si>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</si>
  <si>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</si>
  <si>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</si>
  <si>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</si>
  <si>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</si>
  <si>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</si>
  <si>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</si>
  <si>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</si>
  <si>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</si>
  <si>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</si>
  <si>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</si>
  <si>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</si>
  <si>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</si>
  <si>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</si>
  <si>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</si>
  <si>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</si>
  <si>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</si>
  <si>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</si>
  <si>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</si>
  <si>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</si>
  <si>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</si>
  <si>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</si>
  <si>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</si>
  <si>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</si>
  <si>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</si>
  <si>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</si>
  <si>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</si>
  <si>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</si>
  <si>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</si>
  <si>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</si>
  <si>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</si>
  <si>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</si>
  <si>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</si>
  <si>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</si>
  <si>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</si>
  <si>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</si>
  <si>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</si>
  <si>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</si>
  <si>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</si>
  <si>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</si>
  <si>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</si>
  <si>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</si>
  <si>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</si>
  <si>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</si>
  <si>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</si>
  <si>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</si>
  <si>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</si>
  <si>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</si>
  <si>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</si>
  <si>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</si>
  <si>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</si>
  <si>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</si>
  <si>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</si>
  <si>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</si>
  <si>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</si>
  <si>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</si>
  <si>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</si>
  <si>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</si>
  <si>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</si>
  <si>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</si>
  <si>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</si>
  <si>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</si>
  <si>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</si>
  <si>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</si>
  <si>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</si>
  <si>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</si>
  <si>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</si>
  <si>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</si>
  <si>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</si>
  <si>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</si>
  <si>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</si>
  <si>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</si>
  <si>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</si>
  <si>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</si>
  <si>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</si>
  <si>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</si>
  <si>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</si>
  <si>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</si>
  <si>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</si>
  <si>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</si>
  <si>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</si>
  <si>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</si>
  <si>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</si>
  <si>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</si>
  <si>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</si>
  <si>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</si>
  <si>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</si>
  <si>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</si>
  <si>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</si>
  <si>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</si>
  <si>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</si>
  <si>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</si>
  <si>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</si>
  <si>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</si>
  <si>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</si>
  <si>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</si>
  <si>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</si>
  <si>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</si>
  <si>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</si>
  <si>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</si>
  <si>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</si>
  <si>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</si>
  <si>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</si>
  <si>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</si>
  <si>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</si>
  <si>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</si>
  <si>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</si>
  <si>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</si>
  <si>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</si>
  <si>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</si>
  <si>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</si>
  <si>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</si>
  <si>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</si>
  <si>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</si>
  <si>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</si>
  <si>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</si>
  <si>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</si>
  <si>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</si>
  <si>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</si>
  <si>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</si>
  <si>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</si>
  <si>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</si>
  <si>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</si>
  <si>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</si>
  <si>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</si>
  <si>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</si>
  <si>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</si>
  <si>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</si>
  <si>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</si>
  <si>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</si>
  <si>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</si>
  <si>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</si>
  <si>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</si>
  <si>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</si>
  <si>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</si>
  <si>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</si>
  <si>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</si>
  <si>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</si>
  <si>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</si>
  <si>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</si>
  <si>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</si>
  <si>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</si>
  <si>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</si>
  <si>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</si>
  <si>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</si>
  <si>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</si>
  <si>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</si>
  <si>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</si>
  <si>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</si>
  <si>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</si>
  <si>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</si>
  <si>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</si>
  <si>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</si>
  <si>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</si>
  <si>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</si>
  <si>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</si>
  <si>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</si>
  <si>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</si>
  <si>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</si>
  <si>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</si>
  <si>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</si>
  <si>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</si>
  <si>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</si>
  <si>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</si>
  <si>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</si>
  <si>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</si>
  <si>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</si>
  <si>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</si>
  <si>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</si>
  <si>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</si>
  <si>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</si>
  <si>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</si>
  <si>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</si>
  <si>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</si>
  <si>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</si>
  <si>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</si>
  <si>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</si>
  <si>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</si>
  <si>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</si>
  <si>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</si>
  <si>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</si>
  <si>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</si>
  <si>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</si>
  <si>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</si>
  <si>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</si>
  <si>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</si>
  <si>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</si>
  <si>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</si>
  <si>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</si>
  <si>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</si>
  <si>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</si>
  <si>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</si>
  <si>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</si>
  <si>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</si>
  <si>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</si>
  <si>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</si>
  <si>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</si>
  <si>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</si>
  <si>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</si>
  <si>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</si>
  <si>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</si>
  <si>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</si>
  <si>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</si>
  <si>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</si>
  <si>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</si>
  <si>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</si>
  <si>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</si>
  <si>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</si>
  <si>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</si>
  <si>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</si>
  <si>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</si>
  <si>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</si>
  <si>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</si>
  <si>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</si>
  <si>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</si>
  <si>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</si>
  <si>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</si>
  <si>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</si>
  <si>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</si>
  <si>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</si>
  <si>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</si>
  <si>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</si>
  <si>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</si>
  <si>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</si>
  <si>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</si>
  <si>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</si>
  <si>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</si>
  <si>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</si>
  <si>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</si>
  <si>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</si>
  <si>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</si>
  <si>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</si>
  <si>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</si>
  <si>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</si>
  <si>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</si>
  <si>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</si>
  <si>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</si>
  <si>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</si>
  <si>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</si>
  <si>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</si>
  <si>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</si>
  <si>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</si>
  <si>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</si>
  <si>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</si>
  <si>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</si>
  <si>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</si>
  <si>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</si>
  <si>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</si>
  <si>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</si>
  <si>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</si>
  <si>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</si>
  <si>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</si>
  <si>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</si>
  <si>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</si>
  <si>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</si>
  <si>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</si>
  <si>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</si>
  <si>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</si>
  <si>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</si>
  <si>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</si>
  <si>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</si>
  <si>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</si>
  <si>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</si>
  <si>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</si>
  <si>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</si>
  <si>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</si>
  <si>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</si>
  <si>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</si>
  <si>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</si>
  <si>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</si>
  <si>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</si>
  <si>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</si>
  <si>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</si>
  <si>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</si>
  <si>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</si>
  <si>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</si>
  <si>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</si>
  <si>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</si>
  <si>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</si>
  <si>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</si>
  <si>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</si>
  <si>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</si>
  <si>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</si>
  <si>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</si>
  <si>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</si>
  <si>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</si>
  <si>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</si>
  <si>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</si>
  <si>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</si>
  <si>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</si>
  <si>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</si>
  <si>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</si>
  <si>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</si>
  <si>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</si>
  <si>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</si>
  <si>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</si>
  <si>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</si>
  <si>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</si>
  <si>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</si>
  <si>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</si>
  <si>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</si>
  <si>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</si>
  <si>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</si>
  <si>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</si>
  <si>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</si>
  <si>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</si>
  <si>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</si>
  <si>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</si>
  <si>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</si>
  <si>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</si>
  <si>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</si>
  <si>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</si>
  <si>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</si>
  <si>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</si>
  <si>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</si>
  <si>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</si>
  <si>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</si>
  <si>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</si>
  <si>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</si>
  <si>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</si>
  <si>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</si>
  <si>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</si>
  <si>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</si>
  <si>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</si>
  <si>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</si>
  <si>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</si>
  <si>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</si>
  <si>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</si>
  <si>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</si>
  <si>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</si>
  <si>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</si>
  <si>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</si>
  <si>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</si>
  <si>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</si>
  <si>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</si>
  <si>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</si>
  <si>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</si>
  <si>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</si>
  <si>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</si>
  <si>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</si>
  <si>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</si>
  <si>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</si>
  <si>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</si>
  <si>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</si>
  <si>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</si>
  <si>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</si>
  <si>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</si>
  <si>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</si>
  <si>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</si>
  <si>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</si>
  <si>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</si>
  <si>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</si>
  <si>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</si>
  <si>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</si>
  <si>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</si>
  <si>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</si>
  <si>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</si>
  <si>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</si>
  <si>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</si>
  <si>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</si>
  <si>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</si>
  <si>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</si>
  <si>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</si>
  <si>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</si>
  <si>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</si>
  <si>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</si>
  <si>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</si>
  <si>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</si>
  <si>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</si>
  <si>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</si>
  <si>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</si>
  <si>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</si>
  <si>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</si>
  <si>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</si>
  <si>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</si>
  <si>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</si>
  <si>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</si>
  <si>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</si>
  <si>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</si>
  <si>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</si>
  <si>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</si>
  <si>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</si>
  <si>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</si>
  <si>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</si>
  <si>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</si>
  <si>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</si>
  <si>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</si>
  <si>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</si>
  <si>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</si>
  <si>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</si>
  <si>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</si>
  <si>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</si>
  <si>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</si>
  <si>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</si>
  <si>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</si>
  <si>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</si>
  <si>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</si>
  <si>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</si>
  <si>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</si>
  <si>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</si>
  <si>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</si>
  <si>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</si>
  <si>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</si>
  <si>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</si>
  <si>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</si>
  <si>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</si>
  <si>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</si>
  <si>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</si>
  <si>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</si>
  <si>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</si>
  <si>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</si>
  <si>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</si>
  <si>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</si>
  <si>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</si>
  <si>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</si>
  <si>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</si>
  <si>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</si>
  <si>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</si>
  <si>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</si>
  <si>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</si>
  <si>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</si>
  <si>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</si>
  <si>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</si>
  <si>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</si>
  <si>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</si>
  <si>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</si>
  <si>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</si>
  <si>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</si>
  <si>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</si>
  <si>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</si>
  <si>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</si>
  <si>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</si>
  <si>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</si>
  <si>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</si>
  <si>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</si>
  <si>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</si>
  <si>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</si>
  <si>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</si>
  <si>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</si>
  <si>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</si>
  <si>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</si>
  <si>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</si>
  <si>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</si>
  <si>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</si>
  <si>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</si>
  <si>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</si>
  <si>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</si>
  <si>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</si>
  <si>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</si>
  <si>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</si>
  <si>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</si>
  <si>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</si>
  <si>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</si>
  <si>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</si>
  <si>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</si>
  <si>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</si>
  <si>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</si>
  <si>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</si>
  <si>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</si>
  <si>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</si>
  <si>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</si>
  <si>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</si>
  <si>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</si>
  <si>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</si>
  <si>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</si>
  <si>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</si>
  <si>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</si>
  <si>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</si>
  <si>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</si>
  <si>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</si>
  <si>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</si>
  <si>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</si>
  <si>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</si>
  <si>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</si>
  <si>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</si>
  <si>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</si>
  <si>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</si>
  <si>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</si>
  <si>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</si>
  <si>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</si>
  <si>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</si>
  <si>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</si>
  <si>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</si>
  <si>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</si>
  <si>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</si>
  <si>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</si>
  <si>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</si>
  <si>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</si>
  <si>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</si>
  <si>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</si>
  <si>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</si>
  <si>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</si>
  <si>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</si>
  <si>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</si>
  <si>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</si>
  <si>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</si>
  <si>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</si>
  <si>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</si>
  <si>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</si>
  <si>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</si>
  <si>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</si>
  <si>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</si>
  <si>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</si>
  <si>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</si>
  <si>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</si>
  <si>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</si>
  <si>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</si>
  <si>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</si>
  <si>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</si>
  <si>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</si>
  <si>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</si>
  <si>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</si>
  <si>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</si>
  <si>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</si>
  <si>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</si>
  <si>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</si>
  <si>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</si>
  <si>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</si>
  <si>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</si>
  <si>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</si>
  <si>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</si>
  <si>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</si>
  <si>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</si>
  <si>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</si>
  <si>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</si>
  <si>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</si>
  <si>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</si>
  <si>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</si>
  <si>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</si>
  <si>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</si>
  <si>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</si>
  <si>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</si>
  <si>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</si>
  <si>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</si>
  <si>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</si>
  <si>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</si>
  <si>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</si>
  <si>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</si>
  <si>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</si>
  <si>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</si>
  <si>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</si>
  <si>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</si>
  <si>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</si>
  <si>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</si>
  <si>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</si>
  <si>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</si>
  <si>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</si>
  <si>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</si>
  <si>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</si>
  <si>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</si>
  <si>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</si>
  <si>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</si>
  <si>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</si>
  <si>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</si>
  <si>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</si>
  <si>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</si>
  <si>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</si>
  <si>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</si>
  <si>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</si>
  <si>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</si>
  <si>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</si>
  <si>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</si>
  <si>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</si>
  <si>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</si>
  <si>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</si>
  <si>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</si>
  <si>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</si>
  <si>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</si>
  <si>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</si>
  <si>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</si>
  <si>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</si>
  <si>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</si>
  <si>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</si>
  <si>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</si>
  <si>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</si>
  <si>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</si>
  <si>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</si>
  <si>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</si>
  <si>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</si>
  <si>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</si>
  <si>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</si>
  <si>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</si>
  <si>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</si>
  <si>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</si>
  <si>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</si>
  <si>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</si>
  <si>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</si>
  <si>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</si>
  <si>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</si>
  <si>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</si>
  <si>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</si>
  <si>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</si>
  <si>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</si>
  <si>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</si>
  <si>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</si>
  <si>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</si>
  <si>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</si>
  <si>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</si>
  <si>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</si>
  <si>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</si>
  <si>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</si>
  <si>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</si>
  <si>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</si>
  <si>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</si>
  <si>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</si>
  <si>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</si>
  <si>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</si>
  <si>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</si>
  <si>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</si>
  <si>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</si>
  <si>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</si>
  <si>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</si>
  <si>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</si>
  <si>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</si>
  <si>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</si>
  <si>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</si>
  <si>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</si>
  <si>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</si>
  <si>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</si>
  <si>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</si>
  <si>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</si>
  <si>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</si>
  <si>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</si>
  <si>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</si>
  <si>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</si>
  <si>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</si>
  <si>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</si>
  <si>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</si>
  <si>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</si>
  <si>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</si>
  <si>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</si>
  <si>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</si>
  <si>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</si>
  <si>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</si>
  <si>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</si>
  <si>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</si>
  <si>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</si>
  <si>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</si>
  <si>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</si>
  <si>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</si>
  <si>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</si>
  <si>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</si>
  <si>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</si>
  <si>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</si>
  <si>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</si>
  <si>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</si>
  <si>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</si>
  <si>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</si>
  <si>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</si>
  <si>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</si>
  <si>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</si>
  <si>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</si>
  <si>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</si>
  <si>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</si>
  <si>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</si>
  <si>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</si>
  <si>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</si>
  <si>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</si>
  <si>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</si>
  <si>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</si>
  <si>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</si>
  <si>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</si>
  <si>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</si>
  <si>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</si>
  <si>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</si>
  <si>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</si>
  <si>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</si>
  <si>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</si>
  <si>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</si>
  <si>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</si>
  <si>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</si>
  <si>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</si>
  <si>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</si>
  <si>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</si>
  <si>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</si>
  <si>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</si>
  <si>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</si>
  <si>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</si>
  <si>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</si>
  <si>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</si>
  <si>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</si>
  <si>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</si>
  <si>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</si>
  <si>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</si>
  <si>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</si>
  <si>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</si>
  <si>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</si>
  <si>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</si>
  <si>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</si>
  <si>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</si>
  <si>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</si>
  <si>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</si>
  <si>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</si>
  <si>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</si>
  <si>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</si>
  <si>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</si>
  <si>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</si>
  <si>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</si>
  <si>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</si>
  <si>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</si>
  <si>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</si>
  <si>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</si>
  <si>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</si>
  <si>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</si>
  <si>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</si>
  <si>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</si>
  <si>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</si>
  <si>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</si>
  <si>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</si>
  <si>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</si>
  <si>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</si>
  <si>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</si>
  <si>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</si>
  <si>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</si>
  <si>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</si>
  <si>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</si>
  <si>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</si>
  <si>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</si>
  <si>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</si>
  <si>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</si>
  <si>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</si>
  <si>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</si>
  <si>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</si>
  <si>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</si>
  <si>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</si>
  <si>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</si>
  <si>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</si>
  <si>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</si>
  <si>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</si>
  <si>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</si>
  <si>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</si>
  <si>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</si>
  <si>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</si>
  <si>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</si>
  <si>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</si>
  <si>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</si>
  <si>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</si>
  <si>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</si>
  <si>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</si>
  <si>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</si>
  <si>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</si>
  <si>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</si>
  <si>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</si>
  <si>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</si>
  <si>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</si>
  <si>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</si>
  <si>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</si>
  <si>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</si>
  <si>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</si>
  <si>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</si>
  <si>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</si>
  <si>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</si>
  <si>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</si>
  <si>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</si>
  <si>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</si>
  <si>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</si>
  <si>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</si>
  <si>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</si>
  <si>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</si>
  <si>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</si>
  <si>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</si>
  <si>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</si>
  <si>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</si>
  <si>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</si>
  <si>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</si>
  <si>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</si>
  <si>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</si>
  <si>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</si>
  <si>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</si>
  <si>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</si>
  <si>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</si>
  <si>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</si>
  <si>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</si>
  <si>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</si>
  <si>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</si>
  <si>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</si>
  <si>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</si>
  <si>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</si>
  <si>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</si>
  <si>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</si>
  <si>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</si>
  <si>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</si>
  <si>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</si>
  <si>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</si>
  <si>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</si>
  <si>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</si>
  <si>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</si>
  <si>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</si>
  <si>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</si>
  <si>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</si>
  <si>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</si>
  <si>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</si>
  <si>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</si>
  <si>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</si>
  <si>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</si>
  <si>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</si>
  <si>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</si>
  <si>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</si>
  <si>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</si>
  <si>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</si>
  <si>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</si>
  <si>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</si>
  <si>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</si>
  <si>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</si>
  <si>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</si>
  <si>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</si>
  <si>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</si>
  <si>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</si>
  <si>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</si>
  <si>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</si>
  <si>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</si>
  <si>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</si>
  <si>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</si>
  <si>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</si>
  <si>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</si>
  <si>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</si>
  <si>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</si>
  <si>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</si>
  <si>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</si>
  <si>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</si>
  <si>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</si>
  <si>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</si>
  <si>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</si>
  <si>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</si>
  <si>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</si>
  <si>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</si>
  <si>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</si>
  <si>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</si>
  <si>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</si>
  <si>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</si>
  <si>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</si>
  <si>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</si>
  <si>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</si>
  <si>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</si>
  <si>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</si>
  <si>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</si>
  <si>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</si>
  <si>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</si>
  <si>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</si>
  <si>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</si>
  <si>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</si>
  <si>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</si>
  <si>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</si>
  <si>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</si>
  <si>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</si>
  <si>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</si>
  <si>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</si>
  <si>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</si>
  <si>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</si>
  <si>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</si>
  <si>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</si>
  <si>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</si>
  <si>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</si>
  <si>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</si>
  <si>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</si>
  <si>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</si>
  <si>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</si>
  <si>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</si>
  <si>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</si>
  <si>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</si>
  <si>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</si>
  <si>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</si>
  <si>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</si>
  <si>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</si>
  <si>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</si>
  <si>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</si>
  <si>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</si>
  <si>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</si>
  <si>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</si>
  <si>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</si>
  <si>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</si>
  <si>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</si>
  <si>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</si>
  <si>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</si>
  <si>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</si>
  <si>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</si>
  <si>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</si>
  <si>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</si>
  <si>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</si>
  <si>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</si>
  <si>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</si>
  <si>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</si>
  <si>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</si>
  <si>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</si>
  <si>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</si>
  <si>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</si>
  <si>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</si>
  <si>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</si>
  <si>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</si>
  <si>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</si>
  <si>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</si>
  <si>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</si>
  <si>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</si>
  <si>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</si>
  <si>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</si>
  <si>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</si>
  <si>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</si>
  <si>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</si>
  <si>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</si>
  <si>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</si>
  <si>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</si>
  <si>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</si>
  <si>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</si>
  <si>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</si>
  <si>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</si>
  <si>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</si>
  <si>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</si>
  <si>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</si>
  <si>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</si>
  <si>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</si>
  <si>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</si>
  <si>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</si>
  <si>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</si>
  <si>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</si>
  <si>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</si>
  <si>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</si>
  <si>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</si>
  <si>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</si>
  <si>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</si>
  <si>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</si>
  <si>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</si>
  <si>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</si>
  <si>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</si>
  <si>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</si>
  <si>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</si>
  <si>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</si>
  <si>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</si>
  <si>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</si>
  <si>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</si>
  <si>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</si>
  <si>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</si>
  <si>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</si>
  <si>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</si>
  <si>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</si>
  <si>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</si>
  <si>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</si>
  <si>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</si>
  <si>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</si>
  <si>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</si>
  <si>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</si>
  <si>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</si>
  <si>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</si>
  <si>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</si>
  <si>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</si>
  <si>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</si>
  <si>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</si>
  <si>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</si>
  <si>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</si>
  <si>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</si>
  <si>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</si>
  <si>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</si>
  <si>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</si>
  <si>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</si>
  <si>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</si>
  <si>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</si>
  <si>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</si>
  <si>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</si>
  <si>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</si>
  <si>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</si>
  <si>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</si>
  <si>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</si>
  <si>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</si>
  <si>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</si>
  <si>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</si>
  <si>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</si>
  <si>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</si>
  <si>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</si>
  <si>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</si>
  <si>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</si>
  <si>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</si>
  <si>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</si>
  <si>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</si>
  <si>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</si>
  <si>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</si>
  <si>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</si>
  <si>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</si>
  <si>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</si>
  <si>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</si>
  <si>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</si>
  <si>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</si>
  <si>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</si>
  <si>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</si>
  <si>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</si>
  <si>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</si>
  <si>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</si>
  <si>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</si>
  <si>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</si>
  <si>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</si>
  <si>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</si>
  <si>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</si>
  <si>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</si>
  <si>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</si>
  <si>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</si>
  <si>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</si>
  <si>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</si>
  <si>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</si>
  <si>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</si>
  <si>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</si>
  <si>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</si>
  <si>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</si>
  <si>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</si>
  <si>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</si>
  <si>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</si>
  <si>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</si>
  <si>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</si>
  <si>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</si>
  <si>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</si>
  <si>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</si>
  <si>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</si>
  <si>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</si>
  <si>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</si>
  <si>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</si>
  <si>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</si>
  <si>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</si>
  <si>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</si>
  <si>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</si>
  <si>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</si>
  <si>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</si>
  <si>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</si>
  <si>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</si>
  <si>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</si>
  <si>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</si>
  <si>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</si>
  <si>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</si>
  <si>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</si>
  <si>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</si>
  <si>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</si>
  <si>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</si>
  <si>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</si>
  <si>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</si>
  <si>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</si>
  <si>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</si>
  <si>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</si>
  <si>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</si>
  <si>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</si>
  <si>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</si>
  <si>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</si>
  <si>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</si>
  <si>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</si>
  <si>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</si>
  <si>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</si>
  <si>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</si>
  <si>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</si>
  <si>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</si>
  <si>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</si>
  <si>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</si>
  <si>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</si>
  <si>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</si>
  <si>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</si>
  <si>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</si>
  <si>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</si>
  <si>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</si>
  <si>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</si>
  <si>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</si>
  <si>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</si>
  <si>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</si>
  <si>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</si>
  <si>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</si>
  <si>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</si>
  <si>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</si>
  <si>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</si>
  <si>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</si>
  <si>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</si>
  <si>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</si>
  <si>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</si>
  <si>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</si>
  <si>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</si>
  <si>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</si>
  <si>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</si>
  <si>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</si>
  <si>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</si>
  <si>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</si>
  <si>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</si>
  <si>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</si>
  <si>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</si>
  <si>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</si>
  <si>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</si>
  <si>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</si>
  <si>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</si>
  <si>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</si>
  <si>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</si>
  <si>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</si>
  <si>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</si>
  <si>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</si>
  <si>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</si>
  <si>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</si>
  <si>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</si>
  <si>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</si>
  <si>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</si>
  <si>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</si>
  <si>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</si>
  <si>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</si>
  <si>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</si>
  <si>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</si>
  <si>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</si>
  <si>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</si>
  <si>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</si>
  <si>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</si>
  <si>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</si>
  <si>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</si>
  <si>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</si>
  <si>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</si>
  <si>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</si>
  <si>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</si>
  <si>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</si>
  <si>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</si>
  <si>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</si>
  <si>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</si>
  <si>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</si>
  <si>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</si>
  <si>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</si>
  <si>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</si>
  <si>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</si>
  <si>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</si>
  <si>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</si>
  <si>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</si>
  <si>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</si>
  <si>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</si>
  <si>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</si>
  <si>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</si>
  <si>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</si>
  <si>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</si>
  <si>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</si>
  <si>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</si>
  <si>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</si>
  <si>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</si>
  <si>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</si>
  <si>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</si>
  <si>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</si>
  <si>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</si>
  <si>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</si>
  <si>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</si>
  <si>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</si>
  <si>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</si>
  <si>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</si>
  <si>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</si>
  <si>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</si>
  <si>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</si>
  <si>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</si>
  <si>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</si>
  <si>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</si>
  <si>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</si>
  <si>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</si>
  <si>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</si>
  <si>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</si>
  <si>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</si>
  <si>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</si>
  <si>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</si>
  <si>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</si>
  <si>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</si>
  <si>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</si>
  <si>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</si>
  <si>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</si>
  <si>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</si>
  <si>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</si>
  <si>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</si>
  <si>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</si>
  <si>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</si>
  <si>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</si>
  <si>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</si>
  <si>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</si>
  <si>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</si>
  <si>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</si>
  <si>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</si>
  <si>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</si>
  <si>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</si>
  <si>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</si>
  <si>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</si>
  <si>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</si>
  <si>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</si>
  <si>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</si>
  <si>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</si>
  <si>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</si>
  <si>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</si>
  <si>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</si>
  <si>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</si>
  <si>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</si>
  <si>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</si>
  <si>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</si>
  <si>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</si>
  <si>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</si>
  <si>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</si>
  <si>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</si>
  <si>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</si>
  <si>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</si>
  <si>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</si>
  <si>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</si>
  <si>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</si>
  <si>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</si>
  <si>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</si>
  <si>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</si>
  <si>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</si>
  <si>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</si>
  <si>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</si>
  <si>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</si>
  <si>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</si>
  <si>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</si>
  <si>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</si>
  <si>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</si>
  <si>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</si>
  <si>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</si>
  <si>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</si>
  <si>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</si>
  <si>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</si>
  <si>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</si>
  <si>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</si>
  <si>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</si>
  <si>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</si>
  <si>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</si>
  <si>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</si>
  <si>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</si>
  <si>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</si>
  <si>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</si>
  <si>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</si>
  <si>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</si>
  <si>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</si>
  <si>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</si>
  <si>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</si>
  <si>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</si>
  <si>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</si>
  <si>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</si>
  <si>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</si>
  <si>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</si>
  <si>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</si>
  <si>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</si>
  <si>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</si>
  <si>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</si>
  <si>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</si>
  <si>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</si>
  <si>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</si>
  <si>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</si>
  <si>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</si>
  <si>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</si>
  <si>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</si>
  <si>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</si>
  <si>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</si>
  <si>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</si>
  <si>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</si>
  <si>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</si>
  <si>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</si>
  <si>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</si>
  <si>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</si>
  <si>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</si>
  <si>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</si>
  <si>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</si>
  <si>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</si>
  <si>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</si>
  <si>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</si>
  <si>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</si>
  <si>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</si>
  <si>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</si>
  <si>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</si>
  <si>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</si>
  <si>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</si>
  <si>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</si>
  <si>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</si>
  <si>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</si>
  <si>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</si>
  <si>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</si>
  <si>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</si>
  <si>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</si>
  <si>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</si>
  <si>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</si>
  <si>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</si>
  <si>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</si>
  <si>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</si>
  <si>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</si>
  <si>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</si>
  <si>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</si>
  <si>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</si>
  <si>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</si>
  <si>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</si>
  <si>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</si>
  <si>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</si>
  <si>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</si>
  <si>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</si>
  <si>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</si>
  <si>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</si>
  <si>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</si>
  <si>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</si>
  <si>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</si>
  <si>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</si>
  <si>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</si>
  <si>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</si>
  <si>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</si>
  <si>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</si>
  <si>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</si>
  <si>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</si>
  <si>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</si>
  <si>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</si>
  <si>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</si>
  <si>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</si>
  <si>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</si>
  <si>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</si>
  <si>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</si>
  <si>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</si>
  <si>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</si>
  <si>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</si>
  <si>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</si>
  <si>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</si>
  <si>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</si>
  <si>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</si>
  <si>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</si>
  <si>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</si>
  <si>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</si>
  <si>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</si>
  <si>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</si>
  <si>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</si>
  <si>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</si>
  <si>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</si>
  <si>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</si>
  <si>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</si>
  <si>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</si>
  <si>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</si>
  <si>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</si>
  <si>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</si>
  <si>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</si>
  <si>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</si>
  <si>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</si>
  <si>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</si>
  <si>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</si>
  <si>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</si>
  <si>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</si>
  <si>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</si>
  <si>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</si>
  <si>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</si>
  <si>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</si>
  <si>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</si>
  <si>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</si>
  <si>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</si>
  <si>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</si>
  <si>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</si>
  <si>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</si>
  <si>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</si>
  <si>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</si>
  <si>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</si>
  <si>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</si>
  <si>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</si>
  <si>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</si>
  <si>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</si>
  <si>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</si>
  <si>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</si>
  <si>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</si>
  <si>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</si>
  <si>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</si>
  <si>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</si>
  <si>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</si>
  <si>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</si>
  <si>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</si>
  <si>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</si>
  <si>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</si>
  <si>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</si>
  <si>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</si>
  <si>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</si>
  <si>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</si>
  <si>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</si>
  <si>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</si>
  <si>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</si>
  <si>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</si>
  <si>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</si>
  <si>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</si>
  <si>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</si>
  <si>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</si>
  <si>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</si>
  <si>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</si>
  <si>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</si>
  <si>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</si>
  <si>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</si>
  <si>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</si>
  <si>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</si>
  <si>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</si>
  <si>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</si>
  <si>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</si>
  <si>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</si>
  <si>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</si>
  <si>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</si>
  <si>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</si>
  <si>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</si>
  <si>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</si>
  <si>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</si>
  <si>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</si>
  <si>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</si>
  <si>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</si>
  <si>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</si>
  <si>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</si>
  <si>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</si>
  <si>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</si>
  <si>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</si>
  <si>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</si>
  <si>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</si>
  <si>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</si>
  <si>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</si>
  <si>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</si>
  <si>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</si>
  <si>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</si>
  <si>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</si>
  <si>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</si>
  <si>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</si>
  <si>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</si>
  <si>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</si>
  <si>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</si>
  <si>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</si>
  <si>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</si>
  <si>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</si>
  <si>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</si>
  <si>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</si>
  <si>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</si>
  <si>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</si>
  <si>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</si>
  <si>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</si>
  <si>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</si>
  <si>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</si>
  <si>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</si>
  <si>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</si>
  <si>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</si>
  <si>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</si>
  <si>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</si>
  <si>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</si>
  <si>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</si>
  <si>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</si>
  <si>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</si>
  <si>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</si>
  <si>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</si>
  <si>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</si>
  <si>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</si>
  <si>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</si>
  <si>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</si>
  <si>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</si>
  <si>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</si>
  <si>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</si>
  <si>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</si>
  <si>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</si>
  <si>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</si>
  <si>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</si>
  <si>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</si>
  <si>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</si>
  <si>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</si>
  <si>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</si>
  <si>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</si>
  <si>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</si>
  <si>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</si>
  <si>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</si>
  <si>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</si>
  <si>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</si>
  <si>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</si>
  <si>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</si>
  <si>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</si>
  <si>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</si>
  <si>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</si>
  <si>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</si>
  <si>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</si>
  <si>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</si>
  <si>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</si>
  <si>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</si>
  <si>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</si>
  <si>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</si>
  <si>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</si>
  <si>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</si>
  <si>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</si>
  <si>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</si>
  <si>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</si>
  <si>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</si>
  <si>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</si>
  <si>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</si>
  <si>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</si>
  <si>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</si>
  <si>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</si>
  <si>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</si>
  <si>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</si>
  <si>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</si>
  <si>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</si>
  <si>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</si>
  <si>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</si>
  <si>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</si>
  <si>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</si>
  <si>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</si>
  <si>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</si>
  <si>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</si>
  <si>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</si>
  <si>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</si>
  <si>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</si>
  <si>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</si>
  <si>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</si>
  <si>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</si>
  <si>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</si>
  <si>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</si>
  <si>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</si>
  <si>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</si>
  <si>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</si>
  <si>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</si>
  <si>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</si>
  <si>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</si>
  <si>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</si>
  <si>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</si>
  <si>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</si>
  <si>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</si>
  <si>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</si>
  <si>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</si>
  <si>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</si>
  <si>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</si>
  <si>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</si>
  <si>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</si>
  <si>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</si>
  <si>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</si>
  <si>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</si>
  <si>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</si>
  <si>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</si>
  <si>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</si>
  <si>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</si>
  <si>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</si>
  <si>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</si>
  <si>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</si>
  <si>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</si>
  <si>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</si>
  <si>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</si>
  <si>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</si>
  <si>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</si>
  <si>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</si>
  <si>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</si>
  <si>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</si>
  <si>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</si>
  <si>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</si>
  <si>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</si>
  <si>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</si>
  <si>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</si>
  <si>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</si>
  <si>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</si>
  <si>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</si>
  <si>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</si>
  <si>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</si>
  <si>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</si>
  <si>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</si>
  <si>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</si>
  <si>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</si>
  <si>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</si>
  <si>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</si>
  <si>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</si>
  <si>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</si>
  <si>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</si>
  <si>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</si>
  <si>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</si>
  <si>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</si>
  <si>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</si>
  <si>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</si>
  <si>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</si>
  <si>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</si>
  <si>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</si>
  <si>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</si>
  <si>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</si>
  <si>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</si>
  <si>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</si>
  <si>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</si>
  <si>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</si>
  <si>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</si>
  <si>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</si>
  <si>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</si>
  <si>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</si>
  <si>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</si>
  <si>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</si>
  <si>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</si>
  <si>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</si>
  <si>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</si>
  <si>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</si>
  <si>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</si>
  <si>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</si>
  <si>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</si>
  <si>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</si>
  <si>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</si>
  <si>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</si>
  <si>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</si>
  <si>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</si>
  <si>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</si>
  <si>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</si>
  <si>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</si>
  <si>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</si>
  <si>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</si>
  <si>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</si>
  <si>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</si>
  <si>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</si>
  <si>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</si>
  <si>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</si>
  <si>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</si>
  <si>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</si>
  <si>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</si>
  <si>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</si>
  <si>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</si>
  <si>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</si>
  <si>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</si>
  <si>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</si>
  <si>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</si>
  <si>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</si>
  <si>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</si>
  <si>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</si>
  <si>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</si>
  <si>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</si>
  <si>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</si>
  <si>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</si>
  <si>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</si>
  <si>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</si>
  <si>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</si>
  <si>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</si>
  <si>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</si>
  <si>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</si>
  <si>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</si>
  <si>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</si>
  <si>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</si>
  <si>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</si>
  <si>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</si>
  <si>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</si>
  <si>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</si>
  <si>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</si>
  <si>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</si>
  <si>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</si>
  <si>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</si>
  <si>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</si>
  <si>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</si>
  <si>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</si>
  <si>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</si>
  <si>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</si>
  <si>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</si>
  <si>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</si>
  <si>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</si>
  <si>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</si>
  <si>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</si>
  <si>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</si>
  <si>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</si>
  <si>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</si>
  <si>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</si>
  <si>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</si>
  <si>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</si>
  <si>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</si>
  <si>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</si>
  <si>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</si>
  <si>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</si>
  <si>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</si>
  <si>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</si>
  <si>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</si>
  <si>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</si>
  <si>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</si>
  <si>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</si>
  <si>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</si>
  <si>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</si>
  <si>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</si>
  <si>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</si>
  <si>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</si>
  <si>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</si>
  <si>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</si>
  <si>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</si>
  <si>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</si>
  <si>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</si>
  <si>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</si>
  <si>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</si>
  <si>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</si>
  <si>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</si>
  <si>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</si>
  <si>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</si>
  <si>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</si>
  <si>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</si>
  <si>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</si>
  <si>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</si>
  <si>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</si>
  <si>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</si>
  <si>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</si>
  <si>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</si>
  <si>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</si>
  <si>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</si>
  <si>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</si>
  <si>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</si>
  <si>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</si>
  <si>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</si>
  <si>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</si>
  <si>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</si>
  <si>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</si>
  <si>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</si>
  <si>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</si>
  <si>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</si>
  <si>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</si>
  <si>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</si>
  <si>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</si>
  <si>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</si>
  <si>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</si>
  <si>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</si>
  <si>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</si>
  <si>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</si>
  <si>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</si>
  <si>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</si>
  <si>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</si>
  <si>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</si>
  <si>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</si>
  <si>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</si>
  <si>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</si>
  <si>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</si>
  <si>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</si>
  <si>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</si>
  <si>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</si>
  <si>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</si>
  <si>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</si>
  <si>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</si>
  <si>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</si>
  <si>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</si>
  <si>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</si>
  <si>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</si>
  <si>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</si>
  <si>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</si>
  <si>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</si>
  <si>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</si>
  <si>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</si>
  <si>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</si>
  <si>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</si>
  <si>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</si>
  <si>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</si>
  <si>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</si>
  <si>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</si>
  <si>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</si>
  <si>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</si>
  <si>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</si>
  <si>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</si>
  <si>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</si>
  <si>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</si>
  <si>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</si>
  <si>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</si>
  <si>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</si>
  <si>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</si>
  <si>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</si>
  <si>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</si>
  <si>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</si>
  <si>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</si>
  <si>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</si>
  <si>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</si>
  <si>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</si>
  <si>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</si>
  <si>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</si>
  <si>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</si>
  <si>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</si>
  <si>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</si>
  <si>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</si>
  <si>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</si>
  <si>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</si>
  <si>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</si>
  <si>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</si>
  <si>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</si>
  <si>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</si>
  <si>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</si>
  <si>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</si>
  <si>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</si>
  <si>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</si>
  <si>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</si>
  <si>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</si>
  <si>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</si>
  <si>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</si>
  <si>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</si>
  <si>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</si>
  <si>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</si>
  <si>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</si>
  <si>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</si>
  <si>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</si>
  <si>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</si>
  <si>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</si>
  <si>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</si>
  <si>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</si>
  <si>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</si>
  <si>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</si>
  <si>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</si>
  <si>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</si>
  <si>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</si>
  <si>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</si>
  <si>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</si>
  <si>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</si>
  <si>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</si>
  <si>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</si>
  <si>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</si>
  <si>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</si>
  <si>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</si>
  <si>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</si>
  <si>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</si>
  <si>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</si>
  <si>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</si>
  <si>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</si>
  <si>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</si>
  <si>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</si>
  <si>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</si>
  <si>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</si>
  <si>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</si>
  <si>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</si>
  <si>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</si>
  <si>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</si>
  <si>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</si>
  <si>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</si>
  <si>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</si>
  <si>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</si>
  <si>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</si>
  <si>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</si>
  <si>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</si>
  <si>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</si>
  <si>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</si>
  <si>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</si>
  <si>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</si>
  <si>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</si>
  <si>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</si>
  <si>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</si>
  <si>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</si>
  <si>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</si>
  <si>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</si>
  <si>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</si>
  <si>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</si>
  <si>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</si>
  <si>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</si>
  <si>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</si>
  <si>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</si>
  <si>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</si>
  <si>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</si>
  <si>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</si>
  <si>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</si>
  <si>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</si>
  <si>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</si>
  <si>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</si>
  <si>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</si>
  <si>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</si>
  <si>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</si>
  <si>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</si>
  <si>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</si>
  <si>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</si>
  <si>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</si>
  <si>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</si>
  <si>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</si>
  <si>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</si>
  <si>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</si>
  <si>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</si>
  <si>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</si>
  <si>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</si>
  <si>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</si>
  <si>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</si>
  <si>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</si>
  <si>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</si>
  <si>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</si>
  <si>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</si>
  <si>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</si>
  <si>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</si>
  <si>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</si>
  <si>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</si>
  <si>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</si>
  <si>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</si>
  <si>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</si>
  <si>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</si>
  <si>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</si>
  <si>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</si>
  <si>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</si>
  <si>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</si>
  <si>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</si>
  <si>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</si>
  <si>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</si>
  <si>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</si>
  <si>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</si>
  <si>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</si>
  <si>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</si>
  <si>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</si>
  <si>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</si>
  <si>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</si>
  <si>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</si>
  <si>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</si>
  <si>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</si>
  <si>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</si>
  <si>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</si>
  <si>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</si>
  <si>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</si>
  <si>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</si>
  <si>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</si>
  <si>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</si>
  <si>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</si>
  <si>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</si>
  <si>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</si>
  <si>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</si>
  <si>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</si>
  <si>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</si>
  <si>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</si>
  <si>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</si>
  <si>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</si>
  <si>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</si>
  <si>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</si>
  <si>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</si>
  <si>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</si>
  <si>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</si>
  <si>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</si>
  <si>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</si>
  <si>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</si>
  <si>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</si>
  <si>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</si>
  <si>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</si>
  <si>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</si>
  <si>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</si>
  <si>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</si>
  <si>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</si>
  <si>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</si>
  <si>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</si>
  <si>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</si>
  <si>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</si>
  <si>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</si>
  <si>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</si>
  <si>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</si>
  <si>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</si>
  <si>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</si>
  <si>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</si>
  <si>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</si>
  <si>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</si>
  <si>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</si>
  <si>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</si>
  <si>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</si>
  <si>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</si>
  <si>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</si>
  <si>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</si>
  <si>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</si>
  <si>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</si>
  <si>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</si>
  <si>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</si>
  <si>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</si>
  <si>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</si>
  <si>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</si>
  <si>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</si>
  <si>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</si>
  <si>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</si>
  <si>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</si>
  <si>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</si>
  <si>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</si>
  <si>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</si>
  <si>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</si>
  <si>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</si>
  <si>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</si>
  <si>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</si>
  <si>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</si>
  <si>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</si>
  <si>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</si>
  <si>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</si>
  <si>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</si>
  <si>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</si>
  <si>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</si>
  <si>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</si>
  <si>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</si>
  <si>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</si>
  <si>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</si>
  <si>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</si>
  <si>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</si>
  <si>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</si>
  <si>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</si>
  <si>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</si>
  <si>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</si>
  <si>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</si>
  <si>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</si>
  <si>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</si>
  <si>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</si>
  <si>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</si>
  <si>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</si>
  <si>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</si>
  <si>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</si>
  <si>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</si>
  <si>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</si>
  <si>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</si>
  <si>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</si>
  <si>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</si>
  <si>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</si>
  <si>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</si>
  <si>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</si>
  <si>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</si>
  <si>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</si>
  <si>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</si>
  <si>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</si>
  <si>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</si>
  <si>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</si>
  <si>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</si>
  <si>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</si>
  <si>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</si>
  <si>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</si>
  <si>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</si>
  <si>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</si>
  <si>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</si>
  <si>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</si>
  <si>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</si>
  <si>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</si>
  <si>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</si>
  <si>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</si>
  <si>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</si>
  <si>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</si>
  <si>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</si>
  <si>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</si>
  <si>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</si>
  <si>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</si>
  <si>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</si>
  <si>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</si>
  <si>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</si>
  <si>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</si>
  <si>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</si>
  <si>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</si>
  <si>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</si>
  <si>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</si>
  <si>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</si>
  <si>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</si>
  <si>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</si>
  <si>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</si>
  <si>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</si>
  <si>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</si>
  <si>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</si>
  <si>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</si>
  <si>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</si>
  <si>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</si>
  <si>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</si>
  <si>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</si>
  <si>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</si>
  <si>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</si>
  <si>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</si>
  <si>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</si>
  <si>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</si>
  <si>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</si>
  <si>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</si>
  <si>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</si>
  <si>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</si>
  <si>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</si>
  <si>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</si>
  <si>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</si>
  <si>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</si>
  <si>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</si>
  <si>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</si>
  <si>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</si>
  <si>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</si>
  <si>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</si>
  <si>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</si>
  <si>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</si>
  <si>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</si>
  <si>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</si>
  <si>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</si>
  <si>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</si>
  <si>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</si>
  <si>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</si>
  <si>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</si>
  <si>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</si>
  <si>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</si>
  <si>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</si>
  <si>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</si>
  <si>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</si>
  <si>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</si>
  <si>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</si>
  <si>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</si>
  <si>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</si>
  <si>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</si>
  <si>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</si>
  <si>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</si>
  <si>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</si>
  <si>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</si>
  <si>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</si>
  <si>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</si>
  <si>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</si>
  <si>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</si>
  <si>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</si>
  <si>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</si>
  <si>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</si>
  <si>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</si>
  <si>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</si>
  <si>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</si>
  <si>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</si>
  <si>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</si>
  <si>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</si>
  <si>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</si>
  <si>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</si>
  <si>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</si>
  <si>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</si>
  <si>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</si>
  <si>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</si>
  <si>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</si>
  <si>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</si>
  <si>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</si>
  <si>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</si>
  <si>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</si>
  <si>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</si>
  <si>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</si>
  <si>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</si>
  <si>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</si>
  <si>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</si>
  <si>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</si>
  <si>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</si>
  <si>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</si>
  <si>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</si>
  <si>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</si>
  <si>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</si>
  <si>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</si>
  <si>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</si>
  <si>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</si>
  <si>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</si>
  <si>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</si>
  <si>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</si>
  <si>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</si>
  <si>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</si>
  <si>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</si>
  <si>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</si>
  <si>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</si>
  <si>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</si>
  <si>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</si>
  <si>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</si>
  <si>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</si>
  <si>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</si>
  <si>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</si>
  <si>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</si>
  <si>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</si>
  <si>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</si>
  <si>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</si>
  <si>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</si>
  <si>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</si>
  <si>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</si>
  <si>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</si>
  <si>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</si>
  <si>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</si>
  <si>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</si>
  <si>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</si>
  <si>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</si>
  <si>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</si>
  <si>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</si>
  <si>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</si>
  <si>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</si>
  <si>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</si>
  <si>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</si>
  <si>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</si>
  <si>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</si>
  <si>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</si>
  <si>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</si>
  <si>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</si>
  <si>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</si>
  <si>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</si>
  <si>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</si>
  <si>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</si>
  <si>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</si>
  <si>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</si>
  <si>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</si>
  <si>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</si>
  <si>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</si>
  <si>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</si>
  <si>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</si>
  <si>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</si>
  <si>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</si>
  <si>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</si>
  <si>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</si>
  <si>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</si>
  <si>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</si>
  <si>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</si>
  <si>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</si>
  <si>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</si>
  <si>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</si>
  <si>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</si>
  <si>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</si>
  <si>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</si>
  <si>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</si>
  <si>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</si>
  <si>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</si>
  <si>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</si>
  <si>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</si>
  <si>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</si>
  <si>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</si>
  <si>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</si>
  <si>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</si>
  <si>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</si>
  <si>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</si>
  <si>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</si>
  <si>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</si>
  <si>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</si>
  <si>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</si>
  <si>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</si>
  <si>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</si>
  <si>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</si>
  <si>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</si>
  <si>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</si>
  <si>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</si>
  <si>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</si>
  <si>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</si>
  <si>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</si>
  <si>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</si>
  <si>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</si>
  <si>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</si>
  <si>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</si>
  <si>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</si>
  <si>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</si>
  <si>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</si>
  <si>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</si>
  <si>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</si>
  <si>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</si>
  <si>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</si>
  <si>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</si>
  <si>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</si>
  <si>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</si>
  <si>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</si>
  <si>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</si>
  <si>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</si>
  <si>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</si>
  <si>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</si>
  <si>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</si>
  <si>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</si>
  <si>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</si>
  <si>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</si>
  <si>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</si>
  <si>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</si>
  <si>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</si>
  <si>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</si>
  <si>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</si>
  <si>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</si>
  <si>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</si>
  <si>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</si>
  <si>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</si>
  <si>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</si>
  <si>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</si>
  <si>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</si>
  <si>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</si>
  <si>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</si>
  <si>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</si>
  <si>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</si>
  <si>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</si>
  <si>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</si>
  <si>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</si>
  <si>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</si>
  <si>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</si>
  <si>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</si>
  <si>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</si>
  <si>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</si>
  <si>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</si>
  <si>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</si>
  <si>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</si>
  <si>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</si>
  <si>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</si>
  <si>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</si>
  <si>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</si>
  <si>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</si>
  <si>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</si>
  <si>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</si>
  <si>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</si>
  <si>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</si>
  <si>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</si>
  <si>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</si>
  <si>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</si>
  <si>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</si>
  <si>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</si>
  <si>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</si>
  <si>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</si>
  <si>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</si>
  <si>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</si>
  <si>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</si>
  <si>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</si>
  <si>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</si>
  <si>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</si>
  <si>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</si>
  <si>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</si>
  <si>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</si>
  <si>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</si>
  <si>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</si>
  <si>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</si>
  <si>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</si>
  <si>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</si>
  <si>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</si>
  <si>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</si>
  <si>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</si>
  <si>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</si>
  <si>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</si>
  <si>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</si>
  <si>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</si>
  <si>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</si>
  <si>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</si>
  <si>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</si>
  <si>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</si>
  <si>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</si>
  <si>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</si>
  <si>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</si>
  <si>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</si>
  <si>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</si>
  <si>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</si>
  <si>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</si>
  <si>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</si>
  <si>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</si>
  <si>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</si>
  <si>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</si>
  <si>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</si>
  <si>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</si>
  <si>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</si>
  <si>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</si>
  <si>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</si>
  <si>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</si>
  <si>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</si>
  <si>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</si>
  <si>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</si>
  <si>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</si>
  <si>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</si>
  <si>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</si>
  <si>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</si>
  <si>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</si>
  <si>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</si>
  <si>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</si>
  <si>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</si>
  <si>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</si>
  <si>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</si>
  <si>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</si>
  <si>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</si>
  <si>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</si>
  <si>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</si>
  <si>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</si>
  <si>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</si>
  <si>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</si>
  <si>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</si>
  <si>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</si>
  <si>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</si>
  <si>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</si>
  <si>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</si>
  <si>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</si>
  <si>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</si>
  <si>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</si>
  <si>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</si>
  <si>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</si>
  <si>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</si>
  <si>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</si>
  <si>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</si>
  <si>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</si>
  <si>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</si>
  <si>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</si>
  <si>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</si>
  <si>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</si>
  <si>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</si>
  <si>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</si>
  <si>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</si>
  <si>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</si>
  <si>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</si>
  <si>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</si>
  <si>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</si>
  <si>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</si>
  <si>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</si>
  <si>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</si>
  <si>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</si>
  <si>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</si>
  <si>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</si>
  <si>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</si>
  <si>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</si>
  <si>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</si>
  <si>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</si>
  <si>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</si>
  <si>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</si>
  <si>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</si>
  <si>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</si>
  <si>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</si>
  <si>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</si>
  <si>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</si>
  <si>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</si>
  <si>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</si>
  <si>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</si>
  <si>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</si>
  <si>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</si>
  <si>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</si>
  <si>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</si>
  <si>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</si>
  <si>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</si>
  <si>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</si>
  <si>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</si>
  <si>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</si>
  <si>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</si>
  <si>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</si>
  <si>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</si>
  <si>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</si>
  <si>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</si>
  <si>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</si>
  <si>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</si>
  <si>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</si>
  <si>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</si>
  <si>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</si>
  <si>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</si>
  <si>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</si>
  <si>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</si>
  <si>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</si>
  <si>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</si>
  <si>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</si>
  <si>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</si>
  <si>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</si>
  <si>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</si>
  <si>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</si>
  <si>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</si>
  <si>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</si>
  <si>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</si>
  <si>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</si>
  <si>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</si>
  <si>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</si>
  <si>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</si>
  <si>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</si>
  <si>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</si>
  <si>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</si>
  <si>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</si>
  <si>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</si>
  <si>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</si>
  <si>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</si>
  <si>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</si>
  <si>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</si>
  <si>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</si>
  <si>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</si>
  <si>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</si>
  <si>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</si>
  <si>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</si>
  <si>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</si>
  <si>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</si>
  <si>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</si>
  <si>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</si>
  <si>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</si>
  <si>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</si>
  <si>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</si>
  <si>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</si>
  <si>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</si>
  <si>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</si>
  <si>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</si>
  <si>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</si>
  <si>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</si>
  <si>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</si>
  <si>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</si>
  <si>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</si>
  <si>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</si>
  <si>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</si>
  <si>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</si>
  <si>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</si>
  <si>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</si>
  <si>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</si>
  <si>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</si>
  <si>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</si>
  <si>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</si>
  <si>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</si>
  <si>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</si>
  <si>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</si>
  <si>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</si>
  <si>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</si>
  <si>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</si>
  <si>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</si>
  <si>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</si>
  <si>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</si>
  <si>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</si>
  <si>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</si>
  <si>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</si>
  <si>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</si>
  <si>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</si>
  <si>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</si>
  <si>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</si>
  <si>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</si>
  <si>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</si>
  <si>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</si>
  <si>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</si>
  <si>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</si>
  <si>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</si>
  <si>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</si>
  <si>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</si>
  <si>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</si>
  <si>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</si>
  <si>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</si>
  <si>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</si>
  <si>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</si>
  <si>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</si>
  <si>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</si>
  <si>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</si>
  <si>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</si>
  <si>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</si>
  <si>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</si>
  <si>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</si>
  <si>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</si>
  <si>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</si>
  <si>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</si>
  <si>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</si>
  <si>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</si>
  <si>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</si>
  <si>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</si>
  <si>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</si>
  <si>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</si>
  <si>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</si>
  <si>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</si>
  <si>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</si>
  <si>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</si>
  <si>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</si>
  <si>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</si>
  <si>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</si>
  <si>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</si>
  <si>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</si>
  <si>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</si>
  <si>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</si>
  <si>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</si>
  <si>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</si>
  <si>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</si>
  <si>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</si>
  <si>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</si>
  <si>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</si>
  <si>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</si>
  <si>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</si>
  <si>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</si>
  <si>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</si>
  <si>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</si>
  <si>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</si>
  <si>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</si>
  <si>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</si>
  <si>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</si>
  <si>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</si>
  <si>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</si>
  <si>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</si>
  <si>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</si>
  <si>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</si>
  <si>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</si>
  <si>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</si>
  <si>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</si>
  <si>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</si>
  <si>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</si>
  <si>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</si>
  <si>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</si>
  <si>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</si>
  <si>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</si>
  <si>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</si>
  <si>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</si>
  <si>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</si>
  <si>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</si>
  <si>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</si>
  <si>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</si>
  <si>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</si>
  <si>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</si>
  <si>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</si>
  <si>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</si>
  <si>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</si>
  <si>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</si>
  <si>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</si>
  <si>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</si>
  <si>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</si>
  <si>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</si>
  <si>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</si>
  <si>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</si>
  <si>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</si>
  <si>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</si>
  <si>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</si>
  <si>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</si>
  <si>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</si>
  <si>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</si>
  <si>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</si>
  <si>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</si>
  <si>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</si>
  <si>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</si>
  <si>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</si>
  <si>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</si>
  <si>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</si>
  <si>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</si>
  <si>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</si>
  <si>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</si>
  <si>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</si>
  <si>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</si>
  <si>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</si>
  <si>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</si>
  <si>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</si>
  <si>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</si>
  <si>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</si>
  <si>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</si>
  <si>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</si>
  <si>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</si>
  <si>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</si>
  <si>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</si>
  <si>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</si>
  <si>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</si>
  <si>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</si>
  <si>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</si>
  <si>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</si>
  <si>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</si>
  <si>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</si>
  <si>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</si>
  <si>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</si>
  <si>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</si>
  <si>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</si>
  <si>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</si>
  <si>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</si>
  <si>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</si>
  <si>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</si>
  <si>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</si>
  <si>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</si>
  <si>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</si>
  <si>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</si>
  <si>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</si>
  <si>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</si>
  <si>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</si>
  <si>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</si>
  <si>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</si>
  <si>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</si>
  <si>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</si>
  <si>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</si>
  <si>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</si>
  <si>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</si>
  <si>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</si>
  <si>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</si>
  <si>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</si>
  <si>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</si>
  <si>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</si>
  <si>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</si>
  <si>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</si>
  <si>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</si>
  <si>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</si>
  <si>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</si>
  <si>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</si>
  <si>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</si>
  <si>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</si>
  <si>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</si>
  <si>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</si>
  <si>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</si>
  <si>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</si>
  <si>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</si>
  <si>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</si>
  <si>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</si>
  <si>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</si>
  <si>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</si>
  <si>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</si>
  <si>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</si>
  <si>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</si>
  <si>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</si>
  <si>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</si>
  <si>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</si>
  <si>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</si>
  <si>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</si>
  <si>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</si>
  <si>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</si>
  <si>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</si>
  <si>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</si>
  <si>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</si>
  <si>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</si>
  <si>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</si>
  <si>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</si>
  <si>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</si>
  <si>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</si>
  <si>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</si>
  <si>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</si>
  <si>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</si>
  <si>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</si>
  <si>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</si>
  <si>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</si>
  <si>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</si>
  <si>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</si>
  <si>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</si>
  <si>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</si>
  <si>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</si>
  <si>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</si>
  <si>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</si>
  <si>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</si>
  <si>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</si>
  <si>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</si>
  <si>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</si>
  <si>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</si>
  <si>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</si>
  <si>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</si>
  <si>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</si>
  <si>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</si>
  <si>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</si>
  <si>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</si>
  <si>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</si>
  <si>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</si>
  <si>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</si>
  <si>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</si>
  <si>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</si>
  <si>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</si>
  <si>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</si>
  <si>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</si>
  <si>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</si>
  <si>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</si>
  <si>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</si>
  <si>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</si>
  <si>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</si>
  <si>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</si>
  <si>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</si>
  <si>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</si>
  <si>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</si>
  <si>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</si>
  <si>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</si>
  <si>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</si>
  <si>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</si>
  <si>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</si>
  <si>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</si>
  <si>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</si>
  <si>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</si>
  <si>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</si>
  <si>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</si>
  <si>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</si>
  <si>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</si>
  <si>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</si>
  <si>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</si>
  <si>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</si>
  <si>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</si>
  <si>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</si>
  <si>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</si>
  <si>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</si>
  <si>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</si>
  <si>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</si>
  <si>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</si>
  <si>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</si>
  <si>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</si>
  <si>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</si>
  <si>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</si>
  <si>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</si>
  <si>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</si>
  <si>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</si>
  <si>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</si>
  <si>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</si>
  <si>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</si>
  <si>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</si>
  <si>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</si>
  <si>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</si>
  <si>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</si>
  <si>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</si>
  <si>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</si>
  <si>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</si>
  <si>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</si>
  <si>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</si>
  <si>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</si>
  <si>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</si>
  <si>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</si>
  <si>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</si>
  <si>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</si>
  <si>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</si>
  <si>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</si>
  <si>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</si>
  <si>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</si>
  <si>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</si>
  <si>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</si>
  <si>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</si>
  <si>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</si>
  <si>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</si>
  <si>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</si>
  <si>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</si>
  <si>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</si>
  <si>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</si>
  <si>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</si>
  <si>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</si>
  <si>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</si>
  <si>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</si>
  <si>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</si>
  <si>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</si>
  <si>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</si>
  <si>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</si>
  <si>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</si>
  <si>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</si>
  <si>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</si>
  <si>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</si>
  <si>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</si>
  <si>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</si>
  <si>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</si>
  <si>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</si>
  <si>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</si>
  <si>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</si>
  <si>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</si>
  <si>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</si>
  <si>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</si>
  <si>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</si>
  <si>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</si>
  <si>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</si>
  <si>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</si>
  <si>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</si>
  <si>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</si>
  <si>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</si>
  <si>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</si>
  <si>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</si>
  <si>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</si>
  <si>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</si>
  <si>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</si>
  <si>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</si>
  <si>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</si>
  <si>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</si>
  <si>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</si>
  <si>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</si>
  <si>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</si>
  <si>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</si>
  <si>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</si>
  <si>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</si>
  <si>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</si>
  <si>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</si>
  <si>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</si>
  <si>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</si>
  <si>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</si>
  <si>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</si>
  <si>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</si>
  <si>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</si>
  <si>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</si>
  <si>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</si>
  <si>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</si>
  <si>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</si>
  <si>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</si>
  <si>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</si>
  <si>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</si>
  <si>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</si>
  <si>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</si>
  <si>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</si>
  <si>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</si>
  <si>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</si>
  <si>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</si>
  <si>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</si>
  <si>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</si>
  <si>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</si>
  <si>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</si>
  <si>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</si>
  <si>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</si>
  <si>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</si>
  <si>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</si>
  <si>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</si>
  <si>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</si>
  <si>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</si>
  <si>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</si>
  <si>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</si>
  <si>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</si>
  <si>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</si>
  <si>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</si>
  <si>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</si>
  <si>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</si>
  <si>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</si>
  <si>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</si>
  <si>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</si>
  <si>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</si>
  <si>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</si>
  <si>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</si>
  <si>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</si>
  <si>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</si>
  <si>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</si>
  <si>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</si>
  <si>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</si>
  <si>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</si>
  <si>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</si>
  <si>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</si>
  <si>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</si>
  <si>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</si>
  <si>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</si>
  <si>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</si>
  <si>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</si>
  <si>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</si>
  <si>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</si>
  <si>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</si>
  <si>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</si>
  <si>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</si>
  <si>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</si>
  <si>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</si>
  <si>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</si>
  <si>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</si>
  <si>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</si>
  <si>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</si>
  <si>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</si>
  <si>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</si>
  <si>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</si>
  <si>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</si>
  <si>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</si>
  <si>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</si>
  <si>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</si>
  <si>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</si>
  <si>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</si>
  <si>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</si>
  <si>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</si>
  <si>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</si>
  <si>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</si>
  <si>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</si>
  <si>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</si>
  <si>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</si>
  <si>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</si>
  <si>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</si>
  <si>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</si>
  <si>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</si>
  <si>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</si>
  <si>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</si>
  <si>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</si>
  <si>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</si>
  <si>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</si>
  <si>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</si>
  <si>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</si>
  <si>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</si>
  <si>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</si>
  <si>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</si>
  <si>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</si>
  <si>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</si>
  <si>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</si>
  <si>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</si>
  <si>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</si>
  <si>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</si>
  <si>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</si>
  <si>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</si>
  <si>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</si>
  <si>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</si>
  <si>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</si>
  <si>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</si>
  <si>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</si>
  <si>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</si>
  <si>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</si>
  <si>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</si>
  <si>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</si>
  <si>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</si>
  <si>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</si>
  <si>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</si>
  <si>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</si>
  <si>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</si>
  <si>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</si>
  <si>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</si>
  <si>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</si>
  <si>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</si>
  <si>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</si>
  <si>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</si>
  <si>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</si>
  <si>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</si>
  <si>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</si>
  <si>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</si>
  <si>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</si>
  <si>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</si>
  <si>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</si>
  <si>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</si>
  <si>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</si>
  <si>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</si>
  <si>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</si>
  <si>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</si>
  <si>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</si>
  <si>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</si>
  <si>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</si>
  <si>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</si>
  <si>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</si>
  <si>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</si>
  <si>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</si>
  <si>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</si>
  <si>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</si>
  <si>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</si>
  <si>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</si>
  <si>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</si>
  <si>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</si>
  <si>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</si>
  <si>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</si>
  <si>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</si>
  <si>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</si>
  <si>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</si>
  <si>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</si>
  <si>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</si>
  <si>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</si>
  <si>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</si>
  <si>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</si>
  <si>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</si>
  <si>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</si>
  <si>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</si>
  <si>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</si>
  <si>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</si>
  <si>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</si>
  <si>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</si>
  <si>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</si>
  <si>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</si>
  <si>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</si>
  <si>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</si>
  <si>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</si>
  <si>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</si>
  <si>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</si>
  <si>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</si>
  <si>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</si>
  <si>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</si>
  <si>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</si>
  <si>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</si>
  <si>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</si>
  <si>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</si>
  <si>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</si>
  <si>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</si>
  <si>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</si>
  <si>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</si>
  <si>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</si>
  <si>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</si>
  <si>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</si>
  <si>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</si>
  <si>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</si>
  <si>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</si>
  <si>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</si>
  <si>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</si>
  <si>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</si>
  <si>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</si>
  <si>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</si>
  <si>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</si>
  <si>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</si>
  <si>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</si>
  <si>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</si>
  <si>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</si>
  <si>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</si>
  <si>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</si>
  <si>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</si>
  <si>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</si>
  <si>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</si>
  <si>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</si>
  <si>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</si>
  <si>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</si>
  <si>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</si>
  <si>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</si>
  <si>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</si>
  <si>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</si>
  <si>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</si>
  <si>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</si>
  <si>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</si>
  <si>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</si>
  <si>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</si>
  <si>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</si>
  <si>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</si>
  <si>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</si>
  <si>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</si>
  <si>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</si>
  <si>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</si>
  <si>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</si>
  <si>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</si>
  <si>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</si>
  <si>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</si>
  <si>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</si>
  <si>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</si>
  <si>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</si>
  <si>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</si>
  <si>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</si>
  <si>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</si>
  <si>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</si>
  <si>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</si>
  <si>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</si>
  <si>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</si>
  <si>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</si>
  <si>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</si>
  <si>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</si>
  <si>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</si>
  <si>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</si>
  <si>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</si>
  <si>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</si>
  <si>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</si>
  <si>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</si>
  <si>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</si>
  <si>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</si>
  <si>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</si>
  <si>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</si>
  <si>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</si>
  <si>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</si>
  <si>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</si>
  <si>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</si>
  <si>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</si>
  <si>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</si>
  <si>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</si>
  <si>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</si>
  <si>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</si>
  <si>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</si>
  <si>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</si>
  <si>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</si>
  <si>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</si>
  <si>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</si>
  <si>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</si>
  <si>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</si>
  <si>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</si>
  <si>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</si>
  <si>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</si>
  <si>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</si>
  <si>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</si>
  <si>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</si>
  <si>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</si>
  <si>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</si>
  <si>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</si>
  <si>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</si>
  <si>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</si>
  <si>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</si>
  <si>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</si>
  <si>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</si>
  <si>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</si>
  <si>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</si>
  <si>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</si>
  <si>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</si>
  <si>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</si>
  <si>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</si>
  <si>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</si>
  <si>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</si>
  <si>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</si>
  <si>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</si>
  <si>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</si>
  <si>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</si>
  <si>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</si>
  <si>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</si>
  <si>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</si>
  <si>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</si>
  <si>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</si>
  <si>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</si>
  <si>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</si>
  <si>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</si>
  <si>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</si>
  <si>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</si>
  <si>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</si>
  <si>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</si>
  <si>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</si>
  <si>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</si>
  <si>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</si>
  <si>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</si>
  <si>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</si>
  <si>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</si>
  <si>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</si>
  <si>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</si>
  <si>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</si>
  <si>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</si>
  <si>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</si>
  <si>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</si>
  <si>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</si>
  <si>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</si>
  <si>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</si>
  <si>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</si>
  <si>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</si>
  <si>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</si>
  <si>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</si>
  <si>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</si>
  <si>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</si>
  <si>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</si>
  <si>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</si>
  <si>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</si>
  <si>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</si>
  <si>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</si>
  <si>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</si>
  <si>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</si>
  <si>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</si>
  <si>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</si>
  <si>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</si>
  <si>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</si>
  <si>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</si>
  <si>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</si>
  <si>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</si>
  <si>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</si>
  <si>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</si>
  <si>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</si>
  <si>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</si>
  <si>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</si>
  <si>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</si>
  <si>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</si>
  <si>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</si>
  <si>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</si>
  <si>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</si>
  <si>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</si>
  <si>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</si>
  <si>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</si>
  <si>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</si>
  <si>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</si>
  <si>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</si>
  <si>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</si>
  <si>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</si>
  <si>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</si>
  <si>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</si>
  <si>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</si>
  <si>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</si>
  <si>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</si>
  <si>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</si>
  <si>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</si>
  <si>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</si>
  <si>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</si>
  <si>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</si>
  <si>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</si>
  <si>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</si>
  <si>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</si>
  <si>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</si>
  <si>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</si>
  <si>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</si>
  <si>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</si>
  <si>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</si>
  <si>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</si>
  <si>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</si>
  <si>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</si>
  <si>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</si>
  <si>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</si>
  <si>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</si>
  <si>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</si>
  <si>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</si>
  <si>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</si>
  <si>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</si>
  <si>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</si>
  <si>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</si>
  <si>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</si>
  <si>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</si>
  <si>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</si>
  <si>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</si>
  <si>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</si>
  <si>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</si>
  <si>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</si>
  <si>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</si>
  <si>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</si>
  <si>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</si>
  <si>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</si>
  <si>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</si>
  <si>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</si>
  <si>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</si>
  <si>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</si>
  <si>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</si>
  <si>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</si>
  <si>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</si>
  <si>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</si>
  <si>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</si>
  <si>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</si>
  <si>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</si>
  <si>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</si>
  <si>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</si>
  <si>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</si>
  <si>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</si>
  <si>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</si>
  <si>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</si>
  <si>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</si>
  <si>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</si>
  <si>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</si>
  <si>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</si>
  <si>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</si>
  <si>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</si>
  <si>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</si>
  <si>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</si>
  <si>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</si>
  <si>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</si>
  <si>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</si>
  <si>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</si>
  <si>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</si>
  <si>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</si>
  <si>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</si>
  <si>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</si>
  <si>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</si>
  <si>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</si>
  <si>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</si>
  <si>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</si>
  <si>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</si>
  <si>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</si>
  <si>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</si>
  <si>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</si>
  <si>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</si>
  <si>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</si>
  <si>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</si>
  <si>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</si>
  <si>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</si>
  <si>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</si>
  <si>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</si>
  <si>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</si>
  <si>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</si>
  <si>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</si>
  <si>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</si>
  <si>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</si>
  <si>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</si>
  <si>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</si>
  <si>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</si>
  <si>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</si>
  <si>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</si>
  <si>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</si>
  <si>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</si>
  <si>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</si>
  <si>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</si>
  <si>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</si>
  <si>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</si>
  <si>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</si>
  <si>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</si>
  <si>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</si>
  <si>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</si>
  <si>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</si>
  <si>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</si>
  <si>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</si>
  <si>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</si>
  <si>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</si>
  <si>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</si>
  <si>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</si>
  <si>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</si>
  <si>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</si>
  <si>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</si>
  <si>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</si>
  <si>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</si>
  <si>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</si>
  <si>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</si>
  <si>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</si>
  <si>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</si>
  <si>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</si>
  <si>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</si>
  <si>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</si>
  <si>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</si>
  <si>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</si>
  <si>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</si>
  <si>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</si>
  <si>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</si>
  <si>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</si>
  <si>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</si>
  <si>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</si>
  <si>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</si>
  <si>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</si>
  <si>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</si>
  <si>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</si>
  <si>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</si>
  <si>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</si>
  <si>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</si>
  <si>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</si>
  <si>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</si>
  <si>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</si>
  <si>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</si>
  <si>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</si>
  <si>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</si>
  <si>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</si>
  <si>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</si>
  <si>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</si>
  <si>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</si>
  <si>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</si>
  <si>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</si>
  <si>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</si>
  <si>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</si>
  <si>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</si>
  <si>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</si>
  <si>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</si>
  <si>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</si>
  <si>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</si>
  <si>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</si>
  <si>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</si>
  <si>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</si>
  <si>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</si>
  <si>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</si>
  <si>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</si>
  <si>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</si>
  <si>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</si>
  <si>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</si>
  <si>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</si>
  <si>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</si>
  <si>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</si>
  <si>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</si>
  <si>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</si>
  <si>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</si>
  <si>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</si>
  <si>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</si>
  <si>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</si>
  <si>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</si>
  <si>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</si>
  <si>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</si>
  <si>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</si>
  <si>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</si>
  <si>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</si>
  <si>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</si>
  <si>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</si>
  <si>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</si>
  <si>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</si>
  <si>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</si>
  <si>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</si>
  <si>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</si>
  <si>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</si>
  <si>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</si>
  <si>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</si>
  <si>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</si>
  <si>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</si>
  <si>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</si>
  <si>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</si>
  <si>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</si>
  <si>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</si>
  <si>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</si>
  <si>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</si>
  <si>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</si>
  <si>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</si>
  <si>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</si>
  <si>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</si>
  <si>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</si>
  <si>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</si>
  <si>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</si>
  <si>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</si>
  <si>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</si>
  <si>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</si>
  <si>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</si>
  <si>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</si>
  <si>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</si>
  <si>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</si>
  <si>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</si>
  <si>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</si>
  <si>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</si>
  <si>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</si>
  <si>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</si>
  <si>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</si>
  <si>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</si>
  <si>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</si>
  <si>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</si>
  <si>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</si>
  <si>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</si>
  <si>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</si>
  <si>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</si>
  <si>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</si>
  <si>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</si>
  <si>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</si>
  <si>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</si>
  <si>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</si>
  <si>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</si>
  <si>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</si>
  <si>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</si>
  <si>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</si>
  <si>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</si>
  <si>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</si>
  <si>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</si>
  <si>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</si>
  <si>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</si>
  <si>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</si>
  <si>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</si>
  <si>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</si>
  <si>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</si>
  <si>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</si>
  <si>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</si>
  <si>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</si>
  <si>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</si>
  <si>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</si>
  <si>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</si>
  <si>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</si>
  <si>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</si>
  <si>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</si>
  <si>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</si>
  <si>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</si>
  <si>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</si>
  <si>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</si>
  <si>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</si>
  <si>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</si>
  <si>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</si>
  <si>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</si>
  <si>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</si>
  <si>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</si>
  <si>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</si>
  <si>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</si>
  <si>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</si>
  <si>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</si>
  <si>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</si>
  <si>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</si>
  <si>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</si>
  <si>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</si>
  <si>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</si>
  <si>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</si>
  <si>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</si>
  <si>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</si>
  <si>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</si>
  <si>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</si>
  <si>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</si>
  <si>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</si>
  <si>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</si>
  <si>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</si>
  <si>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</si>
  <si>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</si>
  <si>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</si>
  <si>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</si>
  <si>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</si>
  <si>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</si>
  <si>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</si>
  <si>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</si>
  <si>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</si>
  <si>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</si>
  <si>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</si>
  <si>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</si>
  <si>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</si>
  <si>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</si>
  <si>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</si>
  <si>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</si>
  <si>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</si>
  <si>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</si>
  <si>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</si>
  <si>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</si>
  <si>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</si>
  <si>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</si>
  <si>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</si>
  <si>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</si>
  <si>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</si>
  <si>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</si>
  <si>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</si>
  <si>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</si>
  <si>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</si>
  <si>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</si>
  <si>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</si>
  <si>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</si>
  <si>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</si>
  <si>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</si>
  <si>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</si>
  <si>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</si>
  <si>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</si>
  <si>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</si>
  <si>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</si>
  <si>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</si>
  <si>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</si>
  <si>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</si>
  <si>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</si>
  <si>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</si>
  <si>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</si>
  <si>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</si>
  <si>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</si>
  <si>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</si>
  <si>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</si>
  <si>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</si>
  <si>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</si>
  <si>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</si>
  <si>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</si>
  <si>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</si>
  <si>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</si>
  <si>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</si>
  <si>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</si>
  <si>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</si>
  <si>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</si>
  <si>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</si>
  <si>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</si>
  <si>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</si>
  <si>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</si>
  <si>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</si>
  <si>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</si>
  <si>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</si>
  <si>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</si>
  <si>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</si>
  <si>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</si>
  <si>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</si>
  <si>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</si>
  <si>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</si>
  <si>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</si>
  <si>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</si>
  <si>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</si>
  <si>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</si>
  <si>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</si>
  <si>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</si>
  <si>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</si>
  <si>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</si>
  <si>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</si>
  <si>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</si>
  <si>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</si>
  <si>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</si>
  <si>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</si>
  <si>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</si>
  <si>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</si>
  <si>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</si>
  <si>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</si>
  <si>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</si>
  <si>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</si>
  <si>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</si>
  <si>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</si>
  <si>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</si>
  <si>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</si>
  <si>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</si>
  <si>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</si>
  <si>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</si>
  <si>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</si>
  <si>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</si>
  <si>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</si>
  <si>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</si>
  <si>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</si>
  <si>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</si>
  <si>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</si>
  <si>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</si>
  <si>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</si>
  <si>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</si>
  <si>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</si>
  <si>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</si>
  <si>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</si>
  <si>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</si>
  <si>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</si>
  <si>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</si>
  <si>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</si>
  <si>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</si>
  <si>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</si>
  <si>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</si>
  <si>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</si>
  <si>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</si>
  <si>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</si>
  <si>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</si>
  <si>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</si>
  <si>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</si>
  <si>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</si>
  <si>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</si>
  <si>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</si>
  <si>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</si>
  <si>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</si>
  <si>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</si>
  <si>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</si>
  <si>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</si>
  <si>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</si>
  <si>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</si>
  <si>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</si>
  <si>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</si>
  <si>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</si>
  <si>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</si>
  <si>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</si>
  <si>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</si>
  <si>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</si>
  <si>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</si>
  <si>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</si>
  <si>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</si>
  <si>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</si>
  <si>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</si>
  <si>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</si>
  <si>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</si>
  <si>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</si>
  <si>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</si>
  <si>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</si>
  <si>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</si>
  <si>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</si>
  <si>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</si>
  <si>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</si>
  <si>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</si>
  <si>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</si>
  <si>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</si>
  <si>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</si>
  <si>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</si>
  <si>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</si>
  <si>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</si>
  <si>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</si>
  <si>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</si>
  <si>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</si>
  <si>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</si>
  <si>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</si>
  <si>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</si>
  <si>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</si>
  <si>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</si>
  <si>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</si>
  <si>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</si>
  <si>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</si>
  <si>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</si>
  <si>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</si>
  <si>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</si>
  <si>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</si>
  <si>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</si>
  <si>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</si>
  <si>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</si>
  <si>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</si>
  <si>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</si>
  <si>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</si>
  <si>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</si>
  <si>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</si>
  <si>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</si>
  <si>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</si>
  <si>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</si>
  <si>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</si>
  <si>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</si>
  <si>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</si>
  <si>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</si>
  <si>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</si>
  <si>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</si>
  <si>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</si>
  <si>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</si>
  <si>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</si>
  <si>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</si>
  <si>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</si>
  <si>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</si>
  <si>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</si>
  <si>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</si>
  <si>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</si>
  <si>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</si>
  <si>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</si>
  <si>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</si>
  <si>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</si>
  <si>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</si>
  <si>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</si>
  <si>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</si>
  <si>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</si>
  <si>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</si>
  <si>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</si>
  <si>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</si>
  <si>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</si>
  <si>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</si>
  <si>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</si>
  <si>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</si>
  <si>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</si>
  <si>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</si>
  <si>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</si>
  <si>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</si>
  <si>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</si>
  <si>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</si>
  <si>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</si>
  <si>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</si>
  <si>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</si>
  <si>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</si>
  <si>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</si>
  <si>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</si>
  <si>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</si>
  <si>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</si>
  <si>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</si>
  <si>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</si>
  <si>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</si>
  <si>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</si>
  <si>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</si>
  <si>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</si>
  <si>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</si>
  <si>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</si>
  <si>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</si>
  <si>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</si>
  <si>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</si>
  <si>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</si>
  <si>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</si>
  <si>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</si>
  <si>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</si>
  <si>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</si>
  <si>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</si>
  <si>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</si>
  <si>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</si>
  <si>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</si>
  <si>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</si>
  <si>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</si>
  <si>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</si>
  <si>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</si>
  <si>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</si>
  <si>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</si>
  <si>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</si>
  <si>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</si>
  <si>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</si>
  <si>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</si>
  <si>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</si>
  <si>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</si>
  <si>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</si>
  <si>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</si>
  <si>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</si>
  <si>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</si>
  <si>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</si>
  <si>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</si>
  <si>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</si>
  <si>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</si>
  <si>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</si>
  <si>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</si>
  <si>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</si>
  <si>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</si>
  <si>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</si>
  <si>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</si>
  <si>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</si>
  <si>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</si>
  <si>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</si>
  <si>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</si>
  <si>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</si>
  <si>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</si>
  <si>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</si>
  <si>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</si>
  <si>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</si>
  <si>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</si>
  <si>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</si>
  <si>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</si>
  <si>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</si>
  <si>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</si>
  <si>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</si>
  <si>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</si>
  <si>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</si>
  <si>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</si>
  <si>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</si>
  <si>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</si>
  <si>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</si>
  <si>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</si>
  <si>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</si>
  <si>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</si>
  <si>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</si>
  <si>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</si>
  <si>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</si>
  <si>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</si>
  <si>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</si>
  <si>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</si>
  <si>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</si>
  <si>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</si>
  <si>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</si>
  <si>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</si>
  <si>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</si>
  <si>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</si>
  <si>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</si>
  <si>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</si>
  <si>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</si>
  <si>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</si>
  <si>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</si>
  <si>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</si>
  <si>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</si>
  <si>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</si>
  <si>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</si>
  <si>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</si>
  <si>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</si>
  <si>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</si>
  <si>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</si>
  <si>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</si>
  <si>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</si>
  <si>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</si>
  <si>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</si>
  <si>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</si>
  <si>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</si>
  <si>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</si>
  <si>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</si>
  <si>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</si>
  <si>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</si>
  <si>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</si>
  <si>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</si>
  <si>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</si>
  <si>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</si>
  <si>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</si>
  <si>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</si>
  <si>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</si>
  <si>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</si>
  <si>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</si>
  <si>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</si>
  <si>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</si>
  <si>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</si>
  <si>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</si>
  <si>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</si>
  <si>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</si>
  <si>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</si>
  <si>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</si>
  <si>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</si>
  <si>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</si>
  <si>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</si>
  <si>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</si>
  <si>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</si>
  <si>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</si>
  <si>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</si>
  <si>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</si>
  <si>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</si>
  <si>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</si>
  <si>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</si>
  <si>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</si>
  <si>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</si>
  <si>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</si>
  <si>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</si>
  <si>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</si>
  <si>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</si>
  <si>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</si>
  <si>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</si>
  <si>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</si>
  <si>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</si>
  <si>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</si>
  <si>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</si>
  <si>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</si>
  <si>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</si>
  <si>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</si>
  <si>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</si>
  <si>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</si>
  <si>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</si>
  <si>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</si>
  <si>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</si>
  <si>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</si>
  <si>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</si>
  <si>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</si>
  <si>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</si>
  <si>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</si>
  <si>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</si>
  <si>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</si>
  <si>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</si>
  <si>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</si>
  <si>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</si>
  <si>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</si>
  <si>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</si>
  <si>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</si>
  <si>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</si>
  <si>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</si>
  <si>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</si>
  <si>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</si>
  <si>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</si>
  <si>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</si>
  <si>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</si>
  <si>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</si>
  <si>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</si>
  <si>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</si>
  <si>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</si>
  <si>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</si>
  <si>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</si>
  <si>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</si>
  <si>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</si>
  <si>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</si>
  <si>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</si>
  <si>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</si>
  <si>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</si>
  <si>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</si>
  <si>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</si>
  <si>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</si>
  <si>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</si>
  <si>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</si>
  <si>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</si>
  <si>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</si>
  <si>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</si>
  <si>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</si>
  <si>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</si>
  <si>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</si>
  <si>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</si>
  <si>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</si>
  <si>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</si>
  <si>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</si>
  <si>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</si>
  <si>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</si>
  <si>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</si>
  <si>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</si>
  <si>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</si>
  <si>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</si>
  <si>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</si>
  <si>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</si>
  <si>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</si>
  <si>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</si>
  <si>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</si>
  <si>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</si>
  <si>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</si>
  <si>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</si>
  <si>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</si>
  <si>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</si>
  <si>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</si>
  <si>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</si>
  <si>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</si>
  <si>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</si>
  <si>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</si>
  <si>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</si>
  <si>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</si>
  <si>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</si>
  <si>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</si>
  <si>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</si>
  <si>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</si>
  <si>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</si>
  <si>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</si>
  <si>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</si>
  <si>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</si>
  <si>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</si>
  <si>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</si>
  <si>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</si>
  <si>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</si>
  <si>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</si>
  <si>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</si>
  <si>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</si>
  <si>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</si>
  <si>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</si>
  <si>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</si>
  <si>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</si>
  <si>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</si>
  <si>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</si>
  <si>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</si>
  <si>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</si>
  <si>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</si>
  <si>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</si>
  <si>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</si>
  <si>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</si>
  <si>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</si>
  <si>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</si>
  <si>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</si>
  <si>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</si>
  <si>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</si>
  <si>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</si>
  <si>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</si>
  <si>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</si>
  <si>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</si>
  <si>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</si>
  <si>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</si>
  <si>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</si>
  <si>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</si>
  <si>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</si>
  <si>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</si>
  <si>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</si>
  <si>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</si>
  <si>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</si>
  <si>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</si>
  <si>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</si>
  <si>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</si>
  <si>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</si>
  <si>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</si>
  <si>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</si>
  <si>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</si>
  <si>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</si>
  <si>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</si>
  <si>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</si>
  <si>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</si>
  <si>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</si>
  <si>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</si>
  <si>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</si>
  <si>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</si>
  <si>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</si>
  <si>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</si>
  <si>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</si>
  <si>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</si>
  <si>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</si>
  <si>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</si>
  <si>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</si>
  <si>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</si>
  <si>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</si>
  <si>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</si>
  <si>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</si>
  <si>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</si>
  <si>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</si>
  <si>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</si>
  <si>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</si>
  <si>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</si>
  <si>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</si>
  <si>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</si>
  <si>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</si>
  <si>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</si>
  <si>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</si>
  <si>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</si>
  <si>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</si>
  <si>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</si>
  <si>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</si>
  <si>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</si>
  <si>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</si>
  <si>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</si>
  <si>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</si>
  <si>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</si>
  <si>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</si>
  <si>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</si>
  <si>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</si>
  <si>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</si>
  <si>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</si>
  <si>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</si>
  <si>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</si>
  <si>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</si>
  <si>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</si>
  <si>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</si>
  <si>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</si>
  <si>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</si>
  <si>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</si>
  <si>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</si>
  <si>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</si>
  <si>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</si>
  <si>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</si>
  <si>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</si>
  <si>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</si>
  <si>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</si>
  <si>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</si>
  <si>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</si>
  <si>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</si>
  <si>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</si>
  <si>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</si>
  <si>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</si>
  <si>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</si>
  <si>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</si>
  <si>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</si>
  <si>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</si>
  <si>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</si>
  <si>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</si>
  <si>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</si>
  <si>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</si>
  <si>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</si>
  <si>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</si>
  <si>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</si>
  <si>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</si>
  <si>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</si>
  <si>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</si>
  <si>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</si>
  <si>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</si>
  <si>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</si>
  <si>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</si>
  <si>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</si>
  <si>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</si>
  <si>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</si>
  <si>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</si>
  <si>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</si>
  <si>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</si>
  <si>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</si>
  <si>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</si>
  <si>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</si>
  <si>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</si>
  <si>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</si>
  <si>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</si>
  <si>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</si>
  <si>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</si>
  <si>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</si>
  <si>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</si>
  <si>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</si>
  <si>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</si>
  <si>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</si>
  <si>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</si>
  <si>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</si>
  <si>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</si>
  <si>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</si>
  <si>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</si>
  <si>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</si>
  <si>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</si>
  <si>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</si>
  <si>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</si>
  <si>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</si>
  <si>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</si>
  <si>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</si>
  <si>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</si>
  <si>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</si>
  <si>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</si>
  <si>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</si>
  <si>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</si>
  <si>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</si>
  <si>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</si>
  <si>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</si>
  <si>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</si>
  <si>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</si>
  <si>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</si>
  <si>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</si>
  <si>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</si>
  <si>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</si>
  <si>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</si>
  <si>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</si>
  <si>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</si>
  <si>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</si>
  <si>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</si>
  <si>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</si>
  <si>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</si>
  <si>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</si>
  <si>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</si>
  <si>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</si>
  <si>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</si>
  <si>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</si>
  <si>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</si>
  <si>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</si>
  <si>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</si>
  <si>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</si>
  <si>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</si>
  <si>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</si>
  <si>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</si>
  <si>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</si>
  <si>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</si>
  <si>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</si>
  <si>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</si>
  <si>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</si>
  <si>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</si>
  <si>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</si>
  <si>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</si>
  <si>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</si>
  <si>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</si>
  <si>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</si>
  <si>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</si>
  <si>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</si>
  <si>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</si>
  <si>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</si>
  <si>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</si>
  <si>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</si>
  <si>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</si>
  <si>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</si>
  <si>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</si>
  <si>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</si>
  <si>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</si>
  <si>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</si>
  <si>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</si>
  <si>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</si>
  <si>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</si>
  <si>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</si>
  <si>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</si>
  <si>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</si>
  <si>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</si>
  <si>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</si>
  <si>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</si>
  <si>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</si>
  <si>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</si>
  <si>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</si>
  <si>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</si>
  <si>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</si>
  <si>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</si>
  <si>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</si>
  <si>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</si>
  <si>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</si>
  <si>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</si>
  <si>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</si>
  <si>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</si>
  <si>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</si>
  <si>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</si>
  <si>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</si>
  <si>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</si>
  <si>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</si>
  <si>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</si>
  <si>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</si>
  <si>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</si>
  <si>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</si>
  <si>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</si>
  <si>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</si>
  <si>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</si>
  <si>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</si>
  <si>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</si>
  <si>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</si>
  <si>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</si>
  <si>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</si>
  <si>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</si>
  <si>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</si>
  <si>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</si>
  <si>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</si>
  <si>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</si>
  <si>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</si>
  <si>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</si>
  <si>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</si>
  <si>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</si>
  <si>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</si>
  <si>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</si>
  <si>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</si>
  <si>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</si>
  <si>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</si>
  <si>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</si>
  <si>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</si>
  <si>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</si>
  <si>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</si>
  <si>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</si>
  <si>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</si>
  <si>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</si>
  <si>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</si>
  <si>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</si>
  <si>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</si>
  <si>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</si>
  <si>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</si>
  <si>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</si>
  <si>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</si>
  <si>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</si>
  <si>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</si>
  <si>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</si>
  <si>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</si>
  <si>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</si>
  <si>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</si>
  <si>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</si>
  <si>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</si>
  <si>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</si>
  <si>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</si>
  <si>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</si>
  <si>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</si>
  <si>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</si>
  <si>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</si>
  <si>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</si>
  <si>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</si>
  <si>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</si>
  <si>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</si>
  <si>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</si>
  <si>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</si>
  <si>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</si>
  <si>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</si>
  <si>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</si>
  <si>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</si>
  <si>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</si>
  <si>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</si>
  <si>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</si>
  <si>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</si>
  <si>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</si>
  <si>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</si>
  <si>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</si>
  <si>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</si>
  <si>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</si>
  <si>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</si>
  <si>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</si>
  <si>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</si>
  <si>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</si>
  <si>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</si>
  <si>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</si>
  <si>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</si>
  <si>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</si>
  <si>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</si>
  <si>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</si>
  <si>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</si>
  <si>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</si>
  <si>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</si>
  <si>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</si>
  <si>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</si>
  <si>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</si>
  <si>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</si>
  <si>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</si>
  <si>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</si>
  <si>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</si>
  <si>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</si>
  <si>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</si>
  <si>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</si>
  <si>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</si>
  <si>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</si>
  <si>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</si>
  <si>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</si>
  <si>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</si>
  <si>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</si>
  <si>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</si>
  <si>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</si>
  <si>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</si>
  <si>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</si>
  <si>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</si>
  <si>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</si>
  <si>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</si>
  <si>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</si>
  <si>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</si>
  <si>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</si>
  <si>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</si>
  <si>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</si>
  <si>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</si>
  <si>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</si>
  <si>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</si>
  <si>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</si>
  <si>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</si>
  <si>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</si>
  <si>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</si>
  <si>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</si>
  <si>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</si>
  <si>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</si>
  <si>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</si>
  <si>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</si>
  <si>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</si>
  <si>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</si>
  <si>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</si>
  <si>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</si>
  <si>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</si>
  <si>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</si>
  <si>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</si>
  <si>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</si>
  <si>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</si>
  <si>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</si>
  <si>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</si>
  <si>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</si>
  <si>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</si>
  <si>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</si>
  <si>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</si>
  <si>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</si>
  <si>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</si>
  <si>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</si>
  <si>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</si>
  <si>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</si>
  <si>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</si>
  <si>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</si>
  <si>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</si>
  <si>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</si>
  <si>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</si>
  <si>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</si>
  <si>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</si>
  <si>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</si>
  <si>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</si>
  <si>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</si>
  <si>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</si>
  <si>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</si>
  <si>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</si>
  <si>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</si>
  <si>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</si>
  <si>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</si>
  <si>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</si>
  <si>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</si>
  <si>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</si>
  <si>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</si>
  <si>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</si>
  <si>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</si>
  <si>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</si>
  <si>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</si>
  <si>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</si>
  <si>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</si>
  <si>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</si>
  <si>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</si>
  <si>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</si>
  <si>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</si>
  <si>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</si>
  <si>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</si>
  <si>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</si>
  <si>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</si>
  <si>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</si>
  <si>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</si>
  <si>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</si>
  <si>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</si>
  <si>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</si>
  <si>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</si>
  <si>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</si>
  <si>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</si>
  <si>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</si>
  <si>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</si>
  <si>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</si>
  <si>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</si>
  <si>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</si>
  <si>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</si>
  <si>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</si>
  <si>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</si>
  <si>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</si>
  <si>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</si>
  <si>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</si>
  <si>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</si>
  <si>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</si>
  <si>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</si>
  <si>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</si>
  <si>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</si>
  <si>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</si>
  <si>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</si>
  <si>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</si>
  <si>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</si>
  <si>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</si>
  <si>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</si>
  <si>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</si>
  <si>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</si>
  <si>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</si>
  <si>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</si>
  <si>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</si>
  <si>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</si>
  <si>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</si>
  <si>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</si>
  <si>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</si>
  <si>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</si>
  <si>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</si>
  <si>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</si>
  <si>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</si>
  <si>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</si>
  <si>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</si>
  <si>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</si>
  <si>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</si>
  <si>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</si>
  <si>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</si>
  <si>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</si>
  <si>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</si>
  <si>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</si>
  <si>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</si>
  <si>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</si>
  <si>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</si>
  <si>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</si>
  <si>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</si>
  <si>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</si>
  <si>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</si>
  <si>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</si>
  <si>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</si>
  <si>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</si>
  <si>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</si>
  <si>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</si>
  <si>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</si>
  <si>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</si>
  <si>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</si>
  <si>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</si>
  <si>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</si>
  <si>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</si>
  <si>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</si>
  <si>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</si>
  <si>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</si>
  <si>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</si>
  <si>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</si>
  <si>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</si>
  <si>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</si>
  <si>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</si>
  <si>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</si>
  <si>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</si>
  <si>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</si>
  <si>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</si>
  <si>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</si>
  <si>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</si>
  <si>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</si>
  <si>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</si>
  <si>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</si>
  <si>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</si>
  <si>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</si>
  <si>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</si>
  <si>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</si>
  <si>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</si>
  <si>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</si>
  <si>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</si>
  <si>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</si>
  <si>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</si>
  <si>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</si>
  <si>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</si>
  <si>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</si>
  <si>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</si>
  <si>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</si>
  <si>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</si>
  <si>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</si>
  <si>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</si>
  <si>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</si>
  <si>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</si>
  <si>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</si>
  <si>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</si>
  <si>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</si>
  <si>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</si>
  <si>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</si>
  <si>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</si>
  <si>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</si>
  <si>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</si>
  <si>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</si>
  <si>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</si>
  <si>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</si>
  <si>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</si>
  <si>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</si>
  <si>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</si>
  <si>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</si>
  <si>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</si>
  <si>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</si>
  <si>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</si>
  <si>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</si>
  <si>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</si>
  <si>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</si>
  <si>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</si>
  <si>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</si>
  <si>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</si>
  <si>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</si>
  <si>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</si>
  <si>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</si>
  <si>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</si>
  <si>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</si>
  <si>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</si>
  <si>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</si>
  <si>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</si>
  <si>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</si>
  <si>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</si>
  <si>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</si>
  <si>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</si>
  <si>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</si>
  <si>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</si>
  <si>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</si>
  <si>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</si>
  <si>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</si>
  <si>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</si>
  <si>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</si>
  <si>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</si>
  <si>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</si>
  <si>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</si>
  <si>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</si>
  <si>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</si>
  <si>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</si>
  <si>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</si>
  <si>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</si>
  <si>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</si>
  <si>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</si>
  <si>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</si>
  <si>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</si>
  <si>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</si>
  <si>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</si>
  <si>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</si>
  <si>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</si>
  <si>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</si>
  <si>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</si>
  <si>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</si>
  <si>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</si>
  <si>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</si>
  <si>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</si>
  <si>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</si>
  <si>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</si>
  <si>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</si>
  <si>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</si>
  <si>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</si>
  <si>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</si>
  <si>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</si>
  <si>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</si>
  <si>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</si>
  <si>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</si>
  <si>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</si>
  <si>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</si>
  <si>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</si>
  <si>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</si>
  <si>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</si>
  <si>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</si>
  <si>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</si>
  <si>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</si>
  <si>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</si>
  <si>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</si>
  <si>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</si>
  <si>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</si>
  <si>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</si>
  <si>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</si>
  <si>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</si>
  <si>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</si>
  <si>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</si>
  <si>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</si>
  <si>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</si>
  <si>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</si>
  <si>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</si>
  <si>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</si>
  <si>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</si>
  <si>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</si>
  <si>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</si>
  <si>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</si>
  <si>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</si>
  <si>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</si>
  <si>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</si>
  <si>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</si>
  <si>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</si>
  <si>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</si>
  <si>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</si>
  <si>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</si>
  <si>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</si>
  <si>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</si>
  <si>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</si>
  <si>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</si>
  <si>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</si>
  <si>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</si>
  <si>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</si>
  <si>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</si>
  <si>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</si>
  <si>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</si>
  <si>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</si>
  <si>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</si>
  <si>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</si>
  <si>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</si>
  <si>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</si>
  <si>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</si>
  <si>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</si>
  <si>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</si>
  <si>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</si>
  <si>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</si>
  <si>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</si>
  <si>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</si>
  <si>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</si>
  <si>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</si>
  <si>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</si>
  <si>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</si>
  <si>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</si>
  <si>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</si>
  <si>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</si>
  <si>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</si>
  <si>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</si>
  <si>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</si>
  <si>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</si>
  <si>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</si>
  <si>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</si>
  <si>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</si>
  <si>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</si>
  <si>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</si>
  <si>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</si>
  <si>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</si>
  <si>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</si>
  <si>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</si>
  <si>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</si>
  <si>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</si>
  <si>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</si>
  <si>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</si>
  <si>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</si>
  <si>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</si>
  <si>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</si>
  <si>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</si>
  <si>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</si>
  <si>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</si>
  <si>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</si>
  <si>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</si>
  <si>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</si>
  <si>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</si>
  <si>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</si>
  <si>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</si>
  <si>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</si>
  <si>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</si>
  <si>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</si>
  <si>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</si>
  <si>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</si>
  <si>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</si>
  <si>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</si>
  <si>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</si>
  <si>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</si>
  <si>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</si>
  <si>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</si>
  <si>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</si>
  <si>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</si>
  <si>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</si>
  <si>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</si>
  <si>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</si>
  <si>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</si>
  <si>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</si>
  <si>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</si>
  <si>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</si>
  <si>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</si>
  <si>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</si>
  <si>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</si>
  <si>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</si>
  <si>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</si>
  <si>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</si>
  <si>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</si>
  <si>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</si>
  <si>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</si>
  <si>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</si>
  <si>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</si>
  <si>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</si>
  <si>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</si>
  <si>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</si>
  <si>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</si>
  <si>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</si>
  <si>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</si>
  <si>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</si>
  <si>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</si>
  <si>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</si>
  <si>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</si>
  <si>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</si>
  <si>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</si>
  <si>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</si>
  <si>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</si>
  <si>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</si>
  <si>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</si>
  <si>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</si>
  <si>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</si>
  <si>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</si>
  <si>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</si>
  <si>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</si>
  <si>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</si>
  <si>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</si>
  <si>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</si>
  <si>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</si>
  <si>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</si>
  <si>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</si>
  <si>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</si>
  <si>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</si>
  <si>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</si>
  <si>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</si>
  <si>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</si>
  <si>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</si>
  <si>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</si>
  <si>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</si>
  <si>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</si>
  <si>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</si>
  <si>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</si>
  <si>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</si>
  <si>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</si>
  <si>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</si>
  <si>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</si>
  <si>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</si>
  <si>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</si>
  <si>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</si>
  <si>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</si>
  <si>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</si>
  <si>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</si>
  <si>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</si>
  <si>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</si>
  <si>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</si>
  <si>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</si>
  <si>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</si>
  <si>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</si>
  <si>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</si>
  <si>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</si>
  <si>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</si>
  <si>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</si>
  <si>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</si>
  <si>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</si>
  <si>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</si>
  <si>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</si>
  <si>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</si>
  <si>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</si>
  <si>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</si>
  <si>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</si>
  <si>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</si>
  <si>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</si>
  <si>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</si>
  <si>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</si>
  <si>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</si>
  <si>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</si>
  <si>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</si>
  <si>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</si>
  <si>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</si>
  <si>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</si>
  <si>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</si>
  <si>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</si>
  <si>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</si>
  <si>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</si>
  <si>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</si>
  <si>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</si>
  <si>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</si>
  <si>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</si>
  <si>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</si>
  <si>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</si>
  <si>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</si>
  <si>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</si>
  <si>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</si>
  <si>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</si>
  <si>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</si>
  <si>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</si>
  <si>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</si>
  <si>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</si>
  <si>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</si>
  <si>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</si>
  <si>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</si>
  <si>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</si>
  <si>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</si>
  <si>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</si>
  <si>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</si>
  <si>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</si>
  <si>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</si>
  <si>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</si>
  <si>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</si>
  <si>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</si>
  <si>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</si>
  <si>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</si>
  <si>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</si>
  <si>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</si>
  <si>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</si>
  <si>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</si>
  <si>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</si>
  <si>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</si>
  <si>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</si>
  <si>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</si>
  <si>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</si>
  <si>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</si>
  <si>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</si>
  <si>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</si>
  <si>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</si>
  <si>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</si>
  <si>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</si>
  <si>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</si>
  <si>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</si>
  <si>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</si>
  <si>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</si>
  <si>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</si>
  <si>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</si>
  <si>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</si>
  <si>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</si>
  <si>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</si>
  <si>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</si>
  <si>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</si>
  <si>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</si>
  <si>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</si>
  <si>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</si>
  <si>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</si>
  <si>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</si>
  <si>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</si>
  <si>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</si>
  <si>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</si>
  <si>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</si>
  <si>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</si>
  <si>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</si>
  <si>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</si>
  <si>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</si>
  <si>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</si>
  <si>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</si>
  <si>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</si>
  <si>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</si>
  <si>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</si>
  <si>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</si>
  <si>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</si>
  <si>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</si>
  <si>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</si>
  <si>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</si>
  <si>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</si>
  <si>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</si>
  <si>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</si>
  <si>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</si>
  <si>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</si>
  <si>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</si>
  <si>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</si>
  <si>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</si>
  <si>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</si>
  <si>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</si>
  <si>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</si>
  <si>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</si>
  <si>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</si>
  <si>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</si>
  <si>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</si>
  <si>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</si>
  <si>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</si>
  <si>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</si>
  <si>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</si>
  <si>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</si>
  <si>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</si>
  <si>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</si>
  <si>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</si>
  <si>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</si>
  <si>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</si>
  <si>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</si>
  <si>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</si>
  <si>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</si>
  <si>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</si>
  <si>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</si>
  <si>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</si>
  <si>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</si>
  <si>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</si>
  <si>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</si>
  <si>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</si>
  <si>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</si>
  <si>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</si>
  <si>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</si>
  <si>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</si>
  <si>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</si>
  <si>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</si>
  <si>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</si>
  <si>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</si>
  <si>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</si>
  <si>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</si>
  <si>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</si>
  <si>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</si>
  <si>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</si>
  <si>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</si>
  <si>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</si>
  <si>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</si>
  <si>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</si>
  <si>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</si>
  <si>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</si>
  <si>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</si>
  <si>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</si>
  <si>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</si>
  <si>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</si>
  <si>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</si>
  <si>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</si>
  <si>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</si>
  <si>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</si>
  <si>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</si>
  <si>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</si>
  <si>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</si>
  <si>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</si>
  <si>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</si>
  <si>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</si>
  <si>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</si>
  <si>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</si>
  <si>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</si>
  <si>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</si>
  <si>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</si>
  <si>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</si>
  <si>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</si>
  <si>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</si>
  <si>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</si>
  <si>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</si>
  <si>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</si>
  <si>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</si>
  <si>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</si>
  <si>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</si>
  <si>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</si>
  <si>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</si>
  <si>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</si>
  <si>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</si>
  <si>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</si>
  <si>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</si>
  <si>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</si>
  <si>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</si>
  <si>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</si>
  <si>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</si>
  <si>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</si>
  <si>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</si>
  <si>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</si>
  <si>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</si>
  <si>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</si>
  <si>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</si>
  <si>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</si>
  <si>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</si>
  <si>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</si>
  <si>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</si>
  <si>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</si>
  <si>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</si>
  <si>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</si>
  <si>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</si>
  <si>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</si>
  <si>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</si>
  <si>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</si>
  <si>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</si>
  <si>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</si>
  <si>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</si>
  <si>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</si>
  <si>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</si>
  <si>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</si>
  <si>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</si>
  <si>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</si>
  <si>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</si>
  <si>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</si>
  <si>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</si>
  <si>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</si>
  <si>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</si>
  <si>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</si>
  <si>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</si>
  <si>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</si>
  <si>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</si>
  <si>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</si>
  <si>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</si>
  <si>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</si>
  <si>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</si>
  <si>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</si>
  <si>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</si>
  <si>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</si>
  <si>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</si>
  <si>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</si>
  <si>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</si>
  <si>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</si>
  <si>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</si>
  <si>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</si>
  <si>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</si>
  <si>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</si>
  <si>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</si>
  <si>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</si>
  <si>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</si>
  <si>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</si>
  <si>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</si>
  <si>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</si>
  <si>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</si>
  <si>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</si>
  <si>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</si>
  <si>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</si>
  <si>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</si>
  <si>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</si>
  <si>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</si>
  <si>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</si>
  <si>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</si>
  <si>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</si>
  <si>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</si>
  <si>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</si>
  <si>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</si>
  <si>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</si>
  <si>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</si>
  <si>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</si>
  <si>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</si>
  <si>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</si>
  <si>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</si>
  <si>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</si>
  <si>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</si>
  <si>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</si>
  <si>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</si>
  <si>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</si>
  <si>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</si>
  <si>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</si>
  <si>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</si>
  <si>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</si>
  <si>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</si>
  <si>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</si>
  <si>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</si>
  <si>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</si>
  <si>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</si>
  <si>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</si>
  <si>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</si>
  <si>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</si>
  <si>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</si>
  <si>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</si>
  <si>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</si>
  <si>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</si>
  <si>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</si>
  <si>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</si>
  <si>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</si>
  <si>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</si>
  <si>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</si>
  <si>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</si>
  <si>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</si>
  <si>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</si>
  <si>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</si>
  <si>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</si>
  <si>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</si>
  <si>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</si>
  <si>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</si>
  <si>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</si>
  <si>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</si>
  <si>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</si>
  <si>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</si>
  <si>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</si>
  <si>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</si>
  <si>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</si>
  <si>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</si>
  <si>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</si>
  <si>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</si>
  <si>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</si>
  <si>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</si>
  <si>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</si>
  <si>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</si>
  <si>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</si>
  <si>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</si>
  <si>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</si>
  <si>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</si>
  <si>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</si>
  <si>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</si>
  <si>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</si>
  <si>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</si>
  <si>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</si>
  <si>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</si>
  <si>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</si>
  <si>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</si>
  <si>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</si>
  <si>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</si>
  <si>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</si>
  <si>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</si>
  <si>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</si>
  <si>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</si>
  <si>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</si>
  <si>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</si>
  <si>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</si>
  <si>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</si>
  <si>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</si>
  <si>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</si>
  <si>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</si>
  <si>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</si>
  <si>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</si>
  <si>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</si>
  <si>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</si>
  <si>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</si>
  <si>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</si>
  <si>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</si>
  <si>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</si>
  <si>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</si>
  <si>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</si>
  <si>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</si>
  <si>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</si>
  <si>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</si>
  <si>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</si>
  <si>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</si>
  <si>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</si>
  <si>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</si>
  <si>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</si>
  <si>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</si>
  <si>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</si>
  <si>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</si>
  <si>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</si>
  <si>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</si>
  <si>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</si>
  <si>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</si>
  <si>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</si>
  <si>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</si>
  <si>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</si>
  <si>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</si>
  <si>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</si>
  <si>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</si>
  <si>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</si>
  <si>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</si>
  <si>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</si>
  <si>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</si>
  <si>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</si>
  <si>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</si>
  <si>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</si>
  <si>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</si>
  <si>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</si>
  <si>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</si>
  <si>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</si>
  <si>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</si>
  <si>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</si>
  <si>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</si>
  <si>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</si>
  <si>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</si>
  <si>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</si>
  <si>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</si>
  <si>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</si>
  <si>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</si>
  <si>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</si>
  <si>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</si>
  <si>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</si>
  <si>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</si>
  <si>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</si>
  <si>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</si>
  <si>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</si>
  <si>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</si>
  <si>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</si>
  <si>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</si>
  <si>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</si>
  <si>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</si>
  <si>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</si>
  <si>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</si>
  <si>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</si>
  <si>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</si>
  <si>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</si>
  <si>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</si>
  <si>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</si>
  <si>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</si>
  <si>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</si>
  <si>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</si>
  <si>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</si>
  <si>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</si>
  <si>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</si>
  <si>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</si>
  <si>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</si>
  <si>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</si>
  <si>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</si>
  <si>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</si>
  <si>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</si>
  <si>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</si>
  <si>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</si>
  <si>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</si>
  <si>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</si>
  <si>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</si>
  <si>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</si>
  <si>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</si>
  <si>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</si>
  <si>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</si>
  <si>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</si>
  <si>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</si>
  <si>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</si>
  <si>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</si>
  <si>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</si>
  <si>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</si>
  <si>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</si>
  <si>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</si>
  <si>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</si>
  <si>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</si>
  <si>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</si>
  <si>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</si>
  <si>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</si>
  <si>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</si>
  <si>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</si>
  <si>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</si>
  <si>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</si>
  <si>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</si>
  <si>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</si>
  <si>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</si>
  <si>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</si>
  <si>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</si>
  <si>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</si>
  <si>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</si>
  <si>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</si>
  <si>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</si>
  <si>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</si>
  <si>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</si>
  <si>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</si>
  <si>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</si>
  <si>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</si>
  <si>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</si>
  <si>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</si>
  <si>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</si>
  <si>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</si>
  <si>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</si>
  <si>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</si>
  <si>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</si>
  <si>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</si>
  <si>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</si>
  <si>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</si>
  <si>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</si>
  <si>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</si>
  <si>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</si>
  <si>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</si>
  <si>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</si>
  <si>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</si>
  <si>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</si>
  <si>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</si>
  <si>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</si>
  <si>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</si>
  <si>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</si>
  <si>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</si>
  <si>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</si>
  <si>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</si>
  <si>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</si>
  <si>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</si>
  <si>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</si>
  <si>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</si>
  <si>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</si>
  <si>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</si>
  <si>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</si>
  <si>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</si>
  <si>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</si>
  <si>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</si>
  <si>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</si>
  <si>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</si>
  <si>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</si>
  <si>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</si>
  <si>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</si>
  <si>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</si>
  <si>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</si>
  <si>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</si>
  <si>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</si>
  <si>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</si>
  <si>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</si>
  <si>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</si>
  <si>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</si>
  <si>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</si>
  <si>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</si>
  <si>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</si>
  <si>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</si>
  <si>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</si>
  <si>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</si>
  <si>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</si>
  <si>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</si>
  <si>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</si>
  <si>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</si>
  <si>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</si>
  <si>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</si>
  <si>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</si>
  <si>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</si>
  <si>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</si>
  <si>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</si>
  <si>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</si>
  <si>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</si>
  <si>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</si>
  <si>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</si>
  <si>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</si>
  <si>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</si>
  <si>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</si>
  <si>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</si>
  <si>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</si>
  <si>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</si>
  <si>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</si>
  <si>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</si>
  <si>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</si>
  <si>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</si>
  <si>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</si>
  <si>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</si>
  <si>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</si>
  <si>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</si>
  <si>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</si>
  <si>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</si>
  <si>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</si>
  <si>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</si>
  <si>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</si>
  <si>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</si>
  <si>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</si>
  <si>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</si>
  <si>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</si>
  <si>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</si>
  <si>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</si>
  <si>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</si>
  <si>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</si>
  <si>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</si>
  <si>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</si>
  <si>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</si>
  <si>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</si>
  <si>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</si>
  <si>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</si>
  <si>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</si>
  <si>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</si>
  <si>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</si>
  <si>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</si>
  <si>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</si>
  <si>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</si>
  <si>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</si>
  <si>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</si>
  <si>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</si>
  <si>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</si>
  <si>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</si>
  <si>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</si>
  <si>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</si>
  <si>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</si>
  <si>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</si>
  <si>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</si>
  <si>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</si>
  <si>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</si>
  <si>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</si>
  <si>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</si>
  <si>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</si>
  <si>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</si>
  <si>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</si>
  <si>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</si>
  <si>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</si>
  <si>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</si>
  <si>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</si>
  <si>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</si>
  <si>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</si>
  <si>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</si>
  <si>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</si>
  <si>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</si>
  <si>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</si>
  <si>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</si>
  <si>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</si>
  <si>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</si>
  <si>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</si>
  <si>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</si>
  <si>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</si>
  <si>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</si>
  <si>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</si>
  <si>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</si>
  <si>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</si>
  <si>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</si>
  <si>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</si>
  <si>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</si>
  <si>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</si>
  <si>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</si>
  <si>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</si>
  <si>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</si>
  <si>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</si>
  <si>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</si>
  <si>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</si>
  <si>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</si>
  <si>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</si>
  <si>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</si>
  <si>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</si>
  <si>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</si>
  <si>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</si>
  <si>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</si>
  <si>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</si>
  <si>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</si>
  <si>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</si>
  <si>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</si>
  <si>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</si>
  <si>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</si>
  <si>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</si>
  <si>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</si>
  <si>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</si>
  <si>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</si>
  <si>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</si>
  <si>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</si>
  <si>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</si>
  <si>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</si>
  <si>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</si>
  <si>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</si>
  <si>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</si>
  <si>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</si>
  <si>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</si>
  <si>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</si>
  <si>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</si>
  <si>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</si>
  <si>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</si>
  <si>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</si>
  <si>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</si>
  <si>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</si>
  <si>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</si>
  <si>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</si>
  <si>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</si>
  <si>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</si>
  <si>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</si>
  <si>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</si>
  <si>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</si>
  <si>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</si>
  <si>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</si>
  <si>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</si>
  <si>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</si>
  <si>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</si>
  <si>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</si>
  <si>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</si>
  <si>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</si>
  <si>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</si>
  <si>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</si>
  <si>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</si>
  <si>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</si>
  <si>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</si>
  <si>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</si>
  <si>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</si>
  <si>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</si>
  <si>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</si>
  <si>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</si>
  <si>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</si>
  <si>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</si>
  <si>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</si>
  <si>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</si>
  <si>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</si>
  <si>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</si>
  <si>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</si>
  <si>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</si>
  <si>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</si>
  <si>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</si>
  <si>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</si>
  <si>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</si>
  <si>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</si>
  <si>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</si>
  <si>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</si>
  <si>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</si>
  <si>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</si>
  <si>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</si>
  <si>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</si>
  <si>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</si>
  <si>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</si>
  <si>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</si>
  <si>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</si>
  <si>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</si>
  <si>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</si>
  <si>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</si>
  <si>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</si>
  <si>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</si>
  <si>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</si>
  <si>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</si>
  <si>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</si>
  <si>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</si>
  <si>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</si>
  <si>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</si>
  <si>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</si>
  <si>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</si>
  <si>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</si>
  <si>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</si>
  <si>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</si>
  <si>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</si>
  <si>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</si>
  <si>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</si>
  <si>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</si>
  <si>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</si>
  <si>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</si>
  <si>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</si>
  <si>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</si>
  <si>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</si>
  <si>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</si>
  <si>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</si>
  <si>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</si>
  <si>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</si>
  <si>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</si>
  <si>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</si>
  <si>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</si>
  <si>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</si>
  <si>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</si>
  <si>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</si>
  <si>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</si>
  <si>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</si>
  <si>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</si>
  <si>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</si>
  <si>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</si>
  <si>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</si>
  <si>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</si>
  <si>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</si>
  <si>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</si>
  <si>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</si>
  <si>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</si>
  <si>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</si>
  <si>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</si>
  <si>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</si>
  <si>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</si>
  <si>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</si>
  <si>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</si>
  <si>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</si>
  <si>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</si>
  <si>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</si>
  <si>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</si>
  <si>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</si>
  <si>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</si>
  <si>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</si>
  <si>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</si>
  <si>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</si>
  <si>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</si>
  <si>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</si>
  <si>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</si>
  <si>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</si>
  <si>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</si>
  <si>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</si>
  <si>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</si>
  <si>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</si>
  <si>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</si>
  <si>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</si>
  <si>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</si>
  <si>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</si>
  <si>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</si>
  <si>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</si>
  <si>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</si>
  <si>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</si>
  <si>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</si>
  <si>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</si>
  <si>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</si>
  <si>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</si>
  <si>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</si>
  <si>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</si>
  <si>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</si>
  <si>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</si>
  <si>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</si>
  <si>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</si>
  <si>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</si>
  <si>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</si>
  <si>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</si>
  <si>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</si>
  <si>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</si>
  <si>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</si>
  <si>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</si>
  <si>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</si>
  <si>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</si>
  <si>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</si>
  <si>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</si>
  <si>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</si>
  <si>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</si>
  <si>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</si>
  <si>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</si>
  <si>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</si>
  <si>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</si>
  <si>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</si>
  <si>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</si>
  <si>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</si>
  <si>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</si>
  <si>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</si>
  <si>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</si>
  <si>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</si>
  <si>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</si>
  <si>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</si>
  <si>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</si>
  <si>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</si>
  <si>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</si>
  <si>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</si>
  <si>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</si>
  <si>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</si>
  <si>
    <t>Canada</t>
  </si>
  <si>
    <t>Great Britain</t>
  </si>
  <si>
    <t>United States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</si>
  <si>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</si>
  <si>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</si>
  <si>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</si>
  <si>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</si>
  <si>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</si>
  <si>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</si>
  <si>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</si>
  <si>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</si>
  <si>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</si>
  <si>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</si>
  <si>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</si>
  <si>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</si>
  <si>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</si>
  <si>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</si>
  <si>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</si>
  <si>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</si>
  <si>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</si>
  <si>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</si>
  <si>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</si>
  <si>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</si>
  <si>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</si>
  <si>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</si>
  <si>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</si>
  <si>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</si>
  <si>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</si>
  <si>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</si>
  <si>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</si>
  <si>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</si>
  <si>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</si>
  <si>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</si>
  <si>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</si>
  <si>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</si>
  <si>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</si>
  <si>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</si>
  <si>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</si>
  <si>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</si>
  <si>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</si>
  <si>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</si>
  <si>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</si>
  <si>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</si>
  <si>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</si>
  <si>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</si>
  <si>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</si>
  <si>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</si>
  <si>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</si>
  <si>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</si>
  <si>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</si>
  <si>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</si>
  <si>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</si>
  <si>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</si>
  <si>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</si>
  <si>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</si>
  <si>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</si>
  <si>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</si>
  <si>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</si>
  <si>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</si>
  <si>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</si>
  <si>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</si>
  <si>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</si>
  <si>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</si>
  <si>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</si>
  <si>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</si>
  <si>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journalism</t>
  </si>
  <si>
    <t>Data for sub-category "Plays" in US, Great Britain, and Canada</t>
  </si>
  <si>
    <t>Factorization</t>
  </si>
  <si>
    <t>Transpose Table to Fit Standard Excel Regression Add-In Format …</t>
  </si>
  <si>
    <t>Month Started is December? -1 = Yes, 1 = No</t>
  </si>
  <si>
    <t>Country, 1 = US, -1 = GB</t>
  </si>
  <si>
    <t>Month</t>
  </si>
  <si>
    <t>Country</t>
  </si>
  <si>
    <t>Month = Dec?</t>
  </si>
  <si>
    <t>Dec - US</t>
  </si>
  <si>
    <t>NonDec - GB</t>
  </si>
  <si>
    <t>Predicted Probability of Success…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</si>
</sst>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" fontId="0" fillId="0" borderId="0" xfId="2" applyNumberFormat="1" applyFont="1"/>
    <xf numFmtId="37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3" xfId="0" applyFont="1" applyBorder="1" applyAlignment="1">
      <alignment horizontal="right"/>
    </xf>
    <xf numFmtId="0" fontId="0" fillId="0" borderId="2" xfId="0" applyBorder="1" applyAlignment="1">
      <alignment horizontal="right"/>
    </xf>
    <xf numFmtId="9" fontId="0" fillId="0" borderId="0" xfId="2" applyFont="1"/>
    <xf numFmtId="0" fontId="0" fillId="0" borderId="0" xfId="2" applyNumberFormat="1" applyFont="1"/>
    <xf numFmtId="0" fontId="0" fillId="0" borderId="0" xfId="0" applyFill="1" applyBorder="1" applyAlignment="1"/>
    <xf numFmtId="0" fontId="0" fillId="0" borderId="4" xfId="0" applyFill="1" applyBorder="1" applyAlignment="1"/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  <color rgb="FFBA4A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[Homework-1-Spreadsheets-Guenthner.xlsx]Pivot-by-Category!PivotTable2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'Pivot-by-Category'!$C$3:$C$4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'Pivot-by-Category'!$B$5:$B$14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0-4FA5-956B-4FD9F8CD0E2A}"/>
            </c:ext>
          </c:extLst>
        </c:ser>
        <c:ser>
          <c:idx val="1"/>
          <c:order val="1"/>
          <c:tx>
            <c:strRef>
              <c:f>'Pivot-by-Category'!$D$3:$D$4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'Pivot-by-Category'!$B$5:$B$14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6E1-4800-9004-4AFEFA20E429}"/>
            </c:ext>
          </c:extLst>
        </c:ser>
        <c:ser>
          <c:idx val="2"/>
          <c:order val="2"/>
          <c:tx>
            <c:strRef>
              <c:f>'Pivot-by-Category'!$E$3:$E$4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'Pivot-by-Category'!$B$5:$B$14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6E1-4800-9004-4AFEFA20E429}"/>
            </c:ext>
          </c:extLst>
        </c:ser>
        <c:ser>
          <c:idx val="3"/>
          <c:order val="3"/>
          <c:tx>
            <c:strRef>
              <c:f>'Pivot-by-Category'!$F$3:$F$4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'Pivot-by-Category'!$B$5:$B$14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'Pivot-by-Category'!$F$5:$F$14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E1-4800-9004-4AFEFA20E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9999344"/>
        <c:axId val="479992456"/>
      </c:barChart>
      <c:catAx>
        <c:axId val="479999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2456"/>
        <c:crosses val="autoZero"/>
        <c:auto val="1"/>
        <c:lblAlgn val="ctr"/>
        <c:lblOffset val="100"/>
        <c:noMultiLvlLbl val="0"/>
      </c:catAx>
      <c:valAx>
        <c:axId val="47999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[Homework-1-Spreadsheets-Guenthner.xlsx]Pivot-by-Sub-category!PivotTable3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'Pivot-by-Sub-category'!$B$4:$B$5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C-40EC-B238-B335BF9D9090}"/>
            </c:ext>
          </c:extLst>
        </c:ser>
        <c:ser>
          <c:idx val="1"/>
          <c:order val="1"/>
          <c:tx>
            <c:strRef>
              <c:f>'Pivot-by-Sub-category'!$C$4:$C$5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A-4A9B-8160-D4C108A615FA}"/>
            </c:ext>
          </c:extLst>
        </c:ser>
        <c:ser>
          <c:idx val="2"/>
          <c:order val="2"/>
          <c:tx>
            <c:strRef>
              <c:f>'Pivot-by-Sub-category'!$D$4:$D$5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FA-4A9B-8160-D4C108A615FA}"/>
            </c:ext>
          </c:extLst>
        </c:ser>
        <c:ser>
          <c:idx val="3"/>
          <c:order val="3"/>
          <c:tx>
            <c:strRef>
              <c:f>'Pivot-by-Sub-category'!$E$4:$E$5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'Pivot-by-Sub-category'!$A$6:$A$47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'Pivot-by-Sub-category'!$E$6:$E$47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FA-4A9B-8160-D4C108A61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955720"/>
        <c:axId val="479955064"/>
      </c:barChart>
      <c:catAx>
        <c:axId val="479955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55064"/>
        <c:crosses val="autoZero"/>
        <c:auto val="1"/>
        <c:lblAlgn val="ctr"/>
        <c:lblOffset val="100"/>
        <c:noMultiLvlLbl val="0"/>
      </c:catAx>
      <c:valAx>
        <c:axId val="47995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55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[Homework-1-Spreadsheets-Guenthner.xlsx]Pivot-by-Start-Time!PivotTable1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'Pivot-by-Start-Time'!$B$4:$B$5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5-416F-966A-303E82769E0D}"/>
            </c:ext>
          </c:extLst>
        </c:ser>
        <c:ser>
          <c:idx val="1"/>
          <c:order val="1"/>
          <c:tx>
            <c:strRef>
              <c:f>'Pivot-by-Start-Time'!$C$4:$C$5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C5-416F-966A-303E82769E0D}"/>
            </c:ext>
          </c:extLst>
        </c:ser>
        <c:ser>
          <c:idx val="2"/>
          <c:order val="2"/>
          <c:tx>
            <c:strRef>
              <c:f>'Pivot-by-Start-Time'!$D$4:$D$5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C5-416F-966A-303E82769E0D}"/>
            </c:ext>
          </c:extLst>
        </c:ser>
        <c:ser>
          <c:idx val="3"/>
          <c:order val="3"/>
          <c:tx>
            <c:strRef>
              <c:f>'Pivot-by-Start-Time'!$E$4:$E$5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'Pivot-by-Start-Time'!$A$6:$A$18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'Pivot-by-Start-Time'!$E$6:$E$18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1-4555-AC57-A159DF0F94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707560"/>
        <c:axId val="562710184"/>
      </c:lineChart>
      <c:catAx>
        <c:axId val="562707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Campaign Started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10184"/>
        <c:crosses val="autoZero"/>
        <c:auto val="1"/>
        <c:lblAlgn val="ctr"/>
        <c:lblOffset val="100"/>
        <c:noMultiLvlLbl val="0"/>
      </c:catAx>
      <c:valAx>
        <c:axId val="5627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07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Kickstarter Success Depends on How Much You Ask For ...</a:t>
            </a:r>
          </a:p>
        </c:rich>
      </c:tx>
      <c:layout>
        <c:manualLayout>
          <c:xMode val="edge"/>
          <c:yMode val="edge"/>
          <c:x val="0.16472597836851963"/>
          <c:y val="3.5180299032541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025710671595693"/>
          <c:y val="0.13048372911169745"/>
          <c:w val="0.82962846020337122"/>
          <c:h val="0.51062957499705675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2225" cap="rnd">
              <a:solidFill>
                <a:srgbClr val="00B050"/>
              </a:solidFill>
            </a:ln>
            <a:effectLst>
              <a:glow rad="63500">
                <a:schemeClr val="accent6">
                  <a:satMod val="175000"/>
                  <a:alpha val="40000"/>
                </a:schemeClr>
              </a:glow>
            </a:effectLst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C-4761-BC39-C10B419A23E9}"/>
            </c:ext>
          </c:extLst>
        </c:ser>
        <c:ser>
          <c:idx val="1"/>
          <c:order val="1"/>
          <c:tx>
            <c:v>Failed</c:v>
          </c:tx>
          <c:spPr>
            <a:ln w="22225" cap="rnd">
              <a:solidFill>
                <a:srgbClr val="C00000"/>
              </a:solidFill>
            </a:ln>
            <a:effectLst/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2C-4761-BC39-C10B419A23E9}"/>
            </c:ext>
          </c:extLst>
        </c:ser>
        <c:ser>
          <c:idx val="2"/>
          <c:order val="2"/>
          <c:tx>
            <c:v>Canceled</c:v>
          </c:tx>
          <c:spPr>
            <a:ln w="22225" cap="rnd">
              <a:solidFill>
                <a:schemeClr val="accent3"/>
              </a:solidFill>
            </a:ln>
            <a:effectLst/>
          </c:spPr>
          <c:marker>
            <c:symbol val="none"/>
          </c:marker>
          <c:cat>
            <c:strRef>
              <c:f>'Bonus Activity'!$A$2:$A$13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Activity'!$H$2:$H$13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2C-4761-BC39-C10B419A2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387344"/>
        <c:axId val="558392264"/>
      </c:lineChart>
      <c:catAx>
        <c:axId val="55838734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92264"/>
        <c:crosses val="autoZero"/>
        <c:auto val="1"/>
        <c:lblAlgn val="ctr"/>
        <c:lblOffset val="100"/>
        <c:noMultiLvlLbl val="0"/>
      </c:catAx>
      <c:valAx>
        <c:axId val="558392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38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5384257851952813"/>
          <c:y val="8.3201407211961301E-2"/>
          <c:w val="0.49231484296094369"/>
          <c:h val="5.93671701327571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3381452318459"/>
          <c:y val="5.5555555555555552E-2"/>
          <c:w val="0.87232174103237092"/>
          <c:h val="0.69315543890347031"/>
        </c:manualLayout>
      </c:layout>
      <c:lineChart>
        <c:grouping val="standard"/>
        <c:varyColors val="0"/>
        <c:ser>
          <c:idx val="0"/>
          <c:order val="0"/>
          <c:tx>
            <c:strRef>
              <c:f>'EXTRA Calcs-for-Report'!$AT$14</c:f>
              <c:strCache>
                <c:ptCount val="1"/>
                <c:pt idx="0">
                  <c:v>Canada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'EXTRA Calcs-for-Report'!$AU$13:$BF$13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'EXTRA Calcs-for-Report'!$AU$14:$BF$14</c:f>
              <c:numCache>
                <c:formatCode>0%</c:formatCode>
                <c:ptCount val="12"/>
                <c:pt idx="0">
                  <c:v>1</c:v>
                </c:pt>
                <c:pt idx="1">
                  <c:v>0.66666666666666663</c:v>
                </c:pt>
                <c:pt idx="2">
                  <c:v>1</c:v>
                </c:pt>
                <c:pt idx="3">
                  <c:v>1</c:v>
                </c:pt>
                <c:pt idx="4">
                  <c:v>0.5</c:v>
                </c:pt>
                <c:pt idx="6">
                  <c:v>0.33333333333333331</c:v>
                </c:pt>
                <c:pt idx="7">
                  <c:v>0.75</c:v>
                </c:pt>
                <c:pt idx="8">
                  <c:v>1</c:v>
                </c:pt>
                <c:pt idx="9">
                  <c:v>0.75</c:v>
                </c:pt>
                <c:pt idx="10">
                  <c:v>0.66666666666666663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35-4A98-809D-864372579EAE}"/>
            </c:ext>
          </c:extLst>
        </c:ser>
        <c:ser>
          <c:idx val="1"/>
          <c:order val="1"/>
          <c:tx>
            <c:strRef>
              <c:f>'EXTRA Calcs-for-Report'!$AT$15</c:f>
              <c:strCache>
                <c:ptCount val="1"/>
                <c:pt idx="0">
                  <c:v>Great Britain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'EXTRA Calcs-for-Report'!$AU$13:$BF$13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'EXTRA Calcs-for-Report'!$AU$15:$BF$15</c:f>
              <c:numCache>
                <c:formatCode>0%</c:formatCode>
                <c:ptCount val="12"/>
                <c:pt idx="0">
                  <c:v>0.73684210526315785</c:v>
                </c:pt>
                <c:pt idx="1">
                  <c:v>0.84615384615384615</c:v>
                </c:pt>
                <c:pt idx="2">
                  <c:v>0.76190476190476186</c:v>
                </c:pt>
                <c:pt idx="3">
                  <c:v>0.7142857142857143</c:v>
                </c:pt>
                <c:pt idx="4">
                  <c:v>0.73913043478260865</c:v>
                </c:pt>
                <c:pt idx="5">
                  <c:v>0.80952380952380953</c:v>
                </c:pt>
                <c:pt idx="6">
                  <c:v>0.84848484848484851</c:v>
                </c:pt>
                <c:pt idx="7">
                  <c:v>0.85</c:v>
                </c:pt>
                <c:pt idx="8">
                  <c:v>0.8571428571428571</c:v>
                </c:pt>
                <c:pt idx="9">
                  <c:v>0.60869565217391308</c:v>
                </c:pt>
                <c:pt idx="10">
                  <c:v>0.875</c:v>
                </c:pt>
                <c:pt idx="11">
                  <c:v>0.61538461538461542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35-4A98-809D-864372579EAE}"/>
            </c:ext>
          </c:extLst>
        </c:ser>
        <c:ser>
          <c:idx val="2"/>
          <c:order val="2"/>
          <c:tx>
            <c:strRef>
              <c:f>'EXTRA Calcs-for-Report'!$AT$16</c:f>
              <c:strCache>
                <c:ptCount val="1"/>
                <c:pt idx="0">
                  <c:v>United States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'EXTRA Calcs-for-Report'!$AU$13:$BF$13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'EXTRA Calcs-for-Report'!$AU$16:$BF$16</c:f>
              <c:numCache>
                <c:formatCode>0%</c:formatCode>
                <c:ptCount val="12"/>
                <c:pt idx="0">
                  <c:v>0.69230769230769229</c:v>
                </c:pt>
                <c:pt idx="1">
                  <c:v>0.6</c:v>
                </c:pt>
                <c:pt idx="2">
                  <c:v>0.65789473684210531</c:v>
                </c:pt>
                <c:pt idx="3">
                  <c:v>0.5957446808510638</c:v>
                </c:pt>
                <c:pt idx="4">
                  <c:v>0.67948717948717952</c:v>
                </c:pt>
                <c:pt idx="5">
                  <c:v>0.64102564102564108</c:v>
                </c:pt>
                <c:pt idx="6">
                  <c:v>0.60869565217391308</c:v>
                </c:pt>
                <c:pt idx="7">
                  <c:v>0.62686567164179108</c:v>
                </c:pt>
                <c:pt idx="8">
                  <c:v>0.62745098039215685</c:v>
                </c:pt>
                <c:pt idx="9">
                  <c:v>0.6</c:v>
                </c:pt>
                <c:pt idx="10">
                  <c:v>0.66666666666666663</c:v>
                </c:pt>
                <c:pt idx="11">
                  <c:v>0.4358974358974359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35-4A98-809D-864372579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567864"/>
        <c:axId val="488568192"/>
      </c:lineChart>
      <c:catAx>
        <c:axId val="48856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Campaig Started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39000568678915137"/>
              <c:y val="0.832962233887430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68192"/>
        <c:crosses val="autoZero"/>
        <c:auto val="1"/>
        <c:lblAlgn val="ctr"/>
        <c:lblOffset val="100"/>
        <c:noMultiLvlLbl val="0"/>
      </c:catAx>
      <c:valAx>
        <c:axId val="48856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6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</xdr:colOff>
      <xdr:row>0</xdr:row>
      <xdr:rowOff>0</xdr:rowOff>
    </xdr:from>
    <xdr:to>
      <xdr:col>15</xdr:col>
      <xdr:colOff>508000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985CCF-8015-4040-8359-19BAEEFD1F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320675</xdr:colOff>
      <xdr:row>2</xdr:row>
      <xdr:rowOff>0</xdr:rowOff>
    </xdr:from>
    <xdr:to>
      <xdr:col>15</xdr:col>
      <xdr:colOff>177801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7D067E-DD6B-4662-A5EC-982A73577E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142874</xdr:colOff>
      <xdr:row>3</xdr:row>
      <xdr:rowOff>104774</xdr:rowOff>
    </xdr:from>
    <xdr:to>
      <xdr:col>15</xdr:col>
      <xdr:colOff>349249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A62C5-365B-40B7-B750-9CEC6AA33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781050</xdr:colOff>
      <xdr:row>13</xdr:row>
      <xdr:rowOff>98424</xdr:rowOff>
    </xdr:from>
    <xdr:to>
      <xdr:col>6</xdr:col>
      <xdr:colOff>717550</xdr:colOff>
      <xdr:row>33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1F8D4-5DD0-4B35-89D5-44301A880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311150</xdr:colOff>
      <xdr:row>19</xdr:row>
      <xdr:rowOff>47625</xdr:rowOff>
    </xdr:from>
    <xdr:to>
      <xdr:col>57</xdr:col>
      <xdr:colOff>57150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B208E-B933-4E9E-BFDF-9E8F2CA41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uenthner" refreshedDate="43508.905096527778" createdVersion="6" refreshedVersion="6" minRefreshableVersion="3" recordCount="4114" xr:uid="{8904EEAA-9F01-4464-80FC-4AEA87D2EF8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cent funded" numFmtId="1">
      <sharedItems containsSemiMixedTypes="0" containsString="0" containsNumber="1" minValue="0" maxValue="2260300"/>
    </cacheField>
    <cacheField name="average donation" numFmtId="3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uenthner" refreshedDate="43510.917762500001" createdVersion="6" refreshedVersion="6" minRefreshableVersion="3" recordCount="4114" xr:uid="{451E3F1E-9788-4C24-BB07-034BFC25170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cent funded" numFmtId="1">
      <sharedItems containsSemiMixedTypes="0" containsString="0" containsNumber="1" minValue="0" maxValue="2260300"/>
    </cacheField>
    <cacheField name="average donation" numFmtId="37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A6948-33BF-4E28-8681-E1B389F1B6C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ED9D7-BD8E-4043-8409-B99D22901B5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62864-43F2-43D1-88D9-65E8A0AF27C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D474D2-F8AA-4226-8120-5F62488A038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O10" firstHeaderRow="1" firstDataRow="3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x="3"/>
        <item x="0"/>
        <item t="default"/>
      </items>
    </pivotField>
    <pivotField axis="axisRow" showAll="0">
      <items count="22">
        <item h="1" x="15"/>
        <item h="1" x="2"/>
        <item h="1" x="18"/>
        <item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6"/>
  </rowFields>
  <rowItems count="4">
    <i>
      <x v="3"/>
    </i>
    <i>
      <x v="9"/>
    </i>
    <i>
      <x v="20"/>
    </i>
    <i t="grand">
      <x/>
    </i>
  </rowItems>
  <colFields count="2">
    <field x="18"/>
    <field x="5"/>
  </colFields>
  <colItems count="40">
    <i>
      <x v="1"/>
      <x v="1"/>
    </i>
    <i r="1">
      <x v="2"/>
    </i>
    <i r="1">
      <x v="3"/>
    </i>
    <i t="default">
      <x v="1"/>
    </i>
    <i>
      <x v="2"/>
      <x v="1"/>
    </i>
    <i r="1">
      <x v="2"/>
    </i>
    <i r="1">
      <x v="3"/>
    </i>
    <i t="default">
      <x v="2"/>
    </i>
    <i>
      <x v="3"/>
      <x v="1"/>
    </i>
    <i r="1">
      <x v="2"/>
    </i>
    <i r="1">
      <x v="3"/>
    </i>
    <i t="default">
      <x v="3"/>
    </i>
    <i>
      <x v="4"/>
      <x v="1"/>
    </i>
    <i r="1">
      <x v="3"/>
    </i>
    <i t="default">
      <x v="4"/>
    </i>
    <i>
      <x v="5"/>
      <x v="1"/>
    </i>
    <i r="1">
      <x v="3"/>
    </i>
    <i t="default">
      <x v="5"/>
    </i>
    <i>
      <x v="6"/>
      <x v="1"/>
    </i>
    <i r="1">
      <x v="3"/>
    </i>
    <i t="default">
      <x v="6"/>
    </i>
    <i>
      <x v="7"/>
      <x v="1"/>
    </i>
    <i r="1">
      <x v="3"/>
    </i>
    <i t="default">
      <x v="7"/>
    </i>
    <i>
      <x v="8"/>
      <x v="1"/>
    </i>
    <i r="1">
      <x v="3"/>
    </i>
    <i t="default">
      <x v="8"/>
    </i>
    <i>
      <x v="9"/>
      <x v="1"/>
    </i>
    <i r="1">
      <x v="3"/>
    </i>
    <i t="default">
      <x v="9"/>
    </i>
    <i>
      <x v="10"/>
      <x v="1"/>
    </i>
    <i r="1">
      <x v="3"/>
    </i>
    <i t="default">
      <x v="10"/>
    </i>
    <i>
      <x v="11"/>
      <x v="1"/>
    </i>
    <i r="1">
      <x v="3"/>
    </i>
    <i t="default">
      <x v="11"/>
    </i>
    <i>
      <x v="12"/>
      <x v="1"/>
    </i>
    <i r="1">
      <x v="3"/>
    </i>
    <i t="default">
      <x v="12"/>
    </i>
    <i t="grand">
      <x/>
    </i>
  </colItems>
  <pageFields count="1">
    <pageField fld="17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N1" zoomScale="92" zoomScaleNormal="92" workbookViewId="0">
      <selection activeCell="E4" sqref="E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453125" customWidth="1"/>
    <col min="16" max="16" width="15.81640625" customWidth="1"/>
    <col min="17" max="17" width="14.08984375" customWidth="1"/>
    <col min="18" max="18" width="15.7265625" customWidth="1"/>
    <col min="19" max="19" width="22.90625" customWidth="1"/>
    <col min="20" max="20" width="21.7265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8326</v>
      </c>
      <c r="T1" s="1" t="s">
        <v>8327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7">
        <f>IF(L2=0,"n/a",E2/L2)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7">
        <f t="shared" ref="P3:P66" si="1">IF(L3=0,"n/a",E3/L3)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7">
        <f t="shared" ref="P67:P130" si="7">IF(L67=0,"n/a",E67/L67)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str">
        <f t="shared" si="7"/>
        <v>n/a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str">
        <f t="shared" si="7"/>
        <v>n/a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7" t="str">
        <f t="shared" ref="P131:P194" si="13">IF(L131=0,"n/a",E131/L131)</f>
        <v>n/a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str">
        <f t="shared" si="13"/>
        <v>n/a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str">
        <f t="shared" si="13"/>
        <v>n/a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str">
        <f t="shared" si="13"/>
        <v>n/a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str">
        <f t="shared" si="13"/>
        <v>n/a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str">
        <f t="shared" si="13"/>
        <v>n/a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str">
        <f t="shared" si="13"/>
        <v>n/a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str">
        <f t="shared" si="13"/>
        <v>n/a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str">
        <f t="shared" si="13"/>
        <v>n/a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str">
        <f t="shared" si="13"/>
        <v>n/a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str">
        <f t="shared" si="13"/>
        <v>n/a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str">
        <f t="shared" si="13"/>
        <v>n/a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str">
        <f t="shared" si="13"/>
        <v>n/a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str">
        <f t="shared" si="13"/>
        <v>n/a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str">
        <f t="shared" si="13"/>
        <v>n/a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str">
        <f t="shared" si="13"/>
        <v>n/a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str">
        <f t="shared" si="13"/>
        <v>n/a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str">
        <f t="shared" si="13"/>
        <v>n/a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str">
        <f t="shared" si="13"/>
        <v>n/a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str">
        <f t="shared" si="13"/>
        <v>n/a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str">
        <f t="shared" si="13"/>
        <v>n/a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str">
        <f t="shared" si="13"/>
        <v>n/a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7" t="str">
        <f t="shared" ref="P195:P258" si="19">IF(L195=0,"n/a",E195/L195)</f>
        <v>n/a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str">
        <f t="shared" si="19"/>
        <v>n/a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str">
        <f t="shared" si="19"/>
        <v>n/a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str">
        <f t="shared" si="19"/>
        <v>n/a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str">
        <f t="shared" si="19"/>
        <v>n/a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str">
        <f t="shared" si="19"/>
        <v>n/a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str">
        <f t="shared" si="19"/>
        <v>n/a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str">
        <f t="shared" si="19"/>
        <v>n/a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str">
        <f t="shared" si="19"/>
        <v>n/a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str">
        <f t="shared" si="19"/>
        <v>n/a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str">
        <f t="shared" si="19"/>
        <v>n/a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str">
        <f t="shared" si="19"/>
        <v>n/a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str">
        <f t="shared" si="19"/>
        <v>n/a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str">
        <f t="shared" si="19"/>
        <v>n/a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str">
        <f t="shared" si="19"/>
        <v>n/a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str">
        <f t="shared" si="19"/>
        <v>n/a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str">
        <f t="shared" si="19"/>
        <v>n/a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str">
        <f t="shared" si="19"/>
        <v>n/a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str">
        <f t="shared" si="19"/>
        <v>n/a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7">
        <f t="shared" ref="P259:P322" si="25">IF(L259=0,"n/a",E259/L259)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7">
        <f t="shared" ref="P323:P386" si="31">IF(L323=0,"n/a",E323/L323)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7">
        <f t="shared" ref="P387:P450" si="37">IF(L387=0,"n/a",E387/L387)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str">
        <f t="shared" si="37"/>
        <v>n/a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str">
        <f t="shared" si="37"/>
        <v>n/a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str">
        <f t="shared" si="37"/>
        <v>n/a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str">
        <f t="shared" si="37"/>
        <v>n/a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str">
        <f t="shared" si="37"/>
        <v>n/a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str">
        <f t="shared" si="37"/>
        <v>n/a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str">
        <f t="shared" si="37"/>
        <v>n/a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7">
        <f t="shared" ref="P451:P514" si="43">IF(L451=0,"n/a",E451/L451)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str">
        <f t="shared" si="43"/>
        <v>n/a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str">
        <f t="shared" si="43"/>
        <v>n/a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str">
        <f t="shared" si="43"/>
        <v>n/a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str">
        <f t="shared" si="43"/>
        <v>n/a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str">
        <f t="shared" si="43"/>
        <v>n/a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str">
        <f t="shared" si="43"/>
        <v>n/a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str">
        <f t="shared" si="43"/>
        <v>n/a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str">
        <f t="shared" si="43"/>
        <v>n/a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str">
        <f t="shared" si="43"/>
        <v>n/a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str">
        <f t="shared" si="43"/>
        <v>n/a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str">
        <f t="shared" si="43"/>
        <v>n/a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str">
        <f t="shared" si="43"/>
        <v>n/a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str">
        <f t="shared" si="43"/>
        <v>n/a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str">
        <f t="shared" si="43"/>
        <v>n/a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str">
        <f t="shared" si="43"/>
        <v>n/a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str">
        <f t="shared" si="43"/>
        <v>n/a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str">
        <f t="shared" si="43"/>
        <v>n/a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str">
        <f t="shared" si="43"/>
        <v>n/a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7">
        <f t="shared" ref="P515:P578" si="49">IF(L515=0,"n/a",E515/L515)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str">
        <f t="shared" si="49"/>
        <v>n/a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str">
        <f t="shared" si="49"/>
        <v>n/a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str">
        <f t="shared" si="49"/>
        <v>n/a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str">
        <f t="shared" si="49"/>
        <v>n/a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str">
        <f t="shared" si="49"/>
        <v>n/a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str">
        <f t="shared" si="49"/>
        <v>n/a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str">
        <f t="shared" si="49"/>
        <v>n/a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str">
        <f t="shared" si="49"/>
        <v>n/a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str">
        <f t="shared" si="49"/>
        <v>n/a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str">
        <f t="shared" si="49"/>
        <v>n/a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7">
        <f t="shared" ref="P579:P642" si="55">IF(L579=0,"n/a",E579/L579)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7" t="str">
        <f t="shared" si="55"/>
        <v>n/a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7" t="str">
        <f t="shared" si="55"/>
        <v>n/a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7" t="str">
        <f t="shared" si="55"/>
        <v>n/a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7" t="str">
        <f t="shared" si="55"/>
        <v>n/a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7" t="str">
        <f t="shared" si="55"/>
        <v>n/a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7" t="str">
        <f t="shared" si="55"/>
        <v>n/a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7" t="str">
        <f t="shared" si="55"/>
        <v>n/a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7" t="str">
        <f t="shared" si="55"/>
        <v>n/a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7" t="str">
        <f t="shared" si="55"/>
        <v>n/a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7" t="str">
        <f t="shared" si="55"/>
        <v>n/a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7" t="str">
        <f t="shared" si="55"/>
        <v>n/a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7" t="str">
        <f t="shared" si="55"/>
        <v>n/a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7" t="str">
        <f t="shared" si="55"/>
        <v>n/a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7" t="str">
        <f t="shared" si="55"/>
        <v>n/a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7" t="str">
        <f t="shared" si="55"/>
        <v>n/a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7" t="str">
        <f t="shared" si="55"/>
        <v>n/a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7" t="str">
        <f t="shared" si="55"/>
        <v>n/a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7" t="str">
        <f t="shared" si="55"/>
        <v>n/a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7" t="str">
        <f t="shared" si="55"/>
        <v>n/a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7">
        <f t="shared" ref="P643:P706" si="61">IF(L643=0,"n/a",E643/L643)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7" t="str">
        <f t="shared" si="61"/>
        <v>n/a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7">
        <f t="shared" ref="P707:P770" si="67">IF(L707=0,"n/a",E707/L707)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7" t="str">
        <f t="shared" si="67"/>
        <v>n/a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7" t="str">
        <f t="shared" si="67"/>
        <v>n/a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7" t="str">
        <f t="shared" si="67"/>
        <v>n/a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7" t="str">
        <f t="shared" si="67"/>
        <v>n/a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7" t="str">
        <f t="shared" si="67"/>
        <v>n/a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7" t="str">
        <f t="shared" si="67"/>
        <v>n/a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7" t="str">
        <f t="shared" si="67"/>
        <v>n/a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7">
        <f t="shared" ref="P771:P834" si="73">IF(L771=0,"n/a",E771/L771)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7" t="str">
        <f t="shared" si="73"/>
        <v>n/a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7">
        <f t="shared" ref="P835:P898" si="79">IF(L835=0,"n/a",E835/L835)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7" t="str">
        <f t="shared" si="79"/>
        <v>n/a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7" t="str">
        <f t="shared" si="79"/>
        <v>n/a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7" t="str">
        <f t="shared" ref="P899:P962" si="85">IF(L899=0,"n/a",E899/L899)</f>
        <v>n/a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7" t="str">
        <f t="shared" si="85"/>
        <v>n/a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7" t="str">
        <f t="shared" si="85"/>
        <v>n/a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7" t="str">
        <f t="shared" si="85"/>
        <v>n/a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7" t="str">
        <f t="shared" si="85"/>
        <v>n/a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7" t="str">
        <f t="shared" si="85"/>
        <v>n/a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7" t="str">
        <f t="shared" si="85"/>
        <v>n/a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7" t="str">
        <f t="shared" si="85"/>
        <v>n/a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7" t="str">
        <f t="shared" si="85"/>
        <v>n/a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7" t="str">
        <f t="shared" si="85"/>
        <v>n/a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7" t="str">
        <f t="shared" si="85"/>
        <v>n/a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7" t="str">
        <f t="shared" si="85"/>
        <v>n/a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7" t="str">
        <f t="shared" si="85"/>
        <v>n/a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7" t="str">
        <f t="shared" si="85"/>
        <v>n/a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7">
        <f t="shared" ref="P963:P1026" si="91">IF(L963=0,"n/a",E963/L963)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7" t="str">
        <f t="shared" si="91"/>
        <v>n/a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7">
        <f t="shared" ref="P1027:P1090" si="97">IF(L1027=0,"n/a",E1027/L1027)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7" t="str">
        <f t="shared" si="97"/>
        <v>n/a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7" t="str">
        <f t="shared" si="97"/>
        <v>n/a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7" t="str">
        <f t="shared" si="97"/>
        <v>n/a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7" t="str">
        <f t="shared" si="97"/>
        <v>n/a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7" t="str">
        <f t="shared" si="97"/>
        <v>n/a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7" t="str">
        <f t="shared" si="97"/>
        <v>n/a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7" t="str">
        <f t="shared" si="97"/>
        <v>n/a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7" t="str">
        <f t="shared" si="97"/>
        <v>n/a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7" t="str">
        <f t="shared" si="97"/>
        <v>n/a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7" t="str">
        <f t="shared" si="97"/>
        <v>n/a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7" t="str">
        <f t="shared" si="97"/>
        <v>n/a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7" t="str">
        <f t="shared" si="97"/>
        <v>n/a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7" t="str">
        <f t="shared" si="97"/>
        <v>n/a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7" t="str">
        <f t="shared" si="97"/>
        <v>n/a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7" t="str">
        <f t="shared" si="97"/>
        <v>n/a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7" t="str">
        <f t="shared" si="97"/>
        <v>n/a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7" t="str">
        <f t="shared" si="97"/>
        <v>n/a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7">
        <f t="shared" ref="P1091:P1154" si="103">IF(L1091=0,"n/a",E1091/L1091)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7" t="str">
        <f t="shared" si="103"/>
        <v>n/a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7" t="str">
        <f t="shared" si="103"/>
        <v>n/a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7" t="str">
        <f t="shared" si="103"/>
        <v>n/a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7" t="str">
        <f t="shared" si="103"/>
        <v>n/a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7" t="str">
        <f t="shared" si="103"/>
        <v>n/a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7" t="str">
        <f t="shared" si="103"/>
        <v>n/a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7" t="str">
        <f t="shared" si="103"/>
        <v>n/a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7" t="str">
        <f t="shared" si="103"/>
        <v>n/a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7" t="str">
        <f t="shared" si="103"/>
        <v>n/a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7" t="str">
        <f t="shared" si="103"/>
        <v>n/a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7" t="str">
        <f t="shared" si="103"/>
        <v>n/a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7">
        <f t="shared" ref="P1155:P1218" si="109">IF(L1155=0,"n/a",E1155/L1155)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7" t="str">
        <f t="shared" si="109"/>
        <v>n/a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7" t="str">
        <f t="shared" si="109"/>
        <v>n/a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7" t="str">
        <f t="shared" si="109"/>
        <v>n/a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7" t="str">
        <f t="shared" si="109"/>
        <v>n/a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7" t="str">
        <f t="shared" si="109"/>
        <v>n/a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7" t="str">
        <f t="shared" si="109"/>
        <v>n/a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7" t="str">
        <f t="shared" si="109"/>
        <v>n/a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7">
        <f t="shared" ref="P1219:P1282" si="115">IF(L1219=0,"n/a",E1219/L1219)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7" t="str">
        <f t="shared" si="115"/>
        <v>n/a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7" t="str">
        <f t="shared" si="115"/>
        <v>n/a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7" t="str">
        <f t="shared" si="115"/>
        <v>n/a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7" t="str">
        <f t="shared" si="115"/>
        <v>n/a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7" t="str">
        <f t="shared" si="115"/>
        <v>n/a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7" t="str">
        <f t="shared" si="115"/>
        <v>n/a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7" t="str">
        <f t="shared" si="115"/>
        <v>n/a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7">
        <f t="shared" ref="P1283:P1346" si="121">IF(L1283=0,"n/a",E1283/L1283)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7" t="str">
        <f t="shared" si="121"/>
        <v>n/a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7" t="str">
        <f t="shared" si="121"/>
        <v>n/a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7" t="str">
        <f t="shared" si="121"/>
        <v>n/a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7">
        <f t="shared" ref="P1347:P1410" si="127">IF(L1347=0,"n/a",E1347/L1347)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7" t="str">
        <f t="shared" ref="P1411:P1474" si="133">IF(L1411=0,"n/a",E1411/L1411)</f>
        <v>n/a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str">
        <f t="shared" si="133"/>
        <v>n/a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7" t="str">
        <f t="shared" si="133"/>
        <v>n/a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7" t="str">
        <f t="shared" si="133"/>
        <v>n/a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7" t="str">
        <f t="shared" si="133"/>
        <v>n/a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7" t="str">
        <f t="shared" si="133"/>
        <v>n/a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7" t="str">
        <f t="shared" si="133"/>
        <v>n/a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7" t="str">
        <f t="shared" si="133"/>
        <v>n/a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7" t="str">
        <f t="shared" si="133"/>
        <v>n/a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7" t="str">
        <f t="shared" si="133"/>
        <v>n/a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7" t="str">
        <f t="shared" si="133"/>
        <v>n/a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7" t="str">
        <f t="shared" si="133"/>
        <v>n/a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7" t="str">
        <f t="shared" si="133"/>
        <v>n/a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7" t="str">
        <f t="shared" si="133"/>
        <v>n/a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7" t="str">
        <f t="shared" si="133"/>
        <v>n/a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7" t="str">
        <f t="shared" si="133"/>
        <v>n/a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7" t="str">
        <f t="shared" si="133"/>
        <v>n/a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7" t="str">
        <f t="shared" si="133"/>
        <v>n/a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7" t="str">
        <f t="shared" si="133"/>
        <v>n/a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7">
        <f t="shared" ref="P1475:P1538" si="139">IF(L1475=0,"n/a",E1475/L1475)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str">
        <f t="shared" si="139"/>
        <v>n/a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str">
        <f t="shared" si="139"/>
        <v>n/a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7" t="str">
        <f t="shared" si="139"/>
        <v>n/a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7" t="str">
        <f t="shared" si="139"/>
        <v>n/a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7" t="str">
        <f t="shared" si="139"/>
        <v>n/a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7" t="str">
        <f t="shared" si="139"/>
        <v>n/a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7">
        <f t="shared" ref="P1539:P1602" si="145">IF(L1539=0,"n/a",E1539/L1539)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str">
        <f t="shared" si="145"/>
        <v>n/a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str">
        <f t="shared" si="145"/>
        <v>n/a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str">
        <f t="shared" si="145"/>
        <v>n/a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7" t="str">
        <f t="shared" si="145"/>
        <v>n/a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7" t="str">
        <f t="shared" si="145"/>
        <v>n/a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7" t="str">
        <f t="shared" si="145"/>
        <v>n/a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7" t="str">
        <f t="shared" si="145"/>
        <v>n/a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7" t="str">
        <f t="shared" si="145"/>
        <v>n/a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7" t="str">
        <f t="shared" si="145"/>
        <v>n/a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7" t="str">
        <f t="shared" si="145"/>
        <v>n/a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7" t="str">
        <f t="shared" si="145"/>
        <v>n/a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7" t="str">
        <f t="shared" si="145"/>
        <v>n/a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7" t="str">
        <f t="shared" si="145"/>
        <v>n/a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7" t="str">
        <f t="shared" si="145"/>
        <v>n/a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7" t="str">
        <f t="shared" si="145"/>
        <v>n/a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7" t="str">
        <f t="shared" si="145"/>
        <v>n/a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7">
        <f t="shared" ref="P1603:P1666" si="151">IF(L1603=0,"n/a",E1603/L1603)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7">
        <f t="shared" ref="P1667:P1730" si="157">IF(L1667=0,"n/a",E1667/L1667)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7" t="str">
        <f t="shared" si="157"/>
        <v>n/a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7" t="str">
        <f t="shared" si="157"/>
        <v>n/a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7" t="str">
        <f t="shared" si="157"/>
        <v>n/a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7" t="str">
        <f t="shared" si="157"/>
        <v>n/a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7" t="str">
        <f t="shared" si="157"/>
        <v>n/a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7" t="str">
        <f t="shared" si="157"/>
        <v>n/a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7" t="str">
        <f t="shared" si="157"/>
        <v>n/a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7" t="str">
        <f t="shared" si="157"/>
        <v>n/a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7" t="str">
        <f t="shared" ref="P1731:P1794" si="163">IF(L1731=0,"n/a",E1731/L1731)</f>
        <v>n/a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str">
        <f t="shared" si="163"/>
        <v>n/a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str">
        <f t="shared" si="163"/>
        <v>n/a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str">
        <f t="shared" si="163"/>
        <v>n/a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str">
        <f t="shared" si="163"/>
        <v>n/a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str">
        <f t="shared" si="163"/>
        <v>n/a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7" t="str">
        <f t="shared" si="163"/>
        <v>n/a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7">
        <f t="shared" ref="P1795:P1858" si="169">IF(L1795=0,"n/a",E1795/L1795)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7" t="str">
        <f t="shared" si="169"/>
        <v>n/a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7" t="str">
        <f t="shared" si="169"/>
        <v>n/a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7" t="str">
        <f t="shared" si="169"/>
        <v>n/a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7">
        <f t="shared" ref="P1859:P1922" si="175">IF(L1859=0,"n/a",E1859/L1859)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str">
        <f t="shared" si="175"/>
        <v>n/a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str">
        <f t="shared" si="175"/>
        <v>n/a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7" t="str">
        <f t="shared" si="175"/>
        <v>n/a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7" t="str">
        <f t="shared" si="175"/>
        <v>n/a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7" t="str">
        <f t="shared" si="175"/>
        <v>n/a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7">
        <f t="shared" ref="P1923:P1986" si="181">IF(L1923=0,"n/a",E1923/L1923)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7" t="str">
        <f t="shared" si="181"/>
        <v>n/a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7">
        <f t="shared" ref="P1987:P2050" si="187">IF(L1987=0,"n/a",E1987/L1987)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str">
        <f t="shared" si="187"/>
        <v>n/a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str">
        <f t="shared" si="187"/>
        <v>n/a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str">
        <f t="shared" si="187"/>
        <v>n/a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str">
        <f t="shared" si="187"/>
        <v>n/a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7">
        <f t="shared" ref="P2051:P2114" si="193">IF(L2051=0,"n/a",E2051/L2051)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7">
        <f t="shared" ref="P2115:P2178" si="199">IF(L2115=0,"n/a",E2115/L2115)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7" t="str">
        <f t="shared" si="199"/>
        <v>n/a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7" t="str">
        <f t="shared" si="199"/>
        <v>n/a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7">
        <f t="shared" ref="P2179:P2242" si="205">IF(L2179=0,"n/a",E2179/L2179)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7">
        <f t="shared" ref="P2243:P2306" si="211">IF(L2243=0,"n/a",E2243/L2243)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7">
        <f t="shared" ref="P2307:P2370" si="217">IF(L2307=0,"n/a",E2307/L2307)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7" t="str">
        <f t="shared" si="217"/>
        <v>n/a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7" t="str">
        <f t="shared" si="217"/>
        <v>n/a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7" t="str">
        <f t="shared" si="217"/>
        <v>n/a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7" t="str">
        <f t="shared" si="217"/>
        <v>n/a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7" t="str">
        <f t="shared" si="217"/>
        <v>n/a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7" t="str">
        <f t="shared" si="217"/>
        <v>n/a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7" t="str">
        <f t="shared" si="217"/>
        <v>n/a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7" t="str">
        <f t="shared" si="217"/>
        <v>n/a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7" t="str">
        <f t="shared" si="217"/>
        <v>n/a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7" t="str">
        <f t="shared" si="217"/>
        <v>n/a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7" t="str">
        <f t="shared" si="217"/>
        <v>n/a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7" t="str">
        <f t="shared" si="217"/>
        <v>n/a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7" t="str">
        <f t="shared" si="217"/>
        <v>n/a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7" t="str">
        <f t="shared" si="217"/>
        <v>n/a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7" t="str">
        <f t="shared" ref="P2371:P2434" si="223">IF(L2371=0,"n/a",E2371/L2371)</f>
        <v>n/a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str">
        <f t="shared" si="223"/>
        <v>n/a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str">
        <f t="shared" si="223"/>
        <v>n/a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str">
        <f t="shared" si="223"/>
        <v>n/a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str">
        <f t="shared" si="223"/>
        <v>n/a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str">
        <f t="shared" si="223"/>
        <v>n/a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7" t="str">
        <f t="shared" si="223"/>
        <v>n/a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7" t="str">
        <f t="shared" si="223"/>
        <v>n/a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7" t="str">
        <f t="shared" si="223"/>
        <v>n/a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7" t="str">
        <f t="shared" si="223"/>
        <v>n/a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7" t="str">
        <f t="shared" si="223"/>
        <v>n/a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7" t="str">
        <f t="shared" si="223"/>
        <v>n/a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7" t="str">
        <f t="shared" si="223"/>
        <v>n/a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7" t="str">
        <f t="shared" si="223"/>
        <v>n/a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7" t="str">
        <f t="shared" si="223"/>
        <v>n/a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7" t="str">
        <f t="shared" si="223"/>
        <v>n/a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7" t="str">
        <f t="shared" si="223"/>
        <v>n/a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7" t="str">
        <f t="shared" si="223"/>
        <v>n/a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7" t="str">
        <f t="shared" si="223"/>
        <v>n/a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7" t="str">
        <f t="shared" si="223"/>
        <v>n/a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7" t="str">
        <f t="shared" ref="P2435:P2498" si="229">IF(L2435=0,"n/a",E2435/L2435)</f>
        <v>n/a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str">
        <f t="shared" si="229"/>
        <v>n/a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str">
        <f t="shared" si="229"/>
        <v>n/a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7">
        <f t="shared" ref="P2499:P2562" si="235">IF(L2499=0,"n/a",E2499/L2499)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str">
        <f t="shared" si="235"/>
        <v>n/a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str">
        <f t="shared" si="235"/>
        <v>n/a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str">
        <f t="shared" si="235"/>
        <v>n/a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str">
        <f t="shared" si="235"/>
        <v>n/a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str">
        <f t="shared" si="235"/>
        <v>n/a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str">
        <f t="shared" si="235"/>
        <v>n/a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str">
        <f t="shared" si="235"/>
        <v>n/a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7" t="str">
        <f t="shared" si="235"/>
        <v>n/a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7" t="str">
        <f t="shared" si="235"/>
        <v>n/a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7" t="str">
        <f t="shared" si="235"/>
        <v>n/a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7" t="str">
        <f t="shared" si="235"/>
        <v>n/a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7" t="str">
        <f t="shared" ref="P2563:P2626" si="241">IF(L2563=0,"n/a",E2563/L2563)</f>
        <v>n/a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str">
        <f t="shared" si="241"/>
        <v>n/a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str">
        <f t="shared" si="241"/>
        <v>n/a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str">
        <f t="shared" si="241"/>
        <v>n/a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str">
        <f t="shared" si="241"/>
        <v>n/a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str">
        <f t="shared" si="241"/>
        <v>n/a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str">
        <f t="shared" si="241"/>
        <v>n/a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v>n/a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str">
        <f t="shared" si="241"/>
        <v>n/a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7" t="str">
        <f t="shared" si="241"/>
        <v>n/a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7" t="str">
        <f t="shared" si="241"/>
        <v>n/a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7" t="str">
        <f t="shared" si="241"/>
        <v>n/a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7" t="str">
        <f t="shared" si="241"/>
        <v>n/a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7" t="str">
        <f t="shared" si="241"/>
        <v>n/a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7">
        <f t="shared" ref="P2627:P2690" si="247">IF(L2627=0,"n/a",E2627/L2627)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7" t="str">
        <f t="shared" si="247"/>
        <v>n/a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7" t="str">
        <f t="shared" si="247"/>
        <v>n/a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7" t="str">
        <f t="shared" si="247"/>
        <v>n/a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7">
        <f t="shared" ref="P2691:P2754" si="253">IF(L2691=0,"n/a",E2691/L2691)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str">
        <f t="shared" si="253"/>
        <v>n/a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7" t="str">
        <f t="shared" si="253"/>
        <v>n/a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7" t="str">
        <f t="shared" si="253"/>
        <v>n/a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7" t="str">
        <f t="shared" si="253"/>
        <v>n/a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7">
        <f t="shared" ref="P2755:P2818" si="259">IF(L2755=0,"n/a",E2755/L2755)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str">
        <f t="shared" si="259"/>
        <v>n/a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str">
        <f t="shared" si="259"/>
        <v>n/a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str">
        <f t="shared" si="259"/>
        <v>n/a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7" t="str">
        <f t="shared" si="259"/>
        <v>n/a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7" t="str">
        <f t="shared" si="259"/>
        <v>n/a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7" t="str">
        <f t="shared" si="259"/>
        <v>n/a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7">
        <f t="shared" ref="P2819:P2882" si="265">IF(L2819=0,"n/a",E2819/L2819)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7" t="str">
        <f t="shared" si="265"/>
        <v>n/a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7" t="str">
        <f t="shared" si="265"/>
        <v>n/a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7" t="str">
        <f t="shared" si="265"/>
        <v>n/a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7" t="str">
        <f t="shared" si="265"/>
        <v>n/a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7" t="str">
        <f t="shared" si="265"/>
        <v>n/a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7" t="str">
        <f t="shared" si="265"/>
        <v>n/a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7" t="str">
        <f t="shared" si="265"/>
        <v>n/a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7" t="str">
        <f t="shared" si="265"/>
        <v>n/a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7" t="str">
        <f t="shared" si="265"/>
        <v>n/a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7" t="str">
        <f t="shared" si="265"/>
        <v>n/a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7" t="str">
        <f t="shared" ref="P2883:P2946" si="271">IF(L2883=0,"n/a",E2883/L2883)</f>
        <v>n/a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str">
        <f t="shared" si="271"/>
        <v>n/a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str">
        <f t="shared" si="271"/>
        <v>n/a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7" t="str">
        <f t="shared" si="271"/>
        <v>n/a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7" t="str">
        <f t="shared" si="271"/>
        <v>n/a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7" t="str">
        <f t="shared" ref="P2947:P3010" si="277">IF(L2947=0,"n/a",E2947/L2947)</f>
        <v>n/a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str">
        <f t="shared" si="277"/>
        <v>n/a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str">
        <f t="shared" si="277"/>
        <v>n/a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str">
        <f t="shared" si="277"/>
        <v>n/a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str">
        <f t="shared" si="277"/>
        <v>n/a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str">
        <f t="shared" si="277"/>
        <v>n/a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7">
        <f t="shared" ref="P3011:P3074" si="283">IF(L3011=0,"n/a",E3011/L3011)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7" t="str">
        <f t="shared" si="283"/>
        <v>n/a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7" t="str">
        <f t="shared" si="283"/>
        <v>n/a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7" t="str">
        <f t="shared" si="283"/>
        <v>n/a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7" t="str">
        <f t="shared" si="283"/>
        <v>n/a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7">
        <f t="shared" ref="P3075:P3138" si="289">IF(L3075=0,"n/a",E3075/L3075)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str">
        <f t="shared" si="289"/>
        <v>n/a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7" t="str">
        <f t="shared" si="289"/>
        <v>n/a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7" t="str">
        <f t="shared" si="289"/>
        <v>n/a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7" t="str">
        <f t="shared" si="289"/>
        <v>n/a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7">
        <f t="shared" ref="P3139:P3202" si="295">IF(L3139=0,"n/a",E3139/L3139)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str">
        <f t="shared" si="295"/>
        <v>n/a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str">
        <f t="shared" si="295"/>
        <v>n/a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str">
        <f t="shared" si="295"/>
        <v>n/a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7" t="str">
        <f t="shared" si="295"/>
        <v>n/a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7" t="str">
        <f t="shared" si="295"/>
        <v>n/a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7">
        <f t="shared" ref="P3203:P3266" si="301">IF(L3203=0,"n/a",E3203/L3203)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str">
        <f t="shared" si="301"/>
        <v>n/a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str">
        <f t="shared" si="301"/>
        <v>n/a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7">
        <f t="shared" ref="P3267:P3330" si="307">IF(L3267=0,"n/a",E3267/L3267)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7">
        <f t="shared" ref="P3331:P3394" si="313">IF(L3331=0,"n/a",E3331/L3331)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7">
        <f t="shared" ref="P3395:P3458" si="319">IF(L3395=0,"n/a",E3395/L3395)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7">
        <f t="shared" ref="P3459:P3522" si="325">IF(L3459=0,"n/a",E3459/L3459)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7">
        <f t="shared" ref="P3523:P3586" si="331">IF(L3523=0,"n/a",E3523/L3523)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7">
        <f t="shared" ref="P3587:P3650" si="337">IF(L3587=0,"n/a",E3587/L3587)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7" t="str">
        <f t="shared" si="337"/>
        <v>n/a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7" t="str">
        <f t="shared" si="337"/>
        <v>n/a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7" t="str">
        <f t="shared" si="337"/>
        <v>n/a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7" t="str">
        <f t="shared" si="337"/>
        <v>n/a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7">
        <f t="shared" ref="P3651:P3714" si="343">IF(L3651=0,"n/a",E3651/L3651)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7">
        <f t="shared" ref="P3715:P3778" si="349">IF(L3715=0,"n/a",E3715/L3715)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7" t="str">
        <f t="shared" si="349"/>
        <v>n/a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7" t="str">
        <f t="shared" si="349"/>
        <v>n/a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7" t="str">
        <f t="shared" si="349"/>
        <v>n/a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7" t="str">
        <f t="shared" si="349"/>
        <v>n/a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7">
        <f t="shared" ref="P3779:P3842" si="355">IF(L3779=0,"n/a",E3779/L3779)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str">
        <f t="shared" si="355"/>
        <v>n/a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str">
        <f t="shared" si="355"/>
        <v>n/a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7" t="str">
        <f t="shared" si="355"/>
        <v>n/a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7" t="str">
        <f t="shared" si="355"/>
        <v>n/a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7">
        <f t="shared" ref="P3843:P3906" si="361">IF(L3843=0,"n/a",E3843/L3843)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7" t="str">
        <f t="shared" si="361"/>
        <v>n/a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7" t="str">
        <f t="shared" si="361"/>
        <v>n/a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7" t="str">
        <f t="shared" si="361"/>
        <v>n/a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7" t="str">
        <f t="shared" si="361"/>
        <v>n/a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7" t="str">
        <f t="shared" si="361"/>
        <v>n/a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7" t="str">
        <f t="shared" si="361"/>
        <v>n/a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7" t="str">
        <f t="shared" si="361"/>
        <v>n/a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7" t="str">
        <f t="shared" si="361"/>
        <v>n/a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7" t="str">
        <f t="shared" si="361"/>
        <v>n/a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7" t="str">
        <f t="shared" si="361"/>
        <v>n/a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7" t="str">
        <f t="shared" si="361"/>
        <v>n/a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7" t="str">
        <f t="shared" si="361"/>
        <v>n/a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7" t="str">
        <f t="shared" si="361"/>
        <v>n/a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7">
        <f t="shared" ref="P3907:P3970" si="367">IF(L3907=0,"n/a",E3907/L3907)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str">
        <f t="shared" si="367"/>
        <v>n/a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7" t="str">
        <f t="shared" si="367"/>
        <v>n/a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7" t="str">
        <f t="shared" si="367"/>
        <v>n/a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7" t="str">
        <f t="shared" si="367"/>
        <v>n/a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7" t="str">
        <f t="shared" si="367"/>
        <v>n/a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7" t="str">
        <f t="shared" si="367"/>
        <v>n/a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7" t="str">
        <f t="shared" si="367"/>
        <v>n/a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7" t="str">
        <f t="shared" si="367"/>
        <v>n/a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7" t="str">
        <f t="shared" si="367"/>
        <v>n/a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7" t="str">
        <f t="shared" si="367"/>
        <v>n/a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7" t="str">
        <f t="shared" si="367"/>
        <v>n/a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7" t="str">
        <f t="shared" si="367"/>
        <v>n/a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7">
        <f t="shared" ref="P3971:P4034" si="373">IF(L3971=0,"n/a",E3971/L3971)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str">
        <f t="shared" si="373"/>
        <v>n/a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7" t="str">
        <f t="shared" si="373"/>
        <v>n/a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7" t="str">
        <f t="shared" si="373"/>
        <v>n/a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7" t="str">
        <f t="shared" si="373"/>
        <v>n/a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7" t="str">
        <f t="shared" si="373"/>
        <v>n/a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7" t="str">
        <f t="shared" si="373"/>
        <v>n/a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7" t="str">
        <f t="shared" si="373"/>
        <v>n/a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7" t="str">
        <f t="shared" si="373"/>
        <v>n/a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7" t="str">
        <f t="shared" si="373"/>
        <v>n/a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7">
        <f t="shared" ref="P4035:P4098" si="379">IF(L4035=0,"n/a",E4035/L4035)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str">
        <f t="shared" si="379"/>
        <v>n/a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7" t="str">
        <f t="shared" si="379"/>
        <v>n/a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7" t="str">
        <f t="shared" si="379"/>
        <v>n/a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7" t="str">
        <f t="shared" si="379"/>
        <v>n/a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7" t="str">
        <f t="shared" si="379"/>
        <v>n/a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7" t="str">
        <f t="shared" si="379"/>
        <v>n/a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7" t="str">
        <f t="shared" si="379"/>
        <v>n/a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7" t="str">
        <f t="shared" si="379"/>
        <v>n/a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7" t="str">
        <f t="shared" si="379"/>
        <v>n/a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7" t="str">
        <f t="shared" ref="P4099:P4115" si="385">IF(L4099=0,"n/a",E4099/L4099)</f>
        <v>n/a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str">
        <f t="shared" si="385"/>
        <v>n/a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str">
        <f t="shared" si="385"/>
        <v>n/a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str">
        <f t="shared" si="385"/>
        <v>n/a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str">
        <f t="shared" si="385"/>
        <v>n/a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2:F4115">
    <cfRule type="cellIs" dxfId="3" priority="2" operator="equal">
      <formula>"failed"</formula>
    </cfRule>
    <cfRule type="containsText" dxfId="2" priority="3" operator="containsText" text="canceled">
      <formula>NOT(ISERROR(SEARCH("canceled",F2)))</formula>
    </cfRule>
    <cfRule type="containsText" dxfId="1" priority="5" operator="containsText" text="live">
      <formula>NOT(ISERROR(SEARCH("live",F2)))</formula>
    </cfRule>
    <cfRule type="containsText" dxfId="0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8C8BE-5B5B-49D0-8C5A-0DE2008B3F42}">
  <dimension ref="B1:G14"/>
  <sheetViews>
    <sheetView zoomScale="85" zoomScaleNormal="85" workbookViewId="0">
      <selection activeCell="G19" sqref="G19"/>
    </sheetView>
  </sheetViews>
  <sheetFormatPr defaultRowHeight="14.5" x14ac:dyDescent="0.35"/>
  <cols>
    <col min="2" max="2" width="13.1796875" bestFit="1" customWidth="1"/>
    <col min="3" max="3" width="15.81640625" bestFit="1" customWidth="1"/>
    <col min="4" max="4" width="5.7265625" bestFit="1" customWidth="1"/>
    <col min="5" max="5" width="8.453125" bestFit="1" customWidth="1"/>
    <col min="6" max="6" width="4.08984375" bestFit="1" customWidth="1"/>
    <col min="7" max="7" width="10.81640625" bestFit="1" customWidth="1"/>
  </cols>
  <sheetData>
    <row r="1" spans="2:7" x14ac:dyDescent="0.35">
      <c r="B1" s="8" t="s">
        <v>8223</v>
      </c>
      <c r="C1" t="s">
        <v>8322</v>
      </c>
    </row>
    <row r="3" spans="2:7" x14ac:dyDescent="0.35">
      <c r="B3" s="8" t="s">
        <v>8321</v>
      </c>
      <c r="C3" s="8" t="s">
        <v>8320</v>
      </c>
    </row>
    <row r="4" spans="2:7" x14ac:dyDescent="0.35">
      <c r="B4" s="8" t="s">
        <v>8310</v>
      </c>
      <c r="C4" t="s">
        <v>8219</v>
      </c>
      <c r="D4" t="s">
        <v>8221</v>
      </c>
      <c r="E4" t="s">
        <v>8220</v>
      </c>
      <c r="F4" t="s">
        <v>8222</v>
      </c>
      <c r="G4" t="s">
        <v>8319</v>
      </c>
    </row>
    <row r="5" spans="2:7" x14ac:dyDescent="0.35">
      <c r="B5" s="9" t="s">
        <v>8311</v>
      </c>
      <c r="C5" s="10">
        <v>300</v>
      </c>
      <c r="D5" s="10">
        <v>180</v>
      </c>
      <c r="E5" s="10">
        <v>40</v>
      </c>
      <c r="F5" s="10"/>
      <c r="G5" s="10">
        <v>520</v>
      </c>
    </row>
    <row r="6" spans="2:7" x14ac:dyDescent="0.35">
      <c r="B6" s="9" t="s">
        <v>8312</v>
      </c>
      <c r="C6" s="10">
        <v>34</v>
      </c>
      <c r="D6" s="10">
        <v>140</v>
      </c>
      <c r="E6" s="10">
        <v>20</v>
      </c>
      <c r="F6" s="10">
        <v>6</v>
      </c>
      <c r="G6" s="10">
        <v>200</v>
      </c>
    </row>
    <row r="7" spans="2:7" x14ac:dyDescent="0.35">
      <c r="B7" s="9" t="s">
        <v>8313</v>
      </c>
      <c r="C7" s="10">
        <v>80</v>
      </c>
      <c r="D7" s="10">
        <v>140</v>
      </c>
      <c r="E7" s="10"/>
      <c r="F7" s="10"/>
      <c r="G7" s="10">
        <v>220</v>
      </c>
    </row>
    <row r="8" spans="2:7" x14ac:dyDescent="0.35">
      <c r="B8" s="9" t="s">
        <v>8438</v>
      </c>
      <c r="C8" s="10"/>
      <c r="D8" s="10"/>
      <c r="E8" s="10">
        <v>24</v>
      </c>
      <c r="F8" s="10"/>
      <c r="G8" s="10">
        <v>24</v>
      </c>
    </row>
    <row r="9" spans="2:7" x14ac:dyDescent="0.35">
      <c r="B9" s="9" t="s">
        <v>8314</v>
      </c>
      <c r="C9" s="10">
        <v>540</v>
      </c>
      <c r="D9" s="10">
        <v>120</v>
      </c>
      <c r="E9" s="10">
        <v>20</v>
      </c>
      <c r="F9" s="10">
        <v>20</v>
      </c>
      <c r="G9" s="10">
        <v>700</v>
      </c>
    </row>
    <row r="10" spans="2:7" x14ac:dyDescent="0.35">
      <c r="B10" s="9" t="s">
        <v>8315</v>
      </c>
      <c r="C10" s="10">
        <v>103</v>
      </c>
      <c r="D10" s="10">
        <v>117</v>
      </c>
      <c r="E10" s="10"/>
      <c r="F10" s="10"/>
      <c r="G10" s="10">
        <v>220</v>
      </c>
    </row>
    <row r="11" spans="2:7" x14ac:dyDescent="0.35">
      <c r="B11" s="9" t="s">
        <v>8316</v>
      </c>
      <c r="C11" s="10">
        <v>80</v>
      </c>
      <c r="D11" s="10">
        <v>127</v>
      </c>
      <c r="E11" s="10">
        <v>30</v>
      </c>
      <c r="F11" s="10"/>
      <c r="G11" s="10">
        <v>237</v>
      </c>
    </row>
    <row r="12" spans="2:7" x14ac:dyDescent="0.35">
      <c r="B12" s="9" t="s">
        <v>8317</v>
      </c>
      <c r="C12" s="10">
        <v>209</v>
      </c>
      <c r="D12" s="10">
        <v>213</v>
      </c>
      <c r="E12" s="10">
        <v>178</v>
      </c>
      <c r="F12" s="10"/>
      <c r="G12" s="10">
        <v>600</v>
      </c>
    </row>
    <row r="13" spans="2:7" x14ac:dyDescent="0.35">
      <c r="B13" s="9" t="s">
        <v>8318</v>
      </c>
      <c r="C13" s="10">
        <v>839</v>
      </c>
      <c r="D13" s="10">
        <v>493</v>
      </c>
      <c r="E13" s="10">
        <v>37</v>
      </c>
      <c r="F13" s="10">
        <v>24</v>
      </c>
      <c r="G13" s="10">
        <v>1393</v>
      </c>
    </row>
    <row r="14" spans="2:7" x14ac:dyDescent="0.35">
      <c r="B14" s="9" t="s">
        <v>8319</v>
      </c>
      <c r="C14" s="10">
        <v>2185</v>
      </c>
      <c r="D14" s="10">
        <v>1530</v>
      </c>
      <c r="E14" s="10">
        <v>349</v>
      </c>
      <c r="F14" s="10">
        <v>50</v>
      </c>
      <c r="G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2606-41F1-4098-AD41-6900B564066F}">
  <dimension ref="A1:F47"/>
  <sheetViews>
    <sheetView workbookViewId="0">
      <selection activeCell="B14" sqref="B1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8" t="s">
        <v>8308</v>
      </c>
      <c r="B1" t="s">
        <v>8322</v>
      </c>
    </row>
    <row r="2" spans="1:6" x14ac:dyDescent="0.35">
      <c r="A2" s="8" t="s">
        <v>8223</v>
      </c>
      <c r="B2" t="s">
        <v>8322</v>
      </c>
    </row>
    <row r="4" spans="1:6" x14ac:dyDescent="0.35">
      <c r="A4" s="8" t="s">
        <v>8321</v>
      </c>
      <c r="B4" s="8" t="s">
        <v>8320</v>
      </c>
    </row>
    <row r="5" spans="1:6" x14ac:dyDescent="0.3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8319</v>
      </c>
    </row>
    <row r="6" spans="1:6" x14ac:dyDescent="0.35">
      <c r="A6" s="9" t="s">
        <v>8400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8401</v>
      </c>
      <c r="B7" s="10"/>
      <c r="C7" s="10"/>
      <c r="D7" s="10">
        <v>20</v>
      </c>
      <c r="E7" s="10"/>
      <c r="F7" s="10">
        <v>20</v>
      </c>
    </row>
    <row r="8" spans="1:6" x14ac:dyDescent="0.35">
      <c r="A8" s="9" t="s">
        <v>8402</v>
      </c>
      <c r="B8" s="10"/>
      <c r="C8" s="10"/>
      <c r="D8" s="10">
        <v>24</v>
      </c>
      <c r="E8" s="10"/>
      <c r="F8" s="10">
        <v>24</v>
      </c>
    </row>
    <row r="9" spans="1:6" x14ac:dyDescent="0.35">
      <c r="A9" s="9" t="s">
        <v>8403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8404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s="9" t="s">
        <v>8405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s="9" t="s">
        <v>8406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8407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s="9" t="s">
        <v>8408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s="9" t="s">
        <v>8409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8410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s="9" t="s">
        <v>8411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8412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s="9" t="s">
        <v>8413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s="9" t="s">
        <v>8414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8415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s="9" t="s">
        <v>8416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s="9" t="s">
        <v>8417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8323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s="9" t="s">
        <v>8418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8419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s="9" t="s">
        <v>8420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8421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s="9" t="s">
        <v>8422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8324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s="9" t="s">
        <v>8423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s="9" t="s">
        <v>8424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s="9" t="s">
        <v>8425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8426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s="9" t="s">
        <v>8427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s="9" t="s">
        <v>8428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s="9" t="s">
        <v>8429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s="9" t="s">
        <v>8430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s="9" t="s">
        <v>8325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s="9" t="s">
        <v>8431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s="9" t="s">
        <v>8432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s="9" t="s">
        <v>8433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s="9" t="s">
        <v>8434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8435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s="9" t="s">
        <v>8436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s="9" t="s">
        <v>8437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s="9" t="s">
        <v>8319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D28F6-2EDF-4B77-8BBF-0ABA9A97C73B}">
  <dimension ref="A1:F18"/>
  <sheetViews>
    <sheetView workbookViewId="0">
      <selection activeCell="O23" sqref="O2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8340</v>
      </c>
      <c r="B1" t="s">
        <v>8322</v>
      </c>
    </row>
    <row r="2" spans="1:6" x14ac:dyDescent="0.35">
      <c r="A2" s="8" t="s">
        <v>8308</v>
      </c>
      <c r="B2" t="s">
        <v>8322</v>
      </c>
    </row>
    <row r="4" spans="1:6" x14ac:dyDescent="0.35">
      <c r="A4" s="8" t="s">
        <v>8321</v>
      </c>
      <c r="B4" s="8" t="s">
        <v>8320</v>
      </c>
    </row>
    <row r="5" spans="1:6" x14ac:dyDescent="0.3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5">
      <c r="A6" s="12" t="s">
        <v>8334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5">
      <c r="A7" s="12" t="s">
        <v>8335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5">
      <c r="A8" s="12" t="s">
        <v>8336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5">
      <c r="A9" s="12" t="s">
        <v>8337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5">
      <c r="A10" s="12" t="s">
        <v>8328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5">
      <c r="A11" s="12" t="s">
        <v>8338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5">
      <c r="A12" s="12" t="s">
        <v>8329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5">
      <c r="A13" s="12" t="s">
        <v>8330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5">
      <c r="A14" s="12" t="s">
        <v>8331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5">
      <c r="A15" s="12" t="s">
        <v>8332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5">
      <c r="A16" s="12" t="s">
        <v>8333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5">
      <c r="A17" s="12" t="s">
        <v>8339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5">
      <c r="A18" s="12" t="s">
        <v>8319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0D70-35E8-4AB4-99C3-0F11A6908354}">
  <dimension ref="A1:H13"/>
  <sheetViews>
    <sheetView topLeftCell="A4" workbookViewId="0">
      <selection activeCell="H22" sqref="H22"/>
    </sheetView>
  </sheetViews>
  <sheetFormatPr defaultRowHeight="14.5" x14ac:dyDescent="0.35"/>
  <cols>
    <col min="1" max="1" width="28.453125" customWidth="1"/>
    <col min="2" max="2" width="16.6328125" bestFit="1" customWidth="1"/>
    <col min="3" max="3" width="13.08984375" bestFit="1" customWidth="1"/>
    <col min="4" max="4" width="13.08984375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ht="15" thickBot="1" x14ac:dyDescent="0.4">
      <c r="A1" s="14" t="s">
        <v>8341</v>
      </c>
      <c r="B1" s="13" t="s">
        <v>8342</v>
      </c>
      <c r="C1" s="13" t="s">
        <v>8343</v>
      </c>
      <c r="D1" s="13" t="s">
        <v>8360</v>
      </c>
      <c r="E1" s="13" t="s">
        <v>8344</v>
      </c>
      <c r="F1" s="13" t="s">
        <v>8345</v>
      </c>
      <c r="G1" s="13" t="s">
        <v>8346</v>
      </c>
      <c r="H1" s="13" t="s">
        <v>8347</v>
      </c>
    </row>
    <row r="2" spans="1:8" ht="15" thickTop="1" x14ac:dyDescent="0.35">
      <c r="A2" s="15" t="s">
        <v>8348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</row>
    <row r="3" spans="1:8" x14ac:dyDescent="0.35">
      <c r="A3" s="15" t="s">
        <v>8349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</row>
    <row r="4" spans="1:8" x14ac:dyDescent="0.35">
      <c r="A4" s="15" t="s">
        <v>8350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</row>
    <row r="5" spans="1:8" x14ac:dyDescent="0.35">
      <c r="A5" s="15" t="s">
        <v>8351</v>
      </c>
      <c r="B5">
        <f>COUNTIFS(Data!$D$2:$D$4115,"&gt;=10000",Data!$D$2:$D$4115,"&lt;15000",Data!$F$2:$F$4115,"successful")</f>
        <v>168</v>
      </c>
      <c r="C5">
        <f>COUNTIFS(Data!$D$2:$D$4115,"&gt;=10000",Data!$D$2:$D$4115,"&lt;15000",Data!$F$2:$F$4115,"failed")</f>
        <v>144</v>
      </c>
      <c r="D5">
        <f>COUNTIFS(Data!$D$2:$D$4115,"&gt;=10000",Data!$D$2:$D$4115,"&lt;15000",Data!$F$2:$F$4115,"canceled")</f>
        <v>40</v>
      </c>
      <c r="E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</row>
    <row r="6" spans="1:8" x14ac:dyDescent="0.35">
      <c r="A6" s="15" t="s">
        <v>8352</v>
      </c>
      <c r="B6">
        <f>COUNTIFS(Data!$D$2:$D$4115,"&gt;=15000",Data!$D$2:$D$4115,"&lt;20000",Data!$F$2:$F$4115,"successful")</f>
        <v>94</v>
      </c>
      <c r="C6">
        <f>COUNTIFS(Data!$D$2:$D$4115,"&gt;=15000",Data!$D$2:$D$4115,"&lt;20000",Data!$F$2:$F$4115,"failed")</f>
        <v>90</v>
      </c>
      <c r="D6">
        <f>COUNTIFS(Data!$D$2:$D$4115,"&gt;=15000",Data!$D$2:$D$4115,"&lt;20000",Data!$F$2:$F$4115,"canceled")</f>
        <v>17</v>
      </c>
      <c r="E6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</row>
    <row r="7" spans="1:8" x14ac:dyDescent="0.35">
      <c r="A7" s="15" t="s">
        <v>8353</v>
      </c>
      <c r="B7">
        <f>COUNTIFS(Data!$D$2:$D$4115,"&gt;=20000",Data!$D$2:$D$4115,"&lt;25000",Data!$F$2:$F$4115,"successful")</f>
        <v>62</v>
      </c>
      <c r="C7">
        <f>COUNTIFS(Data!$D$2:$D$4115,"&gt;=20000",Data!$D$2:$D$4115,"&lt;25000",Data!$F$2:$F$4115,"failed")</f>
        <v>72</v>
      </c>
      <c r="D7">
        <f>COUNTIFS(Data!$D$2:$D$4115,"&gt;=20000",Data!$D$2:$D$4115,"&lt;25000",Data!$F$2:$F$4115,"canceled")</f>
        <v>14</v>
      </c>
      <c r="E7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</row>
    <row r="8" spans="1:8" x14ac:dyDescent="0.35">
      <c r="A8" s="15" t="s">
        <v>8354</v>
      </c>
      <c r="B8">
        <f>COUNTIFS(Data!$D$2:$D$4115,"&gt;=25000",Data!$D$2:$D$4115,"&lt;30000",Data!$F$2:$F$4115,"successful")</f>
        <v>55</v>
      </c>
      <c r="C8">
        <f>COUNTIFS(Data!$D$2:$D$4115,"&gt;=25000",Data!$D$2:$D$4115,"&lt;30000",Data!$F$2:$F$4115,"failed")</f>
        <v>64</v>
      </c>
      <c r="D8">
        <f>COUNTIFS(Data!$D$2:$D$4115,"&gt;=25000",Data!$D$2:$D$4115,"&lt;30000",Data!$F$2:$F$4115,"canceled")</f>
        <v>18</v>
      </c>
      <c r="E8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</row>
    <row r="9" spans="1:8" x14ac:dyDescent="0.35">
      <c r="A9" s="15" t="s">
        <v>8355</v>
      </c>
      <c r="B9">
        <f>COUNTIFS(Data!$D$2:$D$4115,"&gt;=30000",Data!$D$2:$D$4115,"&lt;35000",Data!$F$2:$F$4115,"successful")</f>
        <v>32</v>
      </c>
      <c r="C9">
        <f>COUNTIFS(Data!$D$2:$D$4115,"&gt;=30000",Data!$D$2:$D$4115,"&lt;35000",Data!$F$2:$F$4115,"failed")</f>
        <v>37</v>
      </c>
      <c r="D9">
        <f>COUNTIFS(Data!$D$2:$D$4115,"&gt;=30000",Data!$D$2:$D$4115,"&lt;35000",Data!$F$2:$F$4115,"canceled")</f>
        <v>13</v>
      </c>
      <c r="E9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</row>
    <row r="10" spans="1:8" x14ac:dyDescent="0.35">
      <c r="A10" s="15" t="s">
        <v>8356</v>
      </c>
      <c r="B10">
        <f>COUNTIFS(Data!$D$2:$D$4115,"&gt;=35000",Data!$D$2:$D$4115,"&lt;40000",Data!$F$2:$F$4115,"successful")</f>
        <v>26</v>
      </c>
      <c r="C10">
        <f>COUNTIFS(Data!$D$2:$D$4115,"&gt;=35000",Data!$D$2:$D$4115,"&lt;40000",Data!$F$2:$F$4115,"failed")</f>
        <v>22</v>
      </c>
      <c r="D10">
        <f>COUNTIFS(Data!$D$2:$D$4115,"&gt;=35000",Data!$D$2:$D$4115,"&lt;40000",Data!$F$2:$F$4115,"canceled")</f>
        <v>7</v>
      </c>
      <c r="E10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</row>
    <row r="11" spans="1:8" x14ac:dyDescent="0.35">
      <c r="A11" s="15" t="s">
        <v>8357</v>
      </c>
      <c r="B11">
        <f>COUNTIFS(Data!$D$2:$D$4115,"&gt;=40000",Data!$D$2:$D$4115,"&lt;45000",Data!$F$2:$F$4115,"successful")</f>
        <v>21</v>
      </c>
      <c r="C11">
        <f>COUNTIFS(Data!$D$2:$D$4115,"&gt;=40000",Data!$D$2:$D$4115,"&lt;45000",Data!$F$2:$F$4115,"failed")</f>
        <v>16</v>
      </c>
      <c r="D11">
        <f>COUNTIFS(Data!$D$2:$D$4115,"&gt;=40000",Data!$D$2:$D$4115,"&lt;45000",Data!$F$2:$F$4115,"canceled")</f>
        <v>6</v>
      </c>
      <c r="E11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</row>
    <row r="12" spans="1:8" x14ac:dyDescent="0.35">
      <c r="A12" s="15" t="s">
        <v>8358</v>
      </c>
      <c r="B12">
        <f>COUNTIFS(Data!$D$2:$D$4115,"&gt;=45000",Data!$D$2:$D$4115,"&lt;50000",Data!$F$2:$F$4115,"successful")</f>
        <v>6</v>
      </c>
      <c r="C12">
        <f>COUNTIFS(Data!$D$2:$D$4115,"&gt;=45000",Data!$D$2:$D$4115,"&lt;50000",Data!$F$2:$F$4115,"failed")</f>
        <v>11</v>
      </c>
      <c r="D12">
        <f>COUNTIFS(Data!$D$2:$D$4115,"&gt;=45000",Data!$D$2:$D$4115,"&lt;50000",Data!$F$2:$F$4115,"canceled")</f>
        <v>4</v>
      </c>
      <c r="E12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</row>
    <row r="13" spans="1:8" x14ac:dyDescent="0.35">
      <c r="A13" s="15" t="s">
        <v>8359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6CA8D-B57F-4D00-8CDD-8451052E007A}">
  <dimension ref="A2:BS91"/>
  <sheetViews>
    <sheetView tabSelected="1" workbookViewId="0">
      <selection activeCell="F3" sqref="F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7.90625" bestFit="1" customWidth="1"/>
    <col min="4" max="4" width="9.1796875" bestFit="1" customWidth="1"/>
    <col min="5" max="5" width="8.26953125" bestFit="1" customWidth="1"/>
    <col min="6" max="6" width="5.6328125" bestFit="1" customWidth="1"/>
    <col min="7" max="7" width="3.6328125" bestFit="1" customWidth="1"/>
    <col min="8" max="8" width="9.1796875" bestFit="1" customWidth="1"/>
    <col min="9" max="9" width="8.54296875" bestFit="1" customWidth="1"/>
    <col min="10" max="10" width="6.08984375" bestFit="1" customWidth="1"/>
    <col min="11" max="11" width="3.6328125" bestFit="1" customWidth="1"/>
    <col min="12" max="12" width="9.1796875" bestFit="1" customWidth="1"/>
    <col min="13" max="13" width="9" bestFit="1" customWidth="1"/>
    <col min="14" max="14" width="5.6328125" bestFit="1" customWidth="1"/>
    <col min="15" max="15" width="9.1796875" bestFit="1" customWidth="1"/>
    <col min="16" max="16" width="8.54296875" bestFit="1" customWidth="1"/>
    <col min="17" max="17" width="6.26953125" bestFit="1" customWidth="1"/>
    <col min="18" max="19" width="9.1796875" bestFit="1" customWidth="1"/>
    <col min="20" max="20" width="5.453125" bestFit="1" customWidth="1"/>
    <col min="21" max="21" width="9.1796875" bestFit="1" customWidth="1"/>
    <col min="22" max="22" width="8.36328125" bestFit="1" customWidth="1"/>
    <col min="23" max="23" width="5.453125" bestFit="1" customWidth="1"/>
    <col min="24" max="24" width="9.1796875" bestFit="1" customWidth="1"/>
    <col min="25" max="25" width="7.7265625" bestFit="1" customWidth="1"/>
    <col min="26" max="26" width="5.81640625" bestFit="1" customWidth="1"/>
    <col min="27" max="27" width="9.1796875" bestFit="1" customWidth="1"/>
    <col min="28" max="28" width="8.7265625" bestFit="1" customWidth="1"/>
    <col min="29" max="29" width="5.6328125" bestFit="1" customWidth="1"/>
    <col min="30" max="30" width="9.1796875" bestFit="1" customWidth="1"/>
    <col min="31" max="31" width="8.54296875" bestFit="1" customWidth="1"/>
    <col min="32" max="32" width="5.54296875" bestFit="1" customWidth="1"/>
    <col min="33" max="33" width="9.1796875" bestFit="1" customWidth="1"/>
    <col min="34" max="34" width="8.453125" bestFit="1" customWidth="1"/>
    <col min="35" max="35" width="5.90625" bestFit="1" customWidth="1"/>
    <col min="36" max="36" width="9.1796875" bestFit="1" customWidth="1"/>
    <col min="37" max="37" width="8.81640625" bestFit="1" customWidth="1"/>
    <col min="38" max="38" width="5.7265625" bestFit="1" customWidth="1"/>
    <col min="39" max="39" width="9.1796875" bestFit="1" customWidth="1"/>
    <col min="40" max="40" width="8.6328125" bestFit="1" customWidth="1"/>
    <col min="41" max="41" width="10.7265625" bestFit="1" customWidth="1"/>
    <col min="42" max="42" width="8.453125" bestFit="1" customWidth="1"/>
    <col min="43" max="43" width="8.08984375" bestFit="1" customWidth="1"/>
    <col min="44" max="44" width="5.453125" bestFit="1" customWidth="1"/>
    <col min="45" max="45" width="9.1796875" bestFit="1" customWidth="1"/>
    <col min="46" max="46" width="10.54296875" customWidth="1"/>
    <col min="47" max="58" width="8.6328125" style="16" customWidth="1"/>
    <col min="59" max="59" width="6.453125" bestFit="1" customWidth="1"/>
    <col min="60" max="60" width="4.453125" bestFit="1" customWidth="1"/>
    <col min="61" max="61" width="3.6328125" bestFit="1" customWidth="1"/>
    <col min="62" max="62" width="6.453125" bestFit="1" customWidth="1"/>
    <col min="63" max="63" width="4" bestFit="1" customWidth="1"/>
    <col min="64" max="64" width="3.81640625" bestFit="1" customWidth="1"/>
    <col min="65" max="65" width="6.453125" bestFit="1" customWidth="1"/>
    <col min="66" max="66" width="4.08984375" bestFit="1" customWidth="1"/>
    <col min="67" max="67" width="3.90625" bestFit="1" customWidth="1"/>
    <col min="68" max="68" width="6.6328125" bestFit="1" customWidth="1"/>
    <col min="69" max="69" width="3.81640625" bestFit="1" customWidth="1"/>
    <col min="70" max="70" width="4.26953125" bestFit="1" customWidth="1"/>
    <col min="71" max="71" width="10.7265625" bestFit="1" customWidth="1"/>
  </cols>
  <sheetData>
    <row r="2" spans="1:58" x14ac:dyDescent="0.35">
      <c r="A2" s="8" t="s">
        <v>8309</v>
      </c>
      <c r="B2" t="s">
        <v>8324</v>
      </c>
    </row>
    <row r="4" spans="1:58" x14ac:dyDescent="0.35">
      <c r="A4" s="8" t="s">
        <v>8321</v>
      </c>
      <c r="B4" s="8" t="s">
        <v>8320</v>
      </c>
    </row>
    <row r="5" spans="1:58" x14ac:dyDescent="0.35">
      <c r="B5" s="11" t="s">
        <v>8334</v>
      </c>
      <c r="E5" s="11" t="s">
        <v>8361</v>
      </c>
      <c r="F5" s="11" t="s">
        <v>8335</v>
      </c>
      <c r="I5" s="11" t="s">
        <v>8362</v>
      </c>
      <c r="J5" s="11" t="s">
        <v>8336</v>
      </c>
      <c r="M5" s="11" t="s">
        <v>8363</v>
      </c>
      <c r="N5" s="11" t="s">
        <v>8337</v>
      </c>
      <c r="P5" s="11" t="s">
        <v>8364</v>
      </c>
      <c r="Q5" s="11" t="s">
        <v>8328</v>
      </c>
      <c r="S5" s="11" t="s">
        <v>8365</v>
      </c>
      <c r="T5" s="11" t="s">
        <v>8338</v>
      </c>
      <c r="V5" s="11" t="s">
        <v>8366</v>
      </c>
      <c r="W5" s="11" t="s">
        <v>8329</v>
      </c>
      <c r="Y5" s="11" t="s">
        <v>8367</v>
      </c>
      <c r="Z5" s="11" t="s">
        <v>8330</v>
      </c>
      <c r="AB5" s="11" t="s">
        <v>8368</v>
      </c>
      <c r="AC5" s="11" t="s">
        <v>8331</v>
      </c>
      <c r="AE5" s="11" t="s">
        <v>8369</v>
      </c>
      <c r="AF5" s="11" t="s">
        <v>8332</v>
      </c>
      <c r="AH5" s="11" t="s">
        <v>8370</v>
      </c>
      <c r="AI5" s="11" t="s">
        <v>8333</v>
      </c>
      <c r="AK5" s="11" t="s">
        <v>8371</v>
      </c>
      <c r="AL5" s="11" t="s">
        <v>8339</v>
      </c>
      <c r="AN5" s="11" t="s">
        <v>8372</v>
      </c>
      <c r="AO5" s="11" t="s">
        <v>8319</v>
      </c>
    </row>
    <row r="6" spans="1:58" x14ac:dyDescent="0.35">
      <c r="A6" s="8" t="s">
        <v>8310</v>
      </c>
      <c r="B6" t="s">
        <v>8221</v>
      </c>
      <c r="C6" t="s">
        <v>8222</v>
      </c>
      <c r="D6" t="s">
        <v>8219</v>
      </c>
      <c r="F6" t="s">
        <v>8221</v>
      </c>
      <c r="G6" t="s">
        <v>8222</v>
      </c>
      <c r="H6" t="s">
        <v>8219</v>
      </c>
      <c r="J6" t="s">
        <v>8221</v>
      </c>
      <c r="K6" t="s">
        <v>8222</v>
      </c>
      <c r="L6" t="s">
        <v>8219</v>
      </c>
      <c r="N6" t="s">
        <v>8221</v>
      </c>
      <c r="O6" t="s">
        <v>8219</v>
      </c>
      <c r="Q6" t="s">
        <v>8221</v>
      </c>
      <c r="R6" t="s">
        <v>8219</v>
      </c>
      <c r="T6" t="s">
        <v>8221</v>
      </c>
      <c r="U6" t="s">
        <v>8219</v>
      </c>
      <c r="W6" t="s">
        <v>8221</v>
      </c>
      <c r="X6" t="s">
        <v>8219</v>
      </c>
      <c r="Z6" t="s">
        <v>8221</v>
      </c>
      <c r="AA6" t="s">
        <v>8219</v>
      </c>
      <c r="AC6" t="s">
        <v>8221</v>
      </c>
      <c r="AD6" t="s">
        <v>8219</v>
      </c>
      <c r="AF6" t="s">
        <v>8221</v>
      </c>
      <c r="AG6" t="s">
        <v>8219</v>
      </c>
      <c r="AI6" t="s">
        <v>8221</v>
      </c>
      <c r="AJ6" t="s">
        <v>8219</v>
      </c>
      <c r="AL6" t="s">
        <v>8221</v>
      </c>
      <c r="AM6" t="s">
        <v>8219</v>
      </c>
    </row>
    <row r="7" spans="1:58" x14ac:dyDescent="0.35">
      <c r="A7" s="9" t="s">
        <v>8229</v>
      </c>
      <c r="B7" s="10"/>
      <c r="C7" s="10"/>
      <c r="D7" s="10">
        <v>1</v>
      </c>
      <c r="E7" s="10">
        <v>1</v>
      </c>
      <c r="F7" s="10">
        <v>1</v>
      </c>
      <c r="G7" s="10"/>
      <c r="H7" s="10">
        <v>2</v>
      </c>
      <c r="I7" s="10">
        <v>3</v>
      </c>
      <c r="J7" s="10"/>
      <c r="K7" s="10"/>
      <c r="L7" s="10">
        <v>3</v>
      </c>
      <c r="M7" s="10">
        <v>3</v>
      </c>
      <c r="N7" s="10"/>
      <c r="O7" s="10">
        <v>3</v>
      </c>
      <c r="P7" s="10">
        <v>3</v>
      </c>
      <c r="Q7" s="10">
        <v>2</v>
      </c>
      <c r="R7" s="10">
        <v>2</v>
      </c>
      <c r="S7" s="10">
        <v>4</v>
      </c>
      <c r="T7" s="10"/>
      <c r="U7" s="10"/>
      <c r="V7" s="10"/>
      <c r="W7" s="10">
        <v>2</v>
      </c>
      <c r="X7" s="10">
        <v>1</v>
      </c>
      <c r="Y7" s="10">
        <v>3</v>
      </c>
      <c r="Z7" s="10">
        <v>1</v>
      </c>
      <c r="AA7" s="10">
        <v>3</v>
      </c>
      <c r="AB7" s="10">
        <v>4</v>
      </c>
      <c r="AC7" s="10"/>
      <c r="AD7" s="10">
        <v>1</v>
      </c>
      <c r="AE7" s="10">
        <v>1</v>
      </c>
      <c r="AF7" s="10">
        <v>1</v>
      </c>
      <c r="AG7" s="10">
        <v>3</v>
      </c>
      <c r="AH7" s="10">
        <v>4</v>
      </c>
      <c r="AI7" s="10">
        <v>1</v>
      </c>
      <c r="AJ7" s="10">
        <v>2</v>
      </c>
      <c r="AK7" s="10">
        <v>3</v>
      </c>
      <c r="AL7" s="10"/>
      <c r="AM7" s="10">
        <v>1</v>
      </c>
      <c r="AN7" s="10">
        <v>1</v>
      </c>
      <c r="AO7" s="10">
        <v>30</v>
      </c>
    </row>
    <row r="8" spans="1:58" x14ac:dyDescent="0.35">
      <c r="A8" s="9" t="s">
        <v>8225</v>
      </c>
      <c r="B8" s="10">
        <v>5</v>
      </c>
      <c r="C8" s="10"/>
      <c r="D8" s="10">
        <v>14</v>
      </c>
      <c r="E8" s="10">
        <v>19</v>
      </c>
      <c r="F8" s="10">
        <v>4</v>
      </c>
      <c r="G8" s="10">
        <v>3</v>
      </c>
      <c r="H8" s="10">
        <v>22</v>
      </c>
      <c r="I8" s="10">
        <v>29</v>
      </c>
      <c r="J8" s="10">
        <v>5</v>
      </c>
      <c r="K8" s="10">
        <v>3</v>
      </c>
      <c r="L8" s="10">
        <v>16</v>
      </c>
      <c r="M8" s="10">
        <v>24</v>
      </c>
      <c r="N8" s="10">
        <v>10</v>
      </c>
      <c r="O8" s="10">
        <v>25</v>
      </c>
      <c r="P8" s="10">
        <v>35</v>
      </c>
      <c r="Q8" s="10">
        <v>12</v>
      </c>
      <c r="R8" s="10">
        <v>34</v>
      </c>
      <c r="S8" s="10">
        <v>46</v>
      </c>
      <c r="T8" s="10">
        <v>8</v>
      </c>
      <c r="U8" s="10">
        <v>34</v>
      </c>
      <c r="V8" s="10">
        <v>42</v>
      </c>
      <c r="W8" s="10">
        <v>5</v>
      </c>
      <c r="X8" s="10">
        <v>28</v>
      </c>
      <c r="Y8" s="10">
        <v>33</v>
      </c>
      <c r="Z8" s="10">
        <v>3</v>
      </c>
      <c r="AA8" s="10">
        <v>17</v>
      </c>
      <c r="AB8" s="10">
        <v>20</v>
      </c>
      <c r="AC8" s="10">
        <v>2</v>
      </c>
      <c r="AD8" s="10">
        <v>12</v>
      </c>
      <c r="AE8" s="10">
        <v>14</v>
      </c>
      <c r="AF8" s="10">
        <v>9</v>
      </c>
      <c r="AG8" s="10">
        <v>14</v>
      </c>
      <c r="AH8" s="10">
        <v>23</v>
      </c>
      <c r="AI8" s="10">
        <v>2</v>
      </c>
      <c r="AJ8" s="10">
        <v>14</v>
      </c>
      <c r="AK8" s="10">
        <v>16</v>
      </c>
      <c r="AL8" s="10">
        <v>5</v>
      </c>
      <c r="AM8" s="10">
        <v>8</v>
      </c>
      <c r="AN8" s="10">
        <v>13</v>
      </c>
      <c r="AO8" s="10">
        <v>314</v>
      </c>
    </row>
    <row r="9" spans="1:58" x14ac:dyDescent="0.35">
      <c r="A9" s="9" t="s">
        <v>8224</v>
      </c>
      <c r="B9" s="10">
        <v>12</v>
      </c>
      <c r="C9" s="10">
        <v>1</v>
      </c>
      <c r="D9" s="10">
        <v>27</v>
      </c>
      <c r="E9" s="10">
        <v>40</v>
      </c>
      <c r="F9" s="10">
        <v>24</v>
      </c>
      <c r="G9" s="10">
        <v>2</v>
      </c>
      <c r="H9" s="10">
        <v>36</v>
      </c>
      <c r="I9" s="10">
        <v>62</v>
      </c>
      <c r="J9" s="10">
        <v>13</v>
      </c>
      <c r="K9" s="10">
        <v>6</v>
      </c>
      <c r="L9" s="10">
        <v>25</v>
      </c>
      <c r="M9" s="10">
        <v>44</v>
      </c>
      <c r="N9" s="10">
        <v>19</v>
      </c>
      <c r="O9" s="10">
        <v>28</v>
      </c>
      <c r="P9" s="10">
        <v>47</v>
      </c>
      <c r="Q9" s="10">
        <v>25</v>
      </c>
      <c r="R9" s="10">
        <v>53</v>
      </c>
      <c r="S9" s="10">
        <v>78</v>
      </c>
      <c r="T9" s="10">
        <v>28</v>
      </c>
      <c r="U9" s="10">
        <v>50</v>
      </c>
      <c r="V9" s="10">
        <v>78</v>
      </c>
      <c r="W9" s="10">
        <v>27</v>
      </c>
      <c r="X9" s="10">
        <v>42</v>
      </c>
      <c r="Y9" s="10">
        <v>69</v>
      </c>
      <c r="Z9" s="10">
        <v>25</v>
      </c>
      <c r="AA9" s="10">
        <v>42</v>
      </c>
      <c r="AB9" s="10">
        <v>67</v>
      </c>
      <c r="AC9" s="10">
        <v>19</v>
      </c>
      <c r="AD9" s="10">
        <v>32</v>
      </c>
      <c r="AE9" s="10">
        <v>51</v>
      </c>
      <c r="AF9" s="10">
        <v>24</v>
      </c>
      <c r="AG9" s="10">
        <v>36</v>
      </c>
      <c r="AH9" s="10">
        <v>60</v>
      </c>
      <c r="AI9" s="10">
        <v>12</v>
      </c>
      <c r="AJ9" s="10">
        <v>24</v>
      </c>
      <c r="AK9" s="10">
        <v>36</v>
      </c>
      <c r="AL9" s="10">
        <v>22</v>
      </c>
      <c r="AM9" s="10">
        <v>17</v>
      </c>
      <c r="AN9" s="10">
        <v>39</v>
      </c>
      <c r="AO9" s="10">
        <v>671</v>
      </c>
    </row>
    <row r="10" spans="1:58" x14ac:dyDescent="0.35">
      <c r="A10" s="9" t="s">
        <v>8319</v>
      </c>
      <c r="B10" s="10">
        <v>17</v>
      </c>
      <c r="C10" s="10">
        <v>1</v>
      </c>
      <c r="D10" s="10">
        <v>42</v>
      </c>
      <c r="E10" s="10">
        <v>60</v>
      </c>
      <c r="F10" s="10">
        <v>29</v>
      </c>
      <c r="G10" s="10">
        <v>5</v>
      </c>
      <c r="H10" s="10">
        <v>60</v>
      </c>
      <c r="I10" s="10">
        <v>94</v>
      </c>
      <c r="J10" s="10">
        <v>18</v>
      </c>
      <c r="K10" s="10">
        <v>9</v>
      </c>
      <c r="L10" s="10">
        <v>44</v>
      </c>
      <c r="M10" s="10">
        <v>71</v>
      </c>
      <c r="N10" s="10">
        <v>29</v>
      </c>
      <c r="O10" s="10">
        <v>56</v>
      </c>
      <c r="P10" s="10">
        <v>85</v>
      </c>
      <c r="Q10" s="10">
        <v>39</v>
      </c>
      <c r="R10" s="10">
        <v>89</v>
      </c>
      <c r="S10" s="10">
        <v>128</v>
      </c>
      <c r="T10" s="10">
        <v>36</v>
      </c>
      <c r="U10" s="10">
        <v>84</v>
      </c>
      <c r="V10" s="10">
        <v>120</v>
      </c>
      <c r="W10" s="10">
        <v>34</v>
      </c>
      <c r="X10" s="10">
        <v>71</v>
      </c>
      <c r="Y10" s="10">
        <v>105</v>
      </c>
      <c r="Z10" s="10">
        <v>29</v>
      </c>
      <c r="AA10" s="10">
        <v>62</v>
      </c>
      <c r="AB10" s="10">
        <v>91</v>
      </c>
      <c r="AC10" s="10">
        <v>21</v>
      </c>
      <c r="AD10" s="10">
        <v>45</v>
      </c>
      <c r="AE10" s="10">
        <v>66</v>
      </c>
      <c r="AF10" s="10">
        <v>34</v>
      </c>
      <c r="AG10" s="10">
        <v>53</v>
      </c>
      <c r="AH10" s="10">
        <v>87</v>
      </c>
      <c r="AI10" s="10">
        <v>15</v>
      </c>
      <c r="AJ10" s="10">
        <v>40</v>
      </c>
      <c r="AK10" s="10">
        <v>55</v>
      </c>
      <c r="AL10" s="10">
        <v>27</v>
      </c>
      <c r="AM10" s="10">
        <v>26</v>
      </c>
      <c r="AN10" s="10">
        <v>53</v>
      </c>
      <c r="AO10" s="10">
        <v>1015</v>
      </c>
    </row>
    <row r="13" spans="1:58" x14ac:dyDescent="0.35">
      <c r="AU13" s="16" t="s">
        <v>8334</v>
      </c>
      <c r="AV13" s="16" t="s">
        <v>8335</v>
      </c>
      <c r="AW13" s="16" t="s">
        <v>8336</v>
      </c>
      <c r="AX13" s="16" t="s">
        <v>8337</v>
      </c>
      <c r="AY13" s="16" t="s">
        <v>8328</v>
      </c>
      <c r="AZ13" s="16" t="s">
        <v>8338</v>
      </c>
      <c r="BA13" s="16" t="s">
        <v>8329</v>
      </c>
      <c r="BB13" s="16" t="s">
        <v>8330</v>
      </c>
      <c r="BC13" s="16" t="s">
        <v>8331</v>
      </c>
      <c r="BD13" s="16" t="s">
        <v>8332</v>
      </c>
      <c r="BE13" s="16" t="s">
        <v>8333</v>
      </c>
      <c r="BF13" s="16" t="s">
        <v>8339</v>
      </c>
    </row>
    <row r="14" spans="1:58" x14ac:dyDescent="0.35">
      <c r="B14" t="s">
        <v>8373</v>
      </c>
      <c r="D14" s="16">
        <f>D7/(D7+B7)</f>
        <v>1</v>
      </c>
      <c r="H14" s="16">
        <f>H7/(H7+F7)</f>
        <v>0.66666666666666663</v>
      </c>
      <c r="L14" s="16">
        <f>L7/(L7+J7)</f>
        <v>1</v>
      </c>
      <c r="O14" s="16">
        <f>O7/(O7+N7)</f>
        <v>1</v>
      </c>
      <c r="R14" s="16">
        <f>R7/(R7+Q7)</f>
        <v>0.5</v>
      </c>
      <c r="U14" s="16">
        <v>0</v>
      </c>
      <c r="X14" s="16">
        <f>X7/(X7+W7)</f>
        <v>0.33333333333333331</v>
      </c>
      <c r="AA14" s="16">
        <f>AA7/(AA7+Z7)</f>
        <v>0.75</v>
      </c>
      <c r="AD14" s="16">
        <f>AD7/(AD7+AC7)</f>
        <v>1</v>
      </c>
      <c r="AG14" s="16">
        <f>AG7/(AG7+AF7)</f>
        <v>0.75</v>
      </c>
      <c r="AJ14" s="16">
        <f>AJ7/(AJ7+AI7)</f>
        <v>0.66666666666666663</v>
      </c>
      <c r="AM14" s="16">
        <f>AM7/(AM7+AL7)</f>
        <v>1</v>
      </c>
      <c r="AT14" t="s">
        <v>8373</v>
      </c>
      <c r="AU14" s="16">
        <v>1</v>
      </c>
      <c r="AV14" s="16">
        <v>0.66666666666666663</v>
      </c>
      <c r="AW14" s="16">
        <v>1</v>
      </c>
      <c r="AX14" s="16">
        <v>1</v>
      </c>
      <c r="AY14" s="16">
        <v>0.5</v>
      </c>
      <c r="BA14" s="16">
        <v>0.33333333333333331</v>
      </c>
      <c r="BB14" s="16">
        <v>0.75</v>
      </c>
      <c r="BC14" s="16">
        <v>1</v>
      </c>
      <c r="BD14" s="16">
        <v>0.75</v>
      </c>
      <c r="BE14" s="16">
        <v>0.66666666666666663</v>
      </c>
      <c r="BF14" s="16">
        <v>1</v>
      </c>
    </row>
    <row r="15" spans="1:58" x14ac:dyDescent="0.35">
      <c r="B15" t="s">
        <v>8374</v>
      </c>
      <c r="D15" s="16">
        <f t="shared" ref="D15:D16" si="0">D8/(D8+B8)</f>
        <v>0.73684210526315785</v>
      </c>
      <c r="H15" s="16">
        <f t="shared" ref="H15:H16" si="1">H8/(H8+F8)</f>
        <v>0.84615384615384615</v>
      </c>
      <c r="L15" s="16">
        <f t="shared" ref="L15:L16" si="2">L8/(L8+J8)</f>
        <v>0.76190476190476186</v>
      </c>
      <c r="O15" s="16">
        <f t="shared" ref="O15:O16" si="3">O8/(O8+N8)</f>
        <v>0.7142857142857143</v>
      </c>
      <c r="R15" s="16">
        <f t="shared" ref="R15:R16" si="4">R8/(R8+Q8)</f>
        <v>0.73913043478260865</v>
      </c>
      <c r="U15" s="16">
        <f t="shared" ref="U15:U16" si="5">U8/(U8+T8)</f>
        <v>0.80952380952380953</v>
      </c>
      <c r="X15" s="16">
        <f t="shared" ref="X15:X16" si="6">X8/(X8+W8)</f>
        <v>0.84848484848484851</v>
      </c>
      <c r="AA15" s="16">
        <f t="shared" ref="AA15:AA16" si="7">AA8/(AA8+Z8)</f>
        <v>0.85</v>
      </c>
      <c r="AD15" s="16">
        <f t="shared" ref="AD15:AD16" si="8">AD8/(AD8+AC8)</f>
        <v>0.8571428571428571</v>
      </c>
      <c r="AG15" s="16">
        <f t="shared" ref="AG15:AG16" si="9">AG8/(AG8+AF8)</f>
        <v>0.60869565217391308</v>
      </c>
      <c r="AJ15" s="16">
        <f t="shared" ref="AJ15:AJ16" si="10">AJ8/(AJ8+AI8)</f>
        <v>0.875</v>
      </c>
      <c r="AM15" s="16">
        <f t="shared" ref="AM15:AM16" si="11">AM8/(AM8+AL8)</f>
        <v>0.61538461538461542</v>
      </c>
      <c r="AT15" t="s">
        <v>8374</v>
      </c>
      <c r="AU15" s="16">
        <v>0.73684210526315785</v>
      </c>
      <c r="AV15" s="16">
        <v>0.84615384615384615</v>
      </c>
      <c r="AW15" s="16">
        <v>0.76190476190476186</v>
      </c>
      <c r="AX15" s="16">
        <v>0.7142857142857143</v>
      </c>
      <c r="AY15" s="16">
        <v>0.73913043478260865</v>
      </c>
      <c r="AZ15" s="16">
        <v>0.80952380952380953</v>
      </c>
      <c r="BA15" s="16">
        <v>0.84848484848484851</v>
      </c>
      <c r="BB15" s="16">
        <v>0.85</v>
      </c>
      <c r="BC15" s="16">
        <v>0.8571428571428571</v>
      </c>
      <c r="BD15" s="16">
        <v>0.60869565217391308</v>
      </c>
      <c r="BE15" s="16">
        <v>0.875</v>
      </c>
      <c r="BF15" s="16">
        <v>0.61538461538461542</v>
      </c>
    </row>
    <row r="16" spans="1:58" x14ac:dyDescent="0.35">
      <c r="B16" t="s">
        <v>8375</v>
      </c>
      <c r="D16" s="16">
        <f t="shared" si="0"/>
        <v>0.69230769230769229</v>
      </c>
      <c r="H16" s="16">
        <f t="shared" si="1"/>
        <v>0.6</v>
      </c>
      <c r="L16" s="16">
        <f t="shared" si="2"/>
        <v>0.65789473684210531</v>
      </c>
      <c r="O16" s="16">
        <f t="shared" si="3"/>
        <v>0.5957446808510638</v>
      </c>
      <c r="R16" s="16">
        <f t="shared" si="4"/>
        <v>0.67948717948717952</v>
      </c>
      <c r="U16" s="16">
        <f t="shared" si="5"/>
        <v>0.64102564102564108</v>
      </c>
      <c r="X16" s="16">
        <f t="shared" si="6"/>
        <v>0.60869565217391308</v>
      </c>
      <c r="AA16" s="16">
        <f t="shared" si="7"/>
        <v>0.62686567164179108</v>
      </c>
      <c r="AD16" s="16">
        <f t="shared" si="8"/>
        <v>0.62745098039215685</v>
      </c>
      <c r="AG16" s="16">
        <f t="shared" si="9"/>
        <v>0.6</v>
      </c>
      <c r="AJ16" s="16">
        <f t="shared" si="10"/>
        <v>0.66666666666666663</v>
      </c>
      <c r="AM16" s="16">
        <f t="shared" si="11"/>
        <v>0.4358974358974359</v>
      </c>
      <c r="AT16" t="s">
        <v>8375</v>
      </c>
      <c r="AU16" s="16">
        <v>0.69230769230769229</v>
      </c>
      <c r="AV16" s="16">
        <v>0.6</v>
      </c>
      <c r="AW16" s="16">
        <v>0.65789473684210531</v>
      </c>
      <c r="AX16" s="16">
        <v>0.5957446808510638</v>
      </c>
      <c r="AY16" s="16">
        <v>0.67948717948717952</v>
      </c>
      <c r="AZ16" s="16">
        <v>0.64102564102564108</v>
      </c>
      <c r="BA16" s="16">
        <v>0.60869565217391308</v>
      </c>
      <c r="BB16" s="16">
        <v>0.62686567164179108</v>
      </c>
      <c r="BC16" s="16">
        <v>0.62745098039215685</v>
      </c>
      <c r="BD16" s="16">
        <v>0.6</v>
      </c>
      <c r="BE16" s="16">
        <v>0.66666666666666663</v>
      </c>
      <c r="BF16" s="16">
        <v>0.4358974358974359</v>
      </c>
    </row>
    <row r="18" spans="3:50" x14ac:dyDescent="0.35">
      <c r="AV18" s="17">
        <f>_xlfn.T.TEST(AU15:BF15,AU16:BF16,2,1)</f>
        <v>5.3598767156630421E-5</v>
      </c>
    </row>
    <row r="19" spans="3:50" x14ac:dyDescent="0.35">
      <c r="C19">
        <f>SUM(B7,F7,J7,N7,Q7,T7,W7,Z7,AC7,AF7,AI7,AL7)</f>
        <v>8</v>
      </c>
      <c r="D19">
        <f>SUM(D7,H7,L7,O7,R7,U7,X7,AA7,AD7,AG7,AJ7,AM7)</f>
        <v>22</v>
      </c>
      <c r="E19" s="16">
        <f>D19/(D19+C19)</f>
        <v>0.73333333333333328</v>
      </c>
      <c r="AX19" s="16" t="s">
        <v>8439</v>
      </c>
    </row>
    <row r="20" spans="3:50" x14ac:dyDescent="0.35">
      <c r="C20">
        <f t="shared" ref="C20:C21" si="12">SUM(B8,F8,J8,N8,Q8,T8,W8,Z8,AC8,AF8,AI8,AL8)</f>
        <v>70</v>
      </c>
      <c r="D20">
        <f t="shared" ref="D20:D21" si="13">SUM(D8,H8,L8,O8,R8,U8,X8,AA8,AD8,AG8,AJ8,AM8)</f>
        <v>238</v>
      </c>
      <c r="E20" s="16">
        <f t="shared" ref="E20:E21" si="14">D20/(D20+C20)</f>
        <v>0.77272727272727271</v>
      </c>
    </row>
    <row r="21" spans="3:50" x14ac:dyDescent="0.35">
      <c r="C21">
        <f t="shared" si="12"/>
        <v>250</v>
      </c>
      <c r="D21">
        <f t="shared" si="13"/>
        <v>412</v>
      </c>
      <c r="E21" s="16">
        <f t="shared" si="14"/>
        <v>0.62235649546827798</v>
      </c>
    </row>
    <row r="37" spans="45:71" x14ac:dyDescent="0.35">
      <c r="AV37" s="16" t="s">
        <v>8440</v>
      </c>
    </row>
    <row r="39" spans="45:71" x14ac:dyDescent="0.35">
      <c r="AS39" t="s">
        <v>8442</v>
      </c>
      <c r="AU39" s="17"/>
      <c r="AV39" s="17">
        <v>1</v>
      </c>
      <c r="AW39" s="17">
        <v>1</v>
      </c>
      <c r="AX39" s="17">
        <v>1</v>
      </c>
      <c r="AY39" s="17">
        <v>1</v>
      </c>
      <c r="AZ39" s="17">
        <v>1</v>
      </c>
      <c r="BA39" s="17">
        <v>1</v>
      </c>
      <c r="BB39" s="17">
        <v>1</v>
      </c>
      <c r="BC39" s="17">
        <v>1</v>
      </c>
      <c r="BD39" s="17">
        <v>1</v>
      </c>
      <c r="BE39" s="17">
        <v>1</v>
      </c>
      <c r="BF39" s="17">
        <v>1</v>
      </c>
      <c r="BG39" s="17">
        <v>-1</v>
      </c>
      <c r="BH39" s="17">
        <v>1</v>
      </c>
      <c r="BI39" s="17">
        <v>1</v>
      </c>
      <c r="BJ39" s="17">
        <v>1</v>
      </c>
      <c r="BK39" s="17">
        <v>1</v>
      </c>
      <c r="BL39" s="17">
        <v>1</v>
      </c>
      <c r="BM39" s="17">
        <v>1</v>
      </c>
      <c r="BN39" s="17">
        <v>1</v>
      </c>
      <c r="BO39" s="17">
        <v>1</v>
      </c>
      <c r="BP39" s="17">
        <v>1</v>
      </c>
      <c r="BQ39" s="17">
        <v>1</v>
      </c>
      <c r="BR39" s="17">
        <v>1</v>
      </c>
      <c r="BS39" s="17">
        <v>-1</v>
      </c>
    </row>
    <row r="40" spans="45:71" x14ac:dyDescent="0.35">
      <c r="AS40" t="s">
        <v>8443</v>
      </c>
      <c r="AU40" s="17"/>
      <c r="AV40" s="17">
        <v>1</v>
      </c>
      <c r="AW40" s="17">
        <v>1</v>
      </c>
      <c r="AX40" s="17">
        <v>1</v>
      </c>
      <c r="AY40" s="17">
        <v>1</v>
      </c>
      <c r="AZ40" s="17">
        <v>1</v>
      </c>
      <c r="BA40" s="17">
        <v>1</v>
      </c>
      <c r="BB40" s="17">
        <v>1</v>
      </c>
      <c r="BC40" s="17">
        <v>1</v>
      </c>
      <c r="BD40" s="17">
        <v>1</v>
      </c>
      <c r="BE40" s="17">
        <v>1</v>
      </c>
      <c r="BF40" s="17">
        <v>1</v>
      </c>
      <c r="BG40" s="17">
        <v>1</v>
      </c>
      <c r="BH40" s="17">
        <v>1</v>
      </c>
      <c r="BI40" s="17">
        <v>-1</v>
      </c>
      <c r="BJ40" s="17">
        <v>-1</v>
      </c>
      <c r="BK40" s="17">
        <v>-1</v>
      </c>
      <c r="BL40" s="17">
        <v>-1</v>
      </c>
      <c r="BM40" s="17">
        <v>-1</v>
      </c>
      <c r="BN40" s="17">
        <v>-1</v>
      </c>
      <c r="BO40" s="17">
        <v>-1</v>
      </c>
      <c r="BP40" s="17">
        <v>-1</v>
      </c>
      <c r="BQ40" s="17">
        <v>-1</v>
      </c>
      <c r="BR40" s="17">
        <v>-1</v>
      </c>
      <c r="BS40" s="17">
        <v>-1</v>
      </c>
    </row>
    <row r="41" spans="45:71" x14ac:dyDescent="0.35">
      <c r="AU41" s="17"/>
      <c r="AV41" s="16">
        <v>0.69230769230769229</v>
      </c>
      <c r="AW41" s="16">
        <v>0.6</v>
      </c>
      <c r="AX41" s="16">
        <v>0.65789473684210531</v>
      </c>
      <c r="AY41" s="16">
        <v>0.5957446808510638</v>
      </c>
      <c r="AZ41" s="16">
        <v>0.67948717948717952</v>
      </c>
      <c r="BA41" s="16">
        <v>0.64102564102564108</v>
      </c>
      <c r="BB41" s="16">
        <v>0.60869565217391308</v>
      </c>
      <c r="BC41" s="16">
        <v>0.62686567164179108</v>
      </c>
      <c r="BD41" s="16">
        <v>0.62745098039215685</v>
      </c>
      <c r="BE41" s="16">
        <v>0.6</v>
      </c>
      <c r="BF41" s="16">
        <v>0.66666666666666663</v>
      </c>
      <c r="BG41" s="16">
        <v>0.4358974358974359</v>
      </c>
      <c r="BH41" s="16">
        <v>0.73684210526315785</v>
      </c>
      <c r="BI41" s="16">
        <v>0.84615384615384615</v>
      </c>
      <c r="BJ41" s="16">
        <v>0.76190476190476186</v>
      </c>
      <c r="BK41" s="16">
        <v>0.7142857142857143</v>
      </c>
      <c r="BL41" s="16">
        <v>0.73913043478260865</v>
      </c>
      <c r="BM41" s="16">
        <v>0.80952380952380953</v>
      </c>
      <c r="BN41" s="16">
        <v>0.84848484848484851</v>
      </c>
      <c r="BO41" s="16">
        <v>0.85</v>
      </c>
      <c r="BP41" s="16">
        <v>0.8571428571428571</v>
      </c>
      <c r="BQ41" s="16">
        <v>0.60869565217391308</v>
      </c>
      <c r="BR41" s="16">
        <v>0.875</v>
      </c>
      <c r="BS41" s="16">
        <v>0.61538461538461542</v>
      </c>
    </row>
    <row r="42" spans="45:71" x14ac:dyDescent="0.35">
      <c r="AU42" s="17"/>
      <c r="AV42" s="16" t="s">
        <v>8441</v>
      </c>
    </row>
    <row r="43" spans="45:71" x14ac:dyDescent="0.35">
      <c r="AV43" s="16" t="s">
        <v>8444</v>
      </c>
      <c r="AW43" s="16" t="s">
        <v>8445</v>
      </c>
    </row>
    <row r="44" spans="45:71" x14ac:dyDescent="0.35">
      <c r="AV44" s="17">
        <v>1</v>
      </c>
      <c r="AW44" s="17">
        <v>1</v>
      </c>
      <c r="AX44" s="16">
        <v>0.69230769230769229</v>
      </c>
    </row>
    <row r="45" spans="45:71" x14ac:dyDescent="0.35">
      <c r="AV45" s="17">
        <v>1</v>
      </c>
      <c r="AW45" s="17">
        <v>1</v>
      </c>
      <c r="AX45" s="16">
        <v>0.6</v>
      </c>
    </row>
    <row r="46" spans="45:71" x14ac:dyDescent="0.35">
      <c r="AV46" s="17">
        <v>1</v>
      </c>
      <c r="AW46" s="17">
        <v>1</v>
      </c>
      <c r="AX46" s="16">
        <v>0.65789473684210531</v>
      </c>
    </row>
    <row r="47" spans="45:71" x14ac:dyDescent="0.35">
      <c r="AV47" s="17">
        <v>1</v>
      </c>
      <c r="AW47" s="17">
        <v>1</v>
      </c>
      <c r="AX47" s="16">
        <v>0.5957446808510638</v>
      </c>
    </row>
    <row r="48" spans="45:71" x14ac:dyDescent="0.35">
      <c r="AV48" s="17">
        <v>1</v>
      </c>
      <c r="AW48" s="17">
        <v>1</v>
      </c>
      <c r="AX48" s="16">
        <v>0.67948717948717952</v>
      </c>
    </row>
    <row r="49" spans="48:50" x14ac:dyDescent="0.35">
      <c r="AV49" s="17">
        <v>1</v>
      </c>
      <c r="AW49" s="17">
        <v>1</v>
      </c>
      <c r="AX49" s="16">
        <v>0.64102564102564108</v>
      </c>
    </row>
    <row r="50" spans="48:50" x14ac:dyDescent="0.35">
      <c r="AV50" s="17">
        <v>1</v>
      </c>
      <c r="AW50" s="17">
        <v>1</v>
      </c>
      <c r="AX50" s="16">
        <v>0.60869565217391308</v>
      </c>
    </row>
    <row r="51" spans="48:50" x14ac:dyDescent="0.35">
      <c r="AV51" s="17">
        <v>1</v>
      </c>
      <c r="AW51" s="17">
        <v>1</v>
      </c>
      <c r="AX51" s="16">
        <v>0.62686567164179108</v>
      </c>
    </row>
    <row r="52" spans="48:50" x14ac:dyDescent="0.35">
      <c r="AV52" s="17">
        <v>1</v>
      </c>
      <c r="AW52" s="17">
        <v>1</v>
      </c>
      <c r="AX52" s="16">
        <v>0.62745098039215685</v>
      </c>
    </row>
    <row r="53" spans="48:50" x14ac:dyDescent="0.35">
      <c r="AV53" s="17">
        <v>1</v>
      </c>
      <c r="AW53" s="17">
        <v>1</v>
      </c>
      <c r="AX53" s="16">
        <v>0.6</v>
      </c>
    </row>
    <row r="54" spans="48:50" x14ac:dyDescent="0.35">
      <c r="AV54" s="17">
        <v>1</v>
      </c>
      <c r="AW54" s="17">
        <v>1</v>
      </c>
      <c r="AX54" s="16">
        <v>0.66666666666666663</v>
      </c>
    </row>
    <row r="55" spans="48:50" x14ac:dyDescent="0.35">
      <c r="AV55" s="17">
        <v>-1</v>
      </c>
      <c r="AW55" s="17">
        <v>1</v>
      </c>
      <c r="AX55" s="16">
        <v>0.4358974358974359</v>
      </c>
    </row>
    <row r="56" spans="48:50" x14ac:dyDescent="0.35">
      <c r="AV56" s="17">
        <v>1</v>
      </c>
      <c r="AW56" s="17">
        <v>-1</v>
      </c>
      <c r="AX56" s="16">
        <v>0.73684210526315785</v>
      </c>
    </row>
    <row r="57" spans="48:50" x14ac:dyDescent="0.35">
      <c r="AV57" s="17">
        <v>1</v>
      </c>
      <c r="AW57" s="17">
        <v>-1</v>
      </c>
      <c r="AX57" s="16">
        <v>0.84615384615384615</v>
      </c>
    </row>
    <row r="58" spans="48:50" x14ac:dyDescent="0.35">
      <c r="AV58" s="17">
        <v>1</v>
      </c>
      <c r="AW58" s="17">
        <v>-1</v>
      </c>
      <c r="AX58" s="16">
        <v>0.76190476190476186</v>
      </c>
    </row>
    <row r="59" spans="48:50" x14ac:dyDescent="0.35">
      <c r="AV59" s="17">
        <v>1</v>
      </c>
      <c r="AW59" s="17">
        <v>-1</v>
      </c>
      <c r="AX59" s="16">
        <v>0.7142857142857143</v>
      </c>
    </row>
    <row r="60" spans="48:50" x14ac:dyDescent="0.35">
      <c r="AV60" s="17">
        <v>1</v>
      </c>
      <c r="AW60" s="17">
        <v>-1</v>
      </c>
      <c r="AX60" s="16">
        <v>0.73913043478260865</v>
      </c>
    </row>
    <row r="61" spans="48:50" x14ac:dyDescent="0.35">
      <c r="AV61" s="17">
        <v>1</v>
      </c>
      <c r="AW61" s="17">
        <v>-1</v>
      </c>
      <c r="AX61" s="16">
        <v>0.80952380952380953</v>
      </c>
    </row>
    <row r="62" spans="48:50" x14ac:dyDescent="0.35">
      <c r="AV62" s="17">
        <v>1</v>
      </c>
      <c r="AW62" s="17">
        <v>-1</v>
      </c>
      <c r="AX62" s="16">
        <v>0.84848484848484851</v>
      </c>
    </row>
    <row r="63" spans="48:50" x14ac:dyDescent="0.35">
      <c r="AV63" s="17">
        <v>1</v>
      </c>
      <c r="AW63" s="17">
        <v>-1</v>
      </c>
      <c r="AX63" s="16">
        <v>0.85</v>
      </c>
    </row>
    <row r="64" spans="48:50" x14ac:dyDescent="0.35">
      <c r="AV64" s="17">
        <v>1</v>
      </c>
      <c r="AW64" s="17">
        <v>-1</v>
      </c>
      <c r="AX64" s="16">
        <v>0.8571428571428571</v>
      </c>
    </row>
    <row r="65" spans="48:56" x14ac:dyDescent="0.35">
      <c r="AV65" s="17">
        <v>1</v>
      </c>
      <c r="AW65" s="17">
        <v>-1</v>
      </c>
      <c r="AX65" s="16">
        <v>0.60869565217391308</v>
      </c>
    </row>
    <row r="66" spans="48:56" x14ac:dyDescent="0.35">
      <c r="AV66" s="17">
        <v>1</v>
      </c>
      <c r="AW66" s="17">
        <v>-1</v>
      </c>
      <c r="AX66" s="16">
        <v>0.875</v>
      </c>
    </row>
    <row r="67" spans="48:56" x14ac:dyDescent="0.35">
      <c r="AV67" s="17">
        <v>-1</v>
      </c>
      <c r="AW67" s="17">
        <v>-1</v>
      </c>
      <c r="AX67" s="16">
        <v>0.61538461538461542</v>
      </c>
    </row>
    <row r="70" spans="48:56" x14ac:dyDescent="0.35">
      <c r="AV70" t="s">
        <v>8376</v>
      </c>
      <c r="AW70"/>
      <c r="AX70"/>
      <c r="AY70"/>
      <c r="AZ70"/>
      <c r="BA70"/>
      <c r="BB70"/>
      <c r="BC70"/>
      <c r="BD70"/>
    </row>
    <row r="71" spans="48:56" ht="15" thickBot="1" x14ac:dyDescent="0.4">
      <c r="AV71"/>
      <c r="AW71"/>
      <c r="AX71"/>
      <c r="AY71"/>
      <c r="AZ71"/>
      <c r="BA71"/>
      <c r="BB71"/>
      <c r="BC71"/>
      <c r="BD71"/>
    </row>
    <row r="72" spans="48:56" x14ac:dyDescent="0.35">
      <c r="AV72" s="21" t="s">
        <v>8377</v>
      </c>
      <c r="AW72" s="21"/>
      <c r="AX72"/>
      <c r="AY72"/>
      <c r="AZ72"/>
      <c r="BA72"/>
      <c r="BB72"/>
      <c r="BC72"/>
      <c r="BD72"/>
    </row>
    <row r="73" spans="48:56" x14ac:dyDescent="0.35">
      <c r="AV73" s="18" t="s">
        <v>8378</v>
      </c>
      <c r="AW73" s="18">
        <v>0.84831907452972921</v>
      </c>
      <c r="AX73"/>
      <c r="AY73"/>
      <c r="AZ73"/>
      <c r="BA73"/>
      <c r="BB73"/>
      <c r="BC73"/>
      <c r="BD73"/>
    </row>
    <row r="74" spans="48:56" x14ac:dyDescent="0.35">
      <c r="AV74" s="18" t="s">
        <v>8379</v>
      </c>
      <c r="AW74" s="18">
        <v>0.71964525221097631</v>
      </c>
      <c r="AX74"/>
      <c r="AY74"/>
      <c r="AZ74"/>
      <c r="BA74"/>
      <c r="BB74"/>
      <c r="BC74"/>
      <c r="BD74"/>
    </row>
    <row r="75" spans="48:56" x14ac:dyDescent="0.35">
      <c r="AV75" s="18" t="s">
        <v>8380</v>
      </c>
      <c r="AW75" s="18">
        <v>0.69294480004059322</v>
      </c>
      <c r="AX75"/>
      <c r="AY75"/>
      <c r="AZ75"/>
      <c r="BA75"/>
      <c r="BB75"/>
      <c r="BC75"/>
      <c r="BD75"/>
    </row>
    <row r="76" spans="48:56" x14ac:dyDescent="0.35">
      <c r="AV76" s="18" t="s">
        <v>8381</v>
      </c>
      <c r="AW76" s="18">
        <v>6.1313135724243295E-2</v>
      </c>
      <c r="AX76"/>
      <c r="AY76"/>
      <c r="AZ76"/>
      <c r="BA76"/>
      <c r="BB76"/>
      <c r="BC76"/>
      <c r="BD76"/>
    </row>
    <row r="77" spans="48:56" ht="15" thickBot="1" x14ac:dyDescent="0.4">
      <c r="AV77" s="19" t="s">
        <v>8382</v>
      </c>
      <c r="AW77" s="19">
        <v>24</v>
      </c>
      <c r="AX77"/>
      <c r="AY77"/>
      <c r="AZ77"/>
      <c r="BA77"/>
      <c r="BB77"/>
      <c r="BC77"/>
      <c r="BD77"/>
    </row>
    <row r="78" spans="48:56" x14ac:dyDescent="0.35">
      <c r="AV78"/>
      <c r="AW78"/>
      <c r="AX78"/>
      <c r="AY78"/>
      <c r="AZ78"/>
      <c r="BA78"/>
      <c r="BB78"/>
      <c r="BC78"/>
      <c r="BD78"/>
    </row>
    <row r="79" spans="48:56" ht="15" thickBot="1" x14ac:dyDescent="0.4">
      <c r="AV79" t="s">
        <v>8383</v>
      </c>
      <c r="AW79"/>
      <c r="AX79"/>
      <c r="AY79"/>
      <c r="AZ79"/>
      <c r="BA79"/>
      <c r="BB79"/>
      <c r="BC79"/>
      <c r="BD79"/>
    </row>
    <row r="80" spans="48:56" x14ac:dyDescent="0.35">
      <c r="AV80" s="20"/>
      <c r="AW80" s="20" t="s">
        <v>8388</v>
      </c>
      <c r="AX80" s="20" t="s">
        <v>8389</v>
      </c>
      <c r="AY80" s="20" t="s">
        <v>8390</v>
      </c>
      <c r="AZ80" s="20" t="s">
        <v>8391</v>
      </c>
      <c r="BA80" s="20" t="s">
        <v>8392</v>
      </c>
      <c r="BB80"/>
      <c r="BC80"/>
      <c r="BD80"/>
    </row>
    <row r="81" spans="48:56" x14ac:dyDescent="0.35">
      <c r="AV81" s="18" t="s">
        <v>8384</v>
      </c>
      <c r="AW81" s="18">
        <v>2</v>
      </c>
      <c r="AX81" s="18">
        <v>0.20264546982502238</v>
      </c>
      <c r="AY81" s="18">
        <v>0.10132273491251119</v>
      </c>
      <c r="AZ81" s="18">
        <v>26.952549253425165</v>
      </c>
      <c r="BA81" s="18">
        <v>1.588302099864942E-6</v>
      </c>
      <c r="BB81"/>
      <c r="BC81"/>
      <c r="BD81"/>
    </row>
    <row r="82" spans="48:56" x14ac:dyDescent="0.35">
      <c r="AV82" s="18" t="s">
        <v>8385</v>
      </c>
      <c r="AW82" s="18">
        <v>21</v>
      </c>
      <c r="AX82" s="18">
        <v>7.8945312859129063E-2</v>
      </c>
      <c r="AY82" s="18">
        <v>3.7593006123394792E-3</v>
      </c>
      <c r="AZ82" s="18"/>
      <c r="BA82" s="18"/>
      <c r="BB82"/>
      <c r="BC82"/>
      <c r="BD82"/>
    </row>
    <row r="83" spans="48:56" ht="15" thickBot="1" x14ac:dyDescent="0.4">
      <c r="AV83" s="19" t="s">
        <v>8386</v>
      </c>
      <c r="AW83" s="19">
        <v>23</v>
      </c>
      <c r="AX83" s="19">
        <v>0.28159078268415144</v>
      </c>
      <c r="AY83" s="19"/>
      <c r="AZ83" s="19"/>
      <c r="BA83" s="19"/>
      <c r="BB83"/>
      <c r="BC83"/>
      <c r="BD83"/>
    </row>
    <row r="84" spans="48:56" ht="15" thickBot="1" x14ac:dyDescent="0.4">
      <c r="AV84"/>
      <c r="AW84"/>
      <c r="AX84"/>
      <c r="AY84"/>
      <c r="AZ84"/>
      <c r="BA84"/>
      <c r="BB84"/>
      <c r="BC84"/>
      <c r="BD84"/>
    </row>
    <row r="85" spans="48:56" x14ac:dyDescent="0.35">
      <c r="AV85" s="20"/>
      <c r="AW85" s="20" t="s">
        <v>8393</v>
      </c>
      <c r="AX85" s="20" t="s">
        <v>8381</v>
      </c>
      <c r="AY85" s="20" t="s">
        <v>8394</v>
      </c>
      <c r="AZ85" s="20" t="s">
        <v>8395</v>
      </c>
      <c r="BA85" s="20" t="s">
        <v>8396</v>
      </c>
      <c r="BB85" s="20" t="s">
        <v>8397</v>
      </c>
      <c r="BC85" s="20" t="s">
        <v>8398</v>
      </c>
      <c r="BD85" s="20" t="s">
        <v>8399</v>
      </c>
    </row>
    <row r="86" spans="48:56" x14ac:dyDescent="0.35">
      <c r="AV86" s="18" t="s">
        <v>8387</v>
      </c>
      <c r="AW86" s="18">
        <v>0.61835012489105212</v>
      </c>
      <c r="AX86" s="18">
        <v>2.264137587874589E-2</v>
      </c>
      <c r="AY86" s="18">
        <v>27.310624946230195</v>
      </c>
      <c r="AZ86" s="18">
        <v>6.8372925289086156E-18</v>
      </c>
      <c r="BA86" s="18">
        <v>0.57126480614992881</v>
      </c>
      <c r="BB86" s="18">
        <v>0.66543544363217544</v>
      </c>
      <c r="BC86" s="18">
        <v>0.57126480614992881</v>
      </c>
      <c r="BD86" s="18">
        <v>0.66543544363217544</v>
      </c>
    </row>
    <row r="87" spans="48:56" x14ac:dyDescent="0.35">
      <c r="AV87" s="18" t="s">
        <v>8446</v>
      </c>
      <c r="AW87" s="18">
        <v>9.2709099250026419E-2</v>
      </c>
      <c r="AX87" s="18">
        <v>2.264137587874589E-2</v>
      </c>
      <c r="AY87" s="18">
        <v>4.0946760367621966</v>
      </c>
      <c r="AZ87" s="18">
        <v>5.1813842636727571E-4</v>
      </c>
      <c r="BA87" s="18">
        <v>4.5623780508903124E-2</v>
      </c>
      <c r="BB87" s="18">
        <v>0.13979441799114972</v>
      </c>
      <c r="BC87" s="18">
        <v>4.5623780508903124E-2</v>
      </c>
      <c r="BD87" s="18">
        <v>0.13979441799114972</v>
      </c>
    </row>
    <row r="88" spans="48:56" ht="15" thickBot="1" x14ac:dyDescent="0.4">
      <c r="AV88" s="19" t="s">
        <v>8445</v>
      </c>
      <c r="AW88" s="19">
        <v>-7.6271346158936965E-2</v>
      </c>
      <c r="AX88" s="19">
        <v>1.2515491421200564E-2</v>
      </c>
      <c r="AY88" s="19">
        <v>-6.0941551228054411</v>
      </c>
      <c r="AZ88" s="19">
        <v>4.7781445038214045E-6</v>
      </c>
      <c r="BA88" s="19">
        <v>-0.10229873539203617</v>
      </c>
      <c r="BB88" s="19">
        <v>-5.024395692583776E-2</v>
      </c>
      <c r="BC88" s="19">
        <v>-0.10229873539203617</v>
      </c>
      <c r="BD88" s="19">
        <v>-5.024395692583776E-2</v>
      </c>
    </row>
    <row r="89" spans="48:56" x14ac:dyDescent="0.35">
      <c r="AV89" s="18" t="s">
        <v>8449</v>
      </c>
      <c r="AW89"/>
      <c r="AX89"/>
      <c r="AY89"/>
      <c r="AZ89"/>
      <c r="BA89"/>
      <c r="BB89"/>
      <c r="BC89"/>
      <c r="BD89"/>
    </row>
    <row r="90" spans="48:56" x14ac:dyDescent="0.35">
      <c r="AV90" t="s">
        <v>8447</v>
      </c>
      <c r="AW90" s="16">
        <f>AW86-AW87+AW88</f>
        <v>0.44936967948208872</v>
      </c>
      <c r="AX90"/>
      <c r="AY90"/>
      <c r="AZ90"/>
      <c r="BA90"/>
      <c r="BB90"/>
      <c r="BC90"/>
      <c r="BD90"/>
    </row>
    <row r="91" spans="48:56" x14ac:dyDescent="0.35">
      <c r="AV91" t="s">
        <v>8448</v>
      </c>
      <c r="AW91" s="16">
        <f>AW86+AW87-AW88</f>
        <v>0.78733057030001552</v>
      </c>
      <c r="AX91"/>
      <c r="AY91"/>
      <c r="AZ91"/>
      <c r="BA91"/>
      <c r="BB91"/>
      <c r="BC91"/>
      <c r="BD91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Pivot-by-Category</vt:lpstr>
      <vt:lpstr>Pivot-by-Sub-category</vt:lpstr>
      <vt:lpstr>Pivot-by-Start-Time</vt:lpstr>
      <vt:lpstr>Bonus Activity</vt:lpstr>
      <vt:lpstr>EXTRA Calcs-for-Report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Guenthner</cp:lastModifiedBy>
  <dcterms:created xsi:type="dcterms:W3CDTF">2017-04-20T15:17:24Z</dcterms:created>
  <dcterms:modified xsi:type="dcterms:W3CDTF">2019-02-24T21:29:45Z</dcterms:modified>
</cp:coreProperties>
</file>