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9FF63DAE-FA26-3844-8D95-BD1BB64677EE}" xr6:coauthVersionLast="31" xr6:coauthVersionMax="31" xr10:uidLastSave="{00000000-0000-0000-0000-000000000000}"/>
  <bookViews>
    <workbookView xWindow="0" yWindow="440" windowWidth="27640" windowHeight="16140" xr2:uid="{ECFE59B6-7B2A-D842-A2E7-DBF95C86BB2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65" i="1"/>
  <c r="L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6" i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D69" i="1"/>
  <c r="D70" i="1"/>
  <c r="D73" i="1"/>
  <c r="D74" i="1"/>
  <c r="D77" i="1"/>
  <c r="D78" i="1"/>
  <c r="D81" i="1"/>
  <c r="D82" i="1"/>
  <c r="D85" i="1"/>
  <c r="D66" i="1"/>
  <c r="E66" i="1" s="1"/>
  <c r="P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9" i="1"/>
  <c r="L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0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D41" i="1"/>
  <c r="D44" i="1"/>
  <c r="D45" i="1"/>
  <c r="D48" i="1"/>
  <c r="D49" i="1"/>
  <c r="D52" i="1"/>
  <c r="D53" i="1"/>
  <c r="D56" i="1"/>
  <c r="D57" i="1"/>
  <c r="D40" i="1"/>
  <c r="E40" i="1" s="1"/>
  <c r="L18" i="1"/>
  <c r="J68" i="1" s="1"/>
  <c r="C32" i="1"/>
  <c r="D67" i="1" s="1"/>
  <c r="C13" i="1"/>
  <c r="C27" i="1"/>
  <c r="C65" i="1" s="1"/>
  <c r="H65" i="1" s="1"/>
  <c r="O65" i="1" s="1"/>
  <c r="C25" i="1"/>
  <c r="C24" i="1"/>
  <c r="C23" i="1"/>
  <c r="L4" i="1"/>
  <c r="J43" i="1" s="1"/>
  <c r="C11" i="1"/>
  <c r="D42" i="1" s="1"/>
  <c r="C6" i="1"/>
  <c r="C8" i="1" s="1"/>
  <c r="C39" i="1" s="1"/>
  <c r="H39" i="1" s="1"/>
  <c r="O39" i="1" s="1"/>
  <c r="H40" i="1" l="1"/>
  <c r="O40" i="1" s="1"/>
  <c r="E41" i="1"/>
  <c r="Q39" i="1"/>
  <c r="E67" i="1"/>
  <c r="H66" i="1"/>
  <c r="O66" i="1" s="1"/>
  <c r="Q65" i="1"/>
  <c r="D59" i="1"/>
  <c r="D55" i="1"/>
  <c r="D51" i="1"/>
  <c r="D47" i="1"/>
  <c r="D43" i="1"/>
  <c r="D84" i="1"/>
  <c r="D80" i="1"/>
  <c r="D76" i="1"/>
  <c r="D72" i="1"/>
  <c r="D68" i="1"/>
  <c r="D58" i="1"/>
  <c r="D54" i="1"/>
  <c r="D50" i="1"/>
  <c r="D46" i="1"/>
  <c r="D83" i="1"/>
  <c r="D79" i="1"/>
  <c r="D75" i="1"/>
  <c r="D71" i="1"/>
  <c r="J82" i="1"/>
  <c r="J79" i="1"/>
  <c r="J71" i="1"/>
  <c r="J74" i="1"/>
  <c r="J66" i="1"/>
  <c r="K66" i="1" s="1"/>
  <c r="J85" i="1"/>
  <c r="J81" i="1"/>
  <c r="J77" i="1"/>
  <c r="J73" i="1"/>
  <c r="J69" i="1"/>
  <c r="J83" i="1"/>
  <c r="J75" i="1"/>
  <c r="J67" i="1"/>
  <c r="J78" i="1"/>
  <c r="J70" i="1"/>
  <c r="J84" i="1"/>
  <c r="J80" i="1"/>
  <c r="J76" i="1"/>
  <c r="J72" i="1"/>
  <c r="J54" i="1"/>
  <c r="J42" i="1"/>
  <c r="J57" i="1"/>
  <c r="J45" i="1"/>
  <c r="J58" i="1"/>
  <c r="J46" i="1"/>
  <c r="J49" i="1"/>
  <c r="J40" i="1"/>
  <c r="K40" i="1" s="1"/>
  <c r="J56" i="1"/>
  <c r="J52" i="1"/>
  <c r="J48" i="1"/>
  <c r="J44" i="1"/>
  <c r="J50" i="1"/>
  <c r="J53" i="1"/>
  <c r="J41" i="1"/>
  <c r="J59" i="1"/>
  <c r="J55" i="1"/>
  <c r="J51" i="1"/>
  <c r="J47" i="1"/>
  <c r="H67" i="1" l="1"/>
  <c r="O67" i="1" s="1"/>
  <c r="E68" i="1"/>
  <c r="E42" i="1"/>
  <c r="H41" i="1"/>
  <c r="O41" i="1" s="1"/>
  <c r="K67" i="1"/>
  <c r="L66" i="1"/>
  <c r="P66" i="1" s="1"/>
  <c r="K41" i="1"/>
  <c r="L40" i="1"/>
  <c r="P40" i="1" s="1"/>
  <c r="H68" i="1" l="1"/>
  <c r="O68" i="1" s="1"/>
  <c r="E69" i="1"/>
  <c r="H42" i="1"/>
  <c r="O42" i="1" s="1"/>
  <c r="E43" i="1"/>
  <c r="Q66" i="1"/>
  <c r="L67" i="1"/>
  <c r="P67" i="1" s="1"/>
  <c r="Q67" i="1" s="1"/>
  <c r="K68" i="1"/>
  <c r="Q40" i="1"/>
  <c r="L41" i="1"/>
  <c r="P41" i="1" s="1"/>
  <c r="Q41" i="1" s="1"/>
  <c r="K42" i="1"/>
  <c r="E70" i="1" l="1"/>
  <c r="H69" i="1"/>
  <c r="O69" i="1" s="1"/>
  <c r="E44" i="1"/>
  <c r="H43" i="1"/>
  <c r="O43" i="1" s="1"/>
  <c r="L68" i="1"/>
  <c r="P68" i="1" s="1"/>
  <c r="Q68" i="1" s="1"/>
  <c r="K69" i="1"/>
  <c r="L42" i="1"/>
  <c r="P42" i="1" s="1"/>
  <c r="Q42" i="1" s="1"/>
  <c r="K43" i="1"/>
  <c r="E45" i="1" l="1"/>
  <c r="H44" i="1"/>
  <c r="O44" i="1" s="1"/>
  <c r="H70" i="1"/>
  <c r="O70" i="1" s="1"/>
  <c r="E71" i="1"/>
  <c r="K70" i="1"/>
  <c r="L69" i="1"/>
  <c r="P69" i="1" s="1"/>
  <c r="L43" i="1"/>
  <c r="P43" i="1" s="1"/>
  <c r="K44" i="1"/>
  <c r="E72" i="1" l="1"/>
  <c r="H71" i="1"/>
  <c r="O71" i="1" s="1"/>
  <c r="E46" i="1"/>
  <c r="H45" i="1"/>
  <c r="O45" i="1" s="1"/>
  <c r="Q69" i="1"/>
  <c r="K71" i="1"/>
  <c r="L70" i="1"/>
  <c r="P70" i="1" s="1"/>
  <c r="Q70" i="1" s="1"/>
  <c r="K45" i="1"/>
  <c r="L44" i="1"/>
  <c r="P44" i="1" s="1"/>
  <c r="Q44" i="1" s="1"/>
  <c r="Q43" i="1"/>
  <c r="E47" i="1" l="1"/>
  <c r="H46" i="1"/>
  <c r="O46" i="1" s="1"/>
  <c r="E73" i="1"/>
  <c r="H72" i="1"/>
  <c r="O72" i="1" s="1"/>
  <c r="K72" i="1"/>
  <c r="L71" i="1"/>
  <c r="P71" i="1" s="1"/>
  <c r="Q71" i="1" s="1"/>
  <c r="K46" i="1"/>
  <c r="L45" i="1"/>
  <c r="P45" i="1" s="1"/>
  <c r="E74" i="1" l="1"/>
  <c r="H73" i="1"/>
  <c r="O73" i="1" s="1"/>
  <c r="E48" i="1"/>
  <c r="H47" i="1"/>
  <c r="O47" i="1" s="1"/>
  <c r="K73" i="1"/>
  <c r="L72" i="1"/>
  <c r="P72" i="1" s="1"/>
  <c r="Q45" i="1"/>
  <c r="K47" i="1"/>
  <c r="L46" i="1"/>
  <c r="P46" i="1" s="1"/>
  <c r="Q46" i="1" s="1"/>
  <c r="E49" i="1" l="1"/>
  <c r="H48" i="1"/>
  <c r="O48" i="1" s="1"/>
  <c r="E75" i="1"/>
  <c r="H74" i="1"/>
  <c r="O74" i="1" s="1"/>
  <c r="Q72" i="1"/>
  <c r="K74" i="1"/>
  <c r="L73" i="1"/>
  <c r="P73" i="1" s="1"/>
  <c r="Q73" i="1" s="1"/>
  <c r="K48" i="1"/>
  <c r="L47" i="1"/>
  <c r="P47" i="1" s="1"/>
  <c r="Q47" i="1" s="1"/>
  <c r="E76" i="1" l="1"/>
  <c r="H75" i="1"/>
  <c r="O75" i="1" s="1"/>
  <c r="E50" i="1"/>
  <c r="H49" i="1"/>
  <c r="O49" i="1" s="1"/>
  <c r="K75" i="1"/>
  <c r="L74" i="1"/>
  <c r="P74" i="1" s="1"/>
  <c r="Q74" i="1" s="1"/>
  <c r="K49" i="1"/>
  <c r="L48" i="1"/>
  <c r="P48" i="1" s="1"/>
  <c r="Q48" i="1" s="1"/>
  <c r="E51" i="1" l="1"/>
  <c r="H50" i="1"/>
  <c r="O50" i="1" s="1"/>
  <c r="E77" i="1"/>
  <c r="H76" i="1"/>
  <c r="O76" i="1" s="1"/>
  <c r="K76" i="1"/>
  <c r="L75" i="1"/>
  <c r="P75" i="1" s="1"/>
  <c r="Q75" i="1" s="1"/>
  <c r="K50" i="1"/>
  <c r="L49" i="1"/>
  <c r="P49" i="1" s="1"/>
  <c r="Q49" i="1" s="1"/>
  <c r="E78" i="1" l="1"/>
  <c r="H77" i="1"/>
  <c r="O77" i="1" s="1"/>
  <c r="E52" i="1"/>
  <c r="H51" i="1"/>
  <c r="O51" i="1" s="1"/>
  <c r="K77" i="1"/>
  <c r="L76" i="1"/>
  <c r="P76" i="1" s="1"/>
  <c r="Q76" i="1" s="1"/>
  <c r="K51" i="1"/>
  <c r="L50" i="1"/>
  <c r="P50" i="1" s="1"/>
  <c r="Q50" i="1" s="1"/>
  <c r="E53" i="1" l="1"/>
  <c r="H52" i="1"/>
  <c r="O52" i="1" s="1"/>
  <c r="E79" i="1"/>
  <c r="H78" i="1"/>
  <c r="O78" i="1" s="1"/>
  <c r="K78" i="1"/>
  <c r="L77" i="1"/>
  <c r="P77" i="1" s="1"/>
  <c r="Q77" i="1" s="1"/>
  <c r="K52" i="1"/>
  <c r="L51" i="1"/>
  <c r="P51" i="1" s="1"/>
  <c r="Q51" i="1" s="1"/>
  <c r="E80" i="1" l="1"/>
  <c r="H79" i="1"/>
  <c r="O79" i="1" s="1"/>
  <c r="E54" i="1"/>
  <c r="H53" i="1"/>
  <c r="O53" i="1" s="1"/>
  <c r="K79" i="1"/>
  <c r="L78" i="1"/>
  <c r="P78" i="1" s="1"/>
  <c r="Q78" i="1" s="1"/>
  <c r="K53" i="1"/>
  <c r="L52" i="1"/>
  <c r="P52" i="1" s="1"/>
  <c r="Q52" i="1" s="1"/>
  <c r="E55" i="1" l="1"/>
  <c r="H54" i="1"/>
  <c r="O54" i="1" s="1"/>
  <c r="E81" i="1"/>
  <c r="H80" i="1"/>
  <c r="O80" i="1" s="1"/>
  <c r="K80" i="1"/>
  <c r="L79" i="1"/>
  <c r="P79" i="1" s="1"/>
  <c r="Q79" i="1" s="1"/>
  <c r="K54" i="1"/>
  <c r="L53" i="1"/>
  <c r="P53" i="1" s="1"/>
  <c r="Q53" i="1" s="1"/>
  <c r="E82" i="1" l="1"/>
  <c r="H81" i="1"/>
  <c r="O81" i="1" s="1"/>
  <c r="E56" i="1"/>
  <c r="H55" i="1"/>
  <c r="O55" i="1" s="1"/>
  <c r="K81" i="1"/>
  <c r="L80" i="1"/>
  <c r="P80" i="1" s="1"/>
  <c r="Q80" i="1" s="1"/>
  <c r="K55" i="1"/>
  <c r="L54" i="1"/>
  <c r="P54" i="1" s="1"/>
  <c r="Q54" i="1" s="1"/>
  <c r="E57" i="1" l="1"/>
  <c r="H56" i="1"/>
  <c r="O56" i="1" s="1"/>
  <c r="E83" i="1"/>
  <c r="H82" i="1"/>
  <c r="O82" i="1" s="1"/>
  <c r="K82" i="1"/>
  <c r="L81" i="1"/>
  <c r="P81" i="1" s="1"/>
  <c r="Q81" i="1" s="1"/>
  <c r="K56" i="1"/>
  <c r="L55" i="1"/>
  <c r="P55" i="1" s="1"/>
  <c r="Q55" i="1" s="1"/>
  <c r="E84" i="1" l="1"/>
  <c r="H83" i="1"/>
  <c r="O83" i="1" s="1"/>
  <c r="E58" i="1"/>
  <c r="H57" i="1"/>
  <c r="O57" i="1" s="1"/>
  <c r="K83" i="1"/>
  <c r="L82" i="1"/>
  <c r="P82" i="1" s="1"/>
  <c r="Q82" i="1" s="1"/>
  <c r="K57" i="1"/>
  <c r="L56" i="1"/>
  <c r="P56" i="1" s="1"/>
  <c r="Q56" i="1" s="1"/>
  <c r="E59" i="1" l="1"/>
  <c r="H59" i="1" s="1"/>
  <c r="O59" i="1" s="1"/>
  <c r="H58" i="1"/>
  <c r="O58" i="1" s="1"/>
  <c r="E85" i="1"/>
  <c r="H85" i="1" s="1"/>
  <c r="O85" i="1" s="1"/>
  <c r="H84" i="1"/>
  <c r="O84" i="1" s="1"/>
  <c r="K84" i="1"/>
  <c r="L83" i="1"/>
  <c r="P83" i="1" s="1"/>
  <c r="Q83" i="1" s="1"/>
  <c r="K58" i="1"/>
  <c r="L57" i="1"/>
  <c r="P57" i="1" s="1"/>
  <c r="Q57" i="1" s="1"/>
  <c r="O86" i="1" l="1"/>
  <c r="O60" i="1"/>
  <c r="K85" i="1"/>
  <c r="L85" i="1" s="1"/>
  <c r="P85" i="1" s="1"/>
  <c r="L84" i="1"/>
  <c r="P84" i="1" s="1"/>
  <c r="Q84" i="1" s="1"/>
  <c r="K59" i="1"/>
  <c r="L59" i="1" s="1"/>
  <c r="P59" i="1" s="1"/>
  <c r="L58" i="1"/>
  <c r="P58" i="1" s="1"/>
  <c r="Q58" i="1" s="1"/>
  <c r="Q85" i="1" l="1"/>
  <c r="Q86" i="1" s="1"/>
  <c r="P86" i="1"/>
  <c r="S86" i="1" s="1"/>
  <c r="Q59" i="1"/>
  <c r="Q60" i="1" s="1"/>
  <c r="P60" i="1"/>
  <c r="S60" i="1" s="1"/>
</calcChain>
</file>

<file path=xl/sharedStrings.xml><?xml version="1.0" encoding="utf-8"?>
<sst xmlns="http://schemas.openxmlformats.org/spreadsheetml/2006/main" count="57" uniqueCount="29">
  <si>
    <t>Option 1</t>
  </si>
  <si>
    <t>Initial costs</t>
  </si>
  <si>
    <t>Preparation</t>
  </si>
  <si>
    <t>Materials</t>
  </si>
  <si>
    <t>Plant rental</t>
  </si>
  <si>
    <t>HR</t>
  </si>
  <si>
    <t>Ongoing costs</t>
  </si>
  <si>
    <t>Wages</t>
  </si>
  <si>
    <t>Maintenance</t>
  </si>
  <si>
    <t>Benefits</t>
  </si>
  <si>
    <t>Ticket receipts</t>
  </si>
  <si>
    <t>Option 2</t>
  </si>
  <si>
    <t>Site purchase</t>
  </si>
  <si>
    <t>Planning process</t>
  </si>
  <si>
    <t>Wages for worker</t>
  </si>
  <si>
    <t xml:space="preserve">HR </t>
  </si>
  <si>
    <t>Wages for site manager</t>
  </si>
  <si>
    <t>Years</t>
  </si>
  <si>
    <t>Discount rate</t>
  </si>
  <si>
    <t>Year</t>
  </si>
  <si>
    <t>Wages adjusted</t>
  </si>
  <si>
    <t>Maintenance adjusted</t>
  </si>
  <si>
    <t>Total costs</t>
  </si>
  <si>
    <t>Benefits adjusted</t>
  </si>
  <si>
    <t>Total benefits</t>
  </si>
  <si>
    <t>Discount factor</t>
  </si>
  <si>
    <t>PV costs</t>
  </si>
  <si>
    <t>PV benefits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</si>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</sst>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8E79-2AF2-614F-A705-0F9EC7D7CE91}">
  <dimension ref="B1:S86"/>
  <sheetViews>
    <sheetView tabSelected="1" zoomScale="139" zoomScaleNormal="139" workbookViewId="0"/>
  </sheetViews>
  <sheetFormatPr baseColWidth="10" defaultRowHeight="16" x14ac:dyDescent="0.2"/>
  <cols>
    <col min="5" max="5" width="12" bestFit="1" customWidth="1"/>
    <col min="9" max="9" width="13" bestFit="1" customWidth="1"/>
    <col min="10" max="10" width="14.33203125" customWidth="1"/>
    <col min="11" max="11" width="15.5" bestFit="1" customWidth="1"/>
    <col min="12" max="12" width="13.5" customWidth="1"/>
    <col min="15" max="17" width="14.5" bestFit="1" customWidth="1"/>
  </cols>
  <sheetData>
    <row r="1" spans="2:13" x14ac:dyDescent="0.2">
      <c r="C1" t="s">
        <v>17</v>
      </c>
      <c r="D1">
        <v>20</v>
      </c>
      <c r="F1" t="s">
        <v>18</v>
      </c>
      <c r="G1" s="2">
        <v>0.03</v>
      </c>
    </row>
    <row r="2" spans="2:13" x14ac:dyDescent="0.2">
      <c r="B2" s="4" t="s">
        <v>0</v>
      </c>
    </row>
    <row r="3" spans="2:13" x14ac:dyDescent="0.2">
      <c r="B3" t="s">
        <v>1</v>
      </c>
      <c r="H3" t="s">
        <v>9</v>
      </c>
    </row>
    <row r="4" spans="2:13" x14ac:dyDescent="0.2">
      <c r="B4" t="s">
        <v>2</v>
      </c>
      <c r="C4">
        <v>1200000</v>
      </c>
      <c r="H4" t="s">
        <v>10</v>
      </c>
      <c r="I4">
        <v>13500</v>
      </c>
      <c r="J4" s="3">
        <v>10</v>
      </c>
      <c r="K4">
        <v>23</v>
      </c>
      <c r="L4" s="3">
        <f>I4*J4*K4</f>
        <v>3105000</v>
      </c>
      <c r="M4" s="2">
        <v>0.04</v>
      </c>
    </row>
    <row r="5" spans="2:13" x14ac:dyDescent="0.2">
      <c r="B5" t="s">
        <v>3</v>
      </c>
      <c r="C5">
        <v>2000000</v>
      </c>
    </row>
    <row r="6" spans="2:13" x14ac:dyDescent="0.2">
      <c r="B6" t="s">
        <v>4</v>
      </c>
      <c r="C6">
        <f>D6*E6</f>
        <v>480000</v>
      </c>
      <c r="D6">
        <v>12</v>
      </c>
      <c r="E6">
        <v>40000</v>
      </c>
    </row>
    <row r="7" spans="2:13" x14ac:dyDescent="0.2">
      <c r="B7" t="s">
        <v>5</v>
      </c>
      <c r="C7">
        <v>22000</v>
      </c>
    </row>
    <row r="8" spans="2:13" x14ac:dyDescent="0.2">
      <c r="C8">
        <f>SUM(C4:C7)</f>
        <v>3702000</v>
      </c>
    </row>
    <row r="10" spans="2:13" x14ac:dyDescent="0.2">
      <c r="B10" t="s">
        <v>6</v>
      </c>
    </row>
    <row r="11" spans="2:13" x14ac:dyDescent="0.2">
      <c r="B11" t="s">
        <v>7</v>
      </c>
      <c r="C11">
        <f>D11*E11</f>
        <v>350000</v>
      </c>
      <c r="D11">
        <v>25</v>
      </c>
      <c r="E11">
        <v>14000</v>
      </c>
      <c r="F11" s="1">
        <v>1.4999999999999999E-2</v>
      </c>
    </row>
    <row r="12" spans="2:13" x14ac:dyDescent="0.2">
      <c r="B12" t="s">
        <v>8</v>
      </c>
      <c r="C12">
        <v>150000</v>
      </c>
      <c r="F12" s="2">
        <v>0.04</v>
      </c>
    </row>
    <row r="13" spans="2:13" x14ac:dyDescent="0.2">
      <c r="C13">
        <f>SUM(C11:C12)</f>
        <v>500000</v>
      </c>
    </row>
    <row r="17" spans="2:13" x14ac:dyDescent="0.2">
      <c r="B17" s="4" t="s">
        <v>11</v>
      </c>
    </row>
    <row r="18" spans="2:13" x14ac:dyDescent="0.2">
      <c r="B18" t="s">
        <v>1</v>
      </c>
      <c r="H18" t="s">
        <v>9</v>
      </c>
      <c r="I18">
        <v>13500</v>
      </c>
      <c r="J18" s="3">
        <v>15</v>
      </c>
      <c r="K18">
        <v>23</v>
      </c>
      <c r="L18" s="3">
        <f>I18*J18*K18</f>
        <v>4657500</v>
      </c>
      <c r="M18" s="2">
        <v>0.04</v>
      </c>
    </row>
    <row r="19" spans="2:13" x14ac:dyDescent="0.2">
      <c r="B19" t="s">
        <v>12</v>
      </c>
      <c r="C19">
        <v>1100000</v>
      </c>
    </row>
    <row r="20" spans="2:13" x14ac:dyDescent="0.2">
      <c r="B20" t="s">
        <v>13</v>
      </c>
      <c r="C20">
        <v>50000</v>
      </c>
    </row>
    <row r="21" spans="2:13" x14ac:dyDescent="0.2">
      <c r="B21" t="s">
        <v>2</v>
      </c>
      <c r="C21">
        <v>2750000</v>
      </c>
    </row>
    <row r="22" spans="2:13" x14ac:dyDescent="0.2">
      <c r="B22" t="s">
        <v>3</v>
      </c>
      <c r="C22">
        <v>4800000</v>
      </c>
    </row>
    <row r="23" spans="2:13" x14ac:dyDescent="0.2">
      <c r="B23" t="s">
        <v>4</v>
      </c>
      <c r="C23">
        <f>D23*E23</f>
        <v>720000</v>
      </c>
      <c r="D23">
        <v>60000</v>
      </c>
      <c r="E23">
        <v>12</v>
      </c>
    </row>
    <row r="24" spans="2:13" x14ac:dyDescent="0.2">
      <c r="B24" t="s">
        <v>14</v>
      </c>
      <c r="C24">
        <f>D24*E24*F24*G24</f>
        <v>1428800</v>
      </c>
      <c r="D24">
        <v>100</v>
      </c>
      <c r="E24">
        <v>8</v>
      </c>
      <c r="F24">
        <v>38</v>
      </c>
      <c r="G24">
        <v>47</v>
      </c>
    </row>
    <row r="25" spans="2:13" x14ac:dyDescent="0.2">
      <c r="B25" t="s">
        <v>16</v>
      </c>
      <c r="C25" s="5">
        <f>D25*E25*F25*G25</f>
        <v>41360</v>
      </c>
      <c r="D25">
        <v>1</v>
      </c>
      <c r="E25">
        <v>22</v>
      </c>
      <c r="F25">
        <v>40</v>
      </c>
      <c r="G25">
        <v>47</v>
      </c>
    </row>
    <row r="26" spans="2:13" x14ac:dyDescent="0.2">
      <c r="B26" t="s">
        <v>15</v>
      </c>
      <c r="C26">
        <v>32000</v>
      </c>
    </row>
    <row r="27" spans="2:13" x14ac:dyDescent="0.2">
      <c r="C27">
        <f>SUM(C19:C26)</f>
        <v>10922160</v>
      </c>
    </row>
    <row r="31" spans="2:13" x14ac:dyDescent="0.2">
      <c r="B31" t="s">
        <v>6</v>
      </c>
    </row>
    <row r="32" spans="2:13" x14ac:dyDescent="0.2">
      <c r="B32" t="s">
        <v>7</v>
      </c>
      <c r="C32">
        <f>D32*E32</f>
        <v>420000</v>
      </c>
      <c r="D32">
        <v>30</v>
      </c>
      <c r="E32">
        <v>14000</v>
      </c>
      <c r="F32" s="1">
        <v>1.4999999999999999E-2</v>
      </c>
    </row>
    <row r="33" spans="2:17" x14ac:dyDescent="0.2">
      <c r="B33" t="s">
        <v>8</v>
      </c>
      <c r="C33">
        <v>250000</v>
      </c>
      <c r="F33" s="2">
        <v>0.04</v>
      </c>
    </row>
    <row r="37" spans="2:17" x14ac:dyDescent="0.2">
      <c r="B37" t="s">
        <v>0</v>
      </c>
    </row>
    <row r="38" spans="2:17" x14ac:dyDescent="0.2">
      <c r="B38" t="s">
        <v>19</v>
      </c>
      <c r="C38" t="s">
        <v>1</v>
      </c>
      <c r="D38" t="s">
        <v>7</v>
      </c>
      <c r="E38" t="s">
        <v>20</v>
      </c>
      <c r="F38" t="s">
        <v>8</v>
      </c>
      <c r="G38" t="s">
        <v>21</v>
      </c>
      <c r="H38" t="s">
        <v>22</v>
      </c>
      <c r="J38" t="s">
        <v>9</v>
      </c>
      <c r="K38" t="s">
        <v>23</v>
      </c>
      <c r="L38" t="s">
        <v>24</v>
      </c>
      <c r="N38" t="s">
        <v>25</v>
      </c>
      <c r="O38" t="s">
        <v>26</v>
      </c>
      <c r="P38" t="s">
        <v>27</v>
      </c>
      <c r="Q38" t="s">
        <v>28</v>
      </c>
    </row>
    <row r="39" spans="2:17" x14ac:dyDescent="0.2">
      <c r="B39">
        <v>0</v>
      </c>
      <c r="C39">
        <f>C8</f>
        <v>3702000</v>
      </c>
      <c r="D39">
        <v>0</v>
      </c>
      <c r="E39">
        <v>0</v>
      </c>
      <c r="F39">
        <v>0</v>
      </c>
      <c r="G39">
        <v>0</v>
      </c>
      <c r="H39">
        <f>SUM(C39,E39,G39)</f>
        <v>3702000</v>
      </c>
      <c r="J39">
        <v>0</v>
      </c>
      <c r="K39">
        <v>0</v>
      </c>
      <c r="L39">
        <f>K39</f>
        <v>0</v>
      </c>
      <c r="N39">
        <f>1/(1+$G$1)^B39</f>
        <v>1</v>
      </c>
      <c r="O39">
        <f>N39*H39</f>
        <v>3702000</v>
      </c>
      <c r="P39">
        <f>N39*L39</f>
        <v>0</v>
      </c>
      <c r="Q39">
        <f>P39-O39</f>
        <v>-3702000</v>
      </c>
    </row>
    <row r="40" spans="2:17" x14ac:dyDescent="0.2">
      <c r="B40">
        <v>1</v>
      </c>
      <c r="C40">
        <v>0</v>
      </c>
      <c r="D40">
        <f>$C$11</f>
        <v>350000</v>
      </c>
      <c r="E40">
        <f>D40</f>
        <v>350000</v>
      </c>
      <c r="F40">
        <f>$C$12</f>
        <v>150000</v>
      </c>
      <c r="G40">
        <f>F40</f>
        <v>150000</v>
      </c>
      <c r="H40">
        <f t="shared" ref="H40:H59" si="0">SUM(C40,E40,G40)</f>
        <v>500000</v>
      </c>
      <c r="J40" s="3">
        <f>$L$4</f>
        <v>3105000</v>
      </c>
      <c r="K40" s="3">
        <f>J40</f>
        <v>3105000</v>
      </c>
      <c r="L40">
        <f t="shared" ref="L40:L59" si="1">K40</f>
        <v>3105000</v>
      </c>
      <c r="N40">
        <f t="shared" ref="N40:N59" si="2">1/(1+$G$1)^B40</f>
        <v>0.970873786407767</v>
      </c>
      <c r="O40">
        <f t="shared" ref="O40:O59" si="3">N40*H40</f>
        <v>485436.89320388349</v>
      </c>
      <c r="P40">
        <f t="shared" ref="P40:P59" si="4">N40*L40</f>
        <v>3014563.1067961166</v>
      </c>
      <c r="Q40">
        <f t="shared" ref="Q40:Q59" si="5">P40-O40</f>
        <v>2529126.2135922331</v>
      </c>
    </row>
    <row r="41" spans="2:17" x14ac:dyDescent="0.2">
      <c r="B41">
        <v>2</v>
      </c>
      <c r="C41">
        <v>0</v>
      </c>
      <c r="D41">
        <f t="shared" ref="D41:D59" si="6">$C$11</f>
        <v>350000</v>
      </c>
      <c r="E41">
        <f>E40+(E40*$F$11)</f>
        <v>355250</v>
      </c>
      <c r="F41">
        <f t="shared" ref="F41:F59" si="7">$C$12</f>
        <v>150000</v>
      </c>
      <c r="G41">
        <f>G40+(G40*$F$12)</f>
        <v>156000</v>
      </c>
      <c r="H41">
        <f t="shared" si="0"/>
        <v>511250</v>
      </c>
      <c r="J41" s="3">
        <f t="shared" ref="J41:J59" si="8">$L$4</f>
        <v>3105000</v>
      </c>
      <c r="K41" s="3">
        <f>K40+(K40*$M$4)</f>
        <v>3229200</v>
      </c>
      <c r="L41">
        <f t="shared" si="1"/>
        <v>3229200</v>
      </c>
      <c r="N41">
        <f t="shared" si="2"/>
        <v>0.94259590913375435</v>
      </c>
      <c r="O41">
        <f t="shared" si="3"/>
        <v>481902.15854463191</v>
      </c>
      <c r="P41">
        <f t="shared" si="4"/>
        <v>3043830.7097747196</v>
      </c>
      <c r="Q41">
        <f t="shared" si="5"/>
        <v>2561928.5512300879</v>
      </c>
    </row>
    <row r="42" spans="2:17" x14ac:dyDescent="0.2">
      <c r="B42">
        <v>3</v>
      </c>
      <c r="C42">
        <v>0</v>
      </c>
      <c r="D42">
        <f t="shared" si="6"/>
        <v>350000</v>
      </c>
      <c r="E42">
        <f t="shared" ref="E42:E59" si="9">E41+(E41*$F$11)</f>
        <v>360578.75</v>
      </c>
      <c r="F42">
        <f t="shared" si="7"/>
        <v>150000</v>
      </c>
      <c r="G42">
        <f t="shared" ref="G42:G59" si="10">G41+(G41*$F$12)</f>
        <v>162240</v>
      </c>
      <c r="H42">
        <f t="shared" si="0"/>
        <v>522818.75</v>
      </c>
      <c r="J42" s="3">
        <f t="shared" si="8"/>
        <v>3105000</v>
      </c>
      <c r="K42" s="3">
        <f t="shared" ref="K42:K59" si="11">K41+(K41*$M$4)</f>
        <v>3358368</v>
      </c>
      <c r="L42">
        <f t="shared" si="1"/>
        <v>3358368</v>
      </c>
      <c r="N42">
        <f t="shared" si="2"/>
        <v>0.91514165935315961</v>
      </c>
      <c r="O42">
        <f t="shared" si="3"/>
        <v>478453.21841594472</v>
      </c>
      <c r="P42">
        <f t="shared" si="4"/>
        <v>3073382.4642385519</v>
      </c>
      <c r="Q42">
        <f t="shared" si="5"/>
        <v>2594929.2458226071</v>
      </c>
    </row>
    <row r="43" spans="2:17" x14ac:dyDescent="0.2">
      <c r="B43">
        <v>4</v>
      </c>
      <c r="C43">
        <v>0</v>
      </c>
      <c r="D43">
        <f t="shared" si="6"/>
        <v>350000</v>
      </c>
      <c r="E43">
        <f t="shared" si="9"/>
        <v>365987.43125000002</v>
      </c>
      <c r="F43">
        <f t="shared" si="7"/>
        <v>150000</v>
      </c>
      <c r="G43">
        <f t="shared" si="10"/>
        <v>168729.60000000001</v>
      </c>
      <c r="H43">
        <f t="shared" si="0"/>
        <v>534717.03125</v>
      </c>
      <c r="J43" s="3">
        <f t="shared" si="8"/>
        <v>3105000</v>
      </c>
      <c r="K43" s="3">
        <f t="shared" si="11"/>
        <v>3492702.72</v>
      </c>
      <c r="L43">
        <f t="shared" si="1"/>
        <v>3492702.72</v>
      </c>
      <c r="N43">
        <f t="shared" si="2"/>
        <v>0.888487047915689</v>
      </c>
      <c r="O43">
        <f t="shared" si="3"/>
        <v>475089.15656555374</v>
      </c>
      <c r="P43">
        <f t="shared" si="4"/>
        <v>3103221.1289398973</v>
      </c>
      <c r="Q43">
        <f t="shared" si="5"/>
        <v>2628131.9723743433</v>
      </c>
    </row>
    <row r="44" spans="2:17" x14ac:dyDescent="0.2">
      <c r="B44">
        <v>5</v>
      </c>
      <c r="C44">
        <v>0</v>
      </c>
      <c r="D44">
        <f t="shared" si="6"/>
        <v>350000</v>
      </c>
      <c r="E44">
        <f t="shared" si="9"/>
        <v>371477.24271875003</v>
      </c>
      <c r="F44">
        <f t="shared" si="7"/>
        <v>150000</v>
      </c>
      <c r="G44">
        <f t="shared" si="10"/>
        <v>175478.78400000001</v>
      </c>
      <c r="H44">
        <f t="shared" si="0"/>
        <v>546956.02671875001</v>
      </c>
      <c r="J44" s="3">
        <f t="shared" si="8"/>
        <v>3105000</v>
      </c>
      <c r="K44" s="3">
        <f t="shared" si="11"/>
        <v>3632410.8288000003</v>
      </c>
      <c r="L44">
        <f t="shared" si="1"/>
        <v>3632410.8288000003</v>
      </c>
      <c r="N44">
        <f t="shared" si="2"/>
        <v>0.86260878438416411</v>
      </c>
      <c r="O44">
        <f t="shared" si="3"/>
        <v>471809.07331945334</v>
      </c>
      <c r="P44">
        <f t="shared" si="4"/>
        <v>3133349.4894150421</v>
      </c>
      <c r="Q44">
        <f t="shared" si="5"/>
        <v>2661540.4160955888</v>
      </c>
    </row>
    <row r="45" spans="2:17" x14ac:dyDescent="0.2">
      <c r="B45">
        <v>6</v>
      </c>
      <c r="C45">
        <v>0</v>
      </c>
      <c r="D45">
        <f t="shared" si="6"/>
        <v>350000</v>
      </c>
      <c r="E45">
        <f t="shared" si="9"/>
        <v>377049.40135953127</v>
      </c>
      <c r="F45">
        <f t="shared" si="7"/>
        <v>150000</v>
      </c>
      <c r="G45">
        <f t="shared" si="10"/>
        <v>182497.93536</v>
      </c>
      <c r="H45">
        <f t="shared" si="0"/>
        <v>559547.33671953133</v>
      </c>
      <c r="J45" s="3">
        <f t="shared" si="8"/>
        <v>3105000</v>
      </c>
      <c r="K45" s="3">
        <f t="shared" si="11"/>
        <v>3777707.2619520002</v>
      </c>
      <c r="L45">
        <f t="shared" si="1"/>
        <v>3777707.2619520002</v>
      </c>
      <c r="N45">
        <f t="shared" si="2"/>
        <v>0.83748425668365445</v>
      </c>
      <c r="O45">
        <f t="shared" si="3"/>
        <v>468612.0853718752</v>
      </c>
      <c r="P45">
        <f t="shared" si="4"/>
        <v>3163770.3582443143</v>
      </c>
      <c r="Q45">
        <f t="shared" si="5"/>
        <v>2695158.2728724391</v>
      </c>
    </row>
    <row r="46" spans="2:17" x14ac:dyDescent="0.2">
      <c r="B46">
        <v>7</v>
      </c>
      <c r="C46">
        <v>0</v>
      </c>
      <c r="D46">
        <f t="shared" si="6"/>
        <v>350000</v>
      </c>
      <c r="E46">
        <f t="shared" si="9"/>
        <v>382705.14237992425</v>
      </c>
      <c r="F46">
        <f t="shared" si="7"/>
        <v>150000</v>
      </c>
      <c r="G46">
        <f t="shared" si="10"/>
        <v>189797.8527744</v>
      </c>
      <c r="H46">
        <f t="shared" si="0"/>
        <v>572502.99515432422</v>
      </c>
      <c r="J46" s="3">
        <f t="shared" si="8"/>
        <v>3105000</v>
      </c>
      <c r="K46" s="3">
        <f t="shared" si="11"/>
        <v>3928815.5524300802</v>
      </c>
      <c r="L46">
        <f t="shared" si="1"/>
        <v>3928815.5524300802</v>
      </c>
      <c r="N46">
        <f t="shared" si="2"/>
        <v>0.81309151134335378</v>
      </c>
      <c r="O46">
        <f t="shared" si="3"/>
        <v>465497.32557862625</v>
      </c>
      <c r="P46">
        <f t="shared" si="4"/>
        <v>3194486.5753146475</v>
      </c>
      <c r="Q46">
        <f t="shared" si="5"/>
        <v>2728989.2497360213</v>
      </c>
    </row>
    <row r="47" spans="2:17" x14ac:dyDescent="0.2">
      <c r="B47">
        <v>8</v>
      </c>
      <c r="C47">
        <v>0</v>
      </c>
      <c r="D47">
        <f t="shared" si="6"/>
        <v>350000</v>
      </c>
      <c r="E47">
        <f t="shared" si="9"/>
        <v>388445.71951562312</v>
      </c>
      <c r="F47">
        <f t="shared" si="7"/>
        <v>150000</v>
      </c>
      <c r="G47">
        <f t="shared" si="10"/>
        <v>197389.76688537601</v>
      </c>
      <c r="H47">
        <f t="shared" si="0"/>
        <v>585835.48640099913</v>
      </c>
      <c r="J47" s="3">
        <f t="shared" si="8"/>
        <v>3105000</v>
      </c>
      <c r="K47" s="3">
        <f t="shared" si="11"/>
        <v>4085968.1745272833</v>
      </c>
      <c r="L47">
        <f t="shared" si="1"/>
        <v>4085968.1745272833</v>
      </c>
      <c r="N47">
        <f t="shared" si="2"/>
        <v>0.78940923431393573</v>
      </c>
      <c r="O47">
        <f t="shared" si="3"/>
        <v>462463.94275374484</v>
      </c>
      <c r="P47">
        <f t="shared" si="4"/>
        <v>3225501.0080846925</v>
      </c>
      <c r="Q47">
        <f t="shared" si="5"/>
        <v>2763037.0653309477</v>
      </c>
    </row>
    <row r="48" spans="2:17" x14ac:dyDescent="0.2">
      <c r="B48">
        <v>9</v>
      </c>
      <c r="C48">
        <v>0</v>
      </c>
      <c r="D48">
        <f t="shared" si="6"/>
        <v>350000</v>
      </c>
      <c r="E48">
        <f t="shared" si="9"/>
        <v>394272.40530835744</v>
      </c>
      <c r="F48">
        <f t="shared" si="7"/>
        <v>150000</v>
      </c>
      <c r="G48">
        <f t="shared" si="10"/>
        <v>205285.35756079105</v>
      </c>
      <c r="H48">
        <f t="shared" si="0"/>
        <v>599557.76286914852</v>
      </c>
      <c r="J48" s="3">
        <f t="shared" si="8"/>
        <v>3105000</v>
      </c>
      <c r="K48" s="3">
        <f t="shared" si="11"/>
        <v>4249406.9015083751</v>
      </c>
      <c r="L48">
        <f t="shared" si="1"/>
        <v>4249406.9015083751</v>
      </c>
      <c r="N48">
        <f t="shared" si="2"/>
        <v>0.76641673234362695</v>
      </c>
      <c r="O48">
        <f t="shared" si="3"/>
        <v>459511.10146942793</v>
      </c>
      <c r="P48">
        <f t="shared" si="4"/>
        <v>3256816.5518525057</v>
      </c>
      <c r="Q48">
        <f t="shared" si="5"/>
        <v>2797305.4503830778</v>
      </c>
    </row>
    <row r="49" spans="2:19" x14ac:dyDescent="0.2">
      <c r="B49">
        <v>10</v>
      </c>
      <c r="C49">
        <v>0</v>
      </c>
      <c r="D49">
        <f t="shared" si="6"/>
        <v>350000</v>
      </c>
      <c r="E49">
        <f t="shared" si="9"/>
        <v>400186.49138798279</v>
      </c>
      <c r="F49">
        <f t="shared" si="7"/>
        <v>150000</v>
      </c>
      <c r="G49">
        <f t="shared" si="10"/>
        <v>213496.77186322268</v>
      </c>
      <c r="H49">
        <f t="shared" si="0"/>
        <v>613683.26325120544</v>
      </c>
      <c r="J49" s="3">
        <f t="shared" si="8"/>
        <v>3105000</v>
      </c>
      <c r="K49" s="3">
        <f t="shared" si="11"/>
        <v>4419383.1775687104</v>
      </c>
      <c r="L49">
        <f t="shared" si="1"/>
        <v>4419383.1775687104</v>
      </c>
      <c r="N49">
        <f t="shared" si="2"/>
        <v>0.74409391489672516</v>
      </c>
      <c r="O49">
        <f t="shared" si="3"/>
        <v>456637.98185918707</v>
      </c>
      <c r="P49">
        <f t="shared" si="4"/>
        <v>3288436.1300258311</v>
      </c>
      <c r="Q49">
        <f t="shared" si="5"/>
        <v>2831798.1481666439</v>
      </c>
    </row>
    <row r="50" spans="2:19" x14ac:dyDescent="0.2">
      <c r="B50">
        <v>11</v>
      </c>
      <c r="C50">
        <v>0</v>
      </c>
      <c r="D50">
        <f t="shared" si="6"/>
        <v>350000</v>
      </c>
      <c r="E50">
        <f t="shared" si="9"/>
        <v>406189.28875880252</v>
      </c>
      <c r="F50">
        <f t="shared" si="7"/>
        <v>150000</v>
      </c>
      <c r="G50">
        <f t="shared" si="10"/>
        <v>222036.64273775159</v>
      </c>
      <c r="H50">
        <f t="shared" si="0"/>
        <v>628225.93149655405</v>
      </c>
      <c r="J50" s="3">
        <f t="shared" si="8"/>
        <v>3105000</v>
      </c>
      <c r="K50" s="3">
        <f t="shared" si="11"/>
        <v>4596158.5046714591</v>
      </c>
      <c r="L50">
        <f t="shared" si="1"/>
        <v>4596158.5046714591</v>
      </c>
      <c r="N50">
        <f t="shared" si="2"/>
        <v>0.72242127659876232</v>
      </c>
      <c r="O50">
        <f t="shared" si="3"/>
        <v>453843.7794241872</v>
      </c>
      <c r="P50">
        <f t="shared" si="4"/>
        <v>3320362.6943950141</v>
      </c>
      <c r="Q50">
        <f t="shared" si="5"/>
        <v>2866518.9149708268</v>
      </c>
    </row>
    <row r="51" spans="2:19" x14ac:dyDescent="0.2">
      <c r="B51">
        <v>12</v>
      </c>
      <c r="C51">
        <v>0</v>
      </c>
      <c r="D51">
        <f t="shared" si="6"/>
        <v>350000</v>
      </c>
      <c r="E51">
        <f t="shared" si="9"/>
        <v>412282.12809018453</v>
      </c>
      <c r="F51">
        <f t="shared" si="7"/>
        <v>150000</v>
      </c>
      <c r="G51">
        <f t="shared" si="10"/>
        <v>230918.10844726165</v>
      </c>
      <c r="H51">
        <f t="shared" si="0"/>
        <v>643200.23653744615</v>
      </c>
      <c r="J51" s="3">
        <f t="shared" si="8"/>
        <v>3105000</v>
      </c>
      <c r="K51" s="3">
        <f t="shared" si="11"/>
        <v>4780004.8448583176</v>
      </c>
      <c r="L51">
        <f t="shared" si="1"/>
        <v>4780004.8448583176</v>
      </c>
      <c r="N51">
        <f t="shared" si="2"/>
        <v>0.70137988019297326</v>
      </c>
      <c r="O51">
        <f t="shared" si="3"/>
        <v>451127.70484272606</v>
      </c>
      <c r="P51">
        <f t="shared" si="4"/>
        <v>3352599.2254085587</v>
      </c>
      <c r="Q51">
        <f t="shared" si="5"/>
        <v>2901471.5205658325</v>
      </c>
    </row>
    <row r="52" spans="2:19" x14ac:dyDescent="0.2">
      <c r="B52">
        <v>13</v>
      </c>
      <c r="C52">
        <v>0</v>
      </c>
      <c r="D52">
        <f t="shared" si="6"/>
        <v>350000</v>
      </c>
      <c r="E52">
        <f t="shared" si="9"/>
        <v>418466.36001153733</v>
      </c>
      <c r="F52">
        <f t="shared" si="7"/>
        <v>150000</v>
      </c>
      <c r="G52">
        <f t="shared" si="10"/>
        <v>240154.8327851521</v>
      </c>
      <c r="H52">
        <f t="shared" si="0"/>
        <v>658621.19279668946</v>
      </c>
      <c r="J52" s="3">
        <f t="shared" si="8"/>
        <v>3105000</v>
      </c>
      <c r="K52" s="3">
        <f t="shared" si="11"/>
        <v>4971205.0386526501</v>
      </c>
      <c r="L52">
        <f t="shared" si="1"/>
        <v>4971205.0386526501</v>
      </c>
      <c r="N52">
        <f t="shared" si="2"/>
        <v>0.68095133999317792</v>
      </c>
      <c r="O52">
        <f t="shared" si="3"/>
        <v>448488.98378281086</v>
      </c>
      <c r="P52">
        <f t="shared" si="4"/>
        <v>3385148.7324513597</v>
      </c>
      <c r="Q52">
        <f t="shared" si="5"/>
        <v>2936659.7486685487</v>
      </c>
    </row>
    <row r="53" spans="2:19" x14ac:dyDescent="0.2">
      <c r="B53">
        <v>14</v>
      </c>
      <c r="C53">
        <v>0</v>
      </c>
      <c r="D53">
        <f t="shared" si="6"/>
        <v>350000</v>
      </c>
      <c r="E53">
        <f t="shared" si="9"/>
        <v>424743.35541171039</v>
      </c>
      <c r="F53">
        <f t="shared" si="7"/>
        <v>150000</v>
      </c>
      <c r="G53">
        <f t="shared" si="10"/>
        <v>249761.0260965582</v>
      </c>
      <c r="H53">
        <f t="shared" si="0"/>
        <v>674504.38150826865</v>
      </c>
      <c r="J53" s="3">
        <f t="shared" si="8"/>
        <v>3105000</v>
      </c>
      <c r="K53" s="3">
        <f t="shared" si="11"/>
        <v>5170053.2401987556</v>
      </c>
      <c r="L53">
        <f t="shared" si="1"/>
        <v>5170053.2401987556</v>
      </c>
      <c r="N53">
        <f t="shared" si="2"/>
        <v>0.66111780581861923</v>
      </c>
      <c r="O53">
        <f t="shared" si="3"/>
        <v>445926.85671779141</v>
      </c>
      <c r="P53">
        <f t="shared" si="4"/>
        <v>3418014.254125644</v>
      </c>
      <c r="Q53">
        <f t="shared" si="5"/>
        <v>2972087.3974078526</v>
      </c>
    </row>
    <row r="54" spans="2:19" x14ac:dyDescent="0.2">
      <c r="B54">
        <v>15</v>
      </c>
      <c r="C54">
        <v>0</v>
      </c>
      <c r="D54">
        <f t="shared" si="6"/>
        <v>350000</v>
      </c>
      <c r="E54">
        <f t="shared" si="9"/>
        <v>431114.50574288605</v>
      </c>
      <c r="F54">
        <f t="shared" si="7"/>
        <v>150000</v>
      </c>
      <c r="G54">
        <f t="shared" si="10"/>
        <v>259751.46714042051</v>
      </c>
      <c r="H54">
        <f t="shared" si="0"/>
        <v>690865.97288330656</v>
      </c>
      <c r="J54" s="3">
        <f t="shared" si="8"/>
        <v>3105000</v>
      </c>
      <c r="K54" s="3">
        <f t="shared" si="11"/>
        <v>5376855.369806706</v>
      </c>
      <c r="L54">
        <f t="shared" si="1"/>
        <v>5376855.369806706</v>
      </c>
      <c r="N54">
        <f t="shared" si="2"/>
        <v>0.64186194739671765</v>
      </c>
      <c r="O54">
        <f t="shared" si="3"/>
        <v>443440.57874500705</v>
      </c>
      <c r="P54">
        <f t="shared" si="4"/>
        <v>3451198.8585346309</v>
      </c>
      <c r="Q54">
        <f t="shared" si="5"/>
        <v>3007758.2797896238</v>
      </c>
    </row>
    <row r="55" spans="2:19" x14ac:dyDescent="0.2">
      <c r="B55">
        <v>16</v>
      </c>
      <c r="C55">
        <v>0</v>
      </c>
      <c r="D55">
        <f t="shared" si="6"/>
        <v>350000</v>
      </c>
      <c r="E55">
        <f t="shared" si="9"/>
        <v>437581.22332902934</v>
      </c>
      <c r="F55">
        <f t="shared" si="7"/>
        <v>150000</v>
      </c>
      <c r="G55">
        <f t="shared" si="10"/>
        <v>270141.52582603734</v>
      </c>
      <c r="H55">
        <f t="shared" si="0"/>
        <v>707722.74915506667</v>
      </c>
      <c r="J55" s="3">
        <f t="shared" si="8"/>
        <v>3105000</v>
      </c>
      <c r="K55" s="3">
        <f t="shared" si="11"/>
        <v>5591929.5845989743</v>
      </c>
      <c r="L55">
        <f t="shared" si="1"/>
        <v>5591929.5845989743</v>
      </c>
      <c r="N55">
        <f t="shared" si="2"/>
        <v>0.62316693922011435</v>
      </c>
      <c r="O55">
        <f t="shared" si="3"/>
        <v>441029.41940740769</v>
      </c>
      <c r="P55">
        <f t="shared" si="4"/>
        <v>3484705.6435689484</v>
      </c>
      <c r="Q55">
        <f t="shared" si="5"/>
        <v>3043676.2241615406</v>
      </c>
    </row>
    <row r="56" spans="2:19" x14ac:dyDescent="0.2">
      <c r="B56">
        <v>17</v>
      </c>
      <c r="C56">
        <v>0</v>
      </c>
      <c r="D56">
        <f t="shared" si="6"/>
        <v>350000</v>
      </c>
      <c r="E56">
        <f t="shared" si="9"/>
        <v>444144.94167896477</v>
      </c>
      <c r="F56">
        <f t="shared" si="7"/>
        <v>150000</v>
      </c>
      <c r="G56">
        <f t="shared" si="10"/>
        <v>280947.18685907882</v>
      </c>
      <c r="H56">
        <f t="shared" si="0"/>
        <v>725092.12853804359</v>
      </c>
      <c r="J56" s="3">
        <f t="shared" si="8"/>
        <v>3105000</v>
      </c>
      <c r="K56" s="3">
        <f t="shared" si="11"/>
        <v>5815606.7679829337</v>
      </c>
      <c r="L56">
        <f t="shared" si="1"/>
        <v>5815606.7679829337</v>
      </c>
      <c r="N56">
        <f t="shared" si="2"/>
        <v>0.60501644584477121</v>
      </c>
      <c r="O56">
        <f t="shared" si="3"/>
        <v>438692.66251810716</v>
      </c>
      <c r="P56">
        <f t="shared" si="4"/>
        <v>3518537.7371958317</v>
      </c>
      <c r="Q56">
        <f t="shared" si="5"/>
        <v>3079845.0746777244</v>
      </c>
    </row>
    <row r="57" spans="2:19" x14ac:dyDescent="0.2">
      <c r="B57">
        <v>18</v>
      </c>
      <c r="C57">
        <v>0</v>
      </c>
      <c r="D57">
        <f t="shared" si="6"/>
        <v>350000</v>
      </c>
      <c r="E57">
        <f t="shared" si="9"/>
        <v>450807.11580414925</v>
      </c>
      <c r="F57">
        <f t="shared" si="7"/>
        <v>150000</v>
      </c>
      <c r="G57">
        <f t="shared" si="10"/>
        <v>292185.07433344197</v>
      </c>
      <c r="H57">
        <f t="shared" si="0"/>
        <v>742992.19013759121</v>
      </c>
      <c r="J57" s="3">
        <f t="shared" si="8"/>
        <v>3105000</v>
      </c>
      <c r="K57" s="3">
        <f t="shared" si="11"/>
        <v>6048231.0387022514</v>
      </c>
      <c r="L57">
        <f t="shared" si="1"/>
        <v>6048231.0387022514</v>
      </c>
      <c r="N57">
        <f t="shared" si="2"/>
        <v>0.5873946076162827</v>
      </c>
      <c r="O57">
        <f t="shared" si="3"/>
        <v>436429.60598783288</v>
      </c>
      <c r="P57">
        <f t="shared" si="4"/>
        <v>3552698.297751131</v>
      </c>
      <c r="Q57">
        <f t="shared" si="5"/>
        <v>3116268.6917632981</v>
      </c>
    </row>
    <row r="58" spans="2:19" x14ac:dyDescent="0.2">
      <c r="B58">
        <v>19</v>
      </c>
      <c r="C58">
        <v>0</v>
      </c>
      <c r="D58">
        <f t="shared" si="6"/>
        <v>350000</v>
      </c>
      <c r="E58">
        <f t="shared" si="9"/>
        <v>457569.22254121146</v>
      </c>
      <c r="F58">
        <f t="shared" si="7"/>
        <v>150000</v>
      </c>
      <c r="G58">
        <f t="shared" si="10"/>
        <v>303872.47730677965</v>
      </c>
      <c r="H58">
        <f t="shared" si="0"/>
        <v>761441.69984799111</v>
      </c>
      <c r="J58" s="3">
        <f t="shared" si="8"/>
        <v>3105000</v>
      </c>
      <c r="K58" s="3">
        <f t="shared" si="11"/>
        <v>6290160.2802503416</v>
      </c>
      <c r="L58">
        <f t="shared" si="1"/>
        <v>6290160.2802503416</v>
      </c>
      <c r="N58">
        <f t="shared" si="2"/>
        <v>0.57028602681192497</v>
      </c>
      <c r="O58">
        <f t="shared" si="3"/>
        <v>434239.56165522919</v>
      </c>
      <c r="P58">
        <f t="shared" si="4"/>
        <v>3587190.5142341517</v>
      </c>
      <c r="Q58">
        <f t="shared" si="5"/>
        <v>3152950.9525789227</v>
      </c>
    </row>
    <row r="59" spans="2:19" x14ac:dyDescent="0.2">
      <c r="B59">
        <v>20</v>
      </c>
      <c r="C59">
        <v>0</v>
      </c>
      <c r="D59">
        <f t="shared" si="6"/>
        <v>350000</v>
      </c>
      <c r="E59">
        <f t="shared" si="9"/>
        <v>464432.76087932964</v>
      </c>
      <c r="F59">
        <f t="shared" si="7"/>
        <v>150000</v>
      </c>
      <c r="G59">
        <f t="shared" si="10"/>
        <v>316027.37639905082</v>
      </c>
      <c r="H59">
        <f t="shared" si="0"/>
        <v>780460.13727838045</v>
      </c>
      <c r="J59" s="3">
        <f t="shared" si="8"/>
        <v>3105000</v>
      </c>
      <c r="K59" s="3">
        <f t="shared" si="11"/>
        <v>6541766.6914603552</v>
      </c>
      <c r="L59">
        <f t="shared" si="1"/>
        <v>6541766.6914603552</v>
      </c>
      <c r="N59">
        <f t="shared" si="2"/>
        <v>0.55367575418633497</v>
      </c>
      <c r="O59">
        <f t="shared" si="3"/>
        <v>432121.85511997784</v>
      </c>
      <c r="P59">
        <f t="shared" si="4"/>
        <v>3622017.6066053575</v>
      </c>
      <c r="Q59">
        <f t="shared" si="5"/>
        <v>3189895.7514853794</v>
      </c>
    </row>
    <row r="60" spans="2:19" x14ac:dyDescent="0.2">
      <c r="O60" s="6">
        <f t="shared" ref="O60:P60" si="12">SUM(O39:O59)</f>
        <v>12832753.945283404</v>
      </c>
      <c r="P60" s="6">
        <f t="shared" si="12"/>
        <v>66189831.086956955</v>
      </c>
      <c r="Q60" s="7">
        <f>SUM(Q39:Q59)</f>
        <v>53357077.141673543</v>
      </c>
      <c r="S60">
        <f>P60/O60</f>
        <v>5.157882039130393</v>
      </c>
    </row>
    <row r="63" spans="2:19" x14ac:dyDescent="0.2">
      <c r="B63" t="s">
        <v>11</v>
      </c>
    </row>
    <row r="64" spans="2:19" x14ac:dyDescent="0.2">
      <c r="B64" t="s">
        <v>19</v>
      </c>
      <c r="C64" t="s">
        <v>1</v>
      </c>
      <c r="D64" t="s">
        <v>7</v>
      </c>
      <c r="E64" t="s">
        <v>20</v>
      </c>
      <c r="F64" t="s">
        <v>8</v>
      </c>
      <c r="G64" t="s">
        <v>21</v>
      </c>
      <c r="H64" t="s">
        <v>22</v>
      </c>
      <c r="J64" t="s">
        <v>9</v>
      </c>
      <c r="K64" t="s">
        <v>23</v>
      </c>
      <c r="L64" t="s">
        <v>24</v>
      </c>
      <c r="N64" t="s">
        <v>25</v>
      </c>
      <c r="O64" t="s">
        <v>26</v>
      </c>
      <c r="P64" t="s">
        <v>27</v>
      </c>
      <c r="Q64" t="s">
        <v>28</v>
      </c>
    </row>
    <row r="65" spans="2:17" x14ac:dyDescent="0.2">
      <c r="B65">
        <v>0</v>
      </c>
      <c r="C65">
        <f>C27</f>
        <v>10922160</v>
      </c>
      <c r="D65">
        <v>0</v>
      </c>
      <c r="E65">
        <v>0</v>
      </c>
      <c r="F65">
        <v>0</v>
      </c>
      <c r="G65">
        <v>0</v>
      </c>
      <c r="H65">
        <f>C65+E65+G65</f>
        <v>10922160</v>
      </c>
      <c r="J65" s="3">
        <v>0</v>
      </c>
      <c r="K65">
        <v>0</v>
      </c>
      <c r="L65">
        <f>K65</f>
        <v>0</v>
      </c>
      <c r="N65">
        <f>1/(1+$G$1)^B65</f>
        <v>1</v>
      </c>
      <c r="O65">
        <f>N65*H65</f>
        <v>10922160</v>
      </c>
      <c r="P65">
        <f>N65*L65</f>
        <v>0</v>
      </c>
      <c r="Q65">
        <f>P65-O65</f>
        <v>-10922160</v>
      </c>
    </row>
    <row r="66" spans="2:17" x14ac:dyDescent="0.2">
      <c r="B66">
        <v>1</v>
      </c>
      <c r="C66">
        <v>0</v>
      </c>
      <c r="D66">
        <f>$C$32</f>
        <v>420000</v>
      </c>
      <c r="E66">
        <f>D66</f>
        <v>420000</v>
      </c>
      <c r="F66">
        <f>$C$33</f>
        <v>250000</v>
      </c>
      <c r="G66">
        <f>F66</f>
        <v>250000</v>
      </c>
      <c r="H66">
        <f t="shared" ref="H66:H85" si="13">C66+E66+G66</f>
        <v>670000</v>
      </c>
      <c r="J66" s="3">
        <f t="shared" ref="J66:J85" si="14">$L$18</f>
        <v>4657500</v>
      </c>
      <c r="K66" s="3">
        <f>J66</f>
        <v>4657500</v>
      </c>
      <c r="L66">
        <f t="shared" ref="L66:L85" si="15">K66</f>
        <v>4657500</v>
      </c>
      <c r="N66">
        <f t="shared" ref="N66:N85" si="16">1/(1+$G$1)^B66</f>
        <v>0.970873786407767</v>
      </c>
      <c r="O66">
        <f t="shared" ref="O66:O85" si="17">N66*H66</f>
        <v>650485.43689320388</v>
      </c>
      <c r="P66">
        <f t="shared" ref="P66:P85" si="18">N66*L66</f>
        <v>4521844.6601941744</v>
      </c>
      <c r="Q66">
        <f t="shared" ref="Q66:Q85" si="19">P66-O66</f>
        <v>3871359.2233009706</v>
      </c>
    </row>
    <row r="67" spans="2:17" x14ac:dyDescent="0.2">
      <c r="B67">
        <v>2</v>
      </c>
      <c r="C67">
        <v>0</v>
      </c>
      <c r="D67">
        <f t="shared" ref="D67:D85" si="20">$C$32</f>
        <v>420000</v>
      </c>
      <c r="E67">
        <f>E66+(E66*$F$32)</f>
        <v>426300</v>
      </c>
      <c r="F67">
        <f t="shared" ref="F67:F85" si="21">$C$33</f>
        <v>250000</v>
      </c>
      <c r="G67">
        <f>G66+(G66*$F$33)</f>
        <v>260000</v>
      </c>
      <c r="H67">
        <f t="shared" si="13"/>
        <v>686300</v>
      </c>
      <c r="I67" s="8"/>
      <c r="J67" s="3">
        <f t="shared" si="14"/>
        <v>4657500</v>
      </c>
      <c r="K67" s="3">
        <f>K66+(K66*$M$18)</f>
        <v>4843800</v>
      </c>
      <c r="L67">
        <f t="shared" si="15"/>
        <v>4843800</v>
      </c>
      <c r="N67">
        <f t="shared" si="16"/>
        <v>0.94259590913375435</v>
      </c>
      <c r="O67">
        <f t="shared" si="17"/>
        <v>646903.57243849558</v>
      </c>
      <c r="P67">
        <f t="shared" si="18"/>
        <v>4565746.0646620793</v>
      </c>
      <c r="Q67">
        <f t="shared" si="19"/>
        <v>3918842.4922235836</v>
      </c>
    </row>
    <row r="68" spans="2:17" x14ac:dyDescent="0.2">
      <c r="B68">
        <v>3</v>
      </c>
      <c r="C68">
        <v>0</v>
      </c>
      <c r="D68">
        <f t="shared" si="20"/>
        <v>420000</v>
      </c>
      <c r="E68">
        <f t="shared" ref="E68:E85" si="22">E67+(E67*$F$32)</f>
        <v>432694.5</v>
      </c>
      <c r="F68">
        <f t="shared" si="21"/>
        <v>250000</v>
      </c>
      <c r="G68">
        <f t="shared" ref="G68:G85" si="23">G67+(G67*$F$33)</f>
        <v>270400</v>
      </c>
      <c r="H68">
        <f t="shared" si="13"/>
        <v>703094.5</v>
      </c>
      <c r="I68" s="8"/>
      <c r="J68" s="3">
        <f t="shared" si="14"/>
        <v>4657500</v>
      </c>
      <c r="K68" s="3">
        <f t="shared" ref="K68:K85" si="24">K67+(K67*$M$18)</f>
        <v>5037552</v>
      </c>
      <c r="L68">
        <f t="shared" si="15"/>
        <v>5037552</v>
      </c>
      <c r="N68">
        <f t="shared" si="16"/>
        <v>0.91514165935315961</v>
      </c>
      <c r="O68">
        <f t="shared" si="17"/>
        <v>643431.06741208013</v>
      </c>
      <c r="P68">
        <f t="shared" si="18"/>
        <v>4610073.6963578276</v>
      </c>
      <c r="Q68">
        <f t="shared" si="19"/>
        <v>3966642.6289457474</v>
      </c>
    </row>
    <row r="69" spans="2:17" x14ac:dyDescent="0.2">
      <c r="B69">
        <v>4</v>
      </c>
      <c r="C69">
        <v>0</v>
      </c>
      <c r="D69">
        <f t="shared" si="20"/>
        <v>420000</v>
      </c>
      <c r="E69">
        <f t="shared" si="22"/>
        <v>439184.91749999998</v>
      </c>
      <c r="F69">
        <f t="shared" si="21"/>
        <v>250000</v>
      </c>
      <c r="G69">
        <f t="shared" si="23"/>
        <v>281216</v>
      </c>
      <c r="H69">
        <f t="shared" si="13"/>
        <v>720400.91749999998</v>
      </c>
      <c r="I69" s="8"/>
      <c r="J69" s="3">
        <f t="shared" si="14"/>
        <v>4657500</v>
      </c>
      <c r="K69" s="3">
        <f t="shared" si="24"/>
        <v>5239054.08</v>
      </c>
      <c r="L69">
        <f t="shared" si="15"/>
        <v>5239054.08</v>
      </c>
      <c r="N69">
        <f t="shared" si="16"/>
        <v>0.888487047915689</v>
      </c>
      <c r="O69">
        <f t="shared" si="17"/>
        <v>640066.88450532884</v>
      </c>
      <c r="P69">
        <f t="shared" si="18"/>
        <v>4654831.6934098462</v>
      </c>
      <c r="Q69">
        <f t="shared" si="19"/>
        <v>4014764.8089045174</v>
      </c>
    </row>
    <row r="70" spans="2:17" x14ac:dyDescent="0.2">
      <c r="B70">
        <v>5</v>
      </c>
      <c r="C70">
        <v>0</v>
      </c>
      <c r="D70">
        <f t="shared" si="20"/>
        <v>420000</v>
      </c>
      <c r="E70">
        <f t="shared" si="22"/>
        <v>445772.69126249995</v>
      </c>
      <c r="F70">
        <f t="shared" si="21"/>
        <v>250000</v>
      </c>
      <c r="G70">
        <f t="shared" si="23"/>
        <v>292464.64000000001</v>
      </c>
      <c r="H70">
        <f t="shared" si="13"/>
        <v>738237.33126250003</v>
      </c>
      <c r="I70" s="8"/>
      <c r="J70" s="3">
        <f t="shared" si="14"/>
        <v>4657500</v>
      </c>
      <c r="K70" s="3">
        <f t="shared" si="24"/>
        <v>5448616.2432000004</v>
      </c>
      <c r="L70">
        <f t="shared" si="15"/>
        <v>5448616.2432000004</v>
      </c>
      <c r="N70">
        <f t="shared" si="16"/>
        <v>0.86260878438416411</v>
      </c>
      <c r="O70">
        <f t="shared" si="17"/>
        <v>636810.00690735457</v>
      </c>
      <c r="P70">
        <f t="shared" si="18"/>
        <v>4700024.2341225632</v>
      </c>
      <c r="Q70">
        <f t="shared" si="19"/>
        <v>4063214.2272152086</v>
      </c>
    </row>
    <row r="71" spans="2:17" x14ac:dyDescent="0.2">
      <c r="B71">
        <v>6</v>
      </c>
      <c r="C71">
        <v>0</v>
      </c>
      <c r="D71">
        <f t="shared" si="20"/>
        <v>420000</v>
      </c>
      <c r="E71">
        <f t="shared" si="22"/>
        <v>452459.28163143748</v>
      </c>
      <c r="F71">
        <f t="shared" si="21"/>
        <v>250000</v>
      </c>
      <c r="G71">
        <f t="shared" si="23"/>
        <v>304163.22560000001</v>
      </c>
      <c r="H71">
        <f t="shared" si="13"/>
        <v>756622.50723143748</v>
      </c>
      <c r="I71" s="8"/>
      <c r="J71" s="3">
        <f t="shared" si="14"/>
        <v>4657500</v>
      </c>
      <c r="K71" s="3">
        <f t="shared" si="24"/>
        <v>5666560.8929280005</v>
      </c>
      <c r="L71">
        <f t="shared" si="15"/>
        <v>5666560.8929280005</v>
      </c>
      <c r="N71">
        <f t="shared" si="16"/>
        <v>0.83748425668365445</v>
      </c>
      <c r="O71">
        <f t="shared" si="17"/>
        <v>633659.43805884337</v>
      </c>
      <c r="P71">
        <f t="shared" si="18"/>
        <v>4745655.5373664722</v>
      </c>
      <c r="Q71">
        <f t="shared" si="19"/>
        <v>4111996.0993076288</v>
      </c>
    </row>
    <row r="72" spans="2:17" x14ac:dyDescent="0.2">
      <c r="B72">
        <v>7</v>
      </c>
      <c r="C72">
        <v>0</v>
      </c>
      <c r="D72">
        <f t="shared" si="20"/>
        <v>420000</v>
      </c>
      <c r="E72">
        <f t="shared" si="22"/>
        <v>459246.17085590906</v>
      </c>
      <c r="F72">
        <f t="shared" si="21"/>
        <v>250000</v>
      </c>
      <c r="G72">
        <f t="shared" si="23"/>
        <v>316329.75462399999</v>
      </c>
      <c r="H72">
        <f t="shared" si="13"/>
        <v>775575.92547990906</v>
      </c>
      <c r="I72" s="8"/>
      <c r="J72" s="3">
        <f t="shared" si="14"/>
        <v>4657500</v>
      </c>
      <c r="K72" s="3">
        <f t="shared" si="24"/>
        <v>5893223.3286451204</v>
      </c>
      <c r="L72">
        <f t="shared" si="15"/>
        <v>5893223.3286451204</v>
      </c>
      <c r="N72">
        <f t="shared" si="16"/>
        <v>0.81309151134335378</v>
      </c>
      <c r="O72">
        <f t="shared" si="17"/>
        <v>630614.20140997961</v>
      </c>
      <c r="P72">
        <f t="shared" si="18"/>
        <v>4791729.8629719708</v>
      </c>
      <c r="Q72">
        <f t="shared" si="19"/>
        <v>4161115.6615619911</v>
      </c>
    </row>
    <row r="73" spans="2:17" x14ac:dyDescent="0.2">
      <c r="B73">
        <v>8</v>
      </c>
      <c r="C73">
        <v>0</v>
      </c>
      <c r="D73">
        <f t="shared" si="20"/>
        <v>420000</v>
      </c>
      <c r="E73">
        <f t="shared" si="22"/>
        <v>466134.86341874767</v>
      </c>
      <c r="F73">
        <f t="shared" si="21"/>
        <v>250000</v>
      </c>
      <c r="G73">
        <f t="shared" si="23"/>
        <v>328982.94480896002</v>
      </c>
      <c r="H73">
        <f t="shared" si="13"/>
        <v>795117.80822770763</v>
      </c>
      <c r="I73" s="8"/>
      <c r="J73" s="3">
        <f t="shared" si="14"/>
        <v>4657500</v>
      </c>
      <c r="K73" s="3">
        <f t="shared" si="24"/>
        <v>6128952.2617909256</v>
      </c>
      <c r="L73">
        <f t="shared" si="15"/>
        <v>6128952.2617909256</v>
      </c>
      <c r="N73">
        <f t="shared" si="16"/>
        <v>0.78940923431393573</v>
      </c>
      <c r="O73">
        <f t="shared" si="17"/>
        <v>627673.34018240951</v>
      </c>
      <c r="P73">
        <f t="shared" si="18"/>
        <v>4838251.512127039</v>
      </c>
      <c r="Q73">
        <f t="shared" si="19"/>
        <v>4210578.1719446294</v>
      </c>
    </row>
    <row r="74" spans="2:17" x14ac:dyDescent="0.2">
      <c r="B74">
        <v>9</v>
      </c>
      <c r="C74">
        <v>0</v>
      </c>
      <c r="D74">
        <f t="shared" si="20"/>
        <v>420000</v>
      </c>
      <c r="E74">
        <f t="shared" si="22"/>
        <v>473126.88637002889</v>
      </c>
      <c r="F74">
        <f t="shared" si="21"/>
        <v>250000</v>
      </c>
      <c r="G74">
        <f t="shared" si="23"/>
        <v>342142.26260131842</v>
      </c>
      <c r="H74">
        <f t="shared" si="13"/>
        <v>815269.14897134737</v>
      </c>
      <c r="I74" s="8"/>
      <c r="J74" s="3">
        <f t="shared" si="14"/>
        <v>4657500</v>
      </c>
      <c r="K74" s="3">
        <f t="shared" si="24"/>
        <v>6374110.3522625631</v>
      </c>
      <c r="L74">
        <f t="shared" si="15"/>
        <v>6374110.3522625631</v>
      </c>
      <c r="N74">
        <f t="shared" si="16"/>
        <v>0.76641673234362695</v>
      </c>
      <c r="O74">
        <f t="shared" si="17"/>
        <v>624835.91713518964</v>
      </c>
      <c r="P74">
        <f t="shared" si="18"/>
        <v>4885224.8277787585</v>
      </c>
      <c r="Q74">
        <f t="shared" si="19"/>
        <v>4260388.9106435692</v>
      </c>
    </row>
    <row r="75" spans="2:17" x14ac:dyDescent="0.2">
      <c r="B75">
        <v>10</v>
      </c>
      <c r="C75">
        <v>0</v>
      </c>
      <c r="D75">
        <f t="shared" si="20"/>
        <v>420000</v>
      </c>
      <c r="E75">
        <f t="shared" si="22"/>
        <v>480223.78966557933</v>
      </c>
      <c r="F75">
        <f t="shared" si="21"/>
        <v>250000</v>
      </c>
      <c r="G75">
        <f t="shared" si="23"/>
        <v>355827.95310537115</v>
      </c>
      <c r="H75">
        <f t="shared" si="13"/>
        <v>836051.74277095054</v>
      </c>
      <c r="I75" s="8"/>
      <c r="J75" s="3">
        <f t="shared" si="14"/>
        <v>4657500</v>
      </c>
      <c r="K75" s="3">
        <f t="shared" si="24"/>
        <v>6629074.7663530651</v>
      </c>
      <c r="L75">
        <f t="shared" si="15"/>
        <v>6629074.7663530651</v>
      </c>
      <c r="N75">
        <f t="shared" si="16"/>
        <v>0.74409391489672516</v>
      </c>
      <c r="O75">
        <f t="shared" si="17"/>
        <v>622101.01433466643</v>
      </c>
      <c r="P75">
        <f t="shared" si="18"/>
        <v>4932654.1950387461</v>
      </c>
      <c r="Q75">
        <f t="shared" si="19"/>
        <v>4310553.1807040796</v>
      </c>
    </row>
    <row r="76" spans="2:17" x14ac:dyDescent="0.2">
      <c r="B76">
        <v>11</v>
      </c>
      <c r="C76">
        <v>0</v>
      </c>
      <c r="D76">
        <f t="shared" si="20"/>
        <v>420000</v>
      </c>
      <c r="E76">
        <f t="shared" si="22"/>
        <v>487427.14651056303</v>
      </c>
      <c r="F76">
        <f t="shared" si="21"/>
        <v>250000</v>
      </c>
      <c r="G76">
        <f t="shared" si="23"/>
        <v>370061.07122958603</v>
      </c>
      <c r="H76">
        <f t="shared" si="13"/>
        <v>857488.217740149</v>
      </c>
      <c r="J76" s="3">
        <f t="shared" si="14"/>
        <v>4657500</v>
      </c>
      <c r="K76" s="3">
        <f t="shared" si="24"/>
        <v>6894237.7570071882</v>
      </c>
      <c r="L76">
        <f t="shared" si="15"/>
        <v>6894237.7570071882</v>
      </c>
      <c r="N76">
        <f t="shared" si="16"/>
        <v>0.72242127659876232</v>
      </c>
      <c r="O76">
        <f t="shared" si="17"/>
        <v>619467.7329282359</v>
      </c>
      <c r="P76">
        <f t="shared" si="18"/>
        <v>4980544.0415925207</v>
      </c>
      <c r="Q76">
        <f t="shared" si="19"/>
        <v>4361076.3086642846</v>
      </c>
    </row>
    <row r="77" spans="2:17" x14ac:dyDescent="0.2">
      <c r="B77">
        <v>12</v>
      </c>
      <c r="C77">
        <v>0</v>
      </c>
      <c r="D77">
        <f t="shared" si="20"/>
        <v>420000</v>
      </c>
      <c r="E77">
        <f t="shared" si="22"/>
        <v>494738.55370822147</v>
      </c>
      <c r="F77">
        <f t="shared" si="21"/>
        <v>250000</v>
      </c>
      <c r="G77">
        <f t="shared" si="23"/>
        <v>384863.51407876948</v>
      </c>
      <c r="H77">
        <f t="shared" si="13"/>
        <v>879602.0677869909</v>
      </c>
      <c r="J77" s="3">
        <f t="shared" si="14"/>
        <v>4657500</v>
      </c>
      <c r="K77" s="3">
        <f t="shared" si="24"/>
        <v>7170007.267287476</v>
      </c>
      <c r="L77">
        <f t="shared" si="15"/>
        <v>7170007.267287476</v>
      </c>
      <c r="N77">
        <f t="shared" si="16"/>
        <v>0.70137988019297326</v>
      </c>
      <c r="O77">
        <f t="shared" si="17"/>
        <v>616935.19292193127</v>
      </c>
      <c r="P77">
        <f t="shared" si="18"/>
        <v>5028898.8381128376</v>
      </c>
      <c r="Q77">
        <f t="shared" si="19"/>
        <v>4411963.6451909067</v>
      </c>
    </row>
    <row r="78" spans="2:17" x14ac:dyDescent="0.2">
      <c r="B78">
        <v>13</v>
      </c>
      <c r="C78">
        <v>0</v>
      </c>
      <c r="D78">
        <f t="shared" si="20"/>
        <v>420000</v>
      </c>
      <c r="E78">
        <f t="shared" si="22"/>
        <v>502159.63201384479</v>
      </c>
      <c r="F78">
        <f t="shared" si="21"/>
        <v>250000</v>
      </c>
      <c r="G78">
        <f t="shared" si="23"/>
        <v>400258.05464192026</v>
      </c>
      <c r="H78">
        <f t="shared" si="13"/>
        <v>902417.68665576505</v>
      </c>
      <c r="J78" s="3">
        <f t="shared" si="14"/>
        <v>4657500</v>
      </c>
      <c r="K78" s="3">
        <f t="shared" si="24"/>
        <v>7456807.5579789747</v>
      </c>
      <c r="L78">
        <f t="shared" si="15"/>
        <v>7456807.5579789747</v>
      </c>
      <c r="N78">
        <f t="shared" si="16"/>
        <v>0.68095133999317792</v>
      </c>
      <c r="O78">
        <f t="shared" si="17"/>
        <v>614502.53296178696</v>
      </c>
      <c r="P78">
        <f t="shared" si="18"/>
        <v>5077723.0986770391</v>
      </c>
      <c r="Q78">
        <f t="shared" si="19"/>
        <v>4463220.5657152524</v>
      </c>
    </row>
    <row r="79" spans="2:17" x14ac:dyDescent="0.2">
      <c r="B79">
        <v>14</v>
      </c>
      <c r="C79">
        <v>0</v>
      </c>
      <c r="D79">
        <f t="shared" si="20"/>
        <v>420000</v>
      </c>
      <c r="E79">
        <f t="shared" si="22"/>
        <v>509692.02649405244</v>
      </c>
      <c r="F79">
        <f t="shared" si="21"/>
        <v>250000</v>
      </c>
      <c r="G79">
        <f t="shared" si="23"/>
        <v>416268.37682759709</v>
      </c>
      <c r="H79">
        <f t="shared" si="13"/>
        <v>925960.40332164953</v>
      </c>
      <c r="J79" s="3">
        <f t="shared" si="14"/>
        <v>4657500</v>
      </c>
      <c r="K79" s="3">
        <f t="shared" si="24"/>
        <v>7755079.8602981335</v>
      </c>
      <c r="L79">
        <f t="shared" si="15"/>
        <v>7755079.8602981335</v>
      </c>
      <c r="N79">
        <f t="shared" si="16"/>
        <v>0.66111780581861923</v>
      </c>
      <c r="O79">
        <f t="shared" si="17"/>
        <v>612168.9101189326</v>
      </c>
      <c r="P79">
        <f t="shared" si="18"/>
        <v>5127021.3811884662</v>
      </c>
      <c r="Q79">
        <f t="shared" si="19"/>
        <v>4514852.4710695334</v>
      </c>
    </row>
    <row r="80" spans="2:17" x14ac:dyDescent="0.2">
      <c r="B80">
        <v>15</v>
      </c>
      <c r="C80">
        <v>0</v>
      </c>
      <c r="D80">
        <f t="shared" si="20"/>
        <v>420000</v>
      </c>
      <c r="E80">
        <f t="shared" si="22"/>
        <v>517337.40689146321</v>
      </c>
      <c r="F80">
        <f t="shared" si="21"/>
        <v>250000</v>
      </c>
      <c r="G80">
        <f t="shared" si="23"/>
        <v>432919.11190070095</v>
      </c>
      <c r="H80">
        <f t="shared" si="13"/>
        <v>950256.51879216416</v>
      </c>
      <c r="J80" s="3">
        <f t="shared" si="14"/>
        <v>4657500</v>
      </c>
      <c r="K80" s="3">
        <f t="shared" si="24"/>
        <v>8065283.0547100585</v>
      </c>
      <c r="L80">
        <f t="shared" si="15"/>
        <v>8065283.0547100585</v>
      </c>
      <c r="N80">
        <f t="shared" si="16"/>
        <v>0.64186194739671765</v>
      </c>
      <c r="O80">
        <f t="shared" si="17"/>
        <v>609933.49967836414</v>
      </c>
      <c r="P80">
        <f t="shared" si="18"/>
        <v>5176798.2878019456</v>
      </c>
      <c r="Q80">
        <f t="shared" si="19"/>
        <v>4566864.7881235816</v>
      </c>
    </row>
    <row r="81" spans="2:19" x14ac:dyDescent="0.2">
      <c r="B81">
        <v>16</v>
      </c>
      <c r="C81">
        <v>0</v>
      </c>
      <c r="D81">
        <f t="shared" si="20"/>
        <v>420000</v>
      </c>
      <c r="E81">
        <f t="shared" si="22"/>
        <v>525097.46799483511</v>
      </c>
      <c r="F81">
        <f t="shared" si="21"/>
        <v>250000</v>
      </c>
      <c r="G81">
        <f t="shared" si="23"/>
        <v>450235.87637672899</v>
      </c>
      <c r="H81">
        <f t="shared" si="13"/>
        <v>975333.3443715641</v>
      </c>
      <c r="J81" s="3">
        <f t="shared" si="14"/>
        <v>4657500</v>
      </c>
      <c r="K81" s="3">
        <f t="shared" si="24"/>
        <v>8387894.376898461</v>
      </c>
      <c r="L81">
        <f t="shared" si="15"/>
        <v>8387894.376898461</v>
      </c>
      <c r="N81">
        <f t="shared" si="16"/>
        <v>0.62316693922011435</v>
      </c>
      <c r="O81">
        <f t="shared" si="17"/>
        <v>607795.49493134534</v>
      </c>
      <c r="P81">
        <f t="shared" si="18"/>
        <v>5227058.4653534219</v>
      </c>
      <c r="Q81">
        <f t="shared" si="19"/>
        <v>4619262.9704220761</v>
      </c>
    </row>
    <row r="82" spans="2:19" x14ac:dyDescent="0.2">
      <c r="B82">
        <v>17</v>
      </c>
      <c r="C82">
        <v>0</v>
      </c>
      <c r="D82">
        <f t="shared" si="20"/>
        <v>420000</v>
      </c>
      <c r="E82">
        <f t="shared" si="22"/>
        <v>532973.93001475767</v>
      </c>
      <c r="F82">
        <f t="shared" si="21"/>
        <v>250000</v>
      </c>
      <c r="G82">
        <f t="shared" si="23"/>
        <v>468245.31143179815</v>
      </c>
      <c r="H82">
        <f t="shared" si="13"/>
        <v>1001219.2414465558</v>
      </c>
      <c r="J82" s="3">
        <f t="shared" si="14"/>
        <v>4657500</v>
      </c>
      <c r="K82" s="3">
        <f t="shared" si="24"/>
        <v>8723410.1519743986</v>
      </c>
      <c r="L82">
        <f t="shared" si="15"/>
        <v>8723410.1519743986</v>
      </c>
      <c r="N82">
        <f t="shared" si="16"/>
        <v>0.60501644584477121</v>
      </c>
      <c r="O82">
        <f t="shared" si="17"/>
        <v>605754.10697139311</v>
      </c>
      <c r="P82">
        <f t="shared" si="18"/>
        <v>5277806.6057937462</v>
      </c>
      <c r="Q82">
        <f t="shared" si="19"/>
        <v>4672052.4988223528</v>
      </c>
    </row>
    <row r="83" spans="2:19" x14ac:dyDescent="0.2">
      <c r="B83">
        <v>18</v>
      </c>
      <c r="C83">
        <v>0</v>
      </c>
      <c r="D83">
        <f t="shared" si="20"/>
        <v>420000</v>
      </c>
      <c r="E83">
        <f t="shared" si="22"/>
        <v>540968.538964979</v>
      </c>
      <c r="F83">
        <f t="shared" si="21"/>
        <v>250000</v>
      </c>
      <c r="G83">
        <f t="shared" si="23"/>
        <v>486975.12388907006</v>
      </c>
      <c r="H83">
        <f t="shared" si="13"/>
        <v>1027943.6628540491</v>
      </c>
      <c r="J83" s="3">
        <f t="shared" si="14"/>
        <v>4657500</v>
      </c>
      <c r="K83" s="3">
        <f t="shared" si="24"/>
        <v>9072346.5580533743</v>
      </c>
      <c r="L83">
        <f t="shared" si="15"/>
        <v>9072346.5580533743</v>
      </c>
      <c r="N83">
        <f t="shared" si="16"/>
        <v>0.5873946076162827</v>
      </c>
      <c r="O83">
        <f t="shared" si="17"/>
        <v>603808.56449379853</v>
      </c>
      <c r="P83">
        <f t="shared" si="18"/>
        <v>5329047.4466266949</v>
      </c>
      <c r="Q83">
        <f t="shared" si="19"/>
        <v>4725238.8821328962</v>
      </c>
    </row>
    <row r="84" spans="2:19" x14ac:dyDescent="0.2">
      <c r="B84">
        <v>19</v>
      </c>
      <c r="C84">
        <v>0</v>
      </c>
      <c r="D84">
        <f t="shared" si="20"/>
        <v>420000</v>
      </c>
      <c r="E84">
        <f t="shared" si="22"/>
        <v>549083.06704945373</v>
      </c>
      <c r="F84">
        <f t="shared" si="21"/>
        <v>250000</v>
      </c>
      <c r="G84">
        <f t="shared" si="23"/>
        <v>506454.12884463288</v>
      </c>
      <c r="H84">
        <f t="shared" si="13"/>
        <v>1055537.1958940867</v>
      </c>
      <c r="J84" s="3">
        <f t="shared" si="14"/>
        <v>4657500</v>
      </c>
      <c r="K84" s="3">
        <f t="shared" si="24"/>
        <v>9435240.4203755092</v>
      </c>
      <c r="L84">
        <f t="shared" si="15"/>
        <v>9435240.4203755092</v>
      </c>
      <c r="N84">
        <f t="shared" si="16"/>
        <v>0.57028602681192497</v>
      </c>
      <c r="O84">
        <f t="shared" si="17"/>
        <v>601958.11359863926</v>
      </c>
      <c r="P84">
        <f t="shared" si="18"/>
        <v>5380785.7713512257</v>
      </c>
      <c r="Q84">
        <f t="shared" si="19"/>
        <v>4778827.6577525865</v>
      </c>
    </row>
    <row r="85" spans="2:19" x14ac:dyDescent="0.2">
      <c r="B85">
        <v>20</v>
      </c>
      <c r="C85">
        <v>0</v>
      </c>
      <c r="D85">
        <f t="shared" si="20"/>
        <v>420000</v>
      </c>
      <c r="E85">
        <f t="shared" si="22"/>
        <v>557319.3130551955</v>
      </c>
      <c r="F85">
        <f t="shared" si="21"/>
        <v>250000</v>
      </c>
      <c r="G85">
        <f t="shared" si="23"/>
        <v>526712.29399841814</v>
      </c>
      <c r="H85">
        <f t="shared" si="13"/>
        <v>1084031.6070536138</v>
      </c>
      <c r="J85" s="3">
        <f t="shared" si="14"/>
        <v>4657500</v>
      </c>
      <c r="K85" s="3">
        <f t="shared" si="24"/>
        <v>9812650.0371905304</v>
      </c>
      <c r="L85">
        <f t="shared" si="15"/>
        <v>9812650.0371905304</v>
      </c>
      <c r="N85">
        <f t="shared" si="16"/>
        <v>0.55367575418633497</v>
      </c>
      <c r="O85">
        <f t="shared" si="17"/>
        <v>600202.01759723434</v>
      </c>
      <c r="P85">
        <f t="shared" si="18"/>
        <v>5433026.4099080348</v>
      </c>
      <c r="Q85">
        <f t="shared" si="19"/>
        <v>4832824.3923108</v>
      </c>
    </row>
    <row r="86" spans="2:19" x14ac:dyDescent="0.2">
      <c r="O86" s="6">
        <f>SUM(O65:O85)</f>
        <v>23371267.045479219</v>
      </c>
      <c r="P86" s="6">
        <f t="shared" ref="P86:Q86" si="25">SUM(P65:P85)</f>
        <v>99284746.630435422</v>
      </c>
      <c r="Q86" s="7">
        <f t="shared" si="25"/>
        <v>75913479.584956199</v>
      </c>
      <c r="S86">
        <f>P86/O86</f>
        <v>4.248154215911045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2018-03-28T04:33:46Z</dcterms:created>
  <dcterms:modified xsi:type="dcterms:W3CDTF">2018-03-30T18:10:58Z</dcterms:modified>
</cp:coreProperties>
</file>