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71CDAD80-00C2-F844-AC43-14C7581F53EF}" xr6:coauthVersionLast="43" xr6:coauthVersionMax="43" xr10:uidLastSave="{00000000-0000-0000-0000-000000000000}"/>
  <bookViews>
    <workbookView xWindow="15960" yWindow="-19860" windowWidth="28800" windowHeight="16580" activeTab="1" xr2:uid="{6BFCB1FD-841B-A249-949F-E5CAF65DBDEE}"/>
  </bookViews>
  <sheets>
    <sheet name="CBA" sheetId="2" r:id="rId1"/>
    <sheet name="Simul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J33" i="4" s="1"/>
  <c r="I33" i="4"/>
  <c r="F33" i="4"/>
  <c r="B33" i="4"/>
  <c r="I32" i="4"/>
  <c r="F32" i="4"/>
  <c r="B32" i="4"/>
  <c r="G32" i="4" s="1"/>
  <c r="I31" i="4"/>
  <c r="F31" i="4"/>
  <c r="B31" i="4"/>
  <c r="I30" i="4"/>
  <c r="F30" i="4"/>
  <c r="B30" i="4"/>
  <c r="G30" i="4" s="1"/>
  <c r="I29" i="4"/>
  <c r="F29" i="4"/>
  <c r="B29" i="4"/>
  <c r="I28" i="4"/>
  <c r="F28" i="4"/>
  <c r="B28" i="4"/>
  <c r="G28" i="4" s="1"/>
  <c r="I27" i="4"/>
  <c r="F27" i="4"/>
  <c r="B27" i="4"/>
  <c r="I26" i="4"/>
  <c r="F26" i="4"/>
  <c r="B26" i="4"/>
  <c r="G26" i="4" s="1"/>
  <c r="I25" i="4"/>
  <c r="F25" i="4"/>
  <c r="B25" i="4"/>
  <c r="I24" i="4"/>
  <c r="F24" i="4"/>
  <c r="B24" i="4"/>
  <c r="G24" i="4" s="1"/>
  <c r="I23" i="4"/>
  <c r="F23" i="4"/>
  <c r="B23" i="4"/>
  <c r="I22" i="4"/>
  <c r="F22" i="4"/>
  <c r="B22" i="4"/>
  <c r="G22" i="4" s="1"/>
  <c r="I21" i="4"/>
  <c r="F21" i="4"/>
  <c r="B21" i="4"/>
  <c r="I20" i="4"/>
  <c r="F20" i="4"/>
  <c r="B20" i="4"/>
  <c r="G20" i="4" s="1"/>
  <c r="I19" i="4"/>
  <c r="F19" i="4"/>
  <c r="B19" i="4"/>
  <c r="I18" i="4"/>
  <c r="F18" i="4"/>
  <c r="B18" i="4"/>
  <c r="G18" i="4" s="1"/>
  <c r="I17" i="4"/>
  <c r="F17" i="4"/>
  <c r="B17" i="4"/>
  <c r="I16" i="4"/>
  <c r="F16" i="4"/>
  <c r="B16" i="4"/>
  <c r="G16" i="4" s="1"/>
  <c r="I15" i="4"/>
  <c r="F15" i="4"/>
  <c r="B15" i="4"/>
  <c r="I14" i="4"/>
  <c r="F14" i="4"/>
  <c r="B14" i="4"/>
  <c r="G14" i="4" s="1"/>
  <c r="I13" i="4"/>
  <c r="F13" i="4"/>
  <c r="B13" i="4"/>
  <c r="I12" i="4"/>
  <c r="F12" i="4"/>
  <c r="B12" i="4"/>
  <c r="G12" i="4" s="1"/>
  <c r="I11" i="4"/>
  <c r="F11" i="4"/>
  <c r="B11" i="4"/>
  <c r="I10" i="4"/>
  <c r="F10" i="4"/>
  <c r="B10" i="4"/>
  <c r="I9" i="4"/>
  <c r="F9" i="4"/>
  <c r="B9" i="4"/>
  <c r="K8" i="4"/>
  <c r="D8" i="4"/>
  <c r="C8" i="4"/>
  <c r="B8" i="4"/>
  <c r="D38" i="4" l="1"/>
  <c r="G43" i="4" s="1"/>
  <c r="F8" i="4"/>
  <c r="G29" i="4"/>
  <c r="G31" i="4"/>
  <c r="J9" i="4"/>
  <c r="K9" i="4" s="1"/>
  <c r="N9" i="4" s="1"/>
  <c r="J10" i="4"/>
  <c r="K10" i="4" s="1"/>
  <c r="N10" i="4" s="1"/>
  <c r="J11" i="4"/>
  <c r="K11" i="4" s="1"/>
  <c r="J12" i="4"/>
  <c r="K12" i="4" s="1"/>
  <c r="J13" i="4"/>
  <c r="K13" i="4" s="1"/>
  <c r="N13" i="4" s="1"/>
  <c r="J14" i="4"/>
  <c r="K14" i="4" s="1"/>
  <c r="N14" i="4" s="1"/>
  <c r="J15" i="4"/>
  <c r="K15" i="4" s="1"/>
  <c r="J16" i="4"/>
  <c r="K16" i="4" s="1"/>
  <c r="N16" i="4" s="1"/>
  <c r="J17" i="4"/>
  <c r="K17" i="4" s="1"/>
  <c r="N17" i="4" s="1"/>
  <c r="J18" i="4"/>
  <c r="K18" i="4" s="1"/>
  <c r="L18" i="4" s="1"/>
  <c r="O18" i="4" s="1"/>
  <c r="J19" i="4"/>
  <c r="K19" i="4" s="1"/>
  <c r="N19" i="4" s="1"/>
  <c r="J20" i="4"/>
  <c r="K20" i="4" s="1"/>
  <c r="L20" i="4" s="1"/>
  <c r="O20" i="4" s="1"/>
  <c r="J21" i="4"/>
  <c r="K21" i="4" s="1"/>
  <c r="N21" i="4" s="1"/>
  <c r="J22" i="4"/>
  <c r="K22" i="4" s="1"/>
  <c r="L22" i="4" s="1"/>
  <c r="O22" i="4" s="1"/>
  <c r="J23" i="4"/>
  <c r="K23" i="4" s="1"/>
  <c r="L23" i="4" s="1"/>
  <c r="J24" i="4"/>
  <c r="K24" i="4" s="1"/>
  <c r="L24" i="4" s="1"/>
  <c r="O24" i="4" s="1"/>
  <c r="J25" i="4"/>
  <c r="K25" i="4" s="1"/>
  <c r="N25" i="4" s="1"/>
  <c r="J26" i="4"/>
  <c r="K26" i="4" s="1"/>
  <c r="N26" i="4" s="1"/>
  <c r="J27" i="4"/>
  <c r="K27" i="4" s="1"/>
  <c r="L27" i="4" s="1"/>
  <c r="J28" i="4"/>
  <c r="K28" i="4" s="1"/>
  <c r="N28" i="4" s="1"/>
  <c r="J29" i="4"/>
  <c r="K29" i="4" s="1"/>
  <c r="N29" i="4" s="1"/>
  <c r="J30" i="4"/>
  <c r="K30" i="4" s="1"/>
  <c r="L30" i="4" s="1"/>
  <c r="O30" i="4" s="1"/>
  <c r="J31" i="4"/>
  <c r="K31" i="4" s="1"/>
  <c r="J32" i="4"/>
  <c r="K32" i="4" s="1"/>
  <c r="N32" i="4" s="1"/>
  <c r="K33" i="4"/>
  <c r="N33" i="4" s="1"/>
  <c r="G13" i="4"/>
  <c r="G15" i="4"/>
  <c r="G17" i="4"/>
  <c r="G19" i="4"/>
  <c r="G33" i="4"/>
  <c r="G21" i="4"/>
  <c r="G23" i="4"/>
  <c r="G8" i="4"/>
  <c r="G9" i="4"/>
  <c r="G10" i="4"/>
  <c r="G11" i="4"/>
  <c r="G25" i="4"/>
  <c r="G27" i="4"/>
  <c r="N8" i="4"/>
  <c r="L8" i="4"/>
  <c r="L11" i="4" l="1"/>
  <c r="O11" i="4" s="1"/>
  <c r="N11" i="4"/>
  <c r="L19" i="4"/>
  <c r="O19" i="4" s="1"/>
  <c r="N27" i="4"/>
  <c r="N12" i="4"/>
  <c r="L12" i="4"/>
  <c r="O12" i="4" s="1"/>
  <c r="N15" i="4"/>
  <c r="L15" i="4"/>
  <c r="O15" i="4" s="1"/>
  <c r="L31" i="4"/>
  <c r="O31" i="4" s="1"/>
  <c r="N31" i="4"/>
  <c r="L33" i="4"/>
  <c r="O33" i="4" s="1"/>
  <c r="N23" i="4"/>
  <c r="L25" i="4"/>
  <c r="O25" i="4" s="1"/>
  <c r="L32" i="4"/>
  <c r="O32" i="4" s="1"/>
  <c r="O23" i="4"/>
  <c r="L16" i="4"/>
  <c r="O16" i="4" s="1"/>
  <c r="L14" i="4"/>
  <c r="O14" i="4" s="1"/>
  <c r="N20" i="4"/>
  <c r="N18" i="4"/>
  <c r="L21" i="4"/>
  <c r="O21" i="4" s="1"/>
  <c r="N24" i="4"/>
  <c r="N30" i="4"/>
  <c r="L10" i="4"/>
  <c r="O10" i="4" s="1"/>
  <c r="N22" i="4"/>
  <c r="L28" i="4"/>
  <c r="O28" i="4" s="1"/>
  <c r="L26" i="4"/>
  <c r="O26" i="4" s="1"/>
  <c r="L17" i="4"/>
  <c r="O17" i="4" s="1"/>
  <c r="L9" i="4"/>
  <c r="O9" i="4" s="1"/>
  <c r="O27" i="4"/>
  <c r="L29" i="4"/>
  <c r="O29" i="4" s="1"/>
  <c r="L13" i="4"/>
  <c r="O13" i="4" s="1"/>
  <c r="O8" i="4"/>
  <c r="I33" i="2"/>
  <c r="F33" i="2"/>
  <c r="I32" i="2"/>
  <c r="F32" i="2"/>
  <c r="I31" i="2"/>
  <c r="F31" i="2"/>
  <c r="I30" i="2"/>
  <c r="F30" i="2"/>
  <c r="I29" i="2"/>
  <c r="F29" i="2"/>
  <c r="I28" i="2"/>
  <c r="F28" i="2"/>
  <c r="I27" i="2"/>
  <c r="F27" i="2"/>
  <c r="I26" i="2"/>
  <c r="F26" i="2"/>
  <c r="I25" i="2"/>
  <c r="F25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K8" i="2"/>
  <c r="D8" i="2"/>
  <c r="C8" i="2"/>
  <c r="F8" i="2" s="1"/>
  <c r="J33" i="2"/>
  <c r="R9" i="4" l="1"/>
  <c r="R10" i="4"/>
  <c r="R8" i="4"/>
  <c r="C38" i="4" s="1"/>
  <c r="G41" i="4" s="1"/>
  <c r="R7" i="4"/>
  <c r="B38" i="4" s="1"/>
  <c r="G38" i="4" s="1"/>
  <c r="N8" i="2"/>
  <c r="K33" i="2"/>
  <c r="J10" i="2"/>
  <c r="K10" i="2" s="1"/>
  <c r="J12" i="2"/>
  <c r="K12" i="2" s="1"/>
  <c r="J14" i="2"/>
  <c r="K14" i="2" s="1"/>
  <c r="J16" i="2"/>
  <c r="K16" i="2" s="1"/>
  <c r="J18" i="2"/>
  <c r="K18" i="2" s="1"/>
  <c r="J9" i="2"/>
  <c r="K9" i="2" s="1"/>
  <c r="J11" i="2"/>
  <c r="K11" i="2" s="1"/>
  <c r="J13" i="2"/>
  <c r="K13" i="2" s="1"/>
  <c r="J15" i="2"/>
  <c r="K15" i="2" s="1"/>
  <c r="J17" i="2"/>
  <c r="K17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G40" i="4" l="1"/>
  <c r="G37" i="4"/>
  <c r="N25" i="2"/>
  <c r="N18" i="2"/>
  <c r="N10" i="2"/>
  <c r="N32" i="2"/>
  <c r="N28" i="2"/>
  <c r="N24" i="2"/>
  <c r="N20" i="2"/>
  <c r="N13" i="2"/>
  <c r="N16" i="2"/>
  <c r="N29" i="2"/>
  <c r="N15" i="2"/>
  <c r="N31" i="2"/>
  <c r="N27" i="2"/>
  <c r="N23" i="2"/>
  <c r="N19" i="2"/>
  <c r="N11" i="2"/>
  <c r="N14" i="2"/>
  <c r="N33" i="2"/>
  <c r="N21" i="2"/>
  <c r="N30" i="2"/>
  <c r="N26" i="2"/>
  <c r="N22" i="2"/>
  <c r="N17" i="2"/>
  <c r="N9" i="2"/>
  <c r="N12" i="2"/>
  <c r="R10" i="2" l="1"/>
  <c r="R9" i="2"/>
  <c r="B33" i="2" l="1"/>
  <c r="B29" i="2"/>
  <c r="B25" i="2"/>
  <c r="B17" i="2"/>
  <c r="B13" i="2"/>
  <c r="B8" i="2"/>
  <c r="B30" i="2"/>
  <c r="B26" i="2"/>
  <c r="B22" i="2"/>
  <c r="B14" i="2"/>
  <c r="B31" i="2"/>
  <c r="B27" i="2"/>
  <c r="B23" i="2"/>
  <c r="B19" i="2"/>
  <c r="B15" i="2"/>
  <c r="B11" i="2"/>
  <c r="B32" i="2"/>
  <c r="B28" i="2"/>
  <c r="B24" i="2"/>
  <c r="B20" i="2"/>
  <c r="B16" i="2"/>
  <c r="B12" i="2"/>
  <c r="B21" i="2"/>
  <c r="B9" i="2"/>
  <c r="B18" i="2"/>
  <c r="B10" i="2"/>
  <c r="G10" i="2" l="1"/>
  <c r="L10" i="2"/>
  <c r="G28" i="2"/>
  <c r="L28" i="2"/>
  <c r="L8" i="2"/>
  <c r="G8" i="2"/>
  <c r="G20" i="2"/>
  <c r="L20" i="2"/>
  <c r="G11" i="2"/>
  <c r="L11" i="2"/>
  <c r="G26" i="2"/>
  <c r="L26" i="2"/>
  <c r="G17" i="2"/>
  <c r="L17" i="2"/>
  <c r="G12" i="2"/>
  <c r="L12" i="2"/>
  <c r="G19" i="2"/>
  <c r="L19" i="2"/>
  <c r="G14" i="2"/>
  <c r="L14" i="2"/>
  <c r="G9" i="2"/>
  <c r="L9" i="2"/>
  <c r="G27" i="2"/>
  <c r="L27" i="2"/>
  <c r="G21" i="2"/>
  <c r="L21" i="2"/>
  <c r="G24" i="2"/>
  <c r="L24" i="2"/>
  <c r="G15" i="2"/>
  <c r="L15" i="2"/>
  <c r="G31" i="2"/>
  <c r="L31" i="2"/>
  <c r="G30" i="2"/>
  <c r="L30" i="2"/>
  <c r="G25" i="2"/>
  <c r="L25" i="2"/>
  <c r="G29" i="2"/>
  <c r="L29" i="2"/>
  <c r="G18" i="2"/>
  <c r="L18" i="2"/>
  <c r="G16" i="2"/>
  <c r="L16" i="2"/>
  <c r="G32" i="2"/>
  <c r="L32" i="2"/>
  <c r="G23" i="2"/>
  <c r="L23" i="2"/>
  <c r="G22" i="2"/>
  <c r="L22" i="2"/>
  <c r="O22" i="2" s="1"/>
  <c r="G13" i="2"/>
  <c r="L13" i="2"/>
  <c r="G33" i="2"/>
  <c r="L33" i="2"/>
  <c r="O33" i="2" s="1"/>
  <c r="O13" i="2" l="1"/>
  <c r="O23" i="2"/>
  <c r="O16" i="2"/>
  <c r="O29" i="2"/>
  <c r="O30" i="2"/>
  <c r="O15" i="2"/>
  <c r="O21" i="2"/>
  <c r="O9" i="2"/>
  <c r="O19" i="2"/>
  <c r="O17" i="2"/>
  <c r="O11" i="2"/>
  <c r="O8" i="2"/>
  <c r="O10" i="2"/>
  <c r="O32" i="2"/>
  <c r="O18" i="2"/>
  <c r="O25" i="2"/>
  <c r="O31" i="2"/>
  <c r="O24" i="2"/>
  <c r="O27" i="2"/>
  <c r="O14" i="2"/>
  <c r="O12" i="2"/>
  <c r="O26" i="2"/>
  <c r="O20" i="2"/>
  <c r="O28" i="2"/>
  <c r="R8" i="2"/>
  <c r="C99" i="2" s="1"/>
  <c r="C65" i="2" l="1"/>
  <c r="C40" i="2"/>
  <c r="C82" i="2"/>
  <c r="R7" i="2"/>
  <c r="B99" i="2" s="1"/>
  <c r="B40" i="2" l="1"/>
  <c r="B65" i="2"/>
  <c r="B82" i="2"/>
</calcChain>
</file>

<file path=xl/sharedStrings.xml><?xml version="1.0" encoding="utf-8"?>
<sst xmlns="http://schemas.openxmlformats.org/spreadsheetml/2006/main" count="67" uniqueCount="33">
  <si>
    <t>Discount rate</t>
  </si>
  <si>
    <t>VSL</t>
  </si>
  <si>
    <t>Year</t>
  </si>
  <si>
    <t>Discount factor</t>
  </si>
  <si>
    <t>Asphalt</t>
  </si>
  <si>
    <t>Labor</t>
  </si>
  <si>
    <t>Maintenance</t>
  </si>
  <si>
    <t>Total costs</t>
  </si>
  <si>
    <t>PV costs</t>
  </si>
  <si>
    <t>Driving time</t>
  </si>
  <si>
    <t>Lives saved</t>
  </si>
  <si>
    <t>Total benefits</t>
  </si>
  <si>
    <t>PV benefits</t>
  </si>
  <si>
    <t>NPV</t>
  </si>
  <si>
    <t>Total NPV</t>
  </si>
  <si>
    <t>BCR</t>
  </si>
  <si>
    <t>Hours saved</t>
  </si>
  <si>
    <t>Value of hour</t>
  </si>
  <si>
    <t>VSL mean</t>
  </si>
  <si>
    <t>P(NPV &gt; 0)</t>
  </si>
  <si>
    <t>Varying discount rate</t>
  </si>
  <si>
    <t>Varying hours saved</t>
  </si>
  <si>
    <t>Varying lives saved</t>
  </si>
  <si>
    <t>IRR</t>
  </si>
  <si>
    <t>Net benefits</t>
  </si>
  <si>
    <t>NPV shortcut</t>
  </si>
  <si>
    <t>Varying value of hour</t>
  </si>
  <si>
    <t>VSL sd</t>
  </si>
  <si>
    <t>Trial</t>
  </si>
  <si>
    <t>Average NPV</t>
  </si>
  <si>
    <t>Average BCR</t>
  </si>
  <si>
    <t>P(BCR &gt; 1)</t>
  </si>
  <si>
    <t>Average VSL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</si>
</sst>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7" formatCode="0.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8" fontId="0" fillId="0" borderId="0" xfId="0" applyNumberFormat="1"/>
    <xf numFmtId="44" fontId="0" fillId="0" borderId="0" xfId="1" applyFont="1"/>
    <xf numFmtId="10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CBA!$A$41:$A$60</c:f>
              <c:numCache>
                <c:formatCode>0%</c:formatCode>
                <c:ptCount val="20"/>
                <c:pt idx="0" formatCode="0.00%">
                  <c:v>5.0000000000000001E-3</c:v>
                </c:pt>
                <c:pt idx="1">
                  <c:v>0.01</c:v>
                </c:pt>
                <c:pt idx="2" formatCode="0.00%">
                  <c:v>1.4999999999999999E-2</c:v>
                </c:pt>
                <c:pt idx="3">
                  <c:v>0.02</c:v>
                </c:pt>
                <c:pt idx="4" formatCode="0.00%">
                  <c:v>2.5000000000000001E-2</c:v>
                </c:pt>
                <c:pt idx="5">
                  <c:v>0.03</c:v>
                </c:pt>
                <c:pt idx="6" formatCode="0.00%">
                  <c:v>3.5000000000000003E-2</c:v>
                </c:pt>
                <c:pt idx="7">
                  <c:v>0.04</c:v>
                </c:pt>
                <c:pt idx="8" formatCode="0.00%">
                  <c:v>4.4999999999999998E-2</c:v>
                </c:pt>
                <c:pt idx="9">
                  <c:v>0.05</c:v>
                </c:pt>
                <c:pt idx="10" formatCode="0.00%">
                  <c:v>5.5E-2</c:v>
                </c:pt>
                <c:pt idx="11">
                  <c:v>0.06</c:v>
                </c:pt>
                <c:pt idx="12" formatCode="0.00%">
                  <c:v>6.5000000000000002E-2</c:v>
                </c:pt>
                <c:pt idx="13">
                  <c:v>7.0000000000000007E-2</c:v>
                </c:pt>
                <c:pt idx="14" formatCode="0.00%">
                  <c:v>7.4999999999999997E-2</c:v>
                </c:pt>
                <c:pt idx="15">
                  <c:v>0.08</c:v>
                </c:pt>
                <c:pt idx="16" formatCode="0.00%">
                  <c:v>8.5000000000000006E-2</c:v>
                </c:pt>
                <c:pt idx="17">
                  <c:v>0.09</c:v>
                </c:pt>
                <c:pt idx="18" formatCode="0.00%">
                  <c:v>9.5000000000000001E-2</c:v>
                </c:pt>
                <c:pt idx="19">
                  <c:v>0.1</c:v>
                </c:pt>
              </c:numCache>
            </c:numRef>
          </c:xVal>
          <c:yVal>
            <c:numRef>
              <c:f>CBA!$B$41:$B$60</c:f>
              <c:numCache>
                <c:formatCode>General</c:formatCode>
                <c:ptCount val="20"/>
                <c:pt idx="0">
                  <c:v>88977050.874992654</c:v>
                </c:pt>
                <c:pt idx="1">
                  <c:v>76601454.595408201</c:v>
                </c:pt>
                <c:pt idx="2">
                  <c:v>65260617.425814159</c:v>
                </c:pt>
                <c:pt idx="3">
                  <c:v>54854071.320198566</c:v>
                </c:pt>
                <c:pt idx="4">
                  <c:v>45292074.871650942</c:v>
                </c:pt>
                <c:pt idx="5">
                  <c:v>36494384.914118804</c:v>
                </c:pt>
                <c:pt idx="6">
                  <c:v>28389176.952888869</c:v>
                </c:pt>
                <c:pt idx="7">
                  <c:v>20912095.509762693</c:v>
                </c:pt>
                <c:pt idx="8">
                  <c:v>14005417.97560031</c:v>
                </c:pt>
                <c:pt idx="9">
                  <c:v>7617317.724589345</c:v>
                </c:pt>
                <c:pt idx="10">
                  <c:v>1701214.1104792077</c:v>
                </c:pt>
                <c:pt idx="11">
                  <c:v>-3784801.4230649141</c:v>
                </c:pt>
                <c:pt idx="12">
                  <c:v>-8878472.4920083247</c:v>
                </c:pt>
                <c:pt idx="13">
                  <c:v>-13613826.34919264</c:v>
                </c:pt>
                <c:pt idx="14">
                  <c:v>-18021571.012238406</c:v>
                </c:pt>
                <c:pt idx="15">
                  <c:v>-22129447.159279399</c:v>
                </c:pt>
                <c:pt idx="16">
                  <c:v>-25962540.223752126</c:v>
                </c:pt>
                <c:pt idx="17">
                  <c:v>-29543557.436948214</c:v>
                </c:pt>
                <c:pt idx="18">
                  <c:v>-32893073.973808073</c:v>
                </c:pt>
                <c:pt idx="19">
                  <c:v>-36029751.841404624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28-A844-A2A9-2DFB1D48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513440"/>
        <c:axId val="1111994400"/>
      </c:scatterChart>
      <c:valAx>
        <c:axId val="111151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994400"/>
        <c:crosses val="autoZero"/>
        <c:crossBetween val="midCat"/>
      </c:valAx>
      <c:valAx>
        <c:axId val="11119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1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CBA!$A$66:$A$76</c:f>
              <c:numCache>
                <c:formatCode>General</c:formatCode>
                <c:ptCount val="11"/>
                <c:pt idx="0">
                  <c:v>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CBA!$B$66:$B$76</c:f>
              <c:numCache>
                <c:formatCode>General</c:formatCode>
                <c:ptCount val="11"/>
                <c:pt idx="0">
                  <c:v>-5645440.394443796</c:v>
                </c:pt>
                <c:pt idx="1">
                  <c:v>993943.58160782885</c:v>
                </c:pt>
                <c:pt idx="2">
                  <c:v>7633327.5576594546</c:v>
                </c:pt>
                <c:pt idx="3">
                  <c:v>14272711.533711072</c:v>
                </c:pt>
                <c:pt idx="4">
                  <c:v>20912095.509762693</c:v>
                </c:pt>
                <c:pt idx="5">
                  <c:v>27551479.48581434</c:v>
                </c:pt>
                <c:pt idx="6">
                  <c:v>34190863.461865939</c:v>
                </c:pt>
                <c:pt idx="7">
                  <c:v>40830247.437917575</c:v>
                </c:pt>
                <c:pt idx="8">
                  <c:v>47469631.413969196</c:v>
                </c:pt>
                <c:pt idx="9">
                  <c:v>54109015.390020847</c:v>
                </c:pt>
                <c:pt idx="10">
                  <c:v>60748399.366072454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E-6445-AEE3-611A3CA16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885824"/>
        <c:axId val="1166887520"/>
      </c:scatterChart>
      <c:valAx>
        <c:axId val="116688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87520"/>
        <c:crosses val="autoZero"/>
        <c:crossBetween val="midCat"/>
      </c:valAx>
      <c:valAx>
        <c:axId val="11668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8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CBA!$A$83:$A$93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CBA!$B$83:$B$93</c:f>
              <c:numCache>
                <c:formatCode>General</c:formatCode>
                <c:ptCount val="11"/>
                <c:pt idx="0">
                  <c:v>-369639903.08150953</c:v>
                </c:pt>
                <c:pt idx="1">
                  <c:v>-291529503.36325508</c:v>
                </c:pt>
                <c:pt idx="2">
                  <c:v>-213419103.64500061</c:v>
                </c:pt>
                <c:pt idx="3">
                  <c:v>-135308703.92674613</c:v>
                </c:pt>
                <c:pt idx="4">
                  <c:v>-57198304.208491728</c:v>
                </c:pt>
                <c:pt idx="5">
                  <c:v>20912095.509762693</c:v>
                </c:pt>
                <c:pt idx="6">
                  <c:v>99022495.228017122</c:v>
                </c:pt>
                <c:pt idx="7">
                  <c:v>177132894.94627157</c:v>
                </c:pt>
                <c:pt idx="8">
                  <c:v>255243294.66452596</c:v>
                </c:pt>
                <c:pt idx="9">
                  <c:v>333353694.38278043</c:v>
                </c:pt>
                <c:pt idx="10">
                  <c:v>411464094.10103488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51-E645-A83F-10FD4F5D0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255392"/>
        <c:axId val="1169486272"/>
      </c:scatterChart>
      <c:valAx>
        <c:axId val="11322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486272"/>
        <c:crosses val="autoZero"/>
        <c:crossBetween val="midCat"/>
      </c:valAx>
      <c:valAx>
        <c:axId val="11694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2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CBA!$A$100:$A$125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CBA!$B$100:$B$125</c:f>
              <c:numCache>
                <c:formatCode>General</c:formatCode>
                <c:ptCount val="26"/>
                <c:pt idx="0">
                  <c:v>-5645440.394443796</c:v>
                </c:pt>
                <c:pt idx="1">
                  <c:v>-4083232.400078685</c:v>
                </c:pt>
                <c:pt idx="2">
                  <c:v>-2521024.4057136048</c:v>
                </c:pt>
                <c:pt idx="3">
                  <c:v>-958816.41134852916</c:v>
                </c:pt>
                <c:pt idx="4">
                  <c:v>603391.58301653806</c:v>
                </c:pt>
                <c:pt idx="5">
                  <c:v>2165599.5773816584</c:v>
                </c:pt>
                <c:pt idx="6">
                  <c:v>3727807.5717467405</c:v>
                </c:pt>
                <c:pt idx="7">
                  <c:v>5290015.5661118291</c:v>
                </c:pt>
                <c:pt idx="8">
                  <c:v>6852223.5604769196</c:v>
                </c:pt>
                <c:pt idx="9">
                  <c:v>8414431.5548420046</c:v>
                </c:pt>
                <c:pt idx="10">
                  <c:v>9976639.5492070727</c:v>
                </c:pt>
                <c:pt idx="11">
                  <c:v>11538847.543572169</c:v>
                </c:pt>
                <c:pt idx="12">
                  <c:v>13101055.537937276</c:v>
                </c:pt>
                <c:pt idx="13">
                  <c:v>14663263.532302339</c:v>
                </c:pt>
                <c:pt idx="14">
                  <c:v>16225471.526667442</c:v>
                </c:pt>
                <c:pt idx="15">
                  <c:v>17787679.521032527</c:v>
                </c:pt>
                <c:pt idx="16">
                  <c:v>19349887.515397623</c:v>
                </c:pt>
                <c:pt idx="17">
                  <c:v>20912095.509762693</c:v>
                </c:pt>
                <c:pt idx="18">
                  <c:v>22474303.5041278</c:v>
                </c:pt>
                <c:pt idx="19">
                  <c:v>24036511.498492885</c:v>
                </c:pt>
                <c:pt idx="20">
                  <c:v>25598719.49285797</c:v>
                </c:pt>
                <c:pt idx="21">
                  <c:v>27160927.487223048</c:v>
                </c:pt>
                <c:pt idx="22">
                  <c:v>28723135.48158817</c:v>
                </c:pt>
                <c:pt idx="23">
                  <c:v>30285343.475953218</c:v>
                </c:pt>
                <c:pt idx="24">
                  <c:v>31847551.470318325</c:v>
                </c:pt>
                <c:pt idx="25">
                  <c:v>33409759.464683421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7B-F942-8BBC-C4728A0C4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718239"/>
        <c:axId val="639467903"/>
      </c:scatterChart>
      <c:valAx>
        <c:axId val="64471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67903"/>
        <c:crosses val="autoZero"/>
        <c:crossBetween val="midCat"/>
      </c:valAx>
      <c:valAx>
        <c:axId val="63946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1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58616</xdr:colOff>
      <xdr:row>40</xdr:row>
      <xdr:rowOff>61220</xdr:rowOff>
    </xdr:from>
    <xdr:to>
      <xdr:col>9</xdr:col>
      <xdr:colOff>530579</xdr:colOff>
      <xdr:row>53</xdr:row>
      <xdr:rowOff>123309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11141-507A-F548-80CB-F24322B12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36905</xdr:colOff>
      <xdr:row>62</xdr:row>
      <xdr:rowOff>104639</xdr:rowOff>
    </xdr:from>
    <xdr:to>
      <xdr:col>9</xdr:col>
      <xdr:colOff>26269</xdr:colOff>
      <xdr:row>75</xdr:row>
      <xdr:rowOff>166728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00B046-219E-744C-ACD8-CACC32ABF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69471</xdr:colOff>
      <xdr:row>80</xdr:row>
      <xdr:rowOff>6948</xdr:rowOff>
    </xdr:from>
    <xdr:to>
      <xdr:col>9</xdr:col>
      <xdr:colOff>325534</xdr:colOff>
      <xdr:row>93</xdr:row>
      <xdr:rowOff>69037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058963-79D4-AB46-AFD7-58257296C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91179</xdr:colOff>
      <xdr:row>98</xdr:row>
      <xdr:rowOff>126348</xdr:rowOff>
    </xdr:from>
    <xdr:to>
      <xdr:col>9</xdr:col>
      <xdr:colOff>766342</xdr:colOff>
      <xdr:row>111</xdr:row>
      <xdr:rowOff>188437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993AB5-527D-0449-AE89-DCFA70288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429-19B0-664E-96F3-D868F83BBA5D}">
  <dimension ref="A1:R125"/>
  <sheetViews>
    <sheetView topLeftCell="A20" zoomScale="117" zoomScaleNormal="117" workbookViewId="0">
      <selection activeCell="C40" sqref="C40"/>
    </sheetView>
  </sheetViews>
  <sheetFormatPr baseColWidth="10" defaultRowHeight="16" x14ac:dyDescent="0.2"/>
  <cols>
    <col min="1" max="1" width="18.6640625" bestFit="1" customWidth="1"/>
    <col min="2" max="2" width="12.83203125" bestFit="1" customWidth="1"/>
    <col min="4" max="4" width="11.1640625" bestFit="1" customWidth="1"/>
    <col min="7" max="7" width="14.6640625" style="2" bestFit="1" customWidth="1"/>
    <col min="8" max="8" width="4.1640625" customWidth="1"/>
    <col min="9" max="9" width="10.6640625" customWidth="1"/>
    <col min="12" max="12" width="13.6640625" style="2" bestFit="1" customWidth="1"/>
    <col min="13" max="13" width="4.1640625" customWidth="1"/>
    <col min="14" max="14" width="12.83203125" customWidth="1"/>
    <col min="15" max="15" width="12.83203125" bestFit="1" customWidth="1"/>
    <col min="16" max="16" width="6" customWidth="1"/>
    <col min="17" max="17" width="11.83203125" bestFit="1" customWidth="1"/>
    <col min="18" max="18" width="15.6640625" customWidth="1"/>
  </cols>
  <sheetData>
    <row r="1" spans="1:18" x14ac:dyDescent="0.2">
      <c r="A1" t="s">
        <v>0</v>
      </c>
      <c r="B1" s="6">
        <v>0.04</v>
      </c>
    </row>
    <row r="2" spans="1:18" x14ac:dyDescent="0.2">
      <c r="A2" t="s">
        <v>1</v>
      </c>
      <c r="B2">
        <v>5000000</v>
      </c>
    </row>
    <row r="3" spans="1:18" x14ac:dyDescent="0.2">
      <c r="A3" t="s">
        <v>16</v>
      </c>
      <c r="B3">
        <v>100000</v>
      </c>
    </row>
    <row r="4" spans="1:18" x14ac:dyDescent="0.2">
      <c r="A4" t="s">
        <v>17</v>
      </c>
      <c r="B4">
        <v>17</v>
      </c>
      <c r="H4" s="4"/>
      <c r="I4" s="5"/>
    </row>
    <row r="5" spans="1:18" x14ac:dyDescent="0.2">
      <c r="A5" t="s">
        <v>10</v>
      </c>
      <c r="B5">
        <v>5</v>
      </c>
      <c r="H5" s="4"/>
    </row>
    <row r="7" spans="1:18" x14ac:dyDescent="0.2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s="2" t="s">
        <v>8</v>
      </c>
      <c r="I7" t="s">
        <v>9</v>
      </c>
      <c r="J7" t="s">
        <v>10</v>
      </c>
      <c r="K7" t="s">
        <v>11</v>
      </c>
      <c r="L7" s="2" t="s">
        <v>12</v>
      </c>
      <c r="N7" t="s">
        <v>24</v>
      </c>
      <c r="O7" t="s">
        <v>13</v>
      </c>
      <c r="Q7" t="s">
        <v>14</v>
      </c>
      <c r="R7" s="2">
        <f>SUM(O8:O33)</f>
        <v>20912095.509762693</v>
      </c>
    </row>
    <row r="8" spans="1:18" x14ac:dyDescent="0.2">
      <c r="A8">
        <v>0</v>
      </c>
      <c r="B8">
        <f>1 / (1 + $B$1)^A8</f>
        <v>1</v>
      </c>
      <c r="C8">
        <f>1000000*100</f>
        <v>100000000</v>
      </c>
      <c r="D8">
        <f>(500000 * 20) + (500000 * 10)</f>
        <v>15000000</v>
      </c>
      <c r="E8">
        <v>0</v>
      </c>
      <c r="F8">
        <f>C8+D8+E8</f>
        <v>115000000</v>
      </c>
      <c r="G8" s="2">
        <f>F8*B8</f>
        <v>115000000</v>
      </c>
      <c r="I8">
        <v>0</v>
      </c>
      <c r="J8">
        <v>0</v>
      </c>
      <c r="K8">
        <f>J8+I8</f>
        <v>0</v>
      </c>
      <c r="L8" s="2">
        <f>K8*B8</f>
        <v>0</v>
      </c>
      <c r="N8" s="2">
        <f>K8-F8</f>
        <v>-115000000</v>
      </c>
      <c r="O8" s="2">
        <f>L8-G8</f>
        <v>-115000000</v>
      </c>
      <c r="Q8" t="s">
        <v>15</v>
      </c>
      <c r="R8">
        <f>SUM(L8:L33) / SUM(G8:G33)</f>
        <v>1.0527820057678783</v>
      </c>
    </row>
    <row r="9" spans="1:18" x14ac:dyDescent="0.2">
      <c r="A9">
        <v>1</v>
      </c>
      <c r="B9">
        <f t="shared" ref="B9:B33" si="0">1 / (1 + $B$1)^A9</f>
        <v>0.96153846153846145</v>
      </c>
      <c r="C9">
        <v>0</v>
      </c>
      <c r="D9">
        <v>0</v>
      </c>
      <c r="E9">
        <v>18000000</v>
      </c>
      <c r="F9">
        <f t="shared" ref="F9:F33" si="1">C9+D9+E9</f>
        <v>18000000</v>
      </c>
      <c r="G9" s="2">
        <f t="shared" ref="G9:G33" si="2">F9*B9</f>
        <v>17307692.307692308</v>
      </c>
      <c r="I9">
        <f>$B$3*$B$4</f>
        <v>1700000</v>
      </c>
      <c r="J9">
        <f>$B$5*$B$2</f>
        <v>25000000</v>
      </c>
      <c r="K9">
        <f t="shared" ref="K9:K33" si="3">J9+I9</f>
        <v>26700000</v>
      </c>
      <c r="L9" s="2">
        <f t="shared" ref="L9:L33" si="4">K9*B9</f>
        <v>25673076.92307692</v>
      </c>
      <c r="N9" s="2">
        <f>K9-F9</f>
        <v>8700000</v>
      </c>
      <c r="O9" s="2">
        <f t="shared" ref="O9:O33" si="5">L9-G9</f>
        <v>8365384.6153846122</v>
      </c>
      <c r="Q9" t="s">
        <v>23</v>
      </c>
      <c r="R9" s="7">
        <f>IRR(N8:N33)</f>
        <v>5.6510817523287349E-2</v>
      </c>
    </row>
    <row r="10" spans="1:18" x14ac:dyDescent="0.2">
      <c r="A10">
        <v>2</v>
      </c>
      <c r="B10">
        <f t="shared" si="0"/>
        <v>0.92455621301775137</v>
      </c>
      <c r="C10">
        <v>0</v>
      </c>
      <c r="D10">
        <v>0</v>
      </c>
      <c r="E10">
        <v>18000000</v>
      </c>
      <c r="F10">
        <f t="shared" si="1"/>
        <v>18000000</v>
      </c>
      <c r="G10" s="2">
        <f t="shared" si="2"/>
        <v>16642011.834319524</v>
      </c>
      <c r="I10">
        <f t="shared" ref="I10:I33" si="6">$B$3*$B$4</f>
        <v>1700000</v>
      </c>
      <c r="J10">
        <f t="shared" ref="J10:J33" si="7">$B$5*$B$2</f>
        <v>25000000</v>
      </c>
      <c r="K10">
        <f t="shared" si="3"/>
        <v>26700000</v>
      </c>
      <c r="L10" s="2">
        <f t="shared" si="4"/>
        <v>24685650.887573961</v>
      </c>
      <c r="N10" s="2">
        <f>K10-F10</f>
        <v>8700000</v>
      </c>
      <c r="O10" s="2">
        <f t="shared" si="5"/>
        <v>8043639.0532544367</v>
      </c>
      <c r="Q10" t="s">
        <v>25</v>
      </c>
      <c r="R10" s="2">
        <f>NPV(B1,N9:N33) + N8</f>
        <v>20912095.509762704</v>
      </c>
    </row>
    <row r="11" spans="1:18" x14ac:dyDescent="0.2">
      <c r="A11">
        <v>3</v>
      </c>
      <c r="B11">
        <f t="shared" si="0"/>
        <v>0.88899635867091487</v>
      </c>
      <c r="C11">
        <v>0</v>
      </c>
      <c r="D11">
        <v>0</v>
      </c>
      <c r="E11">
        <v>18000000</v>
      </c>
      <c r="F11">
        <f t="shared" si="1"/>
        <v>18000000</v>
      </c>
      <c r="G11" s="2">
        <f t="shared" si="2"/>
        <v>16001934.456076467</v>
      </c>
      <c r="I11">
        <f t="shared" si="6"/>
        <v>1700000</v>
      </c>
      <c r="J11">
        <f t="shared" si="7"/>
        <v>25000000</v>
      </c>
      <c r="K11">
        <f t="shared" si="3"/>
        <v>26700000</v>
      </c>
      <c r="L11" s="2">
        <f t="shared" si="4"/>
        <v>23736202.776513427</v>
      </c>
      <c r="N11" s="2">
        <f>K11-F11</f>
        <v>8700000</v>
      </c>
      <c r="O11" s="2">
        <f t="shared" si="5"/>
        <v>7734268.3204369601</v>
      </c>
    </row>
    <row r="12" spans="1:18" x14ac:dyDescent="0.2">
      <c r="A12">
        <v>4</v>
      </c>
      <c r="B12">
        <f t="shared" si="0"/>
        <v>0.85480419102972571</v>
      </c>
      <c r="C12">
        <v>0</v>
      </c>
      <c r="D12">
        <v>0</v>
      </c>
      <c r="E12">
        <v>18000000</v>
      </c>
      <c r="F12">
        <f t="shared" si="1"/>
        <v>18000000</v>
      </c>
      <c r="G12" s="2">
        <f t="shared" si="2"/>
        <v>15386475.438535063</v>
      </c>
      <c r="I12">
        <f t="shared" si="6"/>
        <v>1700000</v>
      </c>
      <c r="J12">
        <f t="shared" si="7"/>
        <v>25000000</v>
      </c>
      <c r="K12">
        <f t="shared" si="3"/>
        <v>26700000</v>
      </c>
      <c r="L12" s="2">
        <f t="shared" si="4"/>
        <v>22823271.900493678</v>
      </c>
      <c r="N12" s="2">
        <f>K12-F12</f>
        <v>8700000</v>
      </c>
      <c r="O12" s="2">
        <f t="shared" si="5"/>
        <v>7436796.4619586151</v>
      </c>
    </row>
    <row r="13" spans="1:18" x14ac:dyDescent="0.2">
      <c r="A13">
        <v>5</v>
      </c>
      <c r="B13">
        <f t="shared" si="0"/>
        <v>0.82192710675935154</v>
      </c>
      <c r="C13">
        <v>0</v>
      </c>
      <c r="D13">
        <v>0</v>
      </c>
      <c r="E13">
        <v>18000000</v>
      </c>
      <c r="F13">
        <f t="shared" si="1"/>
        <v>18000000</v>
      </c>
      <c r="G13" s="2">
        <f t="shared" si="2"/>
        <v>14794687.921668328</v>
      </c>
      <c r="I13">
        <f t="shared" si="6"/>
        <v>1700000</v>
      </c>
      <c r="J13">
        <f t="shared" si="7"/>
        <v>25000000</v>
      </c>
      <c r="K13">
        <f t="shared" si="3"/>
        <v>26700000</v>
      </c>
      <c r="L13" s="2">
        <f t="shared" si="4"/>
        <v>21945453.750474688</v>
      </c>
      <c r="N13" s="2">
        <f>K13-F13</f>
        <v>8700000</v>
      </c>
      <c r="O13" s="2">
        <f t="shared" si="5"/>
        <v>7150765.8288063593</v>
      </c>
    </row>
    <row r="14" spans="1:18" x14ac:dyDescent="0.2">
      <c r="A14">
        <v>6</v>
      </c>
      <c r="B14">
        <f t="shared" si="0"/>
        <v>0.79031452573014571</v>
      </c>
      <c r="C14">
        <v>0</v>
      </c>
      <c r="D14">
        <v>0</v>
      </c>
      <c r="E14">
        <v>18000000</v>
      </c>
      <c r="F14">
        <f t="shared" si="1"/>
        <v>18000000</v>
      </c>
      <c r="G14" s="2">
        <f t="shared" si="2"/>
        <v>14225661.463142622</v>
      </c>
      <c r="I14">
        <f t="shared" si="6"/>
        <v>1700000</v>
      </c>
      <c r="J14">
        <f t="shared" si="7"/>
        <v>25000000</v>
      </c>
      <c r="K14">
        <f t="shared" si="3"/>
        <v>26700000</v>
      </c>
      <c r="L14" s="2">
        <f t="shared" si="4"/>
        <v>21101397.83699489</v>
      </c>
      <c r="N14" s="2">
        <f>K14-F14</f>
        <v>8700000</v>
      </c>
      <c r="O14" s="2">
        <f t="shared" si="5"/>
        <v>6875736.3738522679</v>
      </c>
    </row>
    <row r="15" spans="1:18" x14ac:dyDescent="0.2">
      <c r="A15">
        <v>7</v>
      </c>
      <c r="B15">
        <f t="shared" si="0"/>
        <v>0.75991781320206331</v>
      </c>
      <c r="C15">
        <v>0</v>
      </c>
      <c r="D15">
        <v>0</v>
      </c>
      <c r="E15">
        <v>18000000</v>
      </c>
      <c r="F15">
        <f t="shared" si="1"/>
        <v>18000000</v>
      </c>
      <c r="G15" s="2">
        <f t="shared" si="2"/>
        <v>13678520.63763714</v>
      </c>
      <c r="I15">
        <f t="shared" si="6"/>
        <v>1700000</v>
      </c>
      <c r="J15">
        <f t="shared" si="7"/>
        <v>25000000</v>
      </c>
      <c r="K15">
        <f t="shared" si="3"/>
        <v>26700000</v>
      </c>
      <c r="L15" s="2">
        <f t="shared" si="4"/>
        <v>20289805.612495091</v>
      </c>
      <c r="N15" s="2">
        <f>K15-F15</f>
        <v>8700000</v>
      </c>
      <c r="O15" s="2">
        <f t="shared" si="5"/>
        <v>6611284.9748579506</v>
      </c>
    </row>
    <row r="16" spans="1:18" x14ac:dyDescent="0.2">
      <c r="A16">
        <v>8</v>
      </c>
      <c r="B16">
        <f t="shared" si="0"/>
        <v>0.73069020500198378</v>
      </c>
      <c r="C16">
        <v>0</v>
      </c>
      <c r="D16">
        <v>0</v>
      </c>
      <c r="E16">
        <v>18000000</v>
      </c>
      <c r="F16">
        <f t="shared" si="1"/>
        <v>18000000</v>
      </c>
      <c r="G16" s="2">
        <f t="shared" si="2"/>
        <v>13152423.690035708</v>
      </c>
      <c r="I16">
        <f t="shared" si="6"/>
        <v>1700000</v>
      </c>
      <c r="J16">
        <f t="shared" si="7"/>
        <v>25000000</v>
      </c>
      <c r="K16">
        <f t="shared" si="3"/>
        <v>26700000</v>
      </c>
      <c r="L16" s="2">
        <f t="shared" si="4"/>
        <v>19509428.473552968</v>
      </c>
      <c r="N16" s="2">
        <f>K16-F16</f>
        <v>8700000</v>
      </c>
      <c r="O16" s="2">
        <f t="shared" si="5"/>
        <v>6357004.7835172601</v>
      </c>
    </row>
    <row r="17" spans="1:15" x14ac:dyDescent="0.2">
      <c r="A17">
        <v>9</v>
      </c>
      <c r="B17">
        <f t="shared" si="0"/>
        <v>0.70258673557883045</v>
      </c>
      <c r="C17">
        <v>0</v>
      </c>
      <c r="D17">
        <v>0</v>
      </c>
      <c r="E17">
        <v>18000000</v>
      </c>
      <c r="F17">
        <f t="shared" si="1"/>
        <v>18000000</v>
      </c>
      <c r="G17" s="2">
        <f t="shared" si="2"/>
        <v>12646561.240418948</v>
      </c>
      <c r="I17">
        <f t="shared" si="6"/>
        <v>1700000</v>
      </c>
      <c r="J17">
        <f t="shared" si="7"/>
        <v>25000000</v>
      </c>
      <c r="K17">
        <f t="shared" si="3"/>
        <v>26700000</v>
      </c>
      <c r="L17" s="2">
        <f t="shared" si="4"/>
        <v>18759065.839954771</v>
      </c>
      <c r="N17" s="2">
        <f>K17-F17</f>
        <v>8700000</v>
      </c>
      <c r="O17" s="2">
        <f t="shared" si="5"/>
        <v>6112504.5995358229</v>
      </c>
    </row>
    <row r="18" spans="1:15" x14ac:dyDescent="0.2">
      <c r="A18">
        <v>10</v>
      </c>
      <c r="B18">
        <f t="shared" si="0"/>
        <v>0.67556416882579851</v>
      </c>
      <c r="C18">
        <v>0</v>
      </c>
      <c r="D18">
        <v>0</v>
      </c>
      <c r="E18">
        <v>18000000</v>
      </c>
      <c r="F18">
        <f t="shared" si="1"/>
        <v>18000000</v>
      </c>
      <c r="G18" s="2">
        <f t="shared" si="2"/>
        <v>12160155.038864372</v>
      </c>
      <c r="I18">
        <f t="shared" si="6"/>
        <v>1700000</v>
      </c>
      <c r="J18">
        <f t="shared" si="7"/>
        <v>25000000</v>
      </c>
      <c r="K18">
        <f t="shared" si="3"/>
        <v>26700000</v>
      </c>
      <c r="L18" s="2">
        <f t="shared" si="4"/>
        <v>18037563.307648819</v>
      </c>
      <c r="N18" s="2">
        <f>K18-F18</f>
        <v>8700000</v>
      </c>
      <c r="O18" s="2">
        <f t="shared" si="5"/>
        <v>5877408.2687844466</v>
      </c>
    </row>
    <row r="19" spans="1:15" x14ac:dyDescent="0.2">
      <c r="A19">
        <v>11</v>
      </c>
      <c r="B19">
        <f t="shared" si="0"/>
        <v>0.6495809315632679</v>
      </c>
      <c r="C19">
        <v>0</v>
      </c>
      <c r="D19">
        <v>0</v>
      </c>
      <c r="E19">
        <v>18000000</v>
      </c>
      <c r="F19">
        <f t="shared" si="1"/>
        <v>18000000</v>
      </c>
      <c r="G19" s="2">
        <f t="shared" si="2"/>
        <v>11692456.768138822</v>
      </c>
      <c r="I19">
        <f t="shared" si="6"/>
        <v>1700000</v>
      </c>
      <c r="J19">
        <f t="shared" si="7"/>
        <v>25000000</v>
      </c>
      <c r="K19">
        <f t="shared" si="3"/>
        <v>26700000</v>
      </c>
      <c r="L19" s="2">
        <f t="shared" si="4"/>
        <v>17343810.872739252</v>
      </c>
      <c r="N19" s="2">
        <f>K19-F19</f>
        <v>8700000</v>
      </c>
      <c r="O19" s="2">
        <f t="shared" si="5"/>
        <v>5651354.1046004295</v>
      </c>
    </row>
    <row r="20" spans="1:15" x14ac:dyDescent="0.2">
      <c r="A20">
        <v>12</v>
      </c>
      <c r="B20">
        <f t="shared" si="0"/>
        <v>0.62459704958006512</v>
      </c>
      <c r="C20">
        <v>0</v>
      </c>
      <c r="D20">
        <v>0</v>
      </c>
      <c r="E20">
        <v>18000000</v>
      </c>
      <c r="F20">
        <f t="shared" si="1"/>
        <v>18000000</v>
      </c>
      <c r="G20" s="2">
        <f t="shared" si="2"/>
        <v>11242746.892441172</v>
      </c>
      <c r="I20">
        <f t="shared" si="6"/>
        <v>1700000</v>
      </c>
      <c r="J20">
        <f t="shared" si="7"/>
        <v>25000000</v>
      </c>
      <c r="K20">
        <f t="shared" si="3"/>
        <v>26700000</v>
      </c>
      <c r="L20" s="2">
        <f t="shared" si="4"/>
        <v>16676741.223787738</v>
      </c>
      <c r="N20" s="2">
        <f>K20-F20</f>
        <v>8700000</v>
      </c>
      <c r="O20" s="2">
        <f t="shared" si="5"/>
        <v>5433994.3313465659</v>
      </c>
    </row>
    <row r="21" spans="1:15" x14ac:dyDescent="0.2">
      <c r="A21">
        <v>13</v>
      </c>
      <c r="B21">
        <f t="shared" si="0"/>
        <v>0.600574086134678</v>
      </c>
      <c r="C21">
        <v>0</v>
      </c>
      <c r="D21">
        <v>0</v>
      </c>
      <c r="E21">
        <v>18000000</v>
      </c>
      <c r="F21">
        <f t="shared" si="1"/>
        <v>18000000</v>
      </c>
      <c r="G21" s="2">
        <f t="shared" si="2"/>
        <v>10810333.550424203</v>
      </c>
      <c r="I21">
        <f t="shared" si="6"/>
        <v>1700000</v>
      </c>
      <c r="J21">
        <f t="shared" si="7"/>
        <v>25000000</v>
      </c>
      <c r="K21">
        <f t="shared" si="3"/>
        <v>26700000</v>
      </c>
      <c r="L21" s="2">
        <f t="shared" si="4"/>
        <v>16035328.099795902</v>
      </c>
      <c r="N21" s="2">
        <f>K21-F21</f>
        <v>8700000</v>
      </c>
      <c r="O21" s="2">
        <f t="shared" si="5"/>
        <v>5224994.5493716989</v>
      </c>
    </row>
    <row r="22" spans="1:15" x14ac:dyDescent="0.2">
      <c r="A22">
        <v>14</v>
      </c>
      <c r="B22">
        <f t="shared" si="0"/>
        <v>0.57747508282180582</v>
      </c>
      <c r="C22">
        <v>0</v>
      </c>
      <c r="D22">
        <v>0</v>
      </c>
      <c r="E22">
        <v>18000000</v>
      </c>
      <c r="F22">
        <f t="shared" si="1"/>
        <v>18000000</v>
      </c>
      <c r="G22" s="2">
        <f t="shared" si="2"/>
        <v>10394551.490792505</v>
      </c>
      <c r="I22">
        <f t="shared" si="6"/>
        <v>1700000</v>
      </c>
      <c r="J22">
        <f t="shared" si="7"/>
        <v>25000000</v>
      </c>
      <c r="K22">
        <f t="shared" si="3"/>
        <v>26700000</v>
      </c>
      <c r="L22" s="2">
        <f t="shared" si="4"/>
        <v>15418584.711342216</v>
      </c>
      <c r="N22" s="2">
        <f>K22-F22</f>
        <v>8700000</v>
      </c>
      <c r="O22" s="2">
        <f t="shared" si="5"/>
        <v>5024033.2205497101</v>
      </c>
    </row>
    <row r="23" spans="1:15" x14ac:dyDescent="0.2">
      <c r="A23">
        <v>15</v>
      </c>
      <c r="B23">
        <f t="shared" si="0"/>
        <v>0.55526450271327477</v>
      </c>
      <c r="C23">
        <v>0</v>
      </c>
      <c r="D23">
        <v>0</v>
      </c>
      <c r="E23">
        <v>18000000</v>
      </c>
      <c r="F23">
        <f t="shared" si="1"/>
        <v>18000000</v>
      </c>
      <c r="G23" s="2">
        <f t="shared" si="2"/>
        <v>9994761.0488389451</v>
      </c>
      <c r="I23">
        <f t="shared" si="6"/>
        <v>1700000</v>
      </c>
      <c r="J23">
        <f t="shared" si="7"/>
        <v>25000000</v>
      </c>
      <c r="K23">
        <f t="shared" si="3"/>
        <v>26700000</v>
      </c>
      <c r="L23" s="2">
        <f t="shared" si="4"/>
        <v>14825562.222444436</v>
      </c>
      <c r="N23" s="2">
        <f>K23-F23</f>
        <v>8700000</v>
      </c>
      <c r="O23" s="2">
        <f t="shared" si="5"/>
        <v>4830801.1736054905</v>
      </c>
    </row>
    <row r="24" spans="1:15" x14ac:dyDescent="0.2">
      <c r="A24">
        <v>16</v>
      </c>
      <c r="B24">
        <f t="shared" si="0"/>
        <v>0.53390817568584104</v>
      </c>
      <c r="C24">
        <v>0</v>
      </c>
      <c r="D24">
        <v>0</v>
      </c>
      <c r="E24">
        <v>18000000</v>
      </c>
      <c r="F24">
        <f t="shared" si="1"/>
        <v>18000000</v>
      </c>
      <c r="G24" s="2">
        <f t="shared" si="2"/>
        <v>9610347.1623451393</v>
      </c>
      <c r="I24">
        <f t="shared" si="6"/>
        <v>1700000</v>
      </c>
      <c r="J24">
        <f t="shared" si="7"/>
        <v>25000000</v>
      </c>
      <c r="K24">
        <f t="shared" si="3"/>
        <v>26700000</v>
      </c>
      <c r="L24" s="2">
        <f t="shared" si="4"/>
        <v>14255348.290811956</v>
      </c>
      <c r="N24" s="2">
        <f>K24-F24</f>
        <v>8700000</v>
      </c>
      <c r="O24" s="2">
        <f t="shared" si="5"/>
        <v>4645001.1284668166</v>
      </c>
    </row>
    <row r="25" spans="1:15" x14ac:dyDescent="0.2">
      <c r="A25">
        <v>17</v>
      </c>
      <c r="B25">
        <f t="shared" si="0"/>
        <v>0.51337324585177024</v>
      </c>
      <c r="C25">
        <v>0</v>
      </c>
      <c r="D25">
        <v>0</v>
      </c>
      <c r="E25">
        <v>18000000</v>
      </c>
      <c r="F25">
        <f t="shared" si="1"/>
        <v>18000000</v>
      </c>
      <c r="G25" s="2">
        <f t="shared" si="2"/>
        <v>9240718.4253318645</v>
      </c>
      <c r="I25">
        <f t="shared" si="6"/>
        <v>1700000</v>
      </c>
      <c r="J25">
        <f t="shared" si="7"/>
        <v>25000000</v>
      </c>
      <c r="K25">
        <f t="shared" si="3"/>
        <v>26700000</v>
      </c>
      <c r="L25" s="2">
        <f t="shared" si="4"/>
        <v>13707065.664242266</v>
      </c>
      <c r="N25" s="2">
        <f>K25-F25</f>
        <v>8700000</v>
      </c>
      <c r="O25" s="2">
        <f t="shared" si="5"/>
        <v>4466347.2389104012</v>
      </c>
    </row>
    <row r="26" spans="1:15" x14ac:dyDescent="0.2">
      <c r="A26">
        <v>18</v>
      </c>
      <c r="B26">
        <f t="shared" si="0"/>
        <v>0.49362812101131748</v>
      </c>
      <c r="C26">
        <v>0</v>
      </c>
      <c r="D26">
        <v>0</v>
      </c>
      <c r="E26">
        <v>18000000</v>
      </c>
      <c r="F26">
        <f t="shared" si="1"/>
        <v>18000000</v>
      </c>
      <c r="G26" s="2">
        <f t="shared" si="2"/>
        <v>8885306.178203715</v>
      </c>
      <c r="I26">
        <f t="shared" si="6"/>
        <v>1700000</v>
      </c>
      <c r="J26">
        <f t="shared" si="7"/>
        <v>25000000</v>
      </c>
      <c r="K26">
        <f t="shared" si="3"/>
        <v>26700000</v>
      </c>
      <c r="L26" s="2">
        <f t="shared" si="4"/>
        <v>13179870.831002176</v>
      </c>
      <c r="N26" s="2">
        <f>K26-F26</f>
        <v>8700000</v>
      </c>
      <c r="O26" s="2">
        <f t="shared" si="5"/>
        <v>4294564.6527984608</v>
      </c>
    </row>
    <row r="27" spans="1:15" x14ac:dyDescent="0.2">
      <c r="A27">
        <v>19</v>
      </c>
      <c r="B27">
        <f t="shared" si="0"/>
        <v>0.47464242404934376</v>
      </c>
      <c r="C27">
        <v>0</v>
      </c>
      <c r="D27">
        <v>0</v>
      </c>
      <c r="E27">
        <v>18000000</v>
      </c>
      <c r="F27">
        <f t="shared" si="1"/>
        <v>18000000</v>
      </c>
      <c r="G27" s="2">
        <f t="shared" si="2"/>
        <v>8543563.6328881867</v>
      </c>
      <c r="I27">
        <f t="shared" si="6"/>
        <v>1700000</v>
      </c>
      <c r="J27">
        <f t="shared" si="7"/>
        <v>25000000</v>
      </c>
      <c r="K27">
        <f t="shared" si="3"/>
        <v>26700000</v>
      </c>
      <c r="L27" s="2">
        <f t="shared" si="4"/>
        <v>12672952.722117478</v>
      </c>
      <c r="N27" s="2">
        <f>K27-F27</f>
        <v>8700000</v>
      </c>
      <c r="O27" s="2">
        <f t="shared" si="5"/>
        <v>4129389.0892292913</v>
      </c>
    </row>
    <row r="28" spans="1:15" x14ac:dyDescent="0.2">
      <c r="A28">
        <v>20</v>
      </c>
      <c r="B28">
        <f t="shared" si="0"/>
        <v>0.45638694620129205</v>
      </c>
      <c r="C28">
        <v>0</v>
      </c>
      <c r="D28">
        <v>0</v>
      </c>
      <c r="E28">
        <v>18000000</v>
      </c>
      <c r="F28">
        <f t="shared" si="1"/>
        <v>18000000</v>
      </c>
      <c r="G28" s="2">
        <f t="shared" si="2"/>
        <v>8214965.0316232573</v>
      </c>
      <c r="I28">
        <f t="shared" si="6"/>
        <v>1700000</v>
      </c>
      <c r="J28">
        <f t="shared" si="7"/>
        <v>25000000</v>
      </c>
      <c r="K28">
        <f t="shared" si="3"/>
        <v>26700000</v>
      </c>
      <c r="L28" s="2">
        <f t="shared" si="4"/>
        <v>12185531.463574497</v>
      </c>
      <c r="N28" s="2">
        <f>K28-F28</f>
        <v>8700000</v>
      </c>
      <c r="O28" s="2">
        <f t="shared" si="5"/>
        <v>3970566.4319512397</v>
      </c>
    </row>
    <row r="29" spans="1:15" x14ac:dyDescent="0.2">
      <c r="A29">
        <v>21</v>
      </c>
      <c r="B29">
        <f t="shared" si="0"/>
        <v>0.43883360211662686</v>
      </c>
      <c r="C29">
        <v>0</v>
      </c>
      <c r="D29">
        <v>0</v>
      </c>
      <c r="E29">
        <v>18000000</v>
      </c>
      <c r="F29">
        <f t="shared" si="1"/>
        <v>18000000</v>
      </c>
      <c r="G29" s="2">
        <f t="shared" si="2"/>
        <v>7899004.8380992832</v>
      </c>
      <c r="I29">
        <f t="shared" si="6"/>
        <v>1700000</v>
      </c>
      <c r="J29">
        <f t="shared" si="7"/>
        <v>25000000</v>
      </c>
      <c r="K29">
        <f t="shared" si="3"/>
        <v>26700000</v>
      </c>
      <c r="L29" s="2">
        <f t="shared" si="4"/>
        <v>11716857.176513936</v>
      </c>
      <c r="N29" s="2">
        <f>K29-F29</f>
        <v>8700000</v>
      </c>
      <c r="O29" s="2">
        <f t="shared" si="5"/>
        <v>3817852.3384146532</v>
      </c>
    </row>
    <row r="30" spans="1:15" x14ac:dyDescent="0.2">
      <c r="A30">
        <v>22</v>
      </c>
      <c r="B30">
        <f t="shared" si="0"/>
        <v>0.42195538665060278</v>
      </c>
      <c r="C30">
        <v>0</v>
      </c>
      <c r="D30">
        <v>0</v>
      </c>
      <c r="E30">
        <v>18000000</v>
      </c>
      <c r="F30">
        <f t="shared" si="1"/>
        <v>18000000</v>
      </c>
      <c r="G30" s="2">
        <f t="shared" si="2"/>
        <v>7595196.9597108504</v>
      </c>
      <c r="I30">
        <f t="shared" si="6"/>
        <v>1700000</v>
      </c>
      <c r="J30">
        <f t="shared" si="7"/>
        <v>25000000</v>
      </c>
      <c r="K30">
        <f t="shared" si="3"/>
        <v>26700000</v>
      </c>
      <c r="L30" s="2">
        <f t="shared" si="4"/>
        <v>11266208.823571093</v>
      </c>
      <c r="N30" s="2">
        <f>K30-F30</f>
        <v>8700000</v>
      </c>
      <c r="O30" s="2">
        <f t="shared" si="5"/>
        <v>3671011.863860243</v>
      </c>
    </row>
    <row r="31" spans="1:15" x14ac:dyDescent="0.2">
      <c r="A31">
        <v>23</v>
      </c>
      <c r="B31">
        <f t="shared" si="0"/>
        <v>0.40572633331788732</v>
      </c>
      <c r="C31">
        <v>0</v>
      </c>
      <c r="D31">
        <v>0</v>
      </c>
      <c r="E31">
        <v>18000000</v>
      </c>
      <c r="F31">
        <f t="shared" si="1"/>
        <v>18000000</v>
      </c>
      <c r="G31" s="2">
        <f t="shared" si="2"/>
        <v>7303073.9997219713</v>
      </c>
      <c r="I31">
        <f t="shared" si="6"/>
        <v>1700000</v>
      </c>
      <c r="J31">
        <f t="shared" si="7"/>
        <v>25000000</v>
      </c>
      <c r="K31">
        <f t="shared" si="3"/>
        <v>26700000</v>
      </c>
      <c r="L31" s="2">
        <f t="shared" si="4"/>
        <v>10832893.099587591</v>
      </c>
      <c r="N31" s="2">
        <f>K31-F31</f>
        <v>8700000</v>
      </c>
      <c r="O31" s="2">
        <f t="shared" si="5"/>
        <v>3529819.09986562</v>
      </c>
    </row>
    <row r="32" spans="1:15" x14ac:dyDescent="0.2">
      <c r="A32">
        <v>24</v>
      </c>
      <c r="B32">
        <f t="shared" si="0"/>
        <v>0.39012147434412242</v>
      </c>
      <c r="C32">
        <v>0</v>
      </c>
      <c r="D32">
        <v>0</v>
      </c>
      <c r="E32">
        <v>18000000</v>
      </c>
      <c r="F32">
        <f t="shared" si="1"/>
        <v>18000000</v>
      </c>
      <c r="G32" s="2">
        <f t="shared" si="2"/>
        <v>7022186.5381942037</v>
      </c>
      <c r="I32">
        <f t="shared" si="6"/>
        <v>1700000</v>
      </c>
      <c r="J32">
        <f t="shared" si="7"/>
        <v>25000000</v>
      </c>
      <c r="K32">
        <f t="shared" si="3"/>
        <v>26700000</v>
      </c>
      <c r="L32" s="2">
        <f t="shared" si="4"/>
        <v>10416243.364988068</v>
      </c>
      <c r="N32" s="2">
        <f>K32-F32</f>
        <v>8700000</v>
      </c>
      <c r="O32" s="2">
        <f t="shared" si="5"/>
        <v>3394056.8267938644</v>
      </c>
    </row>
    <row r="33" spans="1:15" x14ac:dyDescent="0.2">
      <c r="A33">
        <v>25</v>
      </c>
      <c r="B33">
        <f t="shared" si="0"/>
        <v>0.37511680225396377</v>
      </c>
      <c r="C33">
        <v>0</v>
      </c>
      <c r="D33">
        <v>0</v>
      </c>
      <c r="E33">
        <v>18000000</v>
      </c>
      <c r="F33">
        <f t="shared" si="1"/>
        <v>18000000</v>
      </c>
      <c r="G33" s="2">
        <f t="shared" si="2"/>
        <v>6752102.4405713482</v>
      </c>
      <c r="I33">
        <f t="shared" si="6"/>
        <v>1700000</v>
      </c>
      <c r="J33">
        <f t="shared" si="7"/>
        <v>25000000</v>
      </c>
      <c r="K33">
        <f t="shared" si="3"/>
        <v>26700000</v>
      </c>
      <c r="L33" s="2">
        <f t="shared" si="4"/>
        <v>10015618.620180832</v>
      </c>
      <c r="N33" s="2">
        <f>K33-F33</f>
        <v>8700000</v>
      </c>
      <c r="O33" s="2">
        <f t="shared" si="5"/>
        <v>3263516.179609484</v>
      </c>
    </row>
    <row r="38" spans="1:15" x14ac:dyDescent="0.2">
      <c r="A38" t="s">
        <v>20</v>
      </c>
    </row>
    <row r="39" spans="1:15" x14ac:dyDescent="0.2">
      <c r="B39" t="s">
        <v>13</v>
      </c>
      <c r="C39" t="s">
        <v>15</v>
      </c>
    </row>
    <row r="40" spans="1:15" x14ac:dyDescent="0.2">
      <c r="B40" s="2">
        <f>R7</f>
        <v>20912095.509762693</v>
      </c>
      <c r="C40">
        <f>R8</f>
        <v>1.0527820057678783</v>
      </c>
    </row>
    <row r="41" spans="1:15" x14ac:dyDescent="0.2">
      <c r="A41" s="6">
        <v>5.0000000000000001E-3</v>
      </c>
      <c r="B41">
        <f t="dataTable" ref="B41:C60" dt2D="0" dtr="0" r1="B1" ca="1"/>
        <v>88977050.874992654</v>
      </c>
      <c r="C41">
        <v>1.165686203311608</v>
      </c>
    </row>
    <row r="42" spans="1:15" x14ac:dyDescent="0.2">
      <c r="A42" s="1">
        <v>0.01</v>
      </c>
      <c r="B42">
        <v>76601454.595408201</v>
      </c>
      <c r="C42">
        <v>1.1497828272444255</v>
      </c>
    </row>
    <row r="43" spans="1:15" x14ac:dyDescent="0.2">
      <c r="A43" s="6">
        <v>1.4999999999999999E-2</v>
      </c>
      <c r="B43">
        <v>65260617.425814159</v>
      </c>
      <c r="C43">
        <v>1.1337436540317403</v>
      </c>
    </row>
    <row r="44" spans="1:15" x14ac:dyDescent="0.2">
      <c r="A44" s="1">
        <v>0.02</v>
      </c>
      <c r="B44">
        <v>54854071.320198566</v>
      </c>
      <c r="C44">
        <v>1.1176060431446264</v>
      </c>
    </row>
    <row r="45" spans="1:15" x14ac:dyDescent="0.2">
      <c r="A45" s="6">
        <v>2.5000000000000001E-2</v>
      </c>
      <c r="B45">
        <v>45292074.871650942</v>
      </c>
      <c r="C45">
        <v>1.101406499718167</v>
      </c>
    </row>
    <row r="46" spans="1:15" x14ac:dyDescent="0.2">
      <c r="A46" s="1">
        <v>0.03</v>
      </c>
      <c r="B46">
        <v>36494384.914118804</v>
      </c>
      <c r="C46">
        <v>1.0851803509222209</v>
      </c>
    </row>
    <row r="47" spans="1:15" x14ac:dyDescent="0.2">
      <c r="A47" s="6">
        <v>3.5000000000000003E-2</v>
      </c>
      <c r="B47">
        <v>28389176.952888869</v>
      </c>
      <c r="C47">
        <v>1.0689614636086728</v>
      </c>
    </row>
    <row r="48" spans="1:15" x14ac:dyDescent="0.2">
      <c r="A48" s="1">
        <v>0.04</v>
      </c>
      <c r="B48">
        <v>20912095.509762693</v>
      </c>
      <c r="C48">
        <v>1.0527820057678783</v>
      </c>
    </row>
    <row r="49" spans="1:3" x14ac:dyDescent="0.2">
      <c r="A49" s="6">
        <v>4.4999999999999998E-2</v>
      </c>
      <c r="B49">
        <v>14005417.97560031</v>
      </c>
      <c r="C49">
        <v>1.0366722528153638</v>
      </c>
    </row>
    <row r="50" spans="1:3" x14ac:dyDescent="0.2">
      <c r="A50" s="1">
        <v>0.05</v>
      </c>
      <c r="B50">
        <v>7617317.724589345</v>
      </c>
      <c r="C50">
        <v>1.0206604383599482</v>
      </c>
    </row>
    <row r="51" spans="1:3" x14ac:dyDescent="0.2">
      <c r="A51" s="6">
        <v>5.5E-2</v>
      </c>
      <c r="B51">
        <v>1701214.1104792077</v>
      </c>
      <c r="C51">
        <v>1.0047726479184083</v>
      </c>
    </row>
    <row r="52" spans="1:3" x14ac:dyDescent="0.2">
      <c r="A52" s="1">
        <v>0.06</v>
      </c>
      <c r="B52">
        <v>-3784801.4230649141</v>
      </c>
      <c r="C52">
        <v>0.98903275306524396</v>
      </c>
    </row>
    <row r="53" spans="1:3" x14ac:dyDescent="0.2">
      <c r="A53" s="6">
        <v>6.5000000000000002E-2</v>
      </c>
      <c r="B53">
        <v>-8878472.4920083247</v>
      </c>
      <c r="C53">
        <v>0.97346238275000541</v>
      </c>
    </row>
    <row r="54" spans="1:3" x14ac:dyDescent="0.2">
      <c r="A54" s="1">
        <v>7.0000000000000007E-2</v>
      </c>
      <c r="B54">
        <v>-13613826.34919264</v>
      </c>
      <c r="C54">
        <v>0.95808092797640454</v>
      </c>
    </row>
    <row r="55" spans="1:3" x14ac:dyDescent="0.2">
      <c r="A55" s="6">
        <v>7.4999999999999997E-2</v>
      </c>
      <c r="B55">
        <v>-18021571.012238406</v>
      </c>
      <c r="C55">
        <v>0.94290557570437739</v>
      </c>
    </row>
    <row r="56" spans="1:3" x14ac:dyDescent="0.2">
      <c r="A56" s="1">
        <v>0.08</v>
      </c>
      <c r="B56">
        <v>-22129447.159279399</v>
      </c>
      <c r="C56">
        <v>0.9279513676874851</v>
      </c>
    </row>
    <row r="57" spans="1:3" x14ac:dyDescent="0.2">
      <c r="A57" s="6">
        <v>8.5000000000000006E-2</v>
      </c>
      <c r="B57">
        <v>-25962540.223752126</v>
      </c>
      <c r="C57">
        <v>0.91323127996789044</v>
      </c>
    </row>
    <row r="58" spans="1:3" x14ac:dyDescent="0.2">
      <c r="A58" s="1">
        <v>0.09</v>
      </c>
      <c r="B58">
        <v>-29543557.436948214</v>
      </c>
      <c r="C58">
        <v>0.89875631889109542</v>
      </c>
    </row>
    <row r="59" spans="1:3" x14ac:dyDescent="0.2">
      <c r="A59" s="6">
        <v>9.5000000000000001E-2</v>
      </c>
      <c r="B59">
        <v>-32893073.973808073</v>
      </c>
      <c r="C59">
        <v>0.88453562974394395</v>
      </c>
    </row>
    <row r="60" spans="1:3" x14ac:dyDescent="0.2">
      <c r="A60" s="1">
        <v>0.1</v>
      </c>
      <c r="B60">
        <v>-36029751.841404624</v>
      </c>
      <c r="C60">
        <v>0.87057661443427636</v>
      </c>
    </row>
    <row r="63" spans="1:3" x14ac:dyDescent="0.2">
      <c r="A63" t="s">
        <v>21</v>
      </c>
    </row>
    <row r="64" spans="1:3" x14ac:dyDescent="0.2">
      <c r="B64" t="s">
        <v>13</v>
      </c>
      <c r="C64" t="s">
        <v>15</v>
      </c>
    </row>
    <row r="65" spans="1:3" x14ac:dyDescent="0.2">
      <c r="B65" s="2">
        <f>R7</f>
        <v>20912095.509762693</v>
      </c>
      <c r="C65">
        <f>R8</f>
        <v>1.0527820057678783</v>
      </c>
    </row>
    <row r="66" spans="1:3" x14ac:dyDescent="0.2">
      <c r="A66">
        <v>0</v>
      </c>
      <c r="B66">
        <f t="dataTable" ref="B66:C76" dt2D="0" dtr="0" r1="B3"/>
        <v>-5645440.394443796</v>
      </c>
      <c r="C66">
        <v>0.98575094173022315</v>
      </c>
    </row>
    <row r="67" spans="1:3" x14ac:dyDescent="0.2">
      <c r="A67">
        <v>25000</v>
      </c>
      <c r="B67">
        <v>993943.58160782885</v>
      </c>
      <c r="C67">
        <v>1.0025087077396373</v>
      </c>
    </row>
    <row r="68" spans="1:3" x14ac:dyDescent="0.2">
      <c r="A68">
        <v>50000</v>
      </c>
      <c r="B68">
        <v>7633327.5576594546</v>
      </c>
      <c r="C68">
        <v>1.0192664737490509</v>
      </c>
    </row>
    <row r="69" spans="1:3" x14ac:dyDescent="0.2">
      <c r="A69">
        <v>75000</v>
      </c>
      <c r="B69">
        <v>14272711.533711072</v>
      </c>
      <c r="C69">
        <v>1.0360242397584649</v>
      </c>
    </row>
    <row r="70" spans="1:3" x14ac:dyDescent="0.2">
      <c r="A70">
        <v>100000</v>
      </c>
      <c r="B70">
        <v>20912095.509762693</v>
      </c>
      <c r="C70">
        <v>1.0527820057678783</v>
      </c>
    </row>
    <row r="71" spans="1:3" x14ac:dyDescent="0.2">
      <c r="A71">
        <v>125000</v>
      </c>
      <c r="B71">
        <v>27551479.48581434</v>
      </c>
      <c r="C71">
        <v>1.0695397717772921</v>
      </c>
    </row>
    <row r="72" spans="1:3" x14ac:dyDescent="0.2">
      <c r="A72">
        <v>150000</v>
      </c>
      <c r="B72">
        <v>34190863.461865939</v>
      </c>
      <c r="C72">
        <v>1.0862975377867059</v>
      </c>
    </row>
    <row r="73" spans="1:3" x14ac:dyDescent="0.2">
      <c r="A73">
        <v>175000</v>
      </c>
      <c r="B73">
        <v>40830247.437917575</v>
      </c>
      <c r="C73">
        <v>1.1030553037961199</v>
      </c>
    </row>
    <row r="74" spans="1:3" x14ac:dyDescent="0.2">
      <c r="A74">
        <v>200000</v>
      </c>
      <c r="B74">
        <v>47469631.413969196</v>
      </c>
      <c r="C74">
        <v>1.1198130698055335</v>
      </c>
    </row>
    <row r="75" spans="1:3" x14ac:dyDescent="0.2">
      <c r="A75">
        <v>225000</v>
      </c>
      <c r="B75">
        <v>54109015.390020847</v>
      </c>
      <c r="C75">
        <v>1.1365708358149476</v>
      </c>
    </row>
    <row r="76" spans="1:3" x14ac:dyDescent="0.2">
      <c r="A76">
        <v>250000</v>
      </c>
      <c r="B76">
        <v>60748399.366072454</v>
      </c>
      <c r="C76">
        <v>1.1533286018243611</v>
      </c>
    </row>
    <row r="80" spans="1:3" x14ac:dyDescent="0.2">
      <c r="A80" t="s">
        <v>22</v>
      </c>
    </row>
    <row r="81" spans="1:3" x14ac:dyDescent="0.2">
      <c r="B81" t="s">
        <v>13</v>
      </c>
      <c r="C81" t="s">
        <v>15</v>
      </c>
    </row>
    <row r="82" spans="1:3" x14ac:dyDescent="0.2">
      <c r="B82" s="2">
        <f>R7</f>
        <v>20912095.509762693</v>
      </c>
      <c r="C82">
        <f>R8</f>
        <v>1.0527820057678783</v>
      </c>
    </row>
    <row r="83" spans="1:3" x14ac:dyDescent="0.2">
      <c r="A83">
        <v>0</v>
      </c>
      <c r="B83">
        <f t="dataTable" ref="B83:C93" dt2D="0" dtr="0" r1="B5" ca="1"/>
        <v>-369639903.08150953</v>
      </c>
      <c r="C83">
        <v>6.70310640376552E-2</v>
      </c>
    </row>
    <row r="84" spans="1:3" x14ac:dyDescent="0.2">
      <c r="A84">
        <v>1</v>
      </c>
      <c r="B84">
        <v>-291529503.36325508</v>
      </c>
      <c r="C84">
        <v>0.26418125238369988</v>
      </c>
    </row>
    <row r="85" spans="1:3" x14ac:dyDescent="0.2">
      <c r="A85">
        <v>2</v>
      </c>
      <c r="B85">
        <v>-213419103.64500061</v>
      </c>
      <c r="C85">
        <v>0.46133144072974447</v>
      </c>
    </row>
    <row r="86" spans="1:3" x14ac:dyDescent="0.2">
      <c r="A86">
        <v>3</v>
      </c>
      <c r="B86">
        <v>-135308703.92674613</v>
      </c>
      <c r="C86">
        <v>0.65848162907578933</v>
      </c>
    </row>
    <row r="87" spans="1:3" x14ac:dyDescent="0.2">
      <c r="A87">
        <v>4</v>
      </c>
      <c r="B87">
        <v>-57198304.208491728</v>
      </c>
      <c r="C87">
        <v>0.85563181742183403</v>
      </c>
    </row>
    <row r="88" spans="1:3" x14ac:dyDescent="0.2">
      <c r="A88">
        <v>5</v>
      </c>
      <c r="B88">
        <v>20912095.509762693</v>
      </c>
      <c r="C88">
        <v>1.0527820057678783</v>
      </c>
    </row>
    <row r="89" spans="1:3" x14ac:dyDescent="0.2">
      <c r="A89">
        <v>6</v>
      </c>
      <c r="B89">
        <v>99022495.228017122</v>
      </c>
      <c r="C89">
        <v>1.2499321941139232</v>
      </c>
    </row>
    <row r="90" spans="1:3" x14ac:dyDescent="0.2">
      <c r="A90">
        <v>7</v>
      </c>
      <c r="B90">
        <v>177132894.94627157</v>
      </c>
      <c r="C90">
        <v>1.4470823824599677</v>
      </c>
    </row>
    <row r="91" spans="1:3" x14ac:dyDescent="0.2">
      <c r="A91">
        <v>8</v>
      </c>
      <c r="B91">
        <v>255243294.66452596</v>
      </c>
      <c r="C91">
        <v>1.6442325708060124</v>
      </c>
    </row>
    <row r="92" spans="1:3" x14ac:dyDescent="0.2">
      <c r="A92">
        <v>9</v>
      </c>
      <c r="B92">
        <v>333353694.38278043</v>
      </c>
      <c r="C92">
        <v>1.8413827591520571</v>
      </c>
    </row>
    <row r="93" spans="1:3" x14ac:dyDescent="0.2">
      <c r="A93">
        <v>10</v>
      </c>
      <c r="B93">
        <v>411464094.10103488</v>
      </c>
      <c r="C93">
        <v>2.0385329474981018</v>
      </c>
    </row>
    <row r="97" spans="1:3" x14ac:dyDescent="0.2">
      <c r="A97" t="s">
        <v>26</v>
      </c>
    </row>
    <row r="98" spans="1:3" x14ac:dyDescent="0.2">
      <c r="B98" t="s">
        <v>13</v>
      </c>
      <c r="C98" t="s">
        <v>15</v>
      </c>
    </row>
    <row r="99" spans="1:3" x14ac:dyDescent="0.2">
      <c r="B99" s="2">
        <f>R7</f>
        <v>20912095.509762693</v>
      </c>
      <c r="C99">
        <f>R8</f>
        <v>1.0527820057678783</v>
      </c>
    </row>
    <row r="100" spans="1:3" x14ac:dyDescent="0.2">
      <c r="A100">
        <v>0</v>
      </c>
      <c r="B100">
        <f t="dataTable" ref="B100:C125" dt2D="0" dtr="0" r1="B4" ca="1"/>
        <v>-5645440.394443796</v>
      </c>
      <c r="C100">
        <v>0.98575094173022315</v>
      </c>
    </row>
    <row r="101" spans="1:3" x14ac:dyDescent="0.2">
      <c r="A101">
        <v>1</v>
      </c>
      <c r="B101">
        <v>-4083232.400078685</v>
      </c>
      <c r="C101">
        <v>0.98969394549714429</v>
      </c>
    </row>
    <row r="102" spans="1:3" x14ac:dyDescent="0.2">
      <c r="A102">
        <v>2</v>
      </c>
      <c r="B102">
        <v>-2521024.4057136048</v>
      </c>
      <c r="C102">
        <v>0.99363694926406498</v>
      </c>
    </row>
    <row r="103" spans="1:3" x14ac:dyDescent="0.2">
      <c r="A103">
        <v>3</v>
      </c>
      <c r="B103">
        <v>-958816.41134852916</v>
      </c>
      <c r="C103">
        <v>0.9975799530309859</v>
      </c>
    </row>
    <row r="104" spans="1:3" x14ac:dyDescent="0.2">
      <c r="A104">
        <v>4</v>
      </c>
      <c r="B104">
        <v>603391.58301653806</v>
      </c>
      <c r="C104">
        <v>1.0015229567979069</v>
      </c>
    </row>
    <row r="105" spans="1:3" x14ac:dyDescent="0.2">
      <c r="A105">
        <v>5</v>
      </c>
      <c r="B105">
        <v>2165599.5773816584</v>
      </c>
      <c r="C105">
        <v>1.0054659605648277</v>
      </c>
    </row>
    <row r="106" spans="1:3" x14ac:dyDescent="0.2">
      <c r="A106">
        <v>6</v>
      </c>
      <c r="B106">
        <v>3727807.5717467405</v>
      </c>
      <c r="C106">
        <v>1.0094089643317488</v>
      </c>
    </row>
    <row r="107" spans="1:3" x14ac:dyDescent="0.2">
      <c r="A107">
        <v>7</v>
      </c>
      <c r="B107">
        <v>5290015.5661118291</v>
      </c>
      <c r="C107">
        <v>1.0133519680986698</v>
      </c>
    </row>
    <row r="108" spans="1:3" x14ac:dyDescent="0.2">
      <c r="A108">
        <v>8</v>
      </c>
      <c r="B108">
        <v>6852223.5604769196</v>
      </c>
      <c r="C108">
        <v>1.0172949718655904</v>
      </c>
    </row>
    <row r="109" spans="1:3" x14ac:dyDescent="0.2">
      <c r="A109">
        <v>9</v>
      </c>
      <c r="B109">
        <v>8414431.5548420046</v>
      </c>
      <c r="C109">
        <v>1.0212379756325116</v>
      </c>
    </row>
    <row r="110" spans="1:3" x14ac:dyDescent="0.2">
      <c r="A110">
        <v>10</v>
      </c>
      <c r="B110">
        <v>9976639.5492070727</v>
      </c>
      <c r="C110">
        <v>1.0251809793994322</v>
      </c>
    </row>
    <row r="111" spans="1:3" x14ac:dyDescent="0.2">
      <c r="A111">
        <v>11</v>
      </c>
      <c r="B111">
        <v>11538847.543572169</v>
      </c>
      <c r="C111">
        <v>1.0291239831663528</v>
      </c>
    </row>
    <row r="112" spans="1:3" x14ac:dyDescent="0.2">
      <c r="A112">
        <v>12</v>
      </c>
      <c r="B112">
        <v>13101055.537937276</v>
      </c>
      <c r="C112">
        <v>1.033066986933274</v>
      </c>
    </row>
    <row r="113" spans="1:3" x14ac:dyDescent="0.2">
      <c r="A113">
        <v>13</v>
      </c>
      <c r="B113">
        <v>14663263.532302339</v>
      </c>
      <c r="C113">
        <v>1.0370099907001951</v>
      </c>
    </row>
    <row r="114" spans="1:3" x14ac:dyDescent="0.2">
      <c r="A114">
        <v>14</v>
      </c>
      <c r="B114">
        <v>16225471.526667442</v>
      </c>
      <c r="C114">
        <v>1.0409529944671159</v>
      </c>
    </row>
    <row r="115" spans="1:3" x14ac:dyDescent="0.2">
      <c r="A115">
        <v>15</v>
      </c>
      <c r="B115">
        <v>17787679.521032527</v>
      </c>
      <c r="C115">
        <v>1.0448959982340371</v>
      </c>
    </row>
    <row r="116" spans="1:3" x14ac:dyDescent="0.2">
      <c r="A116">
        <v>16</v>
      </c>
      <c r="B116">
        <v>19349887.515397623</v>
      </c>
      <c r="C116">
        <v>1.0488390020009575</v>
      </c>
    </row>
    <row r="117" spans="1:3" x14ac:dyDescent="0.2">
      <c r="A117">
        <v>17</v>
      </c>
      <c r="B117">
        <v>20912095.509762693</v>
      </c>
      <c r="C117">
        <v>1.0527820057678783</v>
      </c>
    </row>
    <row r="118" spans="1:3" x14ac:dyDescent="0.2">
      <c r="A118">
        <v>18</v>
      </c>
      <c r="B118">
        <v>22474303.5041278</v>
      </c>
      <c r="C118">
        <v>1.0567250095347995</v>
      </c>
    </row>
    <row r="119" spans="1:3" x14ac:dyDescent="0.2">
      <c r="A119">
        <v>19</v>
      </c>
      <c r="B119">
        <v>24036511.498492885</v>
      </c>
      <c r="C119">
        <v>1.0606680133017201</v>
      </c>
    </row>
    <row r="120" spans="1:3" x14ac:dyDescent="0.2">
      <c r="A120">
        <v>20</v>
      </c>
      <c r="B120">
        <v>25598719.49285797</v>
      </c>
      <c r="C120">
        <v>1.0646110170686411</v>
      </c>
    </row>
    <row r="121" spans="1:3" x14ac:dyDescent="0.2">
      <c r="A121">
        <v>21</v>
      </c>
      <c r="B121">
        <v>27160927.487223048</v>
      </c>
      <c r="C121">
        <v>1.0685540208355619</v>
      </c>
    </row>
    <row r="122" spans="1:3" x14ac:dyDescent="0.2">
      <c r="A122">
        <v>22</v>
      </c>
      <c r="B122">
        <v>28723135.48158817</v>
      </c>
      <c r="C122">
        <v>1.0724970246024832</v>
      </c>
    </row>
    <row r="123" spans="1:3" x14ac:dyDescent="0.2">
      <c r="A123">
        <v>23</v>
      </c>
      <c r="B123">
        <v>30285343.475953218</v>
      </c>
      <c r="C123">
        <v>1.076440028369404</v>
      </c>
    </row>
    <row r="124" spans="1:3" x14ac:dyDescent="0.2">
      <c r="A124">
        <v>24</v>
      </c>
      <c r="B124">
        <v>31847551.470318325</v>
      </c>
      <c r="C124">
        <v>1.080383032136325</v>
      </c>
    </row>
    <row r="125" spans="1:3" x14ac:dyDescent="0.2">
      <c r="A125">
        <v>25</v>
      </c>
      <c r="B125">
        <v>33409759.464683421</v>
      </c>
      <c r="C125">
        <v>1.0843260359032456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2881-395D-DC42-9F01-A89A5B349EE1}">
  <dimension ref="A1:R137"/>
  <sheetViews>
    <sheetView tabSelected="1" zoomScale="117" zoomScaleNormal="117" workbookViewId="0">
      <selection activeCell="G4" sqref="G4"/>
    </sheetView>
  </sheetViews>
  <sheetFormatPr baseColWidth="10" defaultRowHeight="16" x14ac:dyDescent="0.2"/>
  <cols>
    <col min="1" max="1" width="18.6640625" bestFit="1" customWidth="1"/>
    <col min="2" max="2" width="12.83203125" bestFit="1" customWidth="1"/>
    <col min="4" max="4" width="11.1640625" bestFit="1" customWidth="1"/>
    <col min="7" max="7" width="14.6640625" style="2" bestFit="1" customWidth="1"/>
    <col min="8" max="8" width="4.1640625" customWidth="1"/>
    <col min="9" max="9" width="10.6640625" customWidth="1"/>
    <col min="12" max="12" width="13.6640625" style="2" bestFit="1" customWidth="1"/>
    <col min="13" max="13" width="4.1640625" customWidth="1"/>
    <col min="14" max="14" width="12.83203125" customWidth="1"/>
    <col min="15" max="15" width="12.83203125" bestFit="1" customWidth="1"/>
    <col min="16" max="16" width="6" customWidth="1"/>
    <col min="17" max="17" width="11.83203125" bestFit="1" customWidth="1"/>
    <col min="18" max="18" width="15.6640625" customWidth="1"/>
  </cols>
  <sheetData>
    <row r="1" spans="1:18" x14ac:dyDescent="0.2">
      <c r="A1" t="s">
        <v>0</v>
      </c>
      <c r="B1" s="6">
        <v>0.04</v>
      </c>
    </row>
    <row r="2" spans="1:18" x14ac:dyDescent="0.2">
      <c r="A2" t="s">
        <v>1</v>
      </c>
      <c r="B2" s="2">
        <f ca="1">_xlfn.NORM.INV(RAND(), E2,E3)</f>
        <v>4626911.6863020379</v>
      </c>
      <c r="D2" t="s">
        <v>18</v>
      </c>
      <c r="E2">
        <v>5000000</v>
      </c>
    </row>
    <row r="3" spans="1:18" x14ac:dyDescent="0.2">
      <c r="A3" t="s">
        <v>16</v>
      </c>
      <c r="B3">
        <v>100000</v>
      </c>
      <c r="D3" t="s">
        <v>27</v>
      </c>
      <c r="E3">
        <v>2000000</v>
      </c>
    </row>
    <row r="4" spans="1:18" x14ac:dyDescent="0.2">
      <c r="A4" t="s">
        <v>17</v>
      </c>
      <c r="B4">
        <v>17</v>
      </c>
      <c r="H4" s="4"/>
      <c r="I4" s="5"/>
    </row>
    <row r="5" spans="1:18" x14ac:dyDescent="0.2">
      <c r="A5" t="s">
        <v>10</v>
      </c>
      <c r="B5">
        <v>5</v>
      </c>
      <c r="H5" s="4"/>
    </row>
    <row r="7" spans="1:18" x14ac:dyDescent="0.2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s="2" t="s">
        <v>8</v>
      </c>
      <c r="I7" t="s">
        <v>9</v>
      </c>
      <c r="J7" t="s">
        <v>10</v>
      </c>
      <c r="K7" t="s">
        <v>11</v>
      </c>
      <c r="L7" s="2" t="s">
        <v>12</v>
      </c>
      <c r="N7" t="s">
        <v>24</v>
      </c>
      <c r="O7" t="s">
        <v>13</v>
      </c>
      <c r="Q7" t="s">
        <v>14</v>
      </c>
      <c r="R7" s="2">
        <f ca="1">SUM(O8:O33)</f>
        <v>-8229981.8033946296</v>
      </c>
    </row>
    <row r="8" spans="1:18" x14ac:dyDescent="0.2">
      <c r="A8">
        <v>0</v>
      </c>
      <c r="B8">
        <f>1 / (1 + $B$1)^A8</f>
        <v>1</v>
      </c>
      <c r="C8">
        <f>1000000*100</f>
        <v>100000000</v>
      </c>
      <c r="D8">
        <f>(500000 * 20) + (500000 * 10)</f>
        <v>15000000</v>
      </c>
      <c r="E8">
        <v>0</v>
      </c>
      <c r="F8">
        <f>C8+D8+E8</f>
        <v>115000000</v>
      </c>
      <c r="G8" s="2">
        <f>F8*B8</f>
        <v>115000000</v>
      </c>
      <c r="I8">
        <v>0</v>
      </c>
      <c r="J8">
        <v>0</v>
      </c>
      <c r="K8">
        <f>J8+I8</f>
        <v>0</v>
      </c>
      <c r="L8" s="2">
        <f>K8*B8</f>
        <v>0</v>
      </c>
      <c r="N8" s="2">
        <f>K8-F8</f>
        <v>-115000000</v>
      </c>
      <c r="O8" s="2">
        <f>L8-G8</f>
        <v>-115000000</v>
      </c>
      <c r="Q8" t="s">
        <v>15</v>
      </c>
      <c r="R8">
        <f ca="1">SUM(L8:L33) / SUM(G8:G33)</f>
        <v>0.97922757445261699</v>
      </c>
    </row>
    <row r="9" spans="1:18" x14ac:dyDescent="0.2">
      <c r="A9">
        <v>1</v>
      </c>
      <c r="B9">
        <f t="shared" ref="B9:B33" si="0">1 / (1 + $B$1)^A9</f>
        <v>0.96153846153846145</v>
      </c>
      <c r="C9">
        <v>0</v>
      </c>
      <c r="D9">
        <v>0</v>
      </c>
      <c r="E9">
        <v>18000000</v>
      </c>
      <c r="F9">
        <f t="shared" ref="F9:F33" si="1">C9+D9+E9</f>
        <v>18000000</v>
      </c>
      <c r="G9" s="2">
        <f t="shared" ref="G9:G33" si="2">F9*B9</f>
        <v>17307692.307692308</v>
      </c>
      <c r="I9">
        <f>$B$3*$B$4</f>
        <v>1700000</v>
      </c>
      <c r="J9">
        <f ca="1">$B$5*$B$2</f>
        <v>23134558.431510188</v>
      </c>
      <c r="K9">
        <f t="shared" ref="K9:K33" ca="1" si="3">J9+I9</f>
        <v>24834558.431510188</v>
      </c>
      <c r="L9" s="2">
        <f t="shared" ref="L9:L33" ca="1" si="4">K9*B9</f>
        <v>23879383.107221331</v>
      </c>
      <c r="N9" s="2">
        <f ca="1">K9-F9</f>
        <v>6834558.4315101877</v>
      </c>
      <c r="O9" s="2">
        <f t="shared" ref="O9:O33" ca="1" si="5">L9-G9</f>
        <v>6571690.7995290235</v>
      </c>
      <c r="Q9" t="s">
        <v>23</v>
      </c>
      <c r="R9" s="7">
        <f ca="1">IRR(N8:N33)</f>
        <v>3.3102143595043376E-2</v>
      </c>
    </row>
    <row r="10" spans="1:18" x14ac:dyDescent="0.2">
      <c r="A10">
        <v>2</v>
      </c>
      <c r="B10">
        <f t="shared" si="0"/>
        <v>0.92455621301775137</v>
      </c>
      <c r="C10">
        <v>0</v>
      </c>
      <c r="D10">
        <v>0</v>
      </c>
      <c r="E10">
        <v>18000000</v>
      </c>
      <c r="F10">
        <f t="shared" si="1"/>
        <v>18000000</v>
      </c>
      <c r="G10" s="2">
        <f t="shared" si="2"/>
        <v>16642011.834319524</v>
      </c>
      <c r="I10">
        <f t="shared" ref="I10:I33" si="6">$B$3*$B$4</f>
        <v>1700000</v>
      </c>
      <c r="J10">
        <f t="shared" ref="J10:J33" ca="1" si="7">$B$5*$B$2</f>
        <v>23134558.431510188</v>
      </c>
      <c r="K10">
        <f t="shared" ca="1" si="3"/>
        <v>24834558.431510188</v>
      </c>
      <c r="L10" s="2">
        <f t="shared" ca="1" si="4"/>
        <v>22960945.295405127</v>
      </c>
      <c r="N10" s="2">
        <f ca="1">K10-F10</f>
        <v>6834558.4315101877</v>
      </c>
      <c r="O10" s="2">
        <f t="shared" ca="1" si="5"/>
        <v>6318933.4610856026</v>
      </c>
      <c r="Q10" t="s">
        <v>25</v>
      </c>
      <c r="R10" s="2">
        <f ca="1">NPV(B1,N9:N33) + N8</f>
        <v>-8229981.8033946455</v>
      </c>
    </row>
    <row r="11" spans="1:18" x14ac:dyDescent="0.2">
      <c r="A11">
        <v>3</v>
      </c>
      <c r="B11">
        <f t="shared" si="0"/>
        <v>0.88899635867091487</v>
      </c>
      <c r="C11">
        <v>0</v>
      </c>
      <c r="D11">
        <v>0</v>
      </c>
      <c r="E11">
        <v>18000000</v>
      </c>
      <c r="F11">
        <f t="shared" si="1"/>
        <v>18000000</v>
      </c>
      <c r="G11" s="2">
        <f t="shared" si="2"/>
        <v>16001934.456076467</v>
      </c>
      <c r="I11">
        <f t="shared" si="6"/>
        <v>1700000</v>
      </c>
      <c r="J11">
        <f t="shared" ca="1" si="7"/>
        <v>23134558.431510188</v>
      </c>
      <c r="K11">
        <f t="shared" ca="1" si="3"/>
        <v>24834558.431510188</v>
      </c>
      <c r="L11" s="2">
        <f t="shared" ca="1" si="4"/>
        <v>22077832.014812622</v>
      </c>
      <c r="N11" s="2">
        <f ca="1">K11-F11</f>
        <v>6834558.4315101877</v>
      </c>
      <c r="O11" s="2">
        <f t="shared" ca="1" si="5"/>
        <v>6075897.5587361548</v>
      </c>
    </row>
    <row r="12" spans="1:18" x14ac:dyDescent="0.2">
      <c r="A12">
        <v>4</v>
      </c>
      <c r="B12">
        <f t="shared" si="0"/>
        <v>0.85480419102972571</v>
      </c>
      <c r="C12">
        <v>0</v>
      </c>
      <c r="D12">
        <v>0</v>
      </c>
      <c r="E12">
        <v>18000000</v>
      </c>
      <c r="F12">
        <f t="shared" si="1"/>
        <v>18000000</v>
      </c>
      <c r="G12" s="2">
        <f t="shared" si="2"/>
        <v>15386475.438535063</v>
      </c>
      <c r="I12">
        <f t="shared" si="6"/>
        <v>1700000</v>
      </c>
      <c r="J12">
        <f t="shared" ca="1" si="7"/>
        <v>23134558.431510188</v>
      </c>
      <c r="K12">
        <f t="shared" ca="1" si="3"/>
        <v>24834558.431510188</v>
      </c>
      <c r="L12" s="2">
        <f t="shared" ca="1" si="4"/>
        <v>21228684.629627518</v>
      </c>
      <c r="N12" s="2">
        <f ca="1">K12-F12</f>
        <v>6834558.4315101877</v>
      </c>
      <c r="O12" s="2">
        <f t="shared" ca="1" si="5"/>
        <v>5842209.1910924558</v>
      </c>
    </row>
    <row r="13" spans="1:18" x14ac:dyDescent="0.2">
      <c r="A13">
        <v>5</v>
      </c>
      <c r="B13">
        <f t="shared" si="0"/>
        <v>0.82192710675935154</v>
      </c>
      <c r="C13">
        <v>0</v>
      </c>
      <c r="D13">
        <v>0</v>
      </c>
      <c r="E13">
        <v>18000000</v>
      </c>
      <c r="F13">
        <f t="shared" si="1"/>
        <v>18000000</v>
      </c>
      <c r="G13" s="2">
        <f t="shared" si="2"/>
        <v>14794687.921668328</v>
      </c>
      <c r="I13">
        <f t="shared" si="6"/>
        <v>1700000</v>
      </c>
      <c r="J13">
        <f t="shared" ca="1" si="7"/>
        <v>23134558.431510188</v>
      </c>
      <c r="K13">
        <f t="shared" ca="1" si="3"/>
        <v>24834558.431510188</v>
      </c>
      <c r="L13" s="2">
        <f t="shared" ca="1" si="4"/>
        <v>20412196.759257227</v>
      </c>
      <c r="N13" s="2">
        <f ca="1">K13-F13</f>
        <v>6834558.4315101877</v>
      </c>
      <c r="O13" s="2">
        <f t="shared" ca="1" si="5"/>
        <v>5617508.8375888988</v>
      </c>
    </row>
    <row r="14" spans="1:18" x14ac:dyDescent="0.2">
      <c r="A14">
        <v>6</v>
      </c>
      <c r="B14">
        <f t="shared" si="0"/>
        <v>0.79031452573014571</v>
      </c>
      <c r="C14">
        <v>0</v>
      </c>
      <c r="D14">
        <v>0</v>
      </c>
      <c r="E14">
        <v>18000000</v>
      </c>
      <c r="F14">
        <f t="shared" si="1"/>
        <v>18000000</v>
      </c>
      <c r="G14" s="2">
        <f t="shared" si="2"/>
        <v>14225661.463142622</v>
      </c>
      <c r="I14">
        <f t="shared" si="6"/>
        <v>1700000</v>
      </c>
      <c r="J14">
        <f t="shared" ca="1" si="7"/>
        <v>23134558.431510188</v>
      </c>
      <c r="K14">
        <f t="shared" ca="1" si="3"/>
        <v>24834558.431510188</v>
      </c>
      <c r="L14" s="2">
        <f t="shared" ca="1" si="4"/>
        <v>19627112.268516567</v>
      </c>
      <c r="N14" s="2">
        <f ca="1">K14-F14</f>
        <v>6834558.4315101877</v>
      </c>
      <c r="O14" s="2">
        <f t="shared" ca="1" si="5"/>
        <v>5401450.8053739443</v>
      </c>
    </row>
    <row r="15" spans="1:18" x14ac:dyDescent="0.2">
      <c r="A15">
        <v>7</v>
      </c>
      <c r="B15">
        <f t="shared" si="0"/>
        <v>0.75991781320206331</v>
      </c>
      <c r="C15">
        <v>0</v>
      </c>
      <c r="D15">
        <v>0</v>
      </c>
      <c r="E15">
        <v>18000000</v>
      </c>
      <c r="F15">
        <f t="shared" si="1"/>
        <v>18000000</v>
      </c>
      <c r="G15" s="2">
        <f t="shared" si="2"/>
        <v>13678520.63763714</v>
      </c>
      <c r="I15">
        <f t="shared" si="6"/>
        <v>1700000</v>
      </c>
      <c r="J15">
        <f t="shared" ca="1" si="7"/>
        <v>23134558.431510188</v>
      </c>
      <c r="K15">
        <f t="shared" ca="1" si="3"/>
        <v>24834558.431510188</v>
      </c>
      <c r="L15" s="2">
        <f t="shared" ca="1" si="4"/>
        <v>18872223.335112084</v>
      </c>
      <c r="N15" s="2">
        <f ca="1">K15-F15</f>
        <v>6834558.4315101877</v>
      </c>
      <c r="O15" s="2">
        <f t="shared" ca="1" si="5"/>
        <v>5193702.6974749435</v>
      </c>
    </row>
    <row r="16" spans="1:18" x14ac:dyDescent="0.2">
      <c r="A16">
        <v>8</v>
      </c>
      <c r="B16">
        <f t="shared" si="0"/>
        <v>0.73069020500198378</v>
      </c>
      <c r="C16">
        <v>0</v>
      </c>
      <c r="D16">
        <v>0</v>
      </c>
      <c r="E16">
        <v>18000000</v>
      </c>
      <c r="F16">
        <f t="shared" si="1"/>
        <v>18000000</v>
      </c>
      <c r="G16" s="2">
        <f t="shared" si="2"/>
        <v>13152423.690035708</v>
      </c>
      <c r="I16">
        <f t="shared" si="6"/>
        <v>1700000</v>
      </c>
      <c r="J16">
        <f t="shared" ca="1" si="7"/>
        <v>23134558.431510188</v>
      </c>
      <c r="K16">
        <f t="shared" ca="1" si="3"/>
        <v>24834558.431510188</v>
      </c>
      <c r="L16" s="2">
        <f t="shared" ca="1" si="4"/>
        <v>18146368.591453925</v>
      </c>
      <c r="N16" s="2">
        <f ca="1">K16-F16</f>
        <v>6834558.4315101877</v>
      </c>
      <c r="O16" s="2">
        <f t="shared" ca="1" si="5"/>
        <v>4993944.9014182165</v>
      </c>
    </row>
    <row r="17" spans="1:15" x14ac:dyDescent="0.2">
      <c r="A17">
        <v>9</v>
      </c>
      <c r="B17">
        <f t="shared" si="0"/>
        <v>0.70258673557883045</v>
      </c>
      <c r="C17">
        <v>0</v>
      </c>
      <c r="D17">
        <v>0</v>
      </c>
      <c r="E17">
        <v>18000000</v>
      </c>
      <c r="F17">
        <f t="shared" si="1"/>
        <v>18000000</v>
      </c>
      <c r="G17" s="2">
        <f t="shared" si="2"/>
        <v>12646561.240418948</v>
      </c>
      <c r="I17">
        <f t="shared" si="6"/>
        <v>1700000</v>
      </c>
      <c r="J17">
        <f t="shared" ca="1" si="7"/>
        <v>23134558.431510188</v>
      </c>
      <c r="K17">
        <f t="shared" ca="1" si="3"/>
        <v>24834558.431510188</v>
      </c>
      <c r="L17" s="2">
        <f t="shared" ca="1" si="4"/>
        <v>17448431.337936461</v>
      </c>
      <c r="N17" s="2">
        <f ca="1">K17-F17</f>
        <v>6834558.4315101877</v>
      </c>
      <c r="O17" s="2">
        <f t="shared" ca="1" si="5"/>
        <v>4801870.0975175127</v>
      </c>
    </row>
    <row r="18" spans="1:15" x14ac:dyDescent="0.2">
      <c r="A18">
        <v>10</v>
      </c>
      <c r="B18">
        <f t="shared" si="0"/>
        <v>0.67556416882579851</v>
      </c>
      <c r="C18">
        <v>0</v>
      </c>
      <c r="D18">
        <v>0</v>
      </c>
      <c r="E18">
        <v>18000000</v>
      </c>
      <c r="F18">
        <f t="shared" si="1"/>
        <v>18000000</v>
      </c>
      <c r="G18" s="2">
        <f t="shared" si="2"/>
        <v>12160155.038864372</v>
      </c>
      <c r="I18">
        <f t="shared" si="6"/>
        <v>1700000</v>
      </c>
      <c r="J18">
        <f t="shared" ca="1" si="7"/>
        <v>23134558.431510188</v>
      </c>
      <c r="K18">
        <f t="shared" ca="1" si="3"/>
        <v>24834558.431510188</v>
      </c>
      <c r="L18" s="2">
        <f t="shared" ca="1" si="4"/>
        <v>16777337.824938904</v>
      </c>
      <c r="N18" s="2">
        <f ca="1">K18-F18</f>
        <v>6834558.4315101877</v>
      </c>
      <c r="O18" s="2">
        <f t="shared" ca="1" si="5"/>
        <v>4617182.7860745322</v>
      </c>
    </row>
    <row r="19" spans="1:15" x14ac:dyDescent="0.2">
      <c r="A19">
        <v>11</v>
      </c>
      <c r="B19">
        <f t="shared" si="0"/>
        <v>0.6495809315632679</v>
      </c>
      <c r="C19">
        <v>0</v>
      </c>
      <c r="D19">
        <v>0</v>
      </c>
      <c r="E19">
        <v>18000000</v>
      </c>
      <c r="F19">
        <f t="shared" si="1"/>
        <v>18000000</v>
      </c>
      <c r="G19" s="2">
        <f t="shared" si="2"/>
        <v>11692456.768138822</v>
      </c>
      <c r="I19">
        <f t="shared" si="6"/>
        <v>1700000</v>
      </c>
      <c r="J19">
        <f t="shared" ca="1" si="7"/>
        <v>23134558.431510188</v>
      </c>
      <c r="K19">
        <f t="shared" ca="1" si="3"/>
        <v>24834558.431510188</v>
      </c>
      <c r="L19" s="2">
        <f t="shared" ca="1" si="4"/>
        <v>16132055.600902798</v>
      </c>
      <c r="N19" s="2">
        <f ca="1">K19-F19</f>
        <v>6834558.4315101877</v>
      </c>
      <c r="O19" s="2">
        <f t="shared" ca="1" si="5"/>
        <v>4439598.8327639755</v>
      </c>
    </row>
    <row r="20" spans="1:15" x14ac:dyDescent="0.2">
      <c r="A20">
        <v>12</v>
      </c>
      <c r="B20">
        <f t="shared" si="0"/>
        <v>0.62459704958006512</v>
      </c>
      <c r="C20">
        <v>0</v>
      </c>
      <c r="D20">
        <v>0</v>
      </c>
      <c r="E20">
        <v>18000000</v>
      </c>
      <c r="F20">
        <f t="shared" si="1"/>
        <v>18000000</v>
      </c>
      <c r="G20" s="2">
        <f t="shared" si="2"/>
        <v>11242746.892441172</v>
      </c>
      <c r="I20">
        <f t="shared" si="6"/>
        <v>1700000</v>
      </c>
      <c r="J20">
        <f t="shared" ca="1" si="7"/>
        <v>23134558.431510188</v>
      </c>
      <c r="K20">
        <f t="shared" ca="1" si="3"/>
        <v>24834558.431510188</v>
      </c>
      <c r="L20" s="2">
        <f t="shared" ca="1" si="4"/>
        <v>15511591.923944993</v>
      </c>
      <c r="N20" s="2">
        <f ca="1">K20-F20</f>
        <v>6834558.4315101877</v>
      </c>
      <c r="O20" s="2">
        <f t="shared" ca="1" si="5"/>
        <v>4268845.0315038208</v>
      </c>
    </row>
    <row r="21" spans="1:15" x14ac:dyDescent="0.2">
      <c r="A21">
        <v>13</v>
      </c>
      <c r="B21">
        <f t="shared" si="0"/>
        <v>0.600574086134678</v>
      </c>
      <c r="C21">
        <v>0</v>
      </c>
      <c r="D21">
        <v>0</v>
      </c>
      <c r="E21">
        <v>18000000</v>
      </c>
      <c r="F21">
        <f t="shared" si="1"/>
        <v>18000000</v>
      </c>
      <c r="G21" s="2">
        <f t="shared" si="2"/>
        <v>10810333.550424203</v>
      </c>
      <c r="I21">
        <f t="shared" si="6"/>
        <v>1700000</v>
      </c>
      <c r="J21">
        <f t="shared" ca="1" si="7"/>
        <v>23134558.431510188</v>
      </c>
      <c r="K21">
        <f t="shared" ca="1" si="3"/>
        <v>24834558.431510188</v>
      </c>
      <c r="L21" s="2">
        <f t="shared" ca="1" si="4"/>
        <v>14914992.234562494</v>
      </c>
      <c r="N21" s="2">
        <f ca="1">K21-F21</f>
        <v>6834558.4315101877</v>
      </c>
      <c r="O21" s="2">
        <f t="shared" ca="1" si="5"/>
        <v>4104658.6841382906</v>
      </c>
    </row>
    <row r="22" spans="1:15" x14ac:dyDescent="0.2">
      <c r="A22">
        <v>14</v>
      </c>
      <c r="B22">
        <f t="shared" si="0"/>
        <v>0.57747508282180582</v>
      </c>
      <c r="C22">
        <v>0</v>
      </c>
      <c r="D22">
        <v>0</v>
      </c>
      <c r="E22">
        <v>18000000</v>
      </c>
      <c r="F22">
        <f t="shared" si="1"/>
        <v>18000000</v>
      </c>
      <c r="G22" s="2">
        <f t="shared" si="2"/>
        <v>10394551.490792505</v>
      </c>
      <c r="I22">
        <f t="shared" si="6"/>
        <v>1700000</v>
      </c>
      <c r="J22">
        <f t="shared" ca="1" si="7"/>
        <v>23134558.431510188</v>
      </c>
      <c r="K22">
        <f t="shared" ca="1" si="3"/>
        <v>24834558.431510188</v>
      </c>
      <c r="L22" s="2">
        <f t="shared" ca="1" si="4"/>
        <v>14341338.687079322</v>
      </c>
      <c r="N22" s="2">
        <f ca="1">K22-F22</f>
        <v>6834558.4315101877</v>
      </c>
      <c r="O22" s="2">
        <f t="shared" ca="1" si="5"/>
        <v>3946787.1962868161</v>
      </c>
    </row>
    <row r="23" spans="1:15" x14ac:dyDescent="0.2">
      <c r="A23">
        <v>15</v>
      </c>
      <c r="B23">
        <f t="shared" si="0"/>
        <v>0.55526450271327477</v>
      </c>
      <c r="C23">
        <v>0</v>
      </c>
      <c r="D23">
        <v>0</v>
      </c>
      <c r="E23">
        <v>18000000</v>
      </c>
      <c r="F23">
        <f t="shared" si="1"/>
        <v>18000000</v>
      </c>
      <c r="G23" s="2">
        <f t="shared" si="2"/>
        <v>9994761.0488389451</v>
      </c>
      <c r="I23">
        <f t="shared" si="6"/>
        <v>1700000</v>
      </c>
      <c r="J23">
        <f t="shared" ca="1" si="7"/>
        <v>23134558.431510188</v>
      </c>
      <c r="K23">
        <f t="shared" ca="1" si="3"/>
        <v>24834558.431510188</v>
      </c>
      <c r="L23" s="2">
        <f t="shared" ca="1" si="4"/>
        <v>13789748.737576269</v>
      </c>
      <c r="N23" s="2">
        <f ca="1">K23-F23</f>
        <v>6834558.4315101877</v>
      </c>
      <c r="O23" s="2">
        <f t="shared" ca="1" si="5"/>
        <v>3794987.6887373235</v>
      </c>
    </row>
    <row r="24" spans="1:15" x14ac:dyDescent="0.2">
      <c r="A24">
        <v>16</v>
      </c>
      <c r="B24">
        <f t="shared" si="0"/>
        <v>0.53390817568584104</v>
      </c>
      <c r="C24">
        <v>0</v>
      </c>
      <c r="D24">
        <v>0</v>
      </c>
      <c r="E24">
        <v>18000000</v>
      </c>
      <c r="F24">
        <f t="shared" si="1"/>
        <v>18000000</v>
      </c>
      <c r="G24" s="2">
        <f t="shared" si="2"/>
        <v>9610347.1623451393</v>
      </c>
      <c r="I24">
        <f t="shared" si="6"/>
        <v>1700000</v>
      </c>
      <c r="J24">
        <f t="shared" ca="1" si="7"/>
        <v>23134558.431510188</v>
      </c>
      <c r="K24">
        <f t="shared" ca="1" si="3"/>
        <v>24834558.431510188</v>
      </c>
      <c r="L24" s="2">
        <f t="shared" ca="1" si="4"/>
        <v>13259373.786131026</v>
      </c>
      <c r="N24" s="2">
        <f ca="1">K24-F24</f>
        <v>6834558.4315101877</v>
      </c>
      <c r="O24" s="2">
        <f t="shared" ca="1" si="5"/>
        <v>3649026.6237858869</v>
      </c>
    </row>
    <row r="25" spans="1:15" x14ac:dyDescent="0.2">
      <c r="A25">
        <v>17</v>
      </c>
      <c r="B25">
        <f t="shared" si="0"/>
        <v>0.51337324585177024</v>
      </c>
      <c r="C25">
        <v>0</v>
      </c>
      <c r="D25">
        <v>0</v>
      </c>
      <c r="E25">
        <v>18000000</v>
      </c>
      <c r="F25">
        <f t="shared" si="1"/>
        <v>18000000</v>
      </c>
      <c r="G25" s="2">
        <f t="shared" si="2"/>
        <v>9240718.4253318645</v>
      </c>
      <c r="I25">
        <f t="shared" si="6"/>
        <v>1700000</v>
      </c>
      <c r="J25">
        <f t="shared" ca="1" si="7"/>
        <v>23134558.431510188</v>
      </c>
      <c r="K25">
        <f t="shared" ca="1" si="3"/>
        <v>24834558.431510188</v>
      </c>
      <c r="L25" s="2">
        <f t="shared" ca="1" si="4"/>
        <v>12749397.871279834</v>
      </c>
      <c r="N25" s="2">
        <f ca="1">K25-F25</f>
        <v>6834558.4315101877</v>
      </c>
      <c r="O25" s="2">
        <f t="shared" ca="1" si="5"/>
        <v>3508679.4459479693</v>
      </c>
    </row>
    <row r="26" spans="1:15" x14ac:dyDescent="0.2">
      <c r="A26">
        <v>18</v>
      </c>
      <c r="B26">
        <f t="shared" si="0"/>
        <v>0.49362812101131748</v>
      </c>
      <c r="C26">
        <v>0</v>
      </c>
      <c r="D26">
        <v>0</v>
      </c>
      <c r="E26">
        <v>18000000</v>
      </c>
      <c r="F26">
        <f t="shared" si="1"/>
        <v>18000000</v>
      </c>
      <c r="G26" s="2">
        <f t="shared" si="2"/>
        <v>8885306.178203715</v>
      </c>
      <c r="I26">
        <f t="shared" si="6"/>
        <v>1700000</v>
      </c>
      <c r="J26">
        <f t="shared" ca="1" si="7"/>
        <v>23134558.431510188</v>
      </c>
      <c r="K26">
        <f t="shared" ca="1" si="3"/>
        <v>24834558.431510188</v>
      </c>
      <c r="L26" s="2">
        <f t="shared" ca="1" si="4"/>
        <v>12259036.414692145</v>
      </c>
      <c r="N26" s="2">
        <f ca="1">K26-F26</f>
        <v>6834558.4315101877</v>
      </c>
      <c r="O26" s="2">
        <f t="shared" ca="1" si="5"/>
        <v>3373730.2364884298</v>
      </c>
    </row>
    <row r="27" spans="1:15" x14ac:dyDescent="0.2">
      <c r="A27">
        <v>19</v>
      </c>
      <c r="B27">
        <f t="shared" si="0"/>
        <v>0.47464242404934376</v>
      </c>
      <c r="C27">
        <v>0</v>
      </c>
      <c r="D27">
        <v>0</v>
      </c>
      <c r="E27">
        <v>18000000</v>
      </c>
      <c r="F27">
        <f t="shared" si="1"/>
        <v>18000000</v>
      </c>
      <c r="G27" s="2">
        <f t="shared" si="2"/>
        <v>8543563.6328881867</v>
      </c>
      <c r="I27">
        <f t="shared" si="6"/>
        <v>1700000</v>
      </c>
      <c r="J27">
        <f t="shared" ca="1" si="7"/>
        <v>23134558.431510188</v>
      </c>
      <c r="K27">
        <f t="shared" ca="1" si="3"/>
        <v>24834558.431510188</v>
      </c>
      <c r="L27" s="2">
        <f t="shared" ca="1" si="4"/>
        <v>11787535.014127064</v>
      </c>
      <c r="N27" s="2">
        <f ca="1">K27-F27</f>
        <v>6834558.4315101877</v>
      </c>
      <c r="O27" s="2">
        <f t="shared" ca="1" si="5"/>
        <v>3243971.3812388778</v>
      </c>
    </row>
    <row r="28" spans="1:15" x14ac:dyDescent="0.2">
      <c r="A28">
        <v>20</v>
      </c>
      <c r="B28">
        <f t="shared" si="0"/>
        <v>0.45638694620129205</v>
      </c>
      <c r="C28">
        <v>0</v>
      </c>
      <c r="D28">
        <v>0</v>
      </c>
      <c r="E28">
        <v>18000000</v>
      </c>
      <c r="F28">
        <f t="shared" si="1"/>
        <v>18000000</v>
      </c>
      <c r="G28" s="2">
        <f t="shared" si="2"/>
        <v>8214965.0316232573</v>
      </c>
      <c r="I28">
        <f t="shared" si="6"/>
        <v>1700000</v>
      </c>
      <c r="J28">
        <f t="shared" ca="1" si="7"/>
        <v>23134558.431510188</v>
      </c>
      <c r="K28">
        <f t="shared" ca="1" si="3"/>
        <v>24834558.431510188</v>
      </c>
      <c r="L28" s="2">
        <f t="shared" ca="1" si="4"/>
        <v>11334168.282814484</v>
      </c>
      <c r="N28" s="2">
        <f ca="1">K28-F28</f>
        <v>6834558.4315101877</v>
      </c>
      <c r="O28" s="2">
        <f t="shared" ca="1" si="5"/>
        <v>3119203.2511912268</v>
      </c>
    </row>
    <row r="29" spans="1:15" x14ac:dyDescent="0.2">
      <c r="A29">
        <v>21</v>
      </c>
      <c r="B29">
        <f t="shared" si="0"/>
        <v>0.43883360211662686</v>
      </c>
      <c r="C29">
        <v>0</v>
      </c>
      <c r="D29">
        <v>0</v>
      </c>
      <c r="E29">
        <v>18000000</v>
      </c>
      <c r="F29">
        <f t="shared" si="1"/>
        <v>18000000</v>
      </c>
      <c r="G29" s="2">
        <f t="shared" si="2"/>
        <v>7899004.8380992832</v>
      </c>
      <c r="I29">
        <f t="shared" si="6"/>
        <v>1700000</v>
      </c>
      <c r="J29">
        <f t="shared" ca="1" si="7"/>
        <v>23134558.431510188</v>
      </c>
      <c r="K29">
        <f t="shared" ca="1" si="3"/>
        <v>24834558.431510188</v>
      </c>
      <c r="L29" s="2">
        <f t="shared" ca="1" si="4"/>
        <v>10898238.733475463</v>
      </c>
      <c r="N29" s="2">
        <f ca="1">K29-F29</f>
        <v>6834558.4315101877</v>
      </c>
      <c r="O29" s="2">
        <f t="shared" ca="1" si="5"/>
        <v>2999233.8953761803</v>
      </c>
    </row>
    <row r="30" spans="1:15" x14ac:dyDescent="0.2">
      <c r="A30">
        <v>22</v>
      </c>
      <c r="B30">
        <f t="shared" si="0"/>
        <v>0.42195538665060278</v>
      </c>
      <c r="C30">
        <v>0</v>
      </c>
      <c r="D30">
        <v>0</v>
      </c>
      <c r="E30">
        <v>18000000</v>
      </c>
      <c r="F30">
        <f t="shared" si="1"/>
        <v>18000000</v>
      </c>
      <c r="G30" s="2">
        <f t="shared" si="2"/>
        <v>7595196.9597108504</v>
      </c>
      <c r="I30">
        <f t="shared" si="6"/>
        <v>1700000</v>
      </c>
      <c r="J30">
        <f t="shared" ca="1" si="7"/>
        <v>23134558.431510188</v>
      </c>
      <c r="K30">
        <f t="shared" ca="1" si="3"/>
        <v>24834558.431510188</v>
      </c>
      <c r="L30" s="2">
        <f t="shared" ca="1" si="4"/>
        <v>10479075.705264868</v>
      </c>
      <c r="N30" s="2">
        <f ca="1">K30-F30</f>
        <v>6834558.4315101877</v>
      </c>
      <c r="O30" s="2">
        <f t="shared" ca="1" si="5"/>
        <v>2883878.7455540178</v>
      </c>
    </row>
    <row r="31" spans="1:15" x14ac:dyDescent="0.2">
      <c r="A31">
        <v>23</v>
      </c>
      <c r="B31">
        <f t="shared" si="0"/>
        <v>0.40572633331788732</v>
      </c>
      <c r="C31">
        <v>0</v>
      </c>
      <c r="D31">
        <v>0</v>
      </c>
      <c r="E31">
        <v>18000000</v>
      </c>
      <c r="F31">
        <f t="shared" si="1"/>
        <v>18000000</v>
      </c>
      <c r="G31" s="2">
        <f t="shared" si="2"/>
        <v>7303073.9997219713</v>
      </c>
      <c r="I31">
        <f t="shared" si="6"/>
        <v>1700000</v>
      </c>
      <c r="J31">
        <f t="shared" ca="1" si="7"/>
        <v>23134558.431510188</v>
      </c>
      <c r="K31">
        <f t="shared" ca="1" si="3"/>
        <v>24834558.431510188</v>
      </c>
      <c r="L31" s="2">
        <f t="shared" ca="1" si="4"/>
        <v>10076034.331985451</v>
      </c>
      <c r="N31" s="2">
        <f ca="1">K31-F31</f>
        <v>6834558.4315101877</v>
      </c>
      <c r="O31" s="2">
        <f t="shared" ca="1" si="5"/>
        <v>2772960.3322634799</v>
      </c>
    </row>
    <row r="32" spans="1:15" x14ac:dyDescent="0.2">
      <c r="A32">
        <v>24</v>
      </c>
      <c r="B32">
        <f t="shared" si="0"/>
        <v>0.39012147434412242</v>
      </c>
      <c r="C32">
        <v>0</v>
      </c>
      <c r="D32">
        <v>0</v>
      </c>
      <c r="E32">
        <v>18000000</v>
      </c>
      <c r="F32">
        <f t="shared" si="1"/>
        <v>18000000</v>
      </c>
      <c r="G32" s="2">
        <f t="shared" si="2"/>
        <v>7022186.5381942037</v>
      </c>
      <c r="I32">
        <f t="shared" si="6"/>
        <v>1700000</v>
      </c>
      <c r="J32">
        <f t="shared" ca="1" si="7"/>
        <v>23134558.431510188</v>
      </c>
      <c r="K32">
        <f t="shared" ca="1" si="3"/>
        <v>24834558.431510188</v>
      </c>
      <c r="L32" s="2">
        <f t="shared" ca="1" si="4"/>
        <v>9688494.5499860104</v>
      </c>
      <c r="N32" s="2">
        <f ca="1">K32-F32</f>
        <v>6834558.4315101877</v>
      </c>
      <c r="O32" s="2">
        <f t="shared" ca="1" si="5"/>
        <v>2666308.0117918067</v>
      </c>
    </row>
    <row r="33" spans="1:15" x14ac:dyDescent="0.2">
      <c r="A33">
        <v>25</v>
      </c>
      <c r="B33">
        <f t="shared" si="0"/>
        <v>0.37511680225396377</v>
      </c>
      <c r="C33">
        <v>0</v>
      </c>
      <c r="D33">
        <v>0</v>
      </c>
      <c r="E33">
        <v>18000000</v>
      </c>
      <c r="F33">
        <f t="shared" si="1"/>
        <v>18000000</v>
      </c>
      <c r="G33" s="2">
        <f t="shared" si="2"/>
        <v>6752102.4405713482</v>
      </c>
      <c r="I33">
        <f t="shared" si="6"/>
        <v>1700000</v>
      </c>
      <c r="J33">
        <f t="shared" ca="1" si="7"/>
        <v>23134558.431510188</v>
      </c>
      <c r="K33">
        <f t="shared" ca="1" si="3"/>
        <v>24834558.431510188</v>
      </c>
      <c r="L33" s="2">
        <f t="shared" ca="1" si="4"/>
        <v>9315860.1442173161</v>
      </c>
      <c r="N33" s="2">
        <f ca="1">K33-F33</f>
        <v>6834558.4315101877</v>
      </c>
      <c r="O33" s="2">
        <f t="shared" ca="1" si="5"/>
        <v>2563757.7036459679</v>
      </c>
    </row>
    <row r="37" spans="1:15" x14ac:dyDescent="0.2">
      <c r="A37" t="s">
        <v>28</v>
      </c>
      <c r="B37" t="s">
        <v>13</v>
      </c>
      <c r="C37" t="s">
        <v>15</v>
      </c>
      <c r="D37" t="s">
        <v>1</v>
      </c>
      <c r="F37" t="s">
        <v>29</v>
      </c>
      <c r="G37" s="2">
        <f ca="1">AVERAGE(B38:B137)</f>
        <v>6909879.894516252</v>
      </c>
    </row>
    <row r="38" spans="1:15" x14ac:dyDescent="0.2">
      <c r="A38">
        <v>1</v>
      </c>
      <c r="B38" s="2">
        <f ca="1">R7</f>
        <v>-8229981.8033946296</v>
      </c>
      <c r="C38">
        <f ca="1">R8</f>
        <v>0.97922757445261699</v>
      </c>
      <c r="D38" s="2">
        <f ca="1">B2</f>
        <v>4626911.6863020379</v>
      </c>
      <c r="F38" t="s">
        <v>19</v>
      </c>
      <c r="G38" s="3">
        <f ca="1">COUNTIF(B38:B137, "&gt;0") / 100</f>
        <v>0.5</v>
      </c>
    </row>
    <row r="39" spans="1:15" x14ac:dyDescent="0.2">
      <c r="A39">
        <v>2</v>
      </c>
      <c r="B39">
        <f t="dataTable" ref="B39:D137" dt2D="0" dtr="0" r1="A36" ca="1"/>
        <v>-150231649.47261369</v>
      </c>
      <c r="C39">
        <v>0.6208162025044538</v>
      </c>
      <c r="D39">
        <v>2808950.5930107282</v>
      </c>
      <c r="G39" s="6"/>
    </row>
    <row r="40" spans="1:15" x14ac:dyDescent="0.2">
      <c r="A40">
        <v>3</v>
      </c>
      <c r="B40">
        <v>173204151.25250071</v>
      </c>
      <c r="C40">
        <v>1.4371662565409598</v>
      </c>
      <c r="D40">
        <v>6949702.6809753636</v>
      </c>
      <c r="F40" t="s">
        <v>30</v>
      </c>
      <c r="G40" s="8">
        <f ca="1">AVERAGE(C38:C137)</f>
        <v>1.0174404961127608</v>
      </c>
    </row>
    <row r="41" spans="1:15" x14ac:dyDescent="0.2">
      <c r="A41">
        <v>4</v>
      </c>
      <c r="B41">
        <v>-58617019.635745056</v>
      </c>
      <c r="C41">
        <v>0.8520509880482634</v>
      </c>
      <c r="D41">
        <v>3981837.0481732185</v>
      </c>
      <c r="F41" t="s">
        <v>31</v>
      </c>
      <c r="G41" s="3">
        <f ca="1">COUNTIF(C38:C137, "&gt;1")/100</f>
        <v>0.5</v>
      </c>
    </row>
    <row r="42" spans="1:15" x14ac:dyDescent="0.2">
      <c r="A42">
        <v>5</v>
      </c>
      <c r="B42">
        <v>-95014170.88443166</v>
      </c>
      <c r="C42">
        <v>0.76018479289600571</v>
      </c>
      <c r="D42">
        <v>3515866.4299204405</v>
      </c>
    </row>
    <row r="43" spans="1:15" x14ac:dyDescent="0.2">
      <c r="A43">
        <v>6</v>
      </c>
      <c r="B43">
        <v>-74202648.241045401</v>
      </c>
      <c r="C43">
        <v>0.81271295334213245</v>
      </c>
      <c r="D43">
        <v>3782303.7125160205</v>
      </c>
      <c r="F43" t="s">
        <v>32</v>
      </c>
      <c r="G43" s="2">
        <f ca="1">AVERAGE(D38:D137)</f>
        <v>4820738.1390217859</v>
      </c>
    </row>
    <row r="44" spans="1:15" x14ac:dyDescent="0.2">
      <c r="A44">
        <v>7</v>
      </c>
      <c r="B44">
        <v>-125496973.14301419</v>
      </c>
      <c r="C44">
        <v>0.68324637972347235</v>
      </c>
      <c r="D44">
        <v>3125613.6291597923</v>
      </c>
    </row>
    <row r="45" spans="1:15" x14ac:dyDescent="0.2">
      <c r="A45">
        <v>8</v>
      </c>
      <c r="B45">
        <v>-105734666.91965342</v>
      </c>
      <c r="C45">
        <v>0.73312632411168766</v>
      </c>
      <c r="D45">
        <v>3378618.431268651</v>
      </c>
    </row>
    <row r="46" spans="1:15" x14ac:dyDescent="0.2">
      <c r="A46">
        <v>9</v>
      </c>
      <c r="B46">
        <v>98501579.543581724</v>
      </c>
      <c r="C46">
        <v>1.2486174059977533</v>
      </c>
      <c r="D46">
        <v>5993331.0329186078</v>
      </c>
    </row>
    <row r="47" spans="1:15" x14ac:dyDescent="0.2">
      <c r="A47">
        <v>10</v>
      </c>
      <c r="B47">
        <v>33720122.157784566</v>
      </c>
      <c r="C47">
        <v>1.0851093895107191</v>
      </c>
      <c r="D47">
        <v>5163973.3850322189</v>
      </c>
    </row>
    <row r="48" spans="1:15" x14ac:dyDescent="0.2">
      <c r="A48">
        <v>11</v>
      </c>
      <c r="B48">
        <v>-8032105.5787499761</v>
      </c>
      <c r="C48">
        <v>0.97972701287693209</v>
      </c>
      <c r="D48">
        <v>4629444.9754076935</v>
      </c>
    </row>
    <row r="49" spans="1:4" x14ac:dyDescent="0.2">
      <c r="A49">
        <v>12</v>
      </c>
      <c r="B49">
        <v>-99030693.849856898</v>
      </c>
      <c r="C49">
        <v>0.75004711261289314</v>
      </c>
      <c r="D49">
        <v>3464445.3262016922</v>
      </c>
    </row>
    <row r="50" spans="1:4" x14ac:dyDescent="0.2">
      <c r="A50">
        <v>13</v>
      </c>
      <c r="B50">
        <v>-20593138.172224145</v>
      </c>
      <c r="C50">
        <v>0.94802304067148047</v>
      </c>
      <c r="D50">
        <v>4468633.705221111</v>
      </c>
    </row>
    <row r="51" spans="1:4" x14ac:dyDescent="0.2">
      <c r="A51">
        <v>14</v>
      </c>
      <c r="B51">
        <v>-120680485.43966204</v>
      </c>
      <c r="C51">
        <v>0.69540316628848053</v>
      </c>
      <c r="D51">
        <v>3187276.1954854708</v>
      </c>
    </row>
    <row r="52" spans="1:4" x14ac:dyDescent="0.2">
      <c r="A52">
        <v>15</v>
      </c>
      <c r="B52">
        <v>15608491.653642844</v>
      </c>
      <c r="C52">
        <v>1.0393957409053456</v>
      </c>
      <c r="D52">
        <v>4932101.1814655913</v>
      </c>
    </row>
    <row r="53" spans="1:4" x14ac:dyDescent="0.2">
      <c r="A53">
        <v>16</v>
      </c>
      <c r="B53">
        <v>-23480008.371035047</v>
      </c>
      <c r="C53">
        <v>0.94073659731081294</v>
      </c>
      <c r="D53">
        <v>4431674.859673989</v>
      </c>
    </row>
    <row r="54" spans="1:4" x14ac:dyDescent="0.2">
      <c r="A54">
        <v>17</v>
      </c>
      <c r="B54">
        <v>234208570.67691079</v>
      </c>
      <c r="C54">
        <v>1.591141051483058</v>
      </c>
      <c r="D54">
        <v>7730705.2061762866</v>
      </c>
    </row>
    <row r="55" spans="1:4" x14ac:dyDescent="0.2">
      <c r="A55">
        <v>18</v>
      </c>
      <c r="B55">
        <v>55897689.153264381</v>
      </c>
      <c r="C55">
        <v>1.1410854378472641</v>
      </c>
      <c r="D55">
        <v>5447899.3036739705</v>
      </c>
    </row>
    <row r="56" spans="1:4" x14ac:dyDescent="0.2">
      <c r="A56">
        <v>19</v>
      </c>
      <c r="B56">
        <v>-166147618.60473433</v>
      </c>
      <c r="C56">
        <v>0.58064439025633285</v>
      </c>
      <c r="D56">
        <v>2605188.1082515945</v>
      </c>
    </row>
    <row r="57" spans="1:4" x14ac:dyDescent="0.2">
      <c r="A57">
        <v>20</v>
      </c>
      <c r="B57">
        <v>7597058.1651721578</v>
      </c>
      <c r="C57">
        <v>1.0191749300162591</v>
      </c>
      <c r="D57">
        <v>4829535.6649995632</v>
      </c>
    </row>
    <row r="58" spans="1:4" x14ac:dyDescent="0.2">
      <c r="A58">
        <v>21</v>
      </c>
      <c r="B58">
        <v>-119605382.38218996</v>
      </c>
      <c r="C58">
        <v>0.69811672006667869</v>
      </c>
      <c r="D58">
        <v>3201040.0868667727</v>
      </c>
    </row>
    <row r="59" spans="1:4" x14ac:dyDescent="0.2">
      <c r="A59">
        <v>22</v>
      </c>
      <c r="B59">
        <v>302692174.06468338</v>
      </c>
      <c r="C59">
        <v>1.7639932626510395</v>
      </c>
      <c r="D59">
        <v>8607459.1804843694</v>
      </c>
    </row>
    <row r="60" spans="1:4" x14ac:dyDescent="0.2">
      <c r="A60">
        <v>23</v>
      </c>
      <c r="B60">
        <v>-85055433.929759949</v>
      </c>
      <c r="C60">
        <v>0.7853205862523851</v>
      </c>
      <c r="D60">
        <v>3643362.0897889482</v>
      </c>
    </row>
    <row r="61" spans="1:4" x14ac:dyDescent="0.2">
      <c r="A61">
        <v>24</v>
      </c>
      <c r="B61">
        <v>118780626.22933879</v>
      </c>
      <c r="C61">
        <v>1.2998016002663288</v>
      </c>
      <c r="D61">
        <v>6252951.3492772998</v>
      </c>
    </row>
    <row r="62" spans="1:4" x14ac:dyDescent="0.2">
      <c r="A62">
        <v>25</v>
      </c>
      <c r="B62">
        <v>-127862804.02175757</v>
      </c>
      <c r="C62">
        <v>0.67727503653458154</v>
      </c>
      <c r="D62">
        <v>3095325.3335259585</v>
      </c>
    </row>
    <row r="63" spans="1:4" x14ac:dyDescent="0.2">
      <c r="A63">
        <v>26</v>
      </c>
      <c r="B63">
        <v>130965766.92651707</v>
      </c>
      <c r="C63">
        <v>1.3305568235418066</v>
      </c>
      <c r="D63">
        <v>6408950.303848397</v>
      </c>
    </row>
    <row r="64" spans="1:4" x14ac:dyDescent="0.2">
      <c r="A64">
        <v>27</v>
      </c>
      <c r="B64">
        <v>15238535.140014622</v>
      </c>
      <c r="C64">
        <v>1.0384619728462303</v>
      </c>
      <c r="D64">
        <v>4927364.8529489962</v>
      </c>
    </row>
    <row r="65" spans="1:4" x14ac:dyDescent="0.2">
      <c r="A65">
        <v>28</v>
      </c>
      <c r="B65">
        <v>145481145.60895747</v>
      </c>
      <c r="C65">
        <v>1.3671935537528865</v>
      </c>
      <c r="D65">
        <v>6594781.8798587322</v>
      </c>
    </row>
    <row r="66" spans="1:4" x14ac:dyDescent="0.2">
      <c r="A66">
        <v>29</v>
      </c>
      <c r="B66">
        <v>270768430.70713514</v>
      </c>
      <c r="C66">
        <v>1.6834179226405783</v>
      </c>
      <c r="D66">
        <v>8198758.8861228293</v>
      </c>
    </row>
    <row r="67" spans="1:4" x14ac:dyDescent="0.2">
      <c r="A67">
        <v>30</v>
      </c>
      <c r="B67">
        <v>195089161.06487289</v>
      </c>
      <c r="C67">
        <v>1.4924038922722733</v>
      </c>
      <c r="D67">
        <v>7229883.1677135173</v>
      </c>
    </row>
    <row r="68" spans="1:4" x14ac:dyDescent="0.2">
      <c r="A68">
        <v>31</v>
      </c>
      <c r="B68">
        <v>14720479.376410589</v>
      </c>
      <c r="C68">
        <v>1.0371544031533764</v>
      </c>
      <c r="D68">
        <v>4920732.4996967707</v>
      </c>
    </row>
    <row r="69" spans="1:4" x14ac:dyDescent="0.2">
      <c r="A69">
        <v>32</v>
      </c>
      <c r="B69">
        <v>37245010.561822213</v>
      </c>
      <c r="C69">
        <v>1.0940061870595912</v>
      </c>
      <c r="D69">
        <v>5209100.3901013518</v>
      </c>
    </row>
    <row r="70" spans="1:4" x14ac:dyDescent="0.2">
      <c r="A70">
        <v>33</v>
      </c>
      <c r="B70">
        <v>7890845.5588467196</v>
      </c>
      <c r="C70">
        <v>1.0199164476657088</v>
      </c>
      <c r="D70">
        <v>4833296.8465417679</v>
      </c>
    </row>
    <row r="71" spans="1:4" x14ac:dyDescent="0.2">
      <c r="A71">
        <v>34</v>
      </c>
      <c r="B71">
        <v>157913169.87524843</v>
      </c>
      <c r="C71">
        <v>1.3985719097011673</v>
      </c>
      <c r="D71">
        <v>6753941.5347975558</v>
      </c>
    </row>
    <row r="72" spans="1:4" x14ac:dyDescent="0.2">
      <c r="A72">
        <v>35</v>
      </c>
      <c r="B72">
        <v>-183215202.09217322</v>
      </c>
      <c r="C72">
        <v>0.53756591016536404</v>
      </c>
      <c r="D72">
        <v>2386682.2044410645</v>
      </c>
    </row>
    <row r="73" spans="1:4" x14ac:dyDescent="0.2">
      <c r="A73">
        <v>36</v>
      </c>
      <c r="B73">
        <v>-56421766.709928393</v>
      </c>
      <c r="C73">
        <v>0.85759179348970349</v>
      </c>
      <c r="D73">
        <v>4009941.5378920645</v>
      </c>
    </row>
    <row r="74" spans="1:4" x14ac:dyDescent="0.2">
      <c r="A74">
        <v>37</v>
      </c>
      <c r="B74">
        <v>-72267325.229537025</v>
      </c>
      <c r="C74">
        <v>0.81759769721241826</v>
      </c>
      <c r="D74">
        <v>3807080.477434509</v>
      </c>
    </row>
    <row r="75" spans="1:4" x14ac:dyDescent="0.2">
      <c r="A75">
        <v>38</v>
      </c>
      <c r="B75">
        <v>277629610.59505701</v>
      </c>
      <c r="C75">
        <v>1.7007355002238327</v>
      </c>
      <c r="D75">
        <v>8286598.404454194</v>
      </c>
    </row>
    <row r="76" spans="1:4" x14ac:dyDescent="0.2">
      <c r="A76">
        <v>39</v>
      </c>
      <c r="B76">
        <v>-145320421.99975106</v>
      </c>
      <c r="C76">
        <v>0.63321211168911595</v>
      </c>
      <c r="D76">
        <v>2871826.0550564663</v>
      </c>
    </row>
    <row r="77" spans="1:4" x14ac:dyDescent="0.2">
      <c r="A77">
        <v>40</v>
      </c>
      <c r="B77">
        <v>4184450.109592855</v>
      </c>
      <c r="C77">
        <v>1.0105615274048851</v>
      </c>
      <c r="D77">
        <v>4785846.1170278639</v>
      </c>
    </row>
    <row r="78" spans="1:4" x14ac:dyDescent="0.2">
      <c r="A78">
        <v>41</v>
      </c>
      <c r="B78">
        <v>104176308.5311936</v>
      </c>
      <c r="C78">
        <v>1.2629403885039991</v>
      </c>
      <c r="D78">
        <v>6065981.1410742532</v>
      </c>
    </row>
    <row r="79" spans="1:4" x14ac:dyDescent="0.2">
      <c r="A79">
        <v>42</v>
      </c>
      <c r="B79">
        <v>126409751.94908035</v>
      </c>
      <c r="C79">
        <v>1.3190574686012493</v>
      </c>
      <c r="D79">
        <v>6350622.4116103556</v>
      </c>
    </row>
    <row r="80" spans="1:4" x14ac:dyDescent="0.2">
      <c r="A80">
        <v>43</v>
      </c>
      <c r="B80">
        <v>-6406921.1365457838</v>
      </c>
      <c r="C80">
        <v>0.98382896882688642</v>
      </c>
      <c r="D80">
        <v>4650251.2246147934</v>
      </c>
    </row>
    <row r="81" spans="1:4" x14ac:dyDescent="0.2">
      <c r="A81">
        <v>44</v>
      </c>
      <c r="B81">
        <v>-120657488.66761681</v>
      </c>
      <c r="C81">
        <v>0.69546121000553252</v>
      </c>
      <c r="D81">
        <v>3187570.6091887443</v>
      </c>
    </row>
    <row r="82" spans="1:4" x14ac:dyDescent="0.2">
      <c r="A82">
        <v>45</v>
      </c>
      <c r="B82">
        <v>6238276.2029798608</v>
      </c>
      <c r="C82">
        <v>1.0157453723551322</v>
      </c>
      <c r="D82">
        <v>4812140.0049198112</v>
      </c>
    </row>
    <row r="83" spans="1:4" x14ac:dyDescent="0.2">
      <c r="A83">
        <v>46</v>
      </c>
      <c r="B83">
        <v>153886112.68179443</v>
      </c>
      <c r="C83">
        <v>1.3884076410886201</v>
      </c>
      <c r="D83">
        <v>6702385.5677562952</v>
      </c>
    </row>
    <row r="84" spans="1:4" x14ac:dyDescent="0.2">
      <c r="A84">
        <v>47</v>
      </c>
      <c r="B84">
        <v>50164769.038135737</v>
      </c>
      <c r="C84">
        <v>1.1266155812782634</v>
      </c>
      <c r="D84">
        <v>5374504.2098605046</v>
      </c>
    </row>
    <row r="85" spans="1:4" x14ac:dyDescent="0.2">
      <c r="A85">
        <v>48</v>
      </c>
      <c r="B85">
        <v>25640289.501213826</v>
      </c>
      <c r="C85">
        <v>1.0647159395246324</v>
      </c>
      <c r="D85">
        <v>5060532.1955655813</v>
      </c>
    </row>
    <row r="86" spans="1:4" x14ac:dyDescent="0.2">
      <c r="A86">
        <v>49</v>
      </c>
      <c r="B86">
        <v>-203637123.53533027</v>
      </c>
      <c r="C86">
        <v>0.48602110085150763</v>
      </c>
      <c r="D86">
        <v>2125232.7493516114</v>
      </c>
    </row>
    <row r="87" spans="1:4" x14ac:dyDescent="0.2">
      <c r="A87">
        <v>50</v>
      </c>
      <c r="B87">
        <v>-72892277.198244482</v>
      </c>
      <c r="C87">
        <v>0.81602032212814901</v>
      </c>
      <c r="D87">
        <v>3799079.5970016643</v>
      </c>
    </row>
    <row r="88" spans="1:4" x14ac:dyDescent="0.2">
      <c r="A88">
        <v>51</v>
      </c>
      <c r="B88">
        <v>-51817557.623954654</v>
      </c>
      <c r="C88">
        <v>0.86921279007605401</v>
      </c>
      <c r="D88">
        <v>4068886.4300265461</v>
      </c>
    </row>
    <row r="89" spans="1:4" x14ac:dyDescent="0.2">
      <c r="A89">
        <v>52</v>
      </c>
      <c r="B89">
        <v>194798253.91040641</v>
      </c>
      <c r="C89">
        <v>1.4916696443296027</v>
      </c>
      <c r="D89">
        <v>7226158.8601243123</v>
      </c>
    </row>
    <row r="90" spans="1:4" x14ac:dyDescent="0.2">
      <c r="A90">
        <v>53</v>
      </c>
      <c r="B90">
        <v>-40057565.551726595</v>
      </c>
      <c r="C90">
        <v>0.89889494072885501</v>
      </c>
      <c r="D90">
        <v>4219442.4650058392</v>
      </c>
    </row>
    <row r="91" spans="1:4" x14ac:dyDescent="0.2">
      <c r="A91">
        <v>54</v>
      </c>
      <c r="B91">
        <v>-1190419.844492754</v>
      </c>
      <c r="C91">
        <v>0.99699538733127535</v>
      </c>
      <c r="D91">
        <v>4717034.9219312714</v>
      </c>
    </row>
    <row r="92" spans="1:4" x14ac:dyDescent="0.2">
      <c r="A92">
        <v>55</v>
      </c>
      <c r="B92">
        <v>-159475985.44033349</v>
      </c>
      <c r="C92">
        <v>0.59748355302699707</v>
      </c>
      <c r="D92">
        <v>2690600.9750204943</v>
      </c>
    </row>
    <row r="93" spans="1:4" x14ac:dyDescent="0.2">
      <c r="A93">
        <v>56</v>
      </c>
      <c r="B93">
        <v>172416164.40513283</v>
      </c>
      <c r="C93">
        <v>1.4351773823842131</v>
      </c>
      <c r="D93">
        <v>6939614.5640253779</v>
      </c>
    </row>
    <row r="94" spans="1:4" x14ac:dyDescent="0.2">
      <c r="A94">
        <v>57</v>
      </c>
      <c r="B94">
        <v>-333243745.59019172</v>
      </c>
      <c r="C94">
        <v>0.15889475095217331</v>
      </c>
      <c r="D94">
        <v>465957.89578083437</v>
      </c>
    </row>
    <row r="95" spans="1:4" x14ac:dyDescent="0.2">
      <c r="A95">
        <v>58</v>
      </c>
      <c r="B95">
        <v>-33863009.580835968</v>
      </c>
      <c r="C95">
        <v>0.9145299634759706</v>
      </c>
      <c r="D95">
        <v>4298747.6022632914</v>
      </c>
    </row>
    <row r="96" spans="1:4" x14ac:dyDescent="0.2">
      <c r="A96">
        <v>59</v>
      </c>
      <c r="B96">
        <v>-80445156.193971381</v>
      </c>
      <c r="C96">
        <v>0.7969569000750869</v>
      </c>
      <c r="D96">
        <v>3702384.6751606511</v>
      </c>
    </row>
    <row r="97" spans="1:4" x14ac:dyDescent="0.2">
      <c r="A97">
        <v>60</v>
      </c>
      <c r="B97">
        <v>116343360.28620176</v>
      </c>
      <c r="C97">
        <v>1.2936499553960927</v>
      </c>
      <c r="D97">
        <v>6221748.5139067434</v>
      </c>
    </row>
    <row r="98" spans="1:4" x14ac:dyDescent="0.2">
      <c r="A98">
        <v>61</v>
      </c>
      <c r="B98">
        <v>233632575.51951963</v>
      </c>
      <c r="C98">
        <v>1.5896872431018987</v>
      </c>
      <c r="D98">
        <v>7723331.0900602657</v>
      </c>
    </row>
    <row r="99" spans="1:4" x14ac:dyDescent="0.2">
      <c r="A99">
        <v>62</v>
      </c>
      <c r="B99">
        <v>-18166147.406978305</v>
      </c>
      <c r="C99">
        <v>0.95414875105330199</v>
      </c>
      <c r="D99">
        <v>4499704.993730708</v>
      </c>
    </row>
    <row r="100" spans="1:4" x14ac:dyDescent="0.2">
      <c r="A100">
        <v>63</v>
      </c>
      <c r="B100">
        <v>99222943.185961545</v>
      </c>
      <c r="C100">
        <v>1.2504381235779234</v>
      </c>
      <c r="D100">
        <v>6002566.2134449119</v>
      </c>
    </row>
    <row r="101" spans="1:4" x14ac:dyDescent="0.2">
      <c r="A101">
        <v>64</v>
      </c>
      <c r="B101">
        <v>-10394426.384982556</v>
      </c>
      <c r="C101">
        <v>0.97376452909036304</v>
      </c>
      <c r="D101">
        <v>4599201.6171000479</v>
      </c>
    </row>
    <row r="102" spans="1:4" x14ac:dyDescent="0.2">
      <c r="A102">
        <v>65</v>
      </c>
      <c r="B102">
        <v>-48621074.3923233</v>
      </c>
      <c r="C102">
        <v>0.87728069490606631</v>
      </c>
      <c r="D102">
        <v>4109809.0631606886</v>
      </c>
    </row>
    <row r="103" spans="1:4" x14ac:dyDescent="0.2">
      <c r="A103">
        <v>66</v>
      </c>
      <c r="B103">
        <v>27145485.517793372</v>
      </c>
      <c r="C103">
        <v>1.0685150453957686</v>
      </c>
      <c r="D103">
        <v>5079802.3058455037</v>
      </c>
    </row>
    <row r="104" spans="1:4" x14ac:dyDescent="0.2">
      <c r="A104">
        <v>67</v>
      </c>
      <c r="B104">
        <v>-166671115.09378245</v>
      </c>
      <c r="C104">
        <v>0.57932308820453693</v>
      </c>
      <c r="D104">
        <v>2598486.1006964361</v>
      </c>
    </row>
    <row r="105" spans="1:4" x14ac:dyDescent="0.2">
      <c r="A105">
        <v>68</v>
      </c>
      <c r="B105">
        <v>163685989.83831498</v>
      </c>
      <c r="C105">
        <v>1.4131424732511115</v>
      </c>
      <c r="D105">
        <v>6827847.4421272986</v>
      </c>
    </row>
    <row r="106" spans="1:4" x14ac:dyDescent="0.2">
      <c r="A106">
        <v>69</v>
      </c>
      <c r="B106">
        <v>63250278.150871262</v>
      </c>
      <c r="C106">
        <v>1.1596433291259907</v>
      </c>
      <c r="D106">
        <v>5542030.0343337525</v>
      </c>
    </row>
    <row r="107" spans="1:4" x14ac:dyDescent="0.2">
      <c r="A107">
        <v>70</v>
      </c>
      <c r="B107">
        <v>-12470452.168821666</v>
      </c>
      <c r="C107">
        <v>0.96852465225230489</v>
      </c>
      <c r="D107">
        <v>4572623.5200562822</v>
      </c>
    </row>
    <row r="108" spans="1:4" x14ac:dyDescent="0.2">
      <c r="A108">
        <v>71</v>
      </c>
      <c r="B108">
        <v>-173212118.28391209</v>
      </c>
      <c r="C108">
        <v>0.56281363471873203</v>
      </c>
      <c r="D108">
        <v>2514745.6101379045</v>
      </c>
    </row>
    <row r="109" spans="1:4" x14ac:dyDescent="0.2">
      <c r="A109">
        <v>72</v>
      </c>
      <c r="B109">
        <v>16799092.802115016</v>
      </c>
      <c r="C109">
        <v>1.0424008111842455</v>
      </c>
      <c r="D109">
        <v>4947343.7247474939</v>
      </c>
    </row>
    <row r="110" spans="1:4" x14ac:dyDescent="0.2">
      <c r="A110">
        <v>73</v>
      </c>
      <c r="B110">
        <v>156302972.08501184</v>
      </c>
      <c r="C110">
        <v>1.394507779972417</v>
      </c>
      <c r="D110">
        <v>6733327.1505920654</v>
      </c>
    </row>
    <row r="111" spans="1:4" x14ac:dyDescent="0.2">
      <c r="A111">
        <v>74</v>
      </c>
      <c r="B111">
        <v>97926459.073750705</v>
      </c>
      <c r="C111">
        <v>1.2471658053228389</v>
      </c>
      <c r="D111">
        <v>5985968.1148960982</v>
      </c>
    </row>
    <row r="112" spans="1:4" x14ac:dyDescent="0.2">
      <c r="A112">
        <v>75</v>
      </c>
      <c r="B112">
        <v>41606797.110878922</v>
      </c>
      <c r="C112">
        <v>1.1050153105920983</v>
      </c>
      <c r="D112">
        <v>5264941.6937534865</v>
      </c>
    </row>
    <row r="113" spans="1:4" x14ac:dyDescent="0.2">
      <c r="A113">
        <v>76</v>
      </c>
      <c r="B113">
        <v>133953793.74263422</v>
      </c>
      <c r="C113">
        <v>1.3380985856081307</v>
      </c>
      <c r="D113">
        <v>6447204.1961200424</v>
      </c>
    </row>
    <row r="114" spans="1:4" x14ac:dyDescent="0.2">
      <c r="A114">
        <v>77</v>
      </c>
      <c r="B114">
        <v>-38500859.759260401</v>
      </c>
      <c r="C114">
        <v>0.90282405697062451</v>
      </c>
      <c r="D114">
        <v>4239372.0236571999</v>
      </c>
    </row>
    <row r="115" spans="1:4" x14ac:dyDescent="0.2">
      <c r="A115">
        <v>78</v>
      </c>
      <c r="B115">
        <v>161125203.58185884</v>
      </c>
      <c r="C115">
        <v>1.4066790638383402</v>
      </c>
      <c r="D115">
        <v>6795063.2512168325</v>
      </c>
    </row>
    <row r="116" spans="1:4" x14ac:dyDescent="0.2">
      <c r="A116">
        <v>79</v>
      </c>
      <c r="B116">
        <v>-83851619.30636467</v>
      </c>
      <c r="C116">
        <v>0.78835900726408348</v>
      </c>
      <c r="D116">
        <v>3658773.7971638613</v>
      </c>
    </row>
    <row r="117" spans="1:4" x14ac:dyDescent="0.2">
      <c r="A117">
        <v>80</v>
      </c>
      <c r="B117">
        <v>100067029.05988376</v>
      </c>
      <c r="C117">
        <v>1.2525685913469307</v>
      </c>
      <c r="D117">
        <v>6013372.532154928</v>
      </c>
    </row>
    <row r="118" spans="1:4" x14ac:dyDescent="0.2">
      <c r="A118">
        <v>81</v>
      </c>
      <c r="B118">
        <v>-168052147.70288458</v>
      </c>
      <c r="C118">
        <v>0.57583737004180036</v>
      </c>
      <c r="D118">
        <v>2580805.5791002908</v>
      </c>
    </row>
    <row r="119" spans="1:4" x14ac:dyDescent="0.2">
      <c r="A119">
        <v>82</v>
      </c>
      <c r="B119">
        <v>-8217946.9139757948</v>
      </c>
      <c r="C119">
        <v>0.97925795044255182</v>
      </c>
      <c r="D119">
        <v>4627065.7616807614</v>
      </c>
    </row>
    <row r="120" spans="1:4" x14ac:dyDescent="0.2">
      <c r="A120">
        <v>83</v>
      </c>
      <c r="B120">
        <v>90484893.267843574</v>
      </c>
      <c r="C120">
        <v>1.2283833371045738</v>
      </c>
      <c r="D120">
        <v>5890698.2682079617</v>
      </c>
    </row>
    <row r="121" spans="1:4" x14ac:dyDescent="0.2">
      <c r="A121">
        <v>84</v>
      </c>
      <c r="B121">
        <v>194031570.82181612</v>
      </c>
      <c r="C121">
        <v>1.4897345407344027</v>
      </c>
      <c r="D121">
        <v>7216343.4822571427</v>
      </c>
    </row>
    <row r="122" spans="1:4" x14ac:dyDescent="0.2">
      <c r="A122">
        <v>85</v>
      </c>
      <c r="B122">
        <v>202198196.25065231</v>
      </c>
      <c r="C122">
        <v>1.5103470551659528</v>
      </c>
      <c r="D122">
        <v>7320895.8268654589</v>
      </c>
    </row>
    <row r="123" spans="1:4" x14ac:dyDescent="0.2">
      <c r="A123">
        <v>86</v>
      </c>
      <c r="B123">
        <v>-279735323.56550235</v>
      </c>
      <c r="C123">
        <v>0.29394969265415283</v>
      </c>
      <c r="D123">
        <v>1150993.7196621001</v>
      </c>
    </row>
    <row r="124" spans="1:4" x14ac:dyDescent="0.2">
      <c r="A124">
        <v>87</v>
      </c>
      <c r="B124">
        <v>65441260.968052387</v>
      </c>
      <c r="C124">
        <v>1.1651733568384117</v>
      </c>
      <c r="D124">
        <v>5570079.8564455844</v>
      </c>
    </row>
    <row r="125" spans="1:4" x14ac:dyDescent="0.2">
      <c r="A125">
        <v>88</v>
      </c>
      <c r="B125">
        <v>-134393556.82056856</v>
      </c>
      <c r="C125">
        <v>0.66079145497602809</v>
      </c>
      <c r="D125">
        <v>3011716.0725009544</v>
      </c>
    </row>
    <row r="126" spans="1:4" x14ac:dyDescent="0.2">
      <c r="A126">
        <v>89</v>
      </c>
      <c r="B126">
        <v>-46546348.200039297</v>
      </c>
      <c r="C126">
        <v>0.8825172915827012</v>
      </c>
      <c r="D126">
        <v>4136370.5223232014</v>
      </c>
    </row>
    <row r="127" spans="1:4" x14ac:dyDescent="0.2">
      <c r="A127">
        <v>90</v>
      </c>
      <c r="B127">
        <v>17767088.821401846</v>
      </c>
      <c r="C127">
        <v>1.0448440274295727</v>
      </c>
      <c r="D127">
        <v>4959736.3897802988</v>
      </c>
    </row>
    <row r="128" spans="1:4" x14ac:dyDescent="0.2">
      <c r="A128">
        <v>91</v>
      </c>
      <c r="B128">
        <v>-3106489.2960220398</v>
      </c>
      <c r="C128">
        <v>0.9921592393328571</v>
      </c>
      <c r="D128">
        <v>4692504.6486457605</v>
      </c>
    </row>
    <row r="129" spans="1:4" x14ac:dyDescent="0.2">
      <c r="A129">
        <v>92</v>
      </c>
      <c r="B129">
        <v>-242225999.98429218</v>
      </c>
      <c r="C129">
        <v>0.38862300421627621</v>
      </c>
      <c r="D129">
        <v>1631202.8047072017</v>
      </c>
    </row>
    <row r="130" spans="1:4" x14ac:dyDescent="0.2">
      <c r="A130">
        <v>93</v>
      </c>
      <c r="B130">
        <v>6429855.698313741</v>
      </c>
      <c r="C130">
        <v>1.0162289178717929</v>
      </c>
      <c r="D130">
        <v>4814592.6808250034</v>
      </c>
    </row>
    <row r="131" spans="1:4" x14ac:dyDescent="0.2">
      <c r="A131">
        <v>94</v>
      </c>
      <c r="B131">
        <v>281633284.64130151</v>
      </c>
      <c r="C131">
        <v>1.7108407499106915</v>
      </c>
      <c r="D131">
        <v>8337855.0112656541</v>
      </c>
    </row>
    <row r="132" spans="1:4" x14ac:dyDescent="0.2">
      <c r="A132">
        <v>95</v>
      </c>
      <c r="B132">
        <v>93321400.692087695</v>
      </c>
      <c r="C132">
        <v>1.2355426651191765</v>
      </c>
      <c r="D132">
        <v>5927012.3497448051</v>
      </c>
    </row>
    <row r="133" spans="1:4" x14ac:dyDescent="0.2">
      <c r="A133">
        <v>96</v>
      </c>
      <c r="B133">
        <v>-135866425.66665009</v>
      </c>
      <c r="C133">
        <v>0.65707394269262687</v>
      </c>
      <c r="D133">
        <v>2992859.8273480143</v>
      </c>
    </row>
    <row r="134" spans="1:4" x14ac:dyDescent="0.2">
      <c r="A134">
        <v>97</v>
      </c>
      <c r="B134">
        <v>-148145273.62653512</v>
      </c>
      <c r="C134">
        <v>0.62608220283857963</v>
      </c>
      <c r="D134">
        <v>2835661.1956142755</v>
      </c>
    </row>
    <row r="135" spans="1:4" x14ac:dyDescent="0.2">
      <c r="A135">
        <v>98</v>
      </c>
      <c r="B135">
        <v>-178308783.02634805</v>
      </c>
      <c r="C135">
        <v>0.54994968295901425</v>
      </c>
      <c r="D135">
        <v>2449496.1073723352</v>
      </c>
    </row>
    <row r="136" spans="1:4" x14ac:dyDescent="0.2">
      <c r="A136">
        <v>99</v>
      </c>
      <c r="B136">
        <v>-28223018.689175192</v>
      </c>
      <c r="C136">
        <v>0.92876526723285413</v>
      </c>
      <c r="D136">
        <v>4370952.9796778774</v>
      </c>
    </row>
    <row r="137" spans="1:4" x14ac:dyDescent="0.2">
      <c r="A137">
        <v>100</v>
      </c>
      <c r="B137">
        <v>71187336.826989189</v>
      </c>
      <c r="C137">
        <v>1.1796764184272168</v>
      </c>
      <c r="D137">
        <v>5643643.3752556657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CBA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Microsoft Office User</cp:lastModifiedBy>
  <dcterms:created xsi:type="dcterms:W3CDTF">2018-04-02T06:03:38Z</dcterms:created>
  <dcterms:modified xsi:type="dcterms:W3CDTF">2019-04-08T06:16:47Z</dcterms:modified>
</cp:coreProperties>
</file>