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OICE_16_974FA576_32C1D314_131A\"/>
    </mc:Choice>
  </mc:AlternateContent>
  <xr:revisionPtr revIDLastSave="0" documentId="8_{848C719A-CD80-4240-B227-D6BD5024EC5A}" xr6:coauthVersionLast="47" xr6:coauthVersionMax="47" xr10:uidLastSave="{00000000-0000-0000-0000-000000000000}"/>
  <bookViews>
    <workbookView xWindow="600" yWindow="360" windowWidth="11970" windowHeight="9120" tabRatio="558" xr2:uid="{00000000-000D-0000-FFFF-FFFF00000000}"/>
  </bookViews>
  <sheets>
    <sheet name="Assumptions" sheetId="1" r:id="rId1"/>
    <sheet name="Pro-forma for Graybar Building" sheetId="8" r:id="rId2"/>
    <sheet name="Sheet10" sheetId="13" r:id="rId3"/>
    <sheet name="Chart " sheetId="11" r:id="rId4"/>
    <sheet name="NYCR" sheetId="4" r:id="rId5"/>
    <sheet name="Met Life" sheetId="5" r:id="rId6"/>
    <sheet name="Associates" sheetId="2" r:id="rId7"/>
    <sheet name="Partnership Distribution" sheetId="3" r:id="rId8"/>
    <sheet name="Question 2" sheetId="9" r:id="rId9"/>
    <sheet name="Sheet9" sheetId="12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1" i="13" l="1"/>
  <c r="BU1" i="13"/>
  <c r="BT1" i="13"/>
  <c r="BS1" i="13"/>
  <c r="BR1" i="13"/>
  <c r="BQ1" i="13"/>
  <c r="BP1" i="13"/>
  <c r="BO1" i="13"/>
  <c r="BN1" i="13"/>
  <c r="BM1" i="13"/>
  <c r="BL1" i="13"/>
  <c r="BK1" i="13"/>
  <c r="BJ1" i="13"/>
  <c r="BI1" i="13"/>
  <c r="BH1" i="13"/>
  <c r="BG1" i="13"/>
  <c r="BF1" i="13"/>
  <c r="BE1" i="13"/>
  <c r="BD1" i="13"/>
  <c r="BC1" i="13"/>
  <c r="BB1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B4" i="8"/>
  <c r="B5" i="8"/>
  <c r="B7" i="8"/>
  <c r="B9" i="8"/>
  <c r="B12" i="8"/>
  <c r="B14" i="8"/>
  <c r="B17" i="8"/>
  <c r="B18" i="8"/>
  <c r="B20" i="8"/>
  <c r="B5" i="4"/>
  <c r="B24" i="8"/>
  <c r="B4" i="5"/>
  <c r="B26" i="8"/>
  <c r="B31" i="8"/>
  <c r="B35" i="8"/>
  <c r="B37" i="8"/>
  <c r="B39" i="8"/>
  <c r="B44" i="8"/>
  <c r="B3" i="9"/>
  <c r="D2" i="9"/>
  <c r="B10" i="9"/>
  <c r="D10" i="9"/>
  <c r="E2" i="9"/>
  <c r="E10" i="9"/>
  <c r="F2" i="9"/>
  <c r="F10" i="9"/>
  <c r="G2" i="9"/>
  <c r="G10" i="9"/>
  <c r="H2" i="9"/>
  <c r="H10" i="9"/>
  <c r="I2" i="9"/>
  <c r="I10" i="9"/>
  <c r="J2" i="9"/>
  <c r="J10" i="9"/>
  <c r="K2" i="9"/>
  <c r="K10" i="9"/>
  <c r="U4" i="5"/>
  <c r="U26" i="8"/>
  <c r="B11" i="9"/>
  <c r="D11" i="9"/>
  <c r="E11" i="9"/>
  <c r="F11" i="9"/>
  <c r="G11" i="9"/>
  <c r="H11" i="9"/>
  <c r="I11" i="9"/>
  <c r="J11" i="9"/>
  <c r="K11" i="9"/>
  <c r="U5" i="4"/>
  <c r="U24" i="8"/>
  <c r="U31" i="8"/>
  <c r="U12" i="2"/>
  <c r="U32" i="8"/>
  <c r="U33" i="8"/>
  <c r="B12" i="9"/>
  <c r="D12" i="9"/>
  <c r="E12" i="9"/>
  <c r="F12" i="9"/>
  <c r="G12" i="9"/>
  <c r="H12" i="9"/>
  <c r="I12" i="9"/>
  <c r="J12" i="9"/>
  <c r="K12" i="9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U5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U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U14" i="8"/>
  <c r="U17" i="8"/>
  <c r="U18" i="8"/>
  <c r="U20" i="8"/>
  <c r="U35" i="8"/>
  <c r="U37" i="8"/>
  <c r="U39" i="8"/>
  <c r="B13" i="9"/>
  <c r="D13" i="9"/>
  <c r="E13" i="9"/>
  <c r="F13" i="9"/>
  <c r="G13" i="9"/>
  <c r="H13" i="9"/>
  <c r="I13" i="9"/>
  <c r="J13" i="9"/>
  <c r="K13" i="9"/>
  <c r="C13" i="9"/>
  <c r="C12" i="9"/>
  <c r="C11" i="9"/>
  <c r="C10" i="9"/>
  <c r="D3" i="9"/>
  <c r="E3" i="9"/>
  <c r="F3" i="9"/>
  <c r="G3" i="9"/>
  <c r="H3" i="9"/>
  <c r="I3" i="9"/>
  <c r="J3" i="9"/>
  <c r="K3" i="9"/>
  <c r="B4" i="9"/>
  <c r="D4" i="9"/>
  <c r="E4" i="9"/>
  <c r="F4" i="9"/>
  <c r="G4" i="9"/>
  <c r="H4" i="9"/>
  <c r="I4" i="9"/>
  <c r="J4" i="9"/>
  <c r="K4" i="9"/>
  <c r="B12" i="2"/>
  <c r="B32" i="8"/>
  <c r="B33" i="8"/>
  <c r="B5" i="9"/>
  <c r="D5" i="9"/>
  <c r="E5" i="9"/>
  <c r="F5" i="9"/>
  <c r="G5" i="9"/>
  <c r="H5" i="9"/>
  <c r="I5" i="9"/>
  <c r="J5" i="9"/>
  <c r="K5" i="9"/>
  <c r="C6" i="9"/>
  <c r="D6" i="9"/>
  <c r="E6" i="9"/>
  <c r="F6" i="9"/>
  <c r="G6" i="9"/>
  <c r="H6" i="9"/>
  <c r="I6" i="9"/>
  <c r="J6" i="9"/>
  <c r="K6" i="9"/>
  <c r="C5" i="9"/>
  <c r="C4" i="9"/>
  <c r="C3" i="9"/>
  <c r="D9" i="9"/>
  <c r="E9" i="9"/>
  <c r="F9" i="9"/>
  <c r="G9" i="9"/>
  <c r="H9" i="9"/>
  <c r="I9" i="9"/>
  <c r="J9" i="9"/>
  <c r="K9" i="9"/>
  <c r="C9" i="9"/>
  <c r="AE9" i="4"/>
  <c r="AE10" i="4"/>
  <c r="AE11" i="4"/>
  <c r="BV5" i="4"/>
  <c r="BV24" i="8"/>
  <c r="AF5" i="4"/>
  <c r="AF24" i="8"/>
  <c r="B14" i="1"/>
  <c r="D5" i="8"/>
  <c r="D9" i="8"/>
  <c r="D14" i="8"/>
  <c r="D17" i="8"/>
  <c r="D18" i="8"/>
  <c r="D20" i="8"/>
  <c r="D5" i="4"/>
  <c r="D24" i="8"/>
  <c r="D4" i="5"/>
  <c r="D26" i="8"/>
  <c r="D31" i="8"/>
  <c r="D35" i="8"/>
  <c r="D37" i="8"/>
  <c r="D39" i="8"/>
  <c r="D44" i="8"/>
  <c r="E5" i="8"/>
  <c r="E9" i="8"/>
  <c r="E14" i="8"/>
  <c r="E17" i="8"/>
  <c r="E18" i="8"/>
  <c r="E20" i="8"/>
  <c r="E5" i="4"/>
  <c r="E24" i="8"/>
  <c r="E4" i="5"/>
  <c r="E26" i="8"/>
  <c r="E31" i="8"/>
  <c r="E35" i="8"/>
  <c r="E37" i="8"/>
  <c r="E39" i="8"/>
  <c r="E44" i="8"/>
  <c r="F5" i="8"/>
  <c r="F9" i="8"/>
  <c r="F14" i="8"/>
  <c r="F17" i="8"/>
  <c r="F18" i="8"/>
  <c r="F20" i="8"/>
  <c r="F5" i="4"/>
  <c r="F24" i="8"/>
  <c r="F4" i="5"/>
  <c r="F26" i="8"/>
  <c r="F31" i="8"/>
  <c r="F35" i="8"/>
  <c r="F37" i="8"/>
  <c r="F39" i="8"/>
  <c r="F44" i="8"/>
  <c r="G5" i="8"/>
  <c r="G9" i="8"/>
  <c r="G14" i="8"/>
  <c r="G17" i="8"/>
  <c r="G18" i="8"/>
  <c r="G20" i="8"/>
  <c r="G5" i="4"/>
  <c r="G24" i="8"/>
  <c r="G4" i="5"/>
  <c r="G26" i="8"/>
  <c r="G31" i="8"/>
  <c r="G35" i="8"/>
  <c r="G37" i="8"/>
  <c r="G39" i="8"/>
  <c r="G44" i="8"/>
  <c r="H5" i="8"/>
  <c r="H9" i="8"/>
  <c r="H14" i="8"/>
  <c r="H17" i="8"/>
  <c r="H18" i="8"/>
  <c r="H20" i="8"/>
  <c r="H5" i="4"/>
  <c r="H24" i="8"/>
  <c r="H4" i="5"/>
  <c r="H26" i="8"/>
  <c r="H31" i="8"/>
  <c r="H35" i="8"/>
  <c r="H37" i="8"/>
  <c r="H39" i="8"/>
  <c r="H44" i="8"/>
  <c r="I5" i="8"/>
  <c r="I9" i="8"/>
  <c r="I14" i="8"/>
  <c r="I17" i="8"/>
  <c r="I18" i="8"/>
  <c r="I20" i="8"/>
  <c r="I5" i="4"/>
  <c r="I24" i="8"/>
  <c r="I4" i="5"/>
  <c r="I26" i="8"/>
  <c r="I31" i="8"/>
  <c r="I35" i="8"/>
  <c r="I37" i="8"/>
  <c r="I39" i="8"/>
  <c r="I44" i="8"/>
  <c r="J5" i="8"/>
  <c r="J9" i="8"/>
  <c r="J14" i="8"/>
  <c r="J17" i="8"/>
  <c r="J18" i="8"/>
  <c r="J20" i="8"/>
  <c r="J5" i="4"/>
  <c r="J24" i="8"/>
  <c r="J4" i="5"/>
  <c r="J26" i="8"/>
  <c r="J31" i="8"/>
  <c r="J35" i="8"/>
  <c r="J37" i="8"/>
  <c r="J39" i="8"/>
  <c r="J44" i="8"/>
  <c r="K5" i="8"/>
  <c r="K9" i="8"/>
  <c r="K14" i="8"/>
  <c r="K17" i="8"/>
  <c r="K18" i="8"/>
  <c r="K20" i="8"/>
  <c r="K5" i="4"/>
  <c r="K24" i="8"/>
  <c r="K4" i="5"/>
  <c r="K26" i="8"/>
  <c r="K31" i="8"/>
  <c r="K35" i="8"/>
  <c r="K37" i="8"/>
  <c r="K39" i="8"/>
  <c r="K44" i="8"/>
  <c r="L5" i="8"/>
  <c r="L9" i="8"/>
  <c r="L14" i="8"/>
  <c r="L17" i="8"/>
  <c r="L18" i="8"/>
  <c r="L20" i="8"/>
  <c r="L5" i="4"/>
  <c r="L24" i="8"/>
  <c r="L4" i="5"/>
  <c r="L26" i="8"/>
  <c r="L31" i="8"/>
  <c r="L35" i="8"/>
  <c r="L37" i="8"/>
  <c r="L39" i="8"/>
  <c r="L44" i="8"/>
  <c r="M5" i="8"/>
  <c r="M9" i="8"/>
  <c r="M14" i="8"/>
  <c r="M17" i="8"/>
  <c r="M18" i="8"/>
  <c r="M20" i="8"/>
  <c r="M5" i="4"/>
  <c r="M24" i="8"/>
  <c r="M4" i="5"/>
  <c r="M26" i="8"/>
  <c r="M31" i="8"/>
  <c r="M35" i="8"/>
  <c r="M37" i="8"/>
  <c r="M39" i="8"/>
  <c r="M44" i="8"/>
  <c r="N5" i="8"/>
  <c r="N9" i="8"/>
  <c r="N14" i="8"/>
  <c r="N17" i="8"/>
  <c r="N18" i="8"/>
  <c r="N20" i="8"/>
  <c r="N5" i="4"/>
  <c r="N24" i="8"/>
  <c r="N4" i="5"/>
  <c r="N26" i="8"/>
  <c r="N31" i="8"/>
  <c r="N35" i="8"/>
  <c r="N37" i="8"/>
  <c r="N39" i="8"/>
  <c r="N44" i="8"/>
  <c r="O5" i="8"/>
  <c r="O9" i="8"/>
  <c r="O14" i="8"/>
  <c r="O17" i="8"/>
  <c r="O18" i="8"/>
  <c r="O20" i="8"/>
  <c r="O5" i="4"/>
  <c r="O24" i="8"/>
  <c r="O4" i="5"/>
  <c r="O26" i="8"/>
  <c r="O31" i="8"/>
  <c r="O35" i="8"/>
  <c r="O37" i="8"/>
  <c r="O39" i="8"/>
  <c r="O44" i="8"/>
  <c r="P5" i="8"/>
  <c r="P9" i="8"/>
  <c r="P14" i="8"/>
  <c r="P17" i="8"/>
  <c r="P18" i="8"/>
  <c r="P20" i="8"/>
  <c r="P5" i="4"/>
  <c r="P24" i="8"/>
  <c r="P4" i="5"/>
  <c r="P26" i="8"/>
  <c r="P31" i="8"/>
  <c r="P35" i="8"/>
  <c r="P37" i="8"/>
  <c r="P39" i="8"/>
  <c r="P44" i="8"/>
  <c r="Q5" i="8"/>
  <c r="Q9" i="8"/>
  <c r="Q14" i="8"/>
  <c r="Q17" i="8"/>
  <c r="Q18" i="8"/>
  <c r="Q20" i="8"/>
  <c r="Q5" i="4"/>
  <c r="Q24" i="8"/>
  <c r="Q4" i="5"/>
  <c r="Q26" i="8"/>
  <c r="Q31" i="8"/>
  <c r="Q35" i="8"/>
  <c r="Q37" i="8"/>
  <c r="Q39" i="8"/>
  <c r="Q44" i="8"/>
  <c r="R5" i="8"/>
  <c r="R9" i="8"/>
  <c r="R14" i="8"/>
  <c r="R17" i="8"/>
  <c r="R18" i="8"/>
  <c r="R20" i="8"/>
  <c r="R5" i="4"/>
  <c r="R24" i="8"/>
  <c r="R4" i="5"/>
  <c r="R26" i="8"/>
  <c r="R31" i="8"/>
  <c r="R35" i="8"/>
  <c r="R37" i="8"/>
  <c r="R39" i="8"/>
  <c r="R44" i="8"/>
  <c r="S5" i="8"/>
  <c r="S9" i="8"/>
  <c r="S14" i="8"/>
  <c r="S17" i="8"/>
  <c r="S18" i="8"/>
  <c r="S20" i="8"/>
  <c r="S5" i="4"/>
  <c r="S24" i="8"/>
  <c r="S4" i="5"/>
  <c r="S26" i="8"/>
  <c r="S31" i="8"/>
  <c r="S35" i="8"/>
  <c r="S37" i="8"/>
  <c r="S39" i="8"/>
  <c r="S44" i="8"/>
  <c r="T5" i="8"/>
  <c r="T9" i="8"/>
  <c r="T14" i="8"/>
  <c r="T17" i="8"/>
  <c r="T18" i="8"/>
  <c r="T20" i="8"/>
  <c r="D34" i="1"/>
  <c r="T5" i="4"/>
  <c r="T24" i="8"/>
  <c r="D30" i="1"/>
  <c r="D31" i="1"/>
  <c r="T4" i="5"/>
  <c r="T26" i="8"/>
  <c r="T31" i="8"/>
  <c r="T35" i="8"/>
  <c r="T37" i="8"/>
  <c r="T39" i="8"/>
  <c r="T44" i="8"/>
  <c r="U44" i="8"/>
  <c r="V4" i="8"/>
  <c r="V5" i="8"/>
  <c r="V7" i="8"/>
  <c r="V9" i="8"/>
  <c r="V12" i="8"/>
  <c r="V14" i="8"/>
  <c r="V17" i="8"/>
  <c r="V18" i="8"/>
  <c r="V20" i="8"/>
  <c r="V5" i="4"/>
  <c r="V24" i="8"/>
  <c r="V4" i="5"/>
  <c r="V26" i="8"/>
  <c r="V31" i="8"/>
  <c r="V35" i="8"/>
  <c r="V37" i="8"/>
  <c r="V39" i="8"/>
  <c r="V44" i="8"/>
  <c r="W4" i="8"/>
  <c r="W5" i="8"/>
  <c r="W7" i="8"/>
  <c r="W9" i="8"/>
  <c r="W12" i="8"/>
  <c r="W14" i="8"/>
  <c r="W17" i="8"/>
  <c r="W18" i="8"/>
  <c r="W20" i="8"/>
  <c r="W5" i="4"/>
  <c r="W24" i="8"/>
  <c r="W4" i="5"/>
  <c r="W26" i="8"/>
  <c r="W31" i="8"/>
  <c r="W35" i="8"/>
  <c r="W37" i="8"/>
  <c r="W39" i="8"/>
  <c r="W44" i="8"/>
  <c r="X4" i="8"/>
  <c r="X5" i="8"/>
  <c r="X7" i="8"/>
  <c r="X9" i="8"/>
  <c r="X12" i="8"/>
  <c r="X14" i="8"/>
  <c r="X17" i="8"/>
  <c r="X18" i="8"/>
  <c r="X20" i="8"/>
  <c r="X5" i="4"/>
  <c r="X24" i="8"/>
  <c r="X4" i="5"/>
  <c r="X26" i="8"/>
  <c r="X31" i="8"/>
  <c r="X35" i="8"/>
  <c r="X37" i="8"/>
  <c r="X39" i="8"/>
  <c r="X44" i="8"/>
  <c r="Y4" i="8"/>
  <c r="Y5" i="8"/>
  <c r="Y7" i="8"/>
  <c r="Y9" i="8"/>
  <c r="Y12" i="8"/>
  <c r="Y14" i="8"/>
  <c r="Y17" i="8"/>
  <c r="Y18" i="8"/>
  <c r="Y20" i="8"/>
  <c r="Y5" i="4"/>
  <c r="Y24" i="8"/>
  <c r="Y4" i="5"/>
  <c r="Y26" i="8"/>
  <c r="Y31" i="8"/>
  <c r="Y35" i="8"/>
  <c r="Y37" i="8"/>
  <c r="Y39" i="8"/>
  <c r="Y44" i="8"/>
  <c r="Z4" i="8"/>
  <c r="Z5" i="8"/>
  <c r="Z7" i="8"/>
  <c r="Z9" i="8"/>
  <c r="Z12" i="8"/>
  <c r="Z14" i="8"/>
  <c r="Z17" i="8"/>
  <c r="Z18" i="8"/>
  <c r="Z20" i="8"/>
  <c r="Z5" i="4"/>
  <c r="Z24" i="8"/>
  <c r="Z4" i="5"/>
  <c r="Z26" i="8"/>
  <c r="Z31" i="8"/>
  <c r="Z35" i="8"/>
  <c r="Z37" i="8"/>
  <c r="Z39" i="8"/>
  <c r="Z44" i="8"/>
  <c r="AA4" i="8"/>
  <c r="AA5" i="8"/>
  <c r="AA7" i="8"/>
  <c r="AA9" i="8"/>
  <c r="AA12" i="8"/>
  <c r="AA14" i="8"/>
  <c r="AA17" i="8"/>
  <c r="AA18" i="8"/>
  <c r="AA20" i="8"/>
  <c r="AA5" i="4"/>
  <c r="AA24" i="8"/>
  <c r="AA4" i="5"/>
  <c r="AA26" i="8"/>
  <c r="AA31" i="8"/>
  <c r="AA35" i="8"/>
  <c r="AA37" i="8"/>
  <c r="AA39" i="8"/>
  <c r="AA44" i="8"/>
  <c r="AB4" i="8"/>
  <c r="AB5" i="8"/>
  <c r="AB7" i="8"/>
  <c r="AB9" i="8"/>
  <c r="AB12" i="8"/>
  <c r="AB14" i="8"/>
  <c r="AB17" i="8"/>
  <c r="AB18" i="8"/>
  <c r="AB20" i="8"/>
  <c r="AB5" i="4"/>
  <c r="AB24" i="8"/>
  <c r="AB4" i="5"/>
  <c r="AB26" i="8"/>
  <c r="AB31" i="8"/>
  <c r="AB35" i="8"/>
  <c r="AB37" i="8"/>
  <c r="AB39" i="8"/>
  <c r="AB44" i="8"/>
  <c r="AC4" i="8"/>
  <c r="AC5" i="8"/>
  <c r="AC7" i="8"/>
  <c r="AC9" i="8"/>
  <c r="AC12" i="8"/>
  <c r="AC14" i="8"/>
  <c r="AC17" i="8"/>
  <c r="AC18" i="8"/>
  <c r="AC20" i="8"/>
  <c r="AC5" i="4"/>
  <c r="AC24" i="8"/>
  <c r="AC4" i="5"/>
  <c r="AC26" i="8"/>
  <c r="AC31" i="8"/>
  <c r="AC35" i="8"/>
  <c r="AC37" i="8"/>
  <c r="AC39" i="8"/>
  <c r="AC44" i="8"/>
  <c r="AD4" i="8"/>
  <c r="AD5" i="8"/>
  <c r="AD7" i="8"/>
  <c r="AD9" i="8"/>
  <c r="AD12" i="8"/>
  <c r="AD14" i="8"/>
  <c r="AD17" i="8"/>
  <c r="AD18" i="8"/>
  <c r="AD20" i="8"/>
  <c r="AD5" i="4"/>
  <c r="AD24" i="8"/>
  <c r="AD4" i="5"/>
  <c r="AD26" i="8"/>
  <c r="AD31" i="8"/>
  <c r="AD35" i="8"/>
  <c r="AD37" i="8"/>
  <c r="AD39" i="8"/>
  <c r="AD44" i="8"/>
  <c r="AE4" i="8"/>
  <c r="AE5" i="8"/>
  <c r="AE7" i="8"/>
  <c r="AE9" i="8"/>
  <c r="AE12" i="8"/>
  <c r="AE14" i="8"/>
  <c r="AE17" i="8"/>
  <c r="AE18" i="8"/>
  <c r="AE20" i="8"/>
  <c r="AE5" i="4"/>
  <c r="AE24" i="8"/>
  <c r="AE4" i="5"/>
  <c r="AE26" i="8"/>
  <c r="AE31" i="8"/>
  <c r="AE35" i="8"/>
  <c r="AE37" i="8"/>
  <c r="AE39" i="8"/>
  <c r="AE44" i="8"/>
  <c r="AF4" i="8"/>
  <c r="AF5" i="8"/>
  <c r="AF7" i="8"/>
  <c r="AF9" i="8"/>
  <c r="AF12" i="8"/>
  <c r="AF14" i="8"/>
  <c r="AF17" i="8"/>
  <c r="AF18" i="8"/>
  <c r="AF20" i="8"/>
  <c r="AF4" i="5"/>
  <c r="AF26" i="8"/>
  <c r="AF35" i="8"/>
  <c r="AF37" i="8"/>
  <c r="AF39" i="8"/>
  <c r="AF44" i="8"/>
  <c r="AG4" i="8"/>
  <c r="AG5" i="8"/>
  <c r="AG7" i="8"/>
  <c r="AG9" i="8"/>
  <c r="AG12" i="8"/>
  <c r="AG14" i="8"/>
  <c r="AG17" i="8"/>
  <c r="AG18" i="8"/>
  <c r="AG20" i="8"/>
  <c r="AG5" i="4"/>
  <c r="AG24" i="8"/>
  <c r="AG4" i="5"/>
  <c r="AG26" i="8"/>
  <c r="AG35" i="8"/>
  <c r="AG37" i="8"/>
  <c r="AG39" i="8"/>
  <c r="AG44" i="8"/>
  <c r="AH4" i="8"/>
  <c r="AH5" i="8"/>
  <c r="AH7" i="8"/>
  <c r="AH9" i="8"/>
  <c r="AH12" i="8"/>
  <c r="AH14" i="8"/>
  <c r="AH17" i="8"/>
  <c r="AH18" i="8"/>
  <c r="AH20" i="8"/>
  <c r="AH5" i="4"/>
  <c r="AH24" i="8"/>
  <c r="AH4" i="5"/>
  <c r="AH26" i="8"/>
  <c r="AH35" i="8"/>
  <c r="AH37" i="8"/>
  <c r="AH39" i="8"/>
  <c r="AH44" i="8"/>
  <c r="AI4" i="8"/>
  <c r="AI5" i="8"/>
  <c r="AI7" i="8"/>
  <c r="AI9" i="8"/>
  <c r="AI12" i="8"/>
  <c r="AI14" i="8"/>
  <c r="AI17" i="8"/>
  <c r="AI18" i="8"/>
  <c r="AI20" i="8"/>
  <c r="AI5" i="4"/>
  <c r="AI24" i="8"/>
  <c r="AI4" i="5"/>
  <c r="AI26" i="8"/>
  <c r="AI35" i="8"/>
  <c r="AI37" i="8"/>
  <c r="AI39" i="8"/>
  <c r="AI44" i="8"/>
  <c r="AJ4" i="8"/>
  <c r="AJ5" i="8"/>
  <c r="AJ7" i="8"/>
  <c r="AJ9" i="8"/>
  <c r="AJ12" i="8"/>
  <c r="AJ14" i="8"/>
  <c r="AJ17" i="8"/>
  <c r="AJ18" i="8"/>
  <c r="AJ20" i="8"/>
  <c r="AJ5" i="4"/>
  <c r="AJ24" i="8"/>
  <c r="AJ4" i="5"/>
  <c r="AJ26" i="8"/>
  <c r="AJ35" i="8"/>
  <c r="AJ37" i="8"/>
  <c r="AJ39" i="8"/>
  <c r="AJ44" i="8"/>
  <c r="AK4" i="8"/>
  <c r="AK5" i="8"/>
  <c r="AK7" i="8"/>
  <c r="AK9" i="8"/>
  <c r="AK12" i="8"/>
  <c r="AK14" i="8"/>
  <c r="AK17" i="8"/>
  <c r="AK18" i="8"/>
  <c r="AK20" i="8"/>
  <c r="AK5" i="4"/>
  <c r="AK24" i="8"/>
  <c r="AK4" i="5"/>
  <c r="AK26" i="8"/>
  <c r="AK35" i="8"/>
  <c r="AK37" i="8"/>
  <c r="AK39" i="8"/>
  <c r="AK44" i="8"/>
  <c r="AL4" i="8"/>
  <c r="AL5" i="8"/>
  <c r="AL7" i="8"/>
  <c r="AL9" i="8"/>
  <c r="AL12" i="8"/>
  <c r="AL14" i="8"/>
  <c r="AL17" i="8"/>
  <c r="AL18" i="8"/>
  <c r="AL20" i="8"/>
  <c r="AL5" i="4"/>
  <c r="AL24" i="8"/>
  <c r="AL4" i="5"/>
  <c r="AL26" i="8"/>
  <c r="AL35" i="8"/>
  <c r="AL37" i="8"/>
  <c r="AL39" i="8"/>
  <c r="AL44" i="8"/>
  <c r="AM4" i="8"/>
  <c r="AM5" i="8"/>
  <c r="AM7" i="8"/>
  <c r="AM9" i="8"/>
  <c r="AM12" i="8"/>
  <c r="AM14" i="8"/>
  <c r="AM17" i="8"/>
  <c r="AM18" i="8"/>
  <c r="AM20" i="8"/>
  <c r="AM5" i="4"/>
  <c r="AM24" i="8"/>
  <c r="AM4" i="5"/>
  <c r="AM26" i="8"/>
  <c r="AM35" i="8"/>
  <c r="AM37" i="8"/>
  <c r="AM39" i="8"/>
  <c r="AM44" i="8"/>
  <c r="AN4" i="8"/>
  <c r="AN5" i="8"/>
  <c r="AN7" i="8"/>
  <c r="AN9" i="8"/>
  <c r="AN12" i="8"/>
  <c r="AN14" i="8"/>
  <c r="AN17" i="8"/>
  <c r="AN18" i="8"/>
  <c r="AN20" i="8"/>
  <c r="AN5" i="4"/>
  <c r="AN24" i="8"/>
  <c r="AN4" i="5"/>
  <c r="AN26" i="8"/>
  <c r="AN35" i="8"/>
  <c r="AN37" i="8"/>
  <c r="AN39" i="8"/>
  <c r="AN44" i="8"/>
  <c r="AO4" i="8"/>
  <c r="AO5" i="8"/>
  <c r="AO7" i="8"/>
  <c r="AO9" i="8"/>
  <c r="AO12" i="8"/>
  <c r="AO14" i="8"/>
  <c r="AO17" i="8"/>
  <c r="AO18" i="8"/>
  <c r="AO20" i="8"/>
  <c r="AO5" i="4"/>
  <c r="AO24" i="8"/>
  <c r="AO4" i="5"/>
  <c r="AO26" i="8"/>
  <c r="AO35" i="8"/>
  <c r="AO37" i="8"/>
  <c r="AO39" i="8"/>
  <c r="AO44" i="8"/>
  <c r="AP4" i="8"/>
  <c r="AP5" i="8"/>
  <c r="AP7" i="8"/>
  <c r="AP9" i="8"/>
  <c r="AP12" i="8"/>
  <c r="AP14" i="8"/>
  <c r="AP17" i="8"/>
  <c r="AP18" i="8"/>
  <c r="AP20" i="8"/>
  <c r="AP5" i="4"/>
  <c r="AP24" i="8"/>
  <c r="AP4" i="5"/>
  <c r="AP26" i="8"/>
  <c r="AP35" i="8"/>
  <c r="AP37" i="8"/>
  <c r="AP39" i="8"/>
  <c r="AP44" i="8"/>
  <c r="AQ4" i="8"/>
  <c r="AQ5" i="8"/>
  <c r="AQ7" i="8"/>
  <c r="AQ9" i="8"/>
  <c r="AQ12" i="8"/>
  <c r="AQ14" i="8"/>
  <c r="AQ17" i="8"/>
  <c r="AQ18" i="8"/>
  <c r="AQ20" i="8"/>
  <c r="AQ5" i="4"/>
  <c r="AQ24" i="8"/>
  <c r="AQ4" i="5"/>
  <c r="AQ26" i="8"/>
  <c r="AQ35" i="8"/>
  <c r="AQ37" i="8"/>
  <c r="AQ39" i="8"/>
  <c r="AQ44" i="8"/>
  <c r="AR4" i="8"/>
  <c r="AR5" i="8"/>
  <c r="AR7" i="8"/>
  <c r="AR9" i="8"/>
  <c r="AR12" i="8"/>
  <c r="AR14" i="8"/>
  <c r="AR17" i="8"/>
  <c r="AR18" i="8"/>
  <c r="AR20" i="8"/>
  <c r="AR5" i="4"/>
  <c r="AR24" i="8"/>
  <c r="AR4" i="5"/>
  <c r="AR26" i="8"/>
  <c r="AR35" i="8"/>
  <c r="AR37" i="8"/>
  <c r="AR39" i="8"/>
  <c r="AR44" i="8"/>
  <c r="AS4" i="8"/>
  <c r="AS5" i="8"/>
  <c r="AS7" i="8"/>
  <c r="AS9" i="8"/>
  <c r="AS12" i="8"/>
  <c r="AS14" i="8"/>
  <c r="AS17" i="8"/>
  <c r="AS18" i="8"/>
  <c r="AS20" i="8"/>
  <c r="AS5" i="4"/>
  <c r="AS24" i="8"/>
  <c r="AS4" i="5"/>
  <c r="AS26" i="8"/>
  <c r="AS35" i="8"/>
  <c r="AS37" i="8"/>
  <c r="AS39" i="8"/>
  <c r="AS44" i="8"/>
  <c r="AT4" i="8"/>
  <c r="AT5" i="8"/>
  <c r="AT7" i="8"/>
  <c r="AT9" i="8"/>
  <c r="AT12" i="8"/>
  <c r="AT14" i="8"/>
  <c r="AT17" i="8"/>
  <c r="AT18" i="8"/>
  <c r="AT20" i="8"/>
  <c r="AT5" i="4"/>
  <c r="AT24" i="8"/>
  <c r="AT4" i="5"/>
  <c r="AT26" i="8"/>
  <c r="AT35" i="8"/>
  <c r="AT37" i="8"/>
  <c r="AT39" i="8"/>
  <c r="AT44" i="8"/>
  <c r="AU4" i="8"/>
  <c r="AU5" i="8"/>
  <c r="AU7" i="8"/>
  <c r="AU9" i="8"/>
  <c r="AU12" i="8"/>
  <c r="AU14" i="8"/>
  <c r="AU17" i="8"/>
  <c r="AU18" i="8"/>
  <c r="AU20" i="8"/>
  <c r="AU5" i="4"/>
  <c r="AU24" i="8"/>
  <c r="AU4" i="5"/>
  <c r="AU26" i="8"/>
  <c r="AU35" i="8"/>
  <c r="AU37" i="8"/>
  <c r="AU39" i="8"/>
  <c r="AU44" i="8"/>
  <c r="AV4" i="8"/>
  <c r="AV5" i="8"/>
  <c r="AV7" i="8"/>
  <c r="AV9" i="8"/>
  <c r="AV12" i="8"/>
  <c r="AV14" i="8"/>
  <c r="AV17" i="8"/>
  <c r="AV18" i="8"/>
  <c r="AV20" i="8"/>
  <c r="AV5" i="4"/>
  <c r="AV24" i="8"/>
  <c r="AV4" i="5"/>
  <c r="AV26" i="8"/>
  <c r="AV35" i="8"/>
  <c r="AV37" i="8"/>
  <c r="AV39" i="8"/>
  <c r="AV44" i="8"/>
  <c r="AW4" i="8"/>
  <c r="AW5" i="8"/>
  <c r="AW7" i="8"/>
  <c r="AW9" i="8"/>
  <c r="AW12" i="8"/>
  <c r="AW14" i="8"/>
  <c r="AW17" i="8"/>
  <c r="AW18" i="8"/>
  <c r="AW20" i="8"/>
  <c r="AW5" i="4"/>
  <c r="AW24" i="8"/>
  <c r="AW4" i="5"/>
  <c r="AW26" i="8"/>
  <c r="AW35" i="8"/>
  <c r="AW37" i="8"/>
  <c r="AW39" i="8"/>
  <c r="AW44" i="8"/>
  <c r="AX4" i="8"/>
  <c r="AX5" i="8"/>
  <c r="AX7" i="8"/>
  <c r="AX9" i="8"/>
  <c r="AX12" i="8"/>
  <c r="AX14" i="8"/>
  <c r="AX17" i="8"/>
  <c r="AX18" i="8"/>
  <c r="AX20" i="8"/>
  <c r="AX5" i="4"/>
  <c r="AX24" i="8"/>
  <c r="AX4" i="5"/>
  <c r="AX26" i="8"/>
  <c r="AX35" i="8"/>
  <c r="AX37" i="8"/>
  <c r="AX39" i="8"/>
  <c r="AX44" i="8"/>
  <c r="AY4" i="8"/>
  <c r="AY5" i="8"/>
  <c r="AY7" i="8"/>
  <c r="AY9" i="8"/>
  <c r="AY12" i="8"/>
  <c r="AY14" i="8"/>
  <c r="AY17" i="8"/>
  <c r="AY18" i="8"/>
  <c r="AY20" i="8"/>
  <c r="AY5" i="4"/>
  <c r="AY24" i="8"/>
  <c r="AY4" i="5"/>
  <c r="AY26" i="8"/>
  <c r="AY35" i="8"/>
  <c r="AY37" i="8"/>
  <c r="AY39" i="8"/>
  <c r="AY44" i="8"/>
  <c r="AZ4" i="8"/>
  <c r="AZ5" i="8"/>
  <c r="AZ7" i="8"/>
  <c r="AZ9" i="8"/>
  <c r="AZ12" i="8"/>
  <c r="AZ14" i="8"/>
  <c r="AZ17" i="8"/>
  <c r="AZ18" i="8"/>
  <c r="AZ20" i="8"/>
  <c r="AZ5" i="4"/>
  <c r="AZ24" i="8"/>
  <c r="AZ4" i="5"/>
  <c r="AZ26" i="8"/>
  <c r="AZ35" i="8"/>
  <c r="AZ37" i="8"/>
  <c r="AZ39" i="8"/>
  <c r="AZ44" i="8"/>
  <c r="BA4" i="8"/>
  <c r="BA5" i="8"/>
  <c r="BA7" i="8"/>
  <c r="BA9" i="8"/>
  <c r="BA12" i="8"/>
  <c r="BA14" i="8"/>
  <c r="BA17" i="8"/>
  <c r="BA18" i="8"/>
  <c r="BA20" i="8"/>
  <c r="BA5" i="4"/>
  <c r="BA24" i="8"/>
  <c r="BA4" i="5"/>
  <c r="BA26" i="8"/>
  <c r="BA35" i="8"/>
  <c r="BA37" i="8"/>
  <c r="BA39" i="8"/>
  <c r="BA44" i="8"/>
  <c r="BB4" i="8"/>
  <c r="BB5" i="8"/>
  <c r="BB7" i="8"/>
  <c r="BB9" i="8"/>
  <c r="BB12" i="8"/>
  <c r="BB14" i="8"/>
  <c r="BB17" i="8"/>
  <c r="BB18" i="8"/>
  <c r="BB20" i="8"/>
  <c r="BB5" i="4"/>
  <c r="BB24" i="8"/>
  <c r="BB4" i="5"/>
  <c r="BB26" i="8"/>
  <c r="BB35" i="8"/>
  <c r="BB37" i="8"/>
  <c r="BB39" i="8"/>
  <c r="BB44" i="8"/>
  <c r="BC4" i="8"/>
  <c r="BC5" i="8"/>
  <c r="BC7" i="8"/>
  <c r="BC9" i="8"/>
  <c r="BC12" i="8"/>
  <c r="BC14" i="8"/>
  <c r="BC17" i="8"/>
  <c r="BC18" i="8"/>
  <c r="BC20" i="8"/>
  <c r="BC5" i="4"/>
  <c r="BC24" i="8"/>
  <c r="BC4" i="5"/>
  <c r="BC26" i="8"/>
  <c r="BC35" i="8"/>
  <c r="BC37" i="8"/>
  <c r="BC39" i="8"/>
  <c r="BC44" i="8"/>
  <c r="BD4" i="8"/>
  <c r="BD5" i="8"/>
  <c r="BD7" i="8"/>
  <c r="BD9" i="8"/>
  <c r="BD12" i="8"/>
  <c r="BD14" i="8"/>
  <c r="BD17" i="8"/>
  <c r="BD18" i="8"/>
  <c r="BD20" i="8"/>
  <c r="BD5" i="4"/>
  <c r="BD24" i="8"/>
  <c r="BD4" i="5"/>
  <c r="BD26" i="8"/>
  <c r="BD35" i="8"/>
  <c r="BD37" i="8"/>
  <c r="BD39" i="8"/>
  <c r="BD44" i="8"/>
  <c r="BE4" i="8"/>
  <c r="BE5" i="8"/>
  <c r="BE7" i="8"/>
  <c r="BE9" i="8"/>
  <c r="BE12" i="8"/>
  <c r="BE14" i="8"/>
  <c r="BE17" i="8"/>
  <c r="BE18" i="8"/>
  <c r="BE20" i="8"/>
  <c r="BE5" i="4"/>
  <c r="BE24" i="8"/>
  <c r="BE4" i="5"/>
  <c r="BE26" i="8"/>
  <c r="BE35" i="8"/>
  <c r="BE37" i="8"/>
  <c r="BE39" i="8"/>
  <c r="BE44" i="8"/>
  <c r="BF4" i="8"/>
  <c r="BF5" i="8"/>
  <c r="BF7" i="8"/>
  <c r="BF9" i="8"/>
  <c r="BF12" i="8"/>
  <c r="BF14" i="8"/>
  <c r="BF17" i="8"/>
  <c r="BF18" i="8"/>
  <c r="BF20" i="8"/>
  <c r="BF5" i="4"/>
  <c r="BF24" i="8"/>
  <c r="BF4" i="5"/>
  <c r="BF26" i="8"/>
  <c r="BF35" i="8"/>
  <c r="BF37" i="8"/>
  <c r="BF39" i="8"/>
  <c r="BF44" i="8"/>
  <c r="BG4" i="8"/>
  <c r="BG5" i="8"/>
  <c r="BG7" i="8"/>
  <c r="BG9" i="8"/>
  <c r="BG12" i="8"/>
  <c r="BG14" i="8"/>
  <c r="BG17" i="8"/>
  <c r="BG18" i="8"/>
  <c r="BG20" i="8"/>
  <c r="BG5" i="4"/>
  <c r="BG24" i="8"/>
  <c r="BG4" i="5"/>
  <c r="BG26" i="8"/>
  <c r="BG35" i="8"/>
  <c r="BG37" i="8"/>
  <c r="BG39" i="8"/>
  <c r="BG44" i="8"/>
  <c r="BH4" i="8"/>
  <c r="BH5" i="8"/>
  <c r="BH7" i="8"/>
  <c r="BH9" i="8"/>
  <c r="BH12" i="8"/>
  <c r="BH14" i="8"/>
  <c r="BH17" i="8"/>
  <c r="BH18" i="8"/>
  <c r="BH20" i="8"/>
  <c r="BH5" i="4"/>
  <c r="BH24" i="8"/>
  <c r="BH4" i="5"/>
  <c r="BH26" i="8"/>
  <c r="BH35" i="8"/>
  <c r="BH37" i="8"/>
  <c r="BH39" i="8"/>
  <c r="BH44" i="8"/>
  <c r="BI4" i="8"/>
  <c r="BI5" i="8"/>
  <c r="BI7" i="8"/>
  <c r="BI9" i="8"/>
  <c r="BI12" i="8"/>
  <c r="BI14" i="8"/>
  <c r="BI17" i="8"/>
  <c r="BI18" i="8"/>
  <c r="BI20" i="8"/>
  <c r="BI5" i="4"/>
  <c r="BI24" i="8"/>
  <c r="BI4" i="5"/>
  <c r="BI26" i="8"/>
  <c r="BI35" i="8"/>
  <c r="BI37" i="8"/>
  <c r="BI39" i="8"/>
  <c r="BI44" i="8"/>
  <c r="BJ4" i="8"/>
  <c r="BJ5" i="8"/>
  <c r="BJ7" i="8"/>
  <c r="BJ9" i="8"/>
  <c r="BJ12" i="8"/>
  <c r="BJ14" i="8"/>
  <c r="BJ17" i="8"/>
  <c r="BJ18" i="8"/>
  <c r="BJ20" i="8"/>
  <c r="BJ5" i="4"/>
  <c r="BJ24" i="8"/>
  <c r="BJ4" i="5"/>
  <c r="BJ26" i="8"/>
  <c r="BJ35" i="8"/>
  <c r="BJ37" i="8"/>
  <c r="BJ39" i="8"/>
  <c r="BJ44" i="8"/>
  <c r="BK4" i="8"/>
  <c r="BK5" i="8"/>
  <c r="BK7" i="8"/>
  <c r="BK9" i="8"/>
  <c r="BK12" i="8"/>
  <c r="BK14" i="8"/>
  <c r="BK17" i="8"/>
  <c r="BK18" i="8"/>
  <c r="BK20" i="8"/>
  <c r="BK5" i="4"/>
  <c r="BK24" i="8"/>
  <c r="BK4" i="5"/>
  <c r="BK26" i="8"/>
  <c r="BK35" i="8"/>
  <c r="BK37" i="8"/>
  <c r="BK39" i="8"/>
  <c r="BK44" i="8"/>
  <c r="BL4" i="8"/>
  <c r="BL5" i="8"/>
  <c r="BL7" i="8"/>
  <c r="BL9" i="8"/>
  <c r="BL12" i="8"/>
  <c r="BL14" i="8"/>
  <c r="BL17" i="8"/>
  <c r="BL18" i="8"/>
  <c r="BL20" i="8"/>
  <c r="BL5" i="4"/>
  <c r="BL24" i="8"/>
  <c r="BL4" i="5"/>
  <c r="BL26" i="8"/>
  <c r="BL35" i="8"/>
  <c r="BL37" i="8"/>
  <c r="BL39" i="8"/>
  <c r="BL44" i="8"/>
  <c r="BM4" i="8"/>
  <c r="BM5" i="8"/>
  <c r="BM7" i="8"/>
  <c r="BM9" i="8"/>
  <c r="BM12" i="8"/>
  <c r="BM14" i="8"/>
  <c r="BM17" i="8"/>
  <c r="BM18" i="8"/>
  <c r="BM20" i="8"/>
  <c r="BM5" i="4"/>
  <c r="BM24" i="8"/>
  <c r="BM4" i="5"/>
  <c r="BM26" i="8"/>
  <c r="BM35" i="8"/>
  <c r="BM37" i="8"/>
  <c r="BM39" i="8"/>
  <c r="BM44" i="8"/>
  <c r="BN4" i="8"/>
  <c r="BN5" i="8"/>
  <c r="BN7" i="8"/>
  <c r="BN9" i="8"/>
  <c r="BN12" i="8"/>
  <c r="BN14" i="8"/>
  <c r="BN17" i="8"/>
  <c r="BN18" i="8"/>
  <c r="BN20" i="8"/>
  <c r="BN5" i="4"/>
  <c r="BN24" i="8"/>
  <c r="BN4" i="5"/>
  <c r="BN26" i="8"/>
  <c r="BN35" i="8"/>
  <c r="BN37" i="8"/>
  <c r="BN39" i="8"/>
  <c r="BN44" i="8"/>
  <c r="BO4" i="8"/>
  <c r="BO5" i="8"/>
  <c r="BO7" i="8"/>
  <c r="BO9" i="8"/>
  <c r="BO12" i="8"/>
  <c r="BO14" i="8"/>
  <c r="BO17" i="8"/>
  <c r="BO18" i="8"/>
  <c r="BO20" i="8"/>
  <c r="BO5" i="4"/>
  <c r="BO24" i="8"/>
  <c r="BO4" i="5"/>
  <c r="BO26" i="8"/>
  <c r="BO35" i="8"/>
  <c r="BO37" i="8"/>
  <c r="BO39" i="8"/>
  <c r="BO44" i="8"/>
  <c r="BP4" i="8"/>
  <c r="BP5" i="8"/>
  <c r="BP7" i="8"/>
  <c r="BP9" i="8"/>
  <c r="BP12" i="8"/>
  <c r="BP14" i="8"/>
  <c r="BP17" i="8"/>
  <c r="BP18" i="8"/>
  <c r="BP20" i="8"/>
  <c r="BP5" i="4"/>
  <c r="BP24" i="8"/>
  <c r="BP4" i="5"/>
  <c r="BP26" i="8"/>
  <c r="BP35" i="8"/>
  <c r="BP37" i="8"/>
  <c r="BP39" i="8"/>
  <c r="BP44" i="8"/>
  <c r="BQ4" i="8"/>
  <c r="BQ5" i="8"/>
  <c r="BQ7" i="8"/>
  <c r="BQ9" i="8"/>
  <c r="BQ12" i="8"/>
  <c r="BQ14" i="8"/>
  <c r="BQ17" i="8"/>
  <c r="BQ18" i="8"/>
  <c r="BQ20" i="8"/>
  <c r="BQ5" i="4"/>
  <c r="BQ24" i="8"/>
  <c r="BQ4" i="5"/>
  <c r="BQ26" i="8"/>
  <c r="BQ35" i="8"/>
  <c r="BQ37" i="8"/>
  <c r="BQ39" i="8"/>
  <c r="BQ44" i="8"/>
  <c r="BR4" i="8"/>
  <c r="BR5" i="8"/>
  <c r="BR7" i="8"/>
  <c r="BR9" i="8"/>
  <c r="BR12" i="8"/>
  <c r="BR14" i="8"/>
  <c r="BR17" i="8"/>
  <c r="BR18" i="8"/>
  <c r="BR20" i="8"/>
  <c r="BR5" i="4"/>
  <c r="BR24" i="8"/>
  <c r="BR4" i="5"/>
  <c r="BR26" i="8"/>
  <c r="BR35" i="8"/>
  <c r="BR37" i="8"/>
  <c r="BR39" i="8"/>
  <c r="BR44" i="8"/>
  <c r="BS4" i="8"/>
  <c r="BS5" i="8"/>
  <c r="BS7" i="8"/>
  <c r="BS9" i="8"/>
  <c r="BS12" i="8"/>
  <c r="BS14" i="8"/>
  <c r="BS17" i="8"/>
  <c r="BS18" i="8"/>
  <c r="BS20" i="8"/>
  <c r="BS5" i="4"/>
  <c r="BS24" i="8"/>
  <c r="BS4" i="5"/>
  <c r="BS26" i="8"/>
  <c r="BS35" i="8"/>
  <c r="BS37" i="8"/>
  <c r="BS39" i="8"/>
  <c r="BS44" i="8"/>
  <c r="BT4" i="8"/>
  <c r="BT5" i="8"/>
  <c r="BT7" i="8"/>
  <c r="BT9" i="8"/>
  <c r="BT12" i="8"/>
  <c r="BT14" i="8"/>
  <c r="BT17" i="8"/>
  <c r="BT18" i="8"/>
  <c r="BT20" i="8"/>
  <c r="BT5" i="4"/>
  <c r="BT24" i="8"/>
  <c r="BT4" i="5"/>
  <c r="BT26" i="8"/>
  <c r="BT35" i="8"/>
  <c r="BT37" i="8"/>
  <c r="BT39" i="8"/>
  <c r="BT44" i="8"/>
  <c r="BU4" i="8"/>
  <c r="BU5" i="8"/>
  <c r="BU7" i="8"/>
  <c r="BU9" i="8"/>
  <c r="BU12" i="8"/>
  <c r="BU14" i="8"/>
  <c r="BU17" i="8"/>
  <c r="BU18" i="8"/>
  <c r="BU20" i="8"/>
  <c r="BU5" i="4"/>
  <c r="BU24" i="8"/>
  <c r="BU4" i="5"/>
  <c r="BU26" i="8"/>
  <c r="BU35" i="8"/>
  <c r="BU37" i="8"/>
  <c r="BU39" i="8"/>
  <c r="BU44" i="8"/>
  <c r="BV4" i="8"/>
  <c r="BV5" i="8"/>
  <c r="BV7" i="8"/>
  <c r="BV9" i="8"/>
  <c r="BV12" i="8"/>
  <c r="BV14" i="8"/>
  <c r="BV17" i="8"/>
  <c r="BV18" i="8"/>
  <c r="BV20" i="8"/>
  <c r="BV4" i="5"/>
  <c r="BV26" i="8"/>
  <c r="BV35" i="8"/>
  <c r="BV37" i="8"/>
  <c r="BV39" i="8"/>
  <c r="BV44" i="8"/>
  <c r="D41" i="8"/>
  <c r="D42" i="8"/>
  <c r="D43" i="8"/>
  <c r="E41" i="8"/>
  <c r="E42" i="8"/>
  <c r="E43" i="8"/>
  <c r="F41" i="8"/>
  <c r="F42" i="8"/>
  <c r="F43" i="8"/>
  <c r="G41" i="8"/>
  <c r="G42" i="8"/>
  <c r="G43" i="8"/>
  <c r="H41" i="8"/>
  <c r="H42" i="8"/>
  <c r="H43" i="8"/>
  <c r="I41" i="8"/>
  <c r="I42" i="8"/>
  <c r="I43" i="8"/>
  <c r="J41" i="8"/>
  <c r="J42" i="8"/>
  <c r="J43" i="8"/>
  <c r="K41" i="8"/>
  <c r="K42" i="8"/>
  <c r="K43" i="8"/>
  <c r="L41" i="8"/>
  <c r="L42" i="8"/>
  <c r="L43" i="8"/>
  <c r="M41" i="8"/>
  <c r="M42" i="8"/>
  <c r="M43" i="8"/>
  <c r="N41" i="8"/>
  <c r="N42" i="8"/>
  <c r="N43" i="8"/>
  <c r="O41" i="8"/>
  <c r="O42" i="8"/>
  <c r="O43" i="8"/>
  <c r="P41" i="8"/>
  <c r="P42" i="8"/>
  <c r="P43" i="8"/>
  <c r="Q41" i="8"/>
  <c r="Q42" i="8"/>
  <c r="Q43" i="8"/>
  <c r="R41" i="8"/>
  <c r="R42" i="8"/>
  <c r="R43" i="8"/>
  <c r="S41" i="8"/>
  <c r="S42" i="8"/>
  <c r="S43" i="8"/>
  <c r="T41" i="8"/>
  <c r="T42" i="8"/>
  <c r="T43" i="8"/>
  <c r="U41" i="8"/>
  <c r="U42" i="8"/>
  <c r="U43" i="8"/>
  <c r="V41" i="8"/>
  <c r="V42" i="8"/>
  <c r="V43" i="8"/>
  <c r="W41" i="8"/>
  <c r="W42" i="8"/>
  <c r="W43" i="8"/>
  <c r="X41" i="8"/>
  <c r="X42" i="8"/>
  <c r="X43" i="8"/>
  <c r="Y41" i="8"/>
  <c r="Y42" i="8"/>
  <c r="Y43" i="8"/>
  <c r="Z41" i="8"/>
  <c r="Z42" i="8"/>
  <c r="Z43" i="8"/>
  <c r="AA41" i="8"/>
  <c r="AA42" i="8"/>
  <c r="AA43" i="8"/>
  <c r="AB41" i="8"/>
  <c r="AB42" i="8"/>
  <c r="AB43" i="8"/>
  <c r="AC41" i="8"/>
  <c r="AC42" i="8"/>
  <c r="AC43" i="8"/>
  <c r="AD41" i="8"/>
  <c r="AD42" i="8"/>
  <c r="AD43" i="8"/>
  <c r="AE41" i="8"/>
  <c r="AE42" i="8"/>
  <c r="AE43" i="8"/>
  <c r="AF41" i="8"/>
  <c r="AF42" i="8"/>
  <c r="AF43" i="8"/>
  <c r="AG41" i="8"/>
  <c r="AG42" i="8"/>
  <c r="AG43" i="8"/>
  <c r="AH41" i="8"/>
  <c r="AH42" i="8"/>
  <c r="AH43" i="8"/>
  <c r="AI41" i="8"/>
  <c r="AI42" i="8"/>
  <c r="AI43" i="8"/>
  <c r="AJ41" i="8"/>
  <c r="AJ42" i="8"/>
  <c r="AJ43" i="8"/>
  <c r="AK41" i="8"/>
  <c r="AK42" i="8"/>
  <c r="AK43" i="8"/>
  <c r="AL41" i="8"/>
  <c r="AL42" i="8"/>
  <c r="AL43" i="8"/>
  <c r="AM41" i="8"/>
  <c r="AM42" i="8"/>
  <c r="AM43" i="8"/>
  <c r="AN41" i="8"/>
  <c r="AN42" i="8"/>
  <c r="AN43" i="8"/>
  <c r="AO41" i="8"/>
  <c r="AO42" i="8"/>
  <c r="AO43" i="8"/>
  <c r="AP41" i="8"/>
  <c r="AP42" i="8"/>
  <c r="AP43" i="8"/>
  <c r="AQ41" i="8"/>
  <c r="AQ42" i="8"/>
  <c r="AQ43" i="8"/>
  <c r="AR41" i="8"/>
  <c r="AR42" i="8"/>
  <c r="AR43" i="8"/>
  <c r="AS41" i="8"/>
  <c r="AS42" i="8"/>
  <c r="AS43" i="8"/>
  <c r="AT41" i="8"/>
  <c r="AT42" i="8"/>
  <c r="AT43" i="8"/>
  <c r="AU41" i="8"/>
  <c r="AU42" i="8"/>
  <c r="AU43" i="8"/>
  <c r="AV41" i="8"/>
  <c r="AV42" i="8"/>
  <c r="AV43" i="8"/>
  <c r="AW41" i="8"/>
  <c r="AW42" i="8"/>
  <c r="AW43" i="8"/>
  <c r="AX41" i="8"/>
  <c r="AX42" i="8"/>
  <c r="AX43" i="8"/>
  <c r="AY41" i="8"/>
  <c r="AY42" i="8"/>
  <c r="AY43" i="8"/>
  <c r="AZ41" i="8"/>
  <c r="AZ42" i="8"/>
  <c r="AZ43" i="8"/>
  <c r="BA41" i="8"/>
  <c r="BA42" i="8"/>
  <c r="BA43" i="8"/>
  <c r="BB41" i="8"/>
  <c r="BB42" i="8"/>
  <c r="BB43" i="8"/>
  <c r="BC41" i="8"/>
  <c r="BC42" i="8"/>
  <c r="BC43" i="8"/>
  <c r="BD41" i="8"/>
  <c r="BD42" i="8"/>
  <c r="BD43" i="8"/>
  <c r="BE41" i="8"/>
  <c r="BE42" i="8"/>
  <c r="BE43" i="8"/>
  <c r="BF41" i="8"/>
  <c r="BF42" i="8"/>
  <c r="BF43" i="8"/>
  <c r="BG41" i="8"/>
  <c r="BG42" i="8"/>
  <c r="BG43" i="8"/>
  <c r="BH41" i="8"/>
  <c r="BH42" i="8"/>
  <c r="BH43" i="8"/>
  <c r="BI41" i="8"/>
  <c r="BI42" i="8"/>
  <c r="BI43" i="8"/>
  <c r="BJ41" i="8"/>
  <c r="BJ42" i="8"/>
  <c r="BJ43" i="8"/>
  <c r="BK41" i="8"/>
  <c r="BK42" i="8"/>
  <c r="BK43" i="8"/>
  <c r="BL41" i="8"/>
  <c r="BL42" i="8"/>
  <c r="BL43" i="8"/>
  <c r="BM41" i="8"/>
  <c r="BM42" i="8"/>
  <c r="BM43" i="8"/>
  <c r="BN41" i="8"/>
  <c r="BN42" i="8"/>
  <c r="BN43" i="8"/>
  <c r="BO41" i="8"/>
  <c r="BO42" i="8"/>
  <c r="BO43" i="8"/>
  <c r="BP41" i="8"/>
  <c r="BP42" i="8"/>
  <c r="BP43" i="8"/>
  <c r="BQ41" i="8"/>
  <c r="BQ42" i="8"/>
  <c r="BQ43" i="8"/>
  <c r="BR41" i="8"/>
  <c r="BR42" i="8"/>
  <c r="BR43" i="8"/>
  <c r="BS41" i="8"/>
  <c r="BS42" i="8"/>
  <c r="BS43" i="8"/>
  <c r="BT41" i="8"/>
  <c r="BT42" i="8"/>
  <c r="BT43" i="8"/>
  <c r="BU41" i="8"/>
  <c r="BU42" i="8"/>
  <c r="BU43" i="8"/>
  <c r="BV41" i="8"/>
  <c r="BV42" i="8"/>
  <c r="BV43" i="8"/>
  <c r="C5" i="8"/>
  <c r="C9" i="8"/>
  <c r="C14" i="8"/>
  <c r="C17" i="8"/>
  <c r="C18" i="8"/>
  <c r="C20" i="8"/>
  <c r="C5" i="4"/>
  <c r="C24" i="8"/>
  <c r="C4" i="5"/>
  <c r="C26" i="8"/>
  <c r="C31" i="8"/>
  <c r="C35" i="8"/>
  <c r="C37" i="8"/>
  <c r="C39" i="8"/>
  <c r="C44" i="8"/>
  <c r="C43" i="8"/>
  <c r="C41" i="8"/>
  <c r="C42" i="8"/>
  <c r="B43" i="8"/>
  <c r="B41" i="8"/>
  <c r="B42" i="8"/>
  <c r="A43" i="8"/>
  <c r="C12" i="2"/>
  <c r="C32" i="8"/>
  <c r="C33" i="8"/>
  <c r="D12" i="2"/>
  <c r="D32" i="8"/>
  <c r="D33" i="8"/>
  <c r="E12" i="2"/>
  <c r="E32" i="8"/>
  <c r="E33" i="8"/>
  <c r="F12" i="2"/>
  <c r="F32" i="8"/>
  <c r="F33" i="8"/>
  <c r="G12" i="2"/>
  <c r="G32" i="8"/>
  <c r="G33" i="8"/>
  <c r="H12" i="2"/>
  <c r="H32" i="8"/>
  <c r="H33" i="8"/>
  <c r="I12" i="2"/>
  <c r="I32" i="8"/>
  <c r="I33" i="8"/>
  <c r="J12" i="2"/>
  <c r="J32" i="8"/>
  <c r="J33" i="8"/>
  <c r="K12" i="2"/>
  <c r="K32" i="8"/>
  <c r="K33" i="8"/>
  <c r="L12" i="2"/>
  <c r="L32" i="8"/>
  <c r="L33" i="8"/>
  <c r="M12" i="2"/>
  <c r="M32" i="8"/>
  <c r="M33" i="8"/>
  <c r="N12" i="2"/>
  <c r="N32" i="8"/>
  <c r="N33" i="8"/>
  <c r="O12" i="2"/>
  <c r="O32" i="8"/>
  <c r="O33" i="8"/>
  <c r="P12" i="2"/>
  <c r="P32" i="8"/>
  <c r="P33" i="8"/>
  <c r="Q12" i="2"/>
  <c r="Q32" i="8"/>
  <c r="Q33" i="8"/>
  <c r="R12" i="2"/>
  <c r="R32" i="8"/>
  <c r="R33" i="8"/>
  <c r="S12" i="2"/>
  <c r="S32" i="8"/>
  <c r="S33" i="8"/>
  <c r="D37" i="1"/>
  <c r="D38" i="1"/>
  <c r="T12" i="2"/>
  <c r="T32" i="8"/>
  <c r="T33" i="8"/>
  <c r="V12" i="2"/>
  <c r="V32" i="8"/>
  <c r="V33" i="8"/>
  <c r="W12" i="2"/>
  <c r="W32" i="8"/>
  <c r="W33" i="8"/>
  <c r="X12" i="2"/>
  <c r="X32" i="8"/>
  <c r="X33" i="8"/>
  <c r="Y12" i="2"/>
  <c r="Y32" i="8"/>
  <c r="Y33" i="8"/>
  <c r="Z12" i="2"/>
  <c r="Z32" i="8"/>
  <c r="Z33" i="8"/>
  <c r="AA12" i="2"/>
  <c r="AA32" i="8"/>
  <c r="AA33" i="8"/>
  <c r="AB12" i="2"/>
  <c r="AB32" i="8"/>
  <c r="AB33" i="8"/>
  <c r="AC12" i="2"/>
  <c r="AC32" i="8"/>
  <c r="AC33" i="8"/>
  <c r="AD12" i="2"/>
  <c r="AD32" i="8"/>
  <c r="AD33" i="8"/>
  <c r="AE12" i="2"/>
  <c r="AE32" i="8"/>
  <c r="AE33" i="8"/>
  <c r="AF12" i="2"/>
  <c r="AF32" i="8"/>
  <c r="AF33" i="8"/>
  <c r="AG12" i="2"/>
  <c r="AG32" i="8"/>
  <c r="AG33" i="8"/>
  <c r="AH12" i="2"/>
  <c r="AH32" i="8"/>
  <c r="AH33" i="8"/>
  <c r="AI12" i="2"/>
  <c r="AI32" i="8"/>
  <c r="AI33" i="8"/>
  <c r="AJ12" i="2"/>
  <c r="AJ32" i="8"/>
  <c r="AJ33" i="8"/>
  <c r="AK12" i="2"/>
  <c r="AK32" i="8"/>
  <c r="AK33" i="8"/>
  <c r="AL12" i="2"/>
  <c r="AL32" i="8"/>
  <c r="AL33" i="8"/>
  <c r="AM12" i="2"/>
  <c r="AM32" i="8"/>
  <c r="AM33" i="8"/>
  <c r="AN12" i="2"/>
  <c r="AN32" i="8"/>
  <c r="AN33" i="8"/>
  <c r="AO12" i="2"/>
  <c r="AO32" i="8"/>
  <c r="AO33" i="8"/>
  <c r="AP12" i="2"/>
  <c r="AP32" i="8"/>
  <c r="AP33" i="8"/>
  <c r="AQ12" i="2"/>
  <c r="AQ32" i="8"/>
  <c r="AQ33" i="8"/>
  <c r="AR12" i="2"/>
  <c r="AR32" i="8"/>
  <c r="AR33" i="8"/>
  <c r="AS12" i="2"/>
  <c r="AS32" i="8"/>
  <c r="AS33" i="8"/>
  <c r="AT12" i="2"/>
  <c r="AT32" i="8"/>
  <c r="AT33" i="8"/>
  <c r="AU12" i="2"/>
  <c r="AU32" i="8"/>
  <c r="AU33" i="8"/>
  <c r="AV12" i="2"/>
  <c r="AV32" i="8"/>
  <c r="AV33" i="8"/>
  <c r="AW12" i="2"/>
  <c r="AW32" i="8"/>
  <c r="AW33" i="8"/>
  <c r="AX12" i="2"/>
  <c r="AX32" i="8"/>
  <c r="AX33" i="8"/>
  <c r="AY12" i="2"/>
  <c r="AY32" i="8"/>
  <c r="AY33" i="8"/>
  <c r="AZ12" i="2"/>
  <c r="AZ32" i="8"/>
  <c r="AZ33" i="8"/>
  <c r="BA12" i="2"/>
  <c r="BA32" i="8"/>
  <c r="BA33" i="8"/>
  <c r="BB12" i="2"/>
  <c r="BB32" i="8"/>
  <c r="BB33" i="8"/>
  <c r="BC12" i="2"/>
  <c r="BC32" i="8"/>
  <c r="BC33" i="8"/>
  <c r="BD12" i="2"/>
  <c r="BD32" i="8"/>
  <c r="BD33" i="8"/>
  <c r="BE12" i="2"/>
  <c r="BE32" i="8"/>
  <c r="BE33" i="8"/>
  <c r="BF12" i="2"/>
  <c r="BF32" i="8"/>
  <c r="BF33" i="8"/>
  <c r="BG12" i="2"/>
  <c r="BG32" i="8"/>
  <c r="BG33" i="8"/>
  <c r="BH12" i="2"/>
  <c r="BH32" i="8"/>
  <c r="BH33" i="8"/>
  <c r="BI12" i="2"/>
  <c r="BI32" i="8"/>
  <c r="BI33" i="8"/>
  <c r="BJ12" i="2"/>
  <c r="BJ32" i="8"/>
  <c r="BJ33" i="8"/>
  <c r="BK12" i="2"/>
  <c r="BK32" i="8"/>
  <c r="BK33" i="8"/>
  <c r="BL12" i="2"/>
  <c r="BL32" i="8"/>
  <c r="BL33" i="8"/>
  <c r="BM12" i="2"/>
  <c r="BM32" i="8"/>
  <c r="BM33" i="8"/>
  <c r="BN12" i="2"/>
  <c r="BN32" i="8"/>
  <c r="BN33" i="8"/>
  <c r="BO12" i="2"/>
  <c r="BO32" i="8"/>
  <c r="BO33" i="8"/>
  <c r="BP12" i="2"/>
  <c r="BP32" i="8"/>
  <c r="BP33" i="8"/>
  <c r="BQ12" i="2"/>
  <c r="BQ32" i="8"/>
  <c r="BQ33" i="8"/>
  <c r="BR12" i="2"/>
  <c r="BR32" i="8"/>
  <c r="BR33" i="8"/>
  <c r="BS12" i="2"/>
  <c r="BS32" i="8"/>
  <c r="BS33" i="8"/>
  <c r="BT12" i="2"/>
  <c r="BT32" i="8"/>
  <c r="BT33" i="8"/>
  <c r="BU12" i="2"/>
  <c r="BU32" i="8"/>
  <c r="BU33" i="8"/>
  <c r="BV12" i="2"/>
  <c r="BV32" i="8"/>
  <c r="BV33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AG8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2" i="8"/>
  <c r="B1" i="8"/>
  <c r="BH10" i="2"/>
  <c r="BJ10" i="2"/>
  <c r="BL10" i="2"/>
  <c r="BN10" i="2"/>
  <c r="BP10" i="2"/>
  <c r="BR10" i="2"/>
  <c r="BT10" i="2"/>
  <c r="BV10" i="2"/>
  <c r="Q10" i="2"/>
  <c r="S10" i="2"/>
  <c r="U10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D11" i="2"/>
  <c r="F11" i="2"/>
  <c r="H11" i="2"/>
  <c r="J11" i="2"/>
  <c r="L11" i="2"/>
  <c r="N11" i="2"/>
  <c r="AF11" i="2"/>
  <c r="AG11" i="2"/>
  <c r="AH11" i="2"/>
  <c r="AH10" i="2"/>
  <c r="AH13" i="2"/>
  <c r="AI11" i="2"/>
  <c r="AJ11" i="2"/>
  <c r="AK11" i="2"/>
  <c r="AL11" i="2"/>
  <c r="AL10" i="2"/>
  <c r="AL13" i="2"/>
  <c r="AM11" i="2"/>
  <c r="AN11" i="2"/>
  <c r="AO11" i="2"/>
  <c r="AP11" i="2"/>
  <c r="AP10" i="2"/>
  <c r="AP13" i="2"/>
  <c r="AQ11" i="2"/>
  <c r="AR11" i="2"/>
  <c r="AS11" i="2"/>
  <c r="AT11" i="2"/>
  <c r="AT10" i="2"/>
  <c r="AT13" i="2"/>
  <c r="AU11" i="2"/>
  <c r="AV11" i="2"/>
  <c r="AW11" i="2"/>
  <c r="AX11" i="2"/>
  <c r="AX10" i="2"/>
  <c r="AX13" i="2"/>
  <c r="AY11" i="2"/>
  <c r="AZ11" i="2"/>
  <c r="BA11" i="2"/>
  <c r="BB11" i="2"/>
  <c r="BB10" i="2"/>
  <c r="BB13" i="2"/>
  <c r="BC11" i="2"/>
  <c r="BD11" i="2"/>
  <c r="BE11" i="2"/>
  <c r="BF11" i="2"/>
  <c r="BF10" i="2"/>
  <c r="BF13" i="2"/>
  <c r="BG11" i="2"/>
  <c r="BH11" i="2"/>
  <c r="BI11" i="2"/>
  <c r="BJ11" i="2"/>
  <c r="BJ13" i="2"/>
  <c r="BK11" i="2"/>
  <c r="BL11" i="2"/>
  <c r="BM11" i="2"/>
  <c r="BN11" i="2"/>
  <c r="BN13" i="2"/>
  <c r="BO11" i="2"/>
  <c r="BP11" i="2"/>
  <c r="BQ11" i="2"/>
  <c r="BR11" i="2"/>
  <c r="BR13" i="2"/>
  <c r="BS11" i="2"/>
  <c r="BT11" i="2"/>
  <c r="BU11" i="2"/>
  <c r="BV11" i="2"/>
  <c r="BV13" i="2"/>
  <c r="V11" i="2"/>
  <c r="X11" i="2"/>
  <c r="Z11" i="2"/>
  <c r="AB11" i="2"/>
  <c r="AD11" i="2"/>
  <c r="U11" i="2"/>
  <c r="Q11" i="2"/>
  <c r="S11" i="2"/>
  <c r="D10" i="2"/>
  <c r="F10" i="2"/>
  <c r="H10" i="2"/>
  <c r="J10" i="2"/>
  <c r="L10" i="2"/>
  <c r="N10" i="2"/>
  <c r="B11" i="2"/>
  <c r="B41" i="1"/>
  <c r="B43" i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E7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C4" i="2"/>
  <c r="C6" i="2"/>
  <c r="C10" i="2"/>
  <c r="D4" i="2"/>
  <c r="D6" i="2"/>
  <c r="D17" i="2"/>
  <c r="E4" i="2"/>
  <c r="E6" i="2"/>
  <c r="E10" i="2"/>
  <c r="E17" i="2"/>
  <c r="F4" i="2"/>
  <c r="F6" i="2"/>
  <c r="F17" i="2"/>
  <c r="G4" i="2"/>
  <c r="G6" i="2"/>
  <c r="G10" i="2"/>
  <c r="G17" i="2"/>
  <c r="H4" i="2"/>
  <c r="H6" i="2"/>
  <c r="H17" i="2"/>
  <c r="I4" i="2"/>
  <c r="I6" i="2"/>
  <c r="I10" i="2"/>
  <c r="I17" i="2"/>
  <c r="J4" i="2"/>
  <c r="J6" i="2"/>
  <c r="J17" i="2"/>
  <c r="K4" i="2"/>
  <c r="K6" i="2"/>
  <c r="K10" i="2"/>
  <c r="K17" i="2"/>
  <c r="L4" i="2"/>
  <c r="L6" i="2"/>
  <c r="L17" i="2"/>
  <c r="M4" i="2"/>
  <c r="M6" i="2"/>
  <c r="M10" i="2"/>
  <c r="M17" i="2"/>
  <c r="N4" i="2"/>
  <c r="N6" i="2"/>
  <c r="N17" i="2"/>
  <c r="O4" i="2"/>
  <c r="O6" i="2"/>
  <c r="O10" i="2"/>
  <c r="O17" i="2"/>
  <c r="D7" i="1"/>
  <c r="D8" i="1"/>
  <c r="P4" i="2"/>
  <c r="P6" i="2"/>
  <c r="P10" i="2"/>
  <c r="P17" i="2"/>
  <c r="Q4" i="2"/>
  <c r="Q6" i="2"/>
  <c r="Q17" i="2"/>
  <c r="R4" i="2"/>
  <c r="R6" i="2"/>
  <c r="R10" i="2"/>
  <c r="R17" i="2"/>
  <c r="S4" i="2"/>
  <c r="S6" i="2"/>
  <c r="D9" i="1"/>
  <c r="T4" i="2"/>
  <c r="T6" i="2"/>
  <c r="T10" i="2"/>
  <c r="B17" i="2"/>
  <c r="U4" i="2"/>
  <c r="U6" i="2"/>
  <c r="V4" i="2"/>
  <c r="V6" i="2"/>
  <c r="V10" i="2"/>
  <c r="W4" i="2"/>
  <c r="W6" i="2"/>
  <c r="W10" i="2"/>
  <c r="X4" i="2"/>
  <c r="X6" i="2"/>
  <c r="X10" i="2"/>
  <c r="Y4" i="2"/>
  <c r="Y6" i="2"/>
  <c r="Y10" i="2"/>
  <c r="Z4" i="2"/>
  <c r="Z6" i="2"/>
  <c r="Z10" i="2"/>
  <c r="AA4" i="2"/>
  <c r="AA6" i="2"/>
  <c r="AA10" i="2"/>
  <c r="AB4" i="2"/>
  <c r="AB6" i="2"/>
  <c r="AB10" i="2"/>
  <c r="AC4" i="2"/>
  <c r="AC6" i="2"/>
  <c r="AC10" i="2"/>
  <c r="AD4" i="2"/>
  <c r="AD6" i="2"/>
  <c r="AD10" i="2"/>
  <c r="AE4" i="2"/>
  <c r="AE6" i="2"/>
  <c r="AE10" i="2"/>
  <c r="AF4" i="2"/>
  <c r="AF10" i="2"/>
  <c r="AG10" i="2"/>
  <c r="AG13" i="2"/>
  <c r="AI10" i="2"/>
  <c r="AI13" i="2"/>
  <c r="AJ10" i="2"/>
  <c r="AK10" i="2"/>
  <c r="AK13" i="2"/>
  <c r="AM10" i="2"/>
  <c r="AM13" i="2"/>
  <c r="AN10" i="2"/>
  <c r="AO10" i="2"/>
  <c r="AO13" i="2"/>
  <c r="AQ10" i="2"/>
  <c r="AQ13" i="2"/>
  <c r="AR10" i="2"/>
  <c r="AS10" i="2"/>
  <c r="AS13" i="2"/>
  <c r="AU10" i="2"/>
  <c r="AU13" i="2"/>
  <c r="AV10" i="2"/>
  <c r="AW10" i="2"/>
  <c r="AW13" i="2"/>
  <c r="AY10" i="2"/>
  <c r="AY13" i="2"/>
  <c r="AZ10" i="2"/>
  <c r="BA10" i="2"/>
  <c r="BA13" i="2"/>
  <c r="BC10" i="2"/>
  <c r="BC13" i="2"/>
  <c r="BD10" i="2"/>
  <c r="BE10" i="2"/>
  <c r="BE13" i="2"/>
  <c r="BG10" i="2"/>
  <c r="BG13" i="2"/>
  <c r="BI10" i="2"/>
  <c r="BI13" i="2"/>
  <c r="BK10" i="2"/>
  <c r="BK13" i="2"/>
  <c r="BM10" i="2"/>
  <c r="BM13" i="2"/>
  <c r="BO10" i="2"/>
  <c r="BO13" i="2"/>
  <c r="BQ10" i="2"/>
  <c r="BQ13" i="2"/>
  <c r="BS10" i="2"/>
  <c r="BS13" i="2"/>
  <c r="BU10" i="2"/>
  <c r="BU13" i="2"/>
  <c r="B4" i="2"/>
  <c r="B10" i="2"/>
  <c r="D33" i="1"/>
  <c r="C7" i="1"/>
  <c r="C9" i="1"/>
  <c r="C8" i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78" i="3"/>
  <c r="O11" i="2"/>
  <c r="M11" i="2"/>
  <c r="K11" i="2"/>
  <c r="I11" i="2"/>
  <c r="G11" i="2"/>
  <c r="E11" i="2"/>
  <c r="C11" i="2"/>
  <c r="C13" i="2"/>
  <c r="AG5" i="2"/>
  <c r="AG6" i="2"/>
  <c r="AI5" i="2"/>
  <c r="AI6" i="2"/>
  <c r="AK5" i="2"/>
  <c r="AK6" i="2"/>
  <c r="AM5" i="2"/>
  <c r="AM6" i="2"/>
  <c r="AO5" i="2"/>
  <c r="AO6" i="2"/>
  <c r="AQ5" i="2"/>
  <c r="AQ6" i="2"/>
  <c r="AS5" i="2"/>
  <c r="AS6" i="2"/>
  <c r="AU5" i="2"/>
  <c r="AU6" i="2"/>
  <c r="AW5" i="2"/>
  <c r="AW6" i="2"/>
  <c r="AY5" i="2"/>
  <c r="AY6" i="2"/>
  <c r="BA5" i="2"/>
  <c r="BA6" i="2"/>
  <c r="BC5" i="2"/>
  <c r="BC6" i="2"/>
  <c r="BE5" i="2"/>
  <c r="BE6" i="2"/>
  <c r="BG5" i="2"/>
  <c r="BG6" i="2"/>
  <c r="BI5" i="2"/>
  <c r="BI6" i="2"/>
  <c r="BK5" i="2"/>
  <c r="BK6" i="2"/>
  <c r="BM5" i="2"/>
  <c r="BM6" i="2"/>
  <c r="BO5" i="2"/>
  <c r="BO6" i="2"/>
  <c r="BQ5" i="2"/>
  <c r="BQ6" i="2"/>
  <c r="BS5" i="2"/>
  <c r="BS6" i="2"/>
  <c r="BU5" i="2"/>
  <c r="BU6" i="2"/>
  <c r="AF5" i="2"/>
  <c r="AH5" i="2"/>
  <c r="AH6" i="2"/>
  <c r="AJ5" i="2"/>
  <c r="AJ6" i="2"/>
  <c r="AL5" i="2"/>
  <c r="AL6" i="2"/>
  <c r="AN5" i="2"/>
  <c r="AN6" i="2"/>
  <c r="AP5" i="2"/>
  <c r="AP6" i="2"/>
  <c r="AR5" i="2"/>
  <c r="AR6" i="2"/>
  <c r="AT5" i="2"/>
  <c r="AT6" i="2"/>
  <c r="AV5" i="2"/>
  <c r="AV6" i="2"/>
  <c r="AX5" i="2"/>
  <c r="AX6" i="2"/>
  <c r="AZ5" i="2"/>
  <c r="AZ6" i="2"/>
  <c r="BB5" i="2"/>
  <c r="BB6" i="2"/>
  <c r="BD5" i="2"/>
  <c r="BD6" i="2"/>
  <c r="BF5" i="2"/>
  <c r="BF6" i="2"/>
  <c r="BH5" i="2"/>
  <c r="BH6" i="2"/>
  <c r="BJ5" i="2"/>
  <c r="BJ6" i="2"/>
  <c r="BL5" i="2"/>
  <c r="BL6" i="2"/>
  <c r="BN5" i="2"/>
  <c r="BN6" i="2"/>
  <c r="BP5" i="2"/>
  <c r="BP6" i="2"/>
  <c r="BR5" i="2"/>
  <c r="BR6" i="2"/>
  <c r="BT5" i="2"/>
  <c r="BT6" i="2"/>
  <c r="BV5" i="2"/>
  <c r="BV6" i="2"/>
  <c r="AF6" i="2"/>
  <c r="BT13" i="2"/>
  <c r="BP13" i="2"/>
  <c r="BL13" i="2"/>
  <c r="BH13" i="2"/>
  <c r="BD13" i="2"/>
  <c r="AZ13" i="2"/>
  <c r="AV13" i="2"/>
  <c r="AR13" i="2"/>
  <c r="AN13" i="2"/>
  <c r="AJ13" i="2"/>
  <c r="AF13" i="2"/>
  <c r="P11" i="2"/>
  <c r="R11" i="2"/>
  <c r="U13" i="2"/>
  <c r="U15" i="2"/>
  <c r="T11" i="2"/>
  <c r="AE11" i="2"/>
  <c r="AE13" i="2"/>
  <c r="AE15" i="2"/>
  <c r="AC11" i="2"/>
  <c r="AC13" i="2"/>
  <c r="AA11" i="2"/>
  <c r="AA13" i="2"/>
  <c r="AA15" i="2"/>
  <c r="Y11" i="2"/>
  <c r="Y13" i="2"/>
  <c r="Y15" i="2"/>
  <c r="W11" i="2"/>
  <c r="W13" i="2"/>
  <c r="W15" i="2"/>
  <c r="B13" i="2"/>
  <c r="BV15" i="2"/>
  <c r="BU15" i="2"/>
  <c r="BT15" i="2"/>
  <c r="BS15" i="2"/>
  <c r="BR15" i="2"/>
  <c r="S17" i="2"/>
  <c r="T17" i="2"/>
  <c r="C17" i="2"/>
  <c r="AB13" i="2"/>
  <c r="X13" i="2"/>
  <c r="X15" i="2"/>
  <c r="R13" i="2"/>
  <c r="P13" i="2"/>
  <c r="P15" i="2"/>
  <c r="N13" i="2"/>
  <c r="L13" i="2"/>
  <c r="L15" i="2"/>
  <c r="J13" i="2"/>
  <c r="H13" i="2"/>
  <c r="H15" i="2"/>
  <c r="F13" i="2"/>
  <c r="F15" i="2"/>
  <c r="D13" i="2"/>
  <c r="D15" i="2"/>
  <c r="C15" i="2"/>
  <c r="G78" i="3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D13" i="2"/>
  <c r="AD15" i="2"/>
  <c r="AC15" i="2"/>
  <c r="AB15" i="2"/>
  <c r="Z13" i="2"/>
  <c r="Z15" i="2"/>
  <c r="V13" i="2"/>
  <c r="V15" i="2"/>
  <c r="T13" i="2"/>
  <c r="T15" i="2"/>
  <c r="S13" i="2"/>
  <c r="S15" i="2"/>
  <c r="R15" i="2"/>
  <c r="Q13" i="2"/>
  <c r="Q15" i="2"/>
  <c r="O13" i="2"/>
  <c r="O15" i="2"/>
  <c r="N15" i="2"/>
  <c r="M13" i="2"/>
  <c r="M15" i="2"/>
  <c r="K13" i="2"/>
  <c r="K15" i="2"/>
  <c r="J15" i="2"/>
  <c r="I13" i="2"/>
  <c r="I15" i="2"/>
  <c r="G13" i="2"/>
  <c r="G15" i="2"/>
  <c r="E13" i="2"/>
  <c r="E15" i="2"/>
  <c r="E20" i="2"/>
  <c r="I20" i="2"/>
  <c r="K20" i="2"/>
  <c r="N20" i="2"/>
  <c r="Q20" i="2"/>
  <c r="S20" i="2"/>
  <c r="U20" i="2"/>
  <c r="X20" i="2"/>
  <c r="Z20" i="2"/>
  <c r="AC20" i="2"/>
  <c r="AF20" i="2"/>
  <c r="AH20" i="2"/>
  <c r="AJ20" i="2"/>
  <c r="AL20" i="2"/>
  <c r="AN20" i="2"/>
  <c r="AP20" i="2"/>
  <c r="AR20" i="2"/>
  <c r="AT20" i="2"/>
  <c r="AV20" i="2"/>
  <c r="AX20" i="2"/>
  <c r="AZ20" i="2"/>
  <c r="BB20" i="2"/>
  <c r="BD20" i="2"/>
  <c r="BF20" i="2"/>
  <c r="BH20" i="2"/>
  <c r="BJ20" i="2"/>
  <c r="BL20" i="2"/>
  <c r="BN20" i="2"/>
  <c r="BP20" i="2"/>
  <c r="D20" i="2"/>
  <c r="H20" i="2"/>
  <c r="L20" i="2"/>
  <c r="P20" i="2"/>
  <c r="W20" i="2"/>
  <c r="AA20" i="2"/>
  <c r="AE20" i="2"/>
  <c r="BR20" i="2"/>
  <c r="BT20" i="2"/>
  <c r="BV20" i="2"/>
  <c r="G20" i="2"/>
  <c r="J20" i="2"/>
  <c r="M20" i="2"/>
  <c r="O20" i="2"/>
  <c r="R20" i="2"/>
  <c r="V20" i="2"/>
  <c r="Y20" i="2"/>
  <c r="AB20" i="2"/>
  <c r="AD20" i="2"/>
  <c r="AG20" i="2"/>
  <c r="AI20" i="2"/>
  <c r="AK20" i="2"/>
  <c r="AM20" i="2"/>
  <c r="AO20" i="2"/>
  <c r="AQ20" i="2"/>
  <c r="AS20" i="2"/>
  <c r="AU20" i="2"/>
  <c r="AW20" i="2"/>
  <c r="AY20" i="2"/>
  <c r="BA20" i="2"/>
  <c r="BC20" i="2"/>
  <c r="BE20" i="2"/>
  <c r="BG20" i="2"/>
  <c r="BI20" i="2"/>
  <c r="BK20" i="2"/>
  <c r="BM20" i="2"/>
  <c r="BO20" i="2"/>
  <c r="BQ20" i="2"/>
  <c r="F20" i="2"/>
  <c r="BS20" i="2"/>
  <c r="BU20" i="2"/>
  <c r="T20" i="2"/>
  <c r="S18" i="2"/>
  <c r="C20" i="2"/>
  <c r="B6" i="2"/>
  <c r="B15" i="2"/>
  <c r="B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esr</author>
  </authors>
  <commentList>
    <comment ref="E5" authorId="0" shapeId="0" xr:uid="{00000000-0006-0000-0700-000001000000}">
      <text>
        <r>
          <rPr>
            <b/>
            <sz val="8"/>
            <color indexed="81"/>
            <rFont val="Tahoma"/>
          </rPr>
          <t>esr:</t>
        </r>
        <r>
          <rPr>
            <sz val="8"/>
            <color indexed="81"/>
            <rFont val="Tahoma"/>
          </rPr>
          <t xml:space="preserve">
I did not intentionally hard code these cells, I could not figure out how to copy them from a horizontal cell to a vertical cell
</t>
        </r>
      </text>
    </comment>
  </commentList>
</comments>
</file>

<file path=xl/sharedStrings.xml><?xml version="1.0" encoding="utf-8"?>
<sst xmlns="http://schemas.openxmlformats.org/spreadsheetml/2006/main" count="108" uniqueCount="86">
  <si>
    <t>Assumptions</t>
  </si>
  <si>
    <t>Initial Investment</t>
  </si>
  <si>
    <t>Rentable Square Feet</t>
  </si>
  <si>
    <t>Associates Rent Roll</t>
  </si>
  <si>
    <t>Annual Rent</t>
  </si>
  <si>
    <t>Rent/Square Foot</t>
  </si>
  <si>
    <t>Per Month</t>
  </si>
  <si>
    <t>NYCR Rent Roll</t>
  </si>
  <si>
    <t>Ground Lease</t>
  </si>
  <si>
    <t>Ground Lease Changes</t>
  </si>
  <si>
    <t>New Ground lease till 2030</t>
  </si>
  <si>
    <t>Metropolitan Life Rent Roll</t>
  </si>
  <si>
    <t>W&amp;K Rent Roll</t>
  </si>
  <si>
    <t>Market Rent</t>
  </si>
  <si>
    <t>growth</t>
  </si>
  <si>
    <t>Vacancy</t>
  </si>
  <si>
    <t xml:space="preserve">Other Income </t>
  </si>
  <si>
    <t>per square foot</t>
  </si>
  <si>
    <t>Expenses</t>
  </si>
  <si>
    <t>Building Expenses</t>
  </si>
  <si>
    <t>expenses growth rate</t>
  </si>
  <si>
    <t>Leasehold Rent</t>
  </si>
  <si>
    <t>Ground Rent</t>
  </si>
  <si>
    <t>?????</t>
  </si>
  <si>
    <t>Administrative Expenses</t>
  </si>
  <si>
    <t>Depreciation</t>
  </si>
  <si>
    <t>Value</t>
  </si>
  <si>
    <t>Life</t>
  </si>
  <si>
    <t>Annual Depreciation</t>
  </si>
  <si>
    <t>TI/LC</t>
  </si>
  <si>
    <t>percent of vacancy</t>
  </si>
  <si>
    <t xml:space="preserve">Cap EX </t>
  </si>
  <si>
    <t>Gross Potential Rental Income</t>
  </si>
  <si>
    <t>Vacancy Rate</t>
  </si>
  <si>
    <t>Other Income</t>
  </si>
  <si>
    <t>EGI</t>
  </si>
  <si>
    <t>Combined Building Expenses</t>
  </si>
  <si>
    <t>NOI</t>
  </si>
  <si>
    <t>Reserves</t>
  </si>
  <si>
    <t>Cap Ex</t>
  </si>
  <si>
    <t>Cash flow after Reserves</t>
  </si>
  <si>
    <t>Distributions</t>
  </si>
  <si>
    <t>Ground Rent to NYCR</t>
  </si>
  <si>
    <t>Payment to Metropolitan Life</t>
  </si>
  <si>
    <t>Associates</t>
  </si>
  <si>
    <t>Payments to Associates</t>
  </si>
  <si>
    <t>Accounting and Legal</t>
  </si>
  <si>
    <t>NOI for Associates</t>
  </si>
  <si>
    <t>Cash flow Remaining for W&amp;K</t>
  </si>
  <si>
    <t>Additional Rent to Associates</t>
  </si>
  <si>
    <t>Cash flow to w&amp;K</t>
  </si>
  <si>
    <t>NYCR</t>
  </si>
  <si>
    <t>Met Life</t>
  </si>
  <si>
    <t>W&amp;K</t>
  </si>
  <si>
    <t>Income</t>
  </si>
  <si>
    <t>Rent</t>
  </si>
  <si>
    <t>Income-Ground Rent from Combined Cash Flows Year 1990</t>
  </si>
  <si>
    <t>Cap Rate</t>
  </si>
  <si>
    <t>Value of Building</t>
  </si>
  <si>
    <t>1/3 value to land</t>
  </si>
  <si>
    <t>Rent at 6% return per year</t>
  </si>
  <si>
    <t>Additional Rent</t>
  </si>
  <si>
    <t>Total</t>
  </si>
  <si>
    <t>Leasehold Expense</t>
  </si>
  <si>
    <t>Total Expenses</t>
  </si>
  <si>
    <t>Depreciation/Return of Investment</t>
  </si>
  <si>
    <t>Taxable Income</t>
  </si>
  <si>
    <t># of shares @10,000 each</t>
  </si>
  <si>
    <t>Equity Investment</t>
  </si>
  <si>
    <t>Cumulative Investment</t>
  </si>
  <si>
    <t>Period</t>
  </si>
  <si>
    <t>Year</t>
  </si>
  <si>
    <t>Cash Distributed</t>
  </si>
  <si>
    <t>Cumulative Distribution</t>
  </si>
  <si>
    <t>Annual Return</t>
  </si>
  <si>
    <t>Cumulative Return</t>
  </si>
  <si>
    <t>Equity Reduction</t>
  </si>
  <si>
    <t>Taxable Distributions</t>
  </si>
  <si>
    <t>Per share</t>
  </si>
  <si>
    <t>CAP RATES</t>
  </si>
  <si>
    <t>Value in 1958</t>
  </si>
  <si>
    <t>1958 NOI</t>
  </si>
  <si>
    <t>METLIFE</t>
  </si>
  <si>
    <t>Value in 1977</t>
  </si>
  <si>
    <t>1977 NOI</t>
  </si>
  <si>
    <t>values displayed in 1000's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</si>
</sst>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>
    <font>
      <sz val="10"/>
      <name val="Arial"/>
    </font>
    <font>
      <sz val="8"/>
      <name val="Arial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8" fontId="0" fillId="0" borderId="0" xfId="0" applyNumberFormat="1"/>
    <xf numFmtId="1" fontId="0" fillId="0" borderId="0" xfId="0" applyNumberFormat="1"/>
    <xf numFmtId="4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0" fontId="6" fillId="0" borderId="1" xfId="0" applyNumberFormat="1" applyFont="1" applyBorder="1"/>
    <xf numFmtId="164" fontId="6" fillId="0" borderId="1" xfId="0" applyNumberFormat="1" applyFont="1" applyBorder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9" xfId="0" applyBorder="1"/>
    <xf numFmtId="14" fontId="0" fillId="0" borderId="2" xfId="0" applyNumberFormat="1" applyBorder="1"/>
    <xf numFmtId="3" fontId="0" fillId="0" borderId="0" xfId="0" applyNumberFormat="1"/>
    <xf numFmtId="3" fontId="0" fillId="0" borderId="7" xfId="0" applyNumberFormat="1" applyBorder="1"/>
    <xf numFmtId="0" fontId="0" fillId="0" borderId="5" xfId="0" applyBorder="1" applyAlignment="1">
      <alignment wrapText="1"/>
    </xf>
    <xf numFmtId="14" fontId="0" fillId="0" borderId="9" xfId="0" applyNumberFormat="1" applyBorder="1"/>
    <xf numFmtId="10" fontId="0" fillId="0" borderId="8" xfId="0" applyNumberFormat="1" applyBorder="1"/>
    <xf numFmtId="164" fontId="0" fillId="0" borderId="9" xfId="0" applyNumberFormat="1" applyBorder="1"/>
    <xf numFmtId="1" fontId="0" fillId="0" borderId="0" xfId="0" applyNumberFormat="1" applyAlignment="1">
      <alignment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Cash Flow by Percentages</a:t>
            </a:r>
          </a:p>
        </c:rich>
      </c:tx>
      <c:layout>
        <c:manualLayout>
          <c:xMode val="edge"/>
          <c:yMode val="edge"/>
          <c:x val="0.14955658561641716"/>
          <c:y val="2.89331177712457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2172823308807"/>
          <c:y val="0.18987358537380036"/>
          <c:w val="0.63878406059893433"/>
          <c:h val="0.75045274219168723"/>
        </c:manualLayout>
      </c:layout>
      <c:lineChart>
        <c:grouping val="standard"/>
        <c:varyColors val="0"/>
        <c:ser>
          <c:idx val="0"/>
          <c:order val="0"/>
          <c:tx>
            <c:strRef>
              <c:f>'Pro-forma for Graybar Building'!$A$41</c:f>
              <c:strCache>
                <c:ptCount val="1"/>
                <c:pt idx="0">
                  <c:v>NYCR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plus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'Pro-forma for Graybar Building'!$B$1:$BV$1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'Pro-forma for Graybar Building'!$B$41:$BV$41</c:f>
              <c:numCache>
                <c:formatCode>0.00%</c:formatCode>
                <c:ptCount val="73"/>
                <c:pt idx="0">
                  <c:v>0.16554076402388451</c:v>
                </c:pt>
                <c:pt idx="1">
                  <c:v>0.16033417783958398</c:v>
                </c:pt>
                <c:pt idx="2">
                  <c:v>0.15530305041263956</c:v>
                </c:pt>
                <c:pt idx="3">
                  <c:v>0.15044074853857767</c:v>
                </c:pt>
                <c:pt idx="4">
                  <c:v>0.14574093415721676</c:v>
                </c:pt>
                <c:pt idx="5">
                  <c:v>0.14119754851317809</c:v>
                </c:pt>
                <c:pt idx="6">
                  <c:v>0.13680479733109763</c:v>
                </c:pt>
                <c:pt idx="7">
                  <c:v>0.13255713693007382</c:v>
                </c:pt>
                <c:pt idx="8">
                  <c:v>0.12844926120824396</c:v>
                </c:pt>
                <c:pt idx="9">
                  <c:v>0.12447608943413799</c:v>
                </c:pt>
                <c:pt idx="10">
                  <c:v>0.12063275478668317</c:v>
                </c:pt>
                <c:pt idx="11">
                  <c:v>0.11691459359047647</c:v>
                </c:pt>
                <c:pt idx="12">
                  <c:v>0.11331713519725795</c:v>
                </c:pt>
                <c:pt idx="13">
                  <c:v>0.10983609246844042</c:v>
                </c:pt>
                <c:pt idx="14">
                  <c:v>0.10646735281712977</c:v>
                </c:pt>
                <c:pt idx="15">
                  <c:v>0.10320696977132901</c:v>
                </c:pt>
                <c:pt idx="16">
                  <c:v>0.10005115502299619</c:v>
                </c:pt>
                <c:pt idx="17">
                  <c:v>9.6996270930343506E-2</c:v>
                </c:pt>
                <c:pt idx="18">
                  <c:v>9.4038823443251415E-2</c:v>
                </c:pt>
                <c:pt idx="19">
                  <c:v>9.1175455423945617E-2</c:v>
                </c:pt>
                <c:pt idx="20">
                  <c:v>8.8402940337167654E-2</c:v>
                </c:pt>
                <c:pt idx="21">
                  <c:v>8.5718176285979761E-2</c:v>
                </c:pt>
                <c:pt idx="22">
                  <c:v>8.3118180371096667E-2</c:v>
                </c:pt>
                <c:pt idx="23">
                  <c:v>8.0600083353245144E-2</c:v>
                </c:pt>
                <c:pt idx="24">
                  <c:v>7.8161124599529744E-2</c:v>
                </c:pt>
                <c:pt idx="25">
                  <c:v>7.5798647296144522E-2</c:v>
                </c:pt>
                <c:pt idx="26">
                  <c:v>7.3510093911018246E-2</c:v>
                </c:pt>
                <c:pt idx="27">
                  <c:v>7.1293001891135521E-2</c:v>
                </c:pt>
                <c:pt idx="28">
                  <c:v>6.9144999580336944E-2</c:v>
                </c:pt>
                <c:pt idx="29">
                  <c:v>6.7063802344380488E-2</c:v>
                </c:pt>
                <c:pt idx="30">
                  <c:v>0.72951847393310321</c:v>
                </c:pt>
                <c:pt idx="31">
                  <c:v>0.70760269637915774</c:v>
                </c:pt>
                <c:pt idx="32">
                  <c:v>0.68636473741466109</c:v>
                </c:pt>
                <c:pt idx="33">
                  <c:v>0.66578248551761543</c:v>
                </c:pt>
                <c:pt idx="34">
                  <c:v>0.64583461819144095</c:v>
                </c:pt>
                <c:pt idx="35">
                  <c:v>0.6265005698577627</c:v>
                </c:pt>
                <c:pt idx="36">
                  <c:v>0.60776050128081305</c:v>
                </c:pt>
                <c:pt idx="37">
                  <c:v>0.58959527043791826</c:v>
                </c:pt>
                <c:pt idx="38">
                  <c:v>0.57198640475599538</c:v>
                </c:pt>
                <c:pt idx="39">
                  <c:v>0.55491607463907378</c:v>
                </c:pt>
                <c:pt idx="40">
                  <c:v>0.53836706821656899</c:v>
                </c:pt>
                <c:pt idx="41">
                  <c:v>0.52232276724643445</c:v>
                </c:pt>
                <c:pt idx="42">
                  <c:v>0.50676712411137892</c:v>
                </c:pt>
                <c:pt idx="43">
                  <c:v>0.49168463985015715</c:v>
                </c:pt>
                <c:pt idx="44">
                  <c:v>0.47706034316945389</c:v>
                </c:pt>
                <c:pt idx="45">
                  <c:v>0.46287977038519529</c:v>
                </c:pt>
                <c:pt idx="46">
                  <c:v>0.44912894624517785</c:v>
                </c:pt>
                <c:pt idx="47">
                  <c:v>0.43579436558777795</c:v>
                </c:pt>
                <c:pt idx="48">
                  <c:v>0.42286297579417081</c:v>
                </c:pt>
                <c:pt idx="49">
                  <c:v>0.41032215999399196</c:v>
                </c:pt>
                <c:pt idx="50">
                  <c:v>0.3981597209866895</c:v>
                </c:pt>
                <c:pt idx="51">
                  <c:v>0.3863638658430133</c:v>
                </c:pt>
                <c:pt idx="52">
                  <c:v>0.37492319115310768</c:v>
                </c:pt>
                <c:pt idx="53">
                  <c:v>0.36382666888958892</c:v>
                </c:pt>
                <c:pt idx="54">
                  <c:v>0.35306363285576947</c:v>
                </c:pt>
                <c:pt idx="55">
                  <c:v>0.34262376569085973</c:v>
                </c:pt>
                <c:pt idx="56">
                  <c:v>0.33249708640554859</c:v>
                </c:pt>
                <c:pt idx="57">
                  <c:v>0.32267393842282227</c:v>
                </c:pt>
                <c:pt idx="58">
                  <c:v>0.31314497810026537</c:v>
                </c:pt>
                <c:pt idx="59">
                  <c:v>0.30390116371137099</c:v>
                </c:pt>
                <c:pt idx="60">
                  <c:v>0.29493374486460505</c:v>
                </c:pt>
                <c:pt idx="61">
                  <c:v>0.28623425234010047</c:v>
                </c:pt>
                <c:pt idx="62">
                  <c:v>0.2777944883249317</c:v>
                </c:pt>
                <c:pt idx="63">
                  <c:v>0.26960651702892069</c:v>
                </c:pt>
                <c:pt idx="64">
                  <c:v>0.26166265566387081</c:v>
                </c:pt>
                <c:pt idx="65">
                  <c:v>0.25395546577001532</c:v>
                </c:pt>
                <c:pt idx="66">
                  <c:v>0.24647774487429971</c:v>
                </c:pt>
                <c:pt idx="67">
                  <c:v>0.23922251846590825</c:v>
                </c:pt>
                <c:pt idx="68">
                  <c:v>0.23218303227518344</c:v>
                </c:pt>
                <c:pt idx="69">
                  <c:v>0.22535274484278817</c:v>
                </c:pt>
                <c:pt idx="70">
                  <c:v>0.21872532036661738</c:v>
                </c:pt>
                <c:pt idx="71">
                  <c:v>0.2122946218145868</c:v>
                </c:pt>
                <c:pt idx="72">
                  <c:v>0.20605470429201558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3-46C1-88E8-6AEEC1EFCB76}"/>
            </c:ext>
          </c:extLst>
        </c:ser>
        <c:ser>
          <c:idx val="1"/>
          <c:order val="1"/>
          <c:tx>
            <c:strRef>
              <c:f>'Pro-forma for Graybar Building'!$A$42</c:f>
              <c:strCache>
                <c:ptCount val="1"/>
                <c:pt idx="0">
                  <c:v>Met Life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'Pro-forma for Graybar Building'!$B$1:$BV$1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'Pro-forma for Graybar Building'!$B$42:$BV$42</c:f>
              <c:numCache>
                <c:formatCode>0.00%</c:formatCode>
                <c:ptCount val="73"/>
                <c:pt idx="0">
                  <c:v>0.68763086594536649</c:v>
                </c:pt>
                <c:pt idx="1">
                  <c:v>0.66600350794904117</c:v>
                </c:pt>
                <c:pt idx="2">
                  <c:v>0.64510497863711813</c:v>
                </c:pt>
                <c:pt idx="3">
                  <c:v>0.62490772469870726</c:v>
                </c:pt>
                <c:pt idx="4">
                  <c:v>0.60538541880690044</c:v>
                </c:pt>
                <c:pt idx="5">
                  <c:v>0.58651289382397054</c:v>
                </c:pt>
                <c:pt idx="6">
                  <c:v>0.56826608122148237</c:v>
                </c:pt>
                <c:pt idx="7">
                  <c:v>0.55062195340184517</c:v>
                </c:pt>
                <c:pt idx="8">
                  <c:v>0.53355846963424414</c:v>
                </c:pt>
                <c:pt idx="9">
                  <c:v>0.51705452534180396</c:v>
                </c:pt>
                <c:pt idx="10">
                  <c:v>0.50108990449853008</c:v>
                </c:pt>
                <c:pt idx="11">
                  <c:v>0.48564523491428685</c:v>
                </c:pt>
                <c:pt idx="12">
                  <c:v>0.47070194620399453</c:v>
                </c:pt>
                <c:pt idx="13">
                  <c:v>0.45624223025352179</c:v>
                </c:pt>
                <c:pt idx="14">
                  <c:v>0.44224900400961598</c:v>
                </c:pt>
                <c:pt idx="15">
                  <c:v>0.42870587443475128</c:v>
                </c:pt>
                <c:pt idx="16">
                  <c:v>0.41559710548013806</c:v>
                </c:pt>
                <c:pt idx="17">
                  <c:v>0.40290758694142687</c:v>
                </c:pt>
                <c:pt idx="18">
                  <c:v>0.23871393643286898</c:v>
                </c:pt>
                <c:pt idx="19">
                  <c:v>0.12624293827930932</c:v>
                </c:pt>
                <c:pt idx="20">
                  <c:v>0.12240407123607829</c:v>
                </c:pt>
                <c:pt idx="21">
                  <c:v>0.1186867056267412</c:v>
                </c:pt>
                <c:pt idx="22">
                  <c:v>0.11508671128305692</c:v>
                </c:pt>
                <c:pt idx="23">
                  <c:v>0.11160011541218559</c:v>
                </c:pt>
                <c:pt idx="24">
                  <c:v>0.10822309559934888</c:v>
                </c:pt>
                <c:pt idx="25">
                  <c:v>0.10495197317927704</c:v>
                </c:pt>
                <c:pt idx="26">
                  <c:v>0.10178320695371756</c:v>
                </c:pt>
                <c:pt idx="27">
                  <c:v>9.8713387233879957E-2</c:v>
                </c:pt>
                <c:pt idx="28">
                  <c:v>9.5739230188158844E-2</c:v>
                </c:pt>
                <c:pt idx="29">
                  <c:v>9.285757247683453E-2</c:v>
                </c:pt>
                <c:pt idx="30">
                  <c:v>9.0065366156702284E-2</c:v>
                </c:pt>
                <c:pt idx="31">
                  <c:v>8.7359673839737126E-2</c:v>
                </c:pt>
                <c:pt idx="32">
                  <c:v>8.4737664090969889E-2</c:v>
                </c:pt>
                <c:pt idx="33">
                  <c:v>8.2196607051738702E-2</c:v>
                </c:pt>
                <c:pt idx="34">
                  <c:v>7.9733870275394955E-2</c:v>
                </c:pt>
                <c:pt idx="35">
                  <c:v>7.7346914763389937E-2</c:v>
                </c:pt>
                <c:pt idx="36">
                  <c:v>7.5033291190452892E-2</c:v>
                </c:pt>
                <c:pt idx="37">
                  <c:v>7.2790636308300641E-2</c:v>
                </c:pt>
                <c:pt idx="38">
                  <c:v>7.0616669517992864E-2</c:v>
                </c:pt>
                <c:pt idx="39">
                  <c:v>6.8509189601675735E-2</c:v>
                </c:pt>
                <c:pt idx="40">
                  <c:v>6.6466071605037882E-2</c:v>
                </c:pt>
                <c:pt idx="41">
                  <c:v>6.4485263862345946E-2</c:v>
                </c:pt>
                <c:pt idx="42">
                  <c:v>6.2564785156428701E-2</c:v>
                </c:pt>
                <c:pt idx="43">
                  <c:v>6.0702722006449848E-2</c:v>
                </c:pt>
                <c:pt idx="44">
                  <c:v>5.8897226076743525E-2</c:v>
                </c:pt>
                <c:pt idx="45">
                  <c:v>5.714651170039569E-2</c:v>
                </c:pt>
                <c:pt idx="46">
                  <c:v>5.5448853511631771E-2</c:v>
                </c:pt>
                <c:pt idx="47">
                  <c:v>5.3802584181425708E-2</c:v>
                </c:pt>
                <c:pt idx="48">
                  <c:v>5.2206092251074573E-2</c:v>
                </c:pt>
                <c:pt idx="49">
                  <c:v>5.0657820058792248E-2</c:v>
                </c:pt>
                <c:pt idx="50">
                  <c:v>4.9156261754661201E-2</c:v>
                </c:pt>
                <c:pt idx="51">
                  <c:v>4.7699961399553216E-2</c:v>
                </c:pt>
                <c:pt idx="52">
                  <c:v>4.6287511143878739E-2</c:v>
                </c:pt>
                <c:pt idx="53">
                  <c:v>4.4917549482261572E-2</c:v>
                </c:pt>
                <c:pt idx="54">
                  <c:v>4.358875958045489E-2</c:v>
                </c:pt>
                <c:pt idx="55">
                  <c:v>4.2299867671021001E-2</c:v>
                </c:pt>
                <c:pt idx="56">
                  <c:v>4.1049641514490968E-2</c:v>
                </c:pt>
                <c:pt idx="57">
                  <c:v>3.9836888922900195E-2</c:v>
                </c:pt>
                <c:pt idx="58">
                  <c:v>3.8660456342767241E-2</c:v>
                </c:pt>
                <c:pt idx="59">
                  <c:v>3.7519227494741236E-2</c:v>
                </c:pt>
                <c:pt idx="60">
                  <c:v>3.6412122067293835E-2</c:v>
                </c:pt>
                <c:pt idx="61">
                  <c:v>3.5338094461971191E-2</c:v>
                </c:pt>
                <c:pt idx="62">
                  <c:v>3.4296132587854154E-2</c:v>
                </c:pt>
                <c:pt idx="63">
                  <c:v>3.3285256702998325E-2</c:v>
                </c:pt>
                <c:pt idx="64">
                  <c:v>3.2304518300742442E-2</c:v>
                </c:pt>
                <c:pt idx="65">
                  <c:v>3.1352999038883445E-2</c:v>
                </c:pt>
                <c:pt idx="66">
                  <c:v>3.0429809709819233E-2</c:v>
                </c:pt>
                <c:pt idx="67">
                  <c:v>2.9534089249858033E-2</c:v>
                </c:pt>
                <c:pt idx="68">
                  <c:v>2.8665003785984203E-2</c:v>
                </c:pt>
                <c:pt idx="69">
                  <c:v>2.7821745718457025E-2</c:v>
                </c:pt>
                <c:pt idx="70">
                  <c:v>2.7003532837700087E-2</c:v>
                </c:pt>
                <c:pt idx="71">
                  <c:v>2.6209607474015437E-2</c:v>
                </c:pt>
                <c:pt idx="72">
                  <c:v>2.5439235678729636E-2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3-46C1-88E8-6AEEC1EFCB76}"/>
            </c:ext>
          </c:extLst>
        </c:ser>
        <c:ser>
          <c:idx val="2"/>
          <c:order val="2"/>
          <c:tx>
            <c:strRef>
              <c:f>'Pro-forma for Graybar Building'!$A$43</c:f>
              <c:strCache>
                <c:ptCount val="1"/>
                <c:pt idx="0">
                  <c:v>Associates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'Pro-forma for Graybar Building'!$B$1:$BV$1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'Pro-forma for Graybar Building'!$B$43:$BV$43</c:f>
              <c:numCache>
                <c:formatCode>0.00%</c:formatCode>
                <c:ptCount val="73"/>
                <c:pt idx="0">
                  <c:v>0.22496565367348409</c:v>
                </c:pt>
                <c:pt idx="1">
                  <c:v>0.21789003655122952</c:v>
                </c:pt>
                <c:pt idx="2">
                  <c:v>0.21105286338127938</c:v>
                </c:pt>
                <c:pt idx="3">
                  <c:v>0.20444511980883634</c:v>
                </c:pt>
                <c:pt idx="4">
                  <c:v>0.19805819257262791</c:v>
                </c:pt>
                <c:pt idx="5">
                  <c:v>0.19188384797944713</c:v>
                </c:pt>
                <c:pt idx="6">
                  <c:v>0.18591421175764547</c:v>
                </c:pt>
                <c:pt idx="7">
                  <c:v>0.18014175018702341</c:v>
                </c:pt>
                <c:pt idx="8">
                  <c:v>0.17455925241120335</c:v>
                </c:pt>
                <c:pt idx="9">
                  <c:v>0.16915981384639264</c:v>
                </c:pt>
                <c:pt idx="10">
                  <c:v>0.17342487058200251</c:v>
                </c:pt>
                <c:pt idx="11">
                  <c:v>0.17825085313974567</c:v>
                </c:pt>
                <c:pt idx="12">
                  <c:v>0.18292016964909752</c:v>
                </c:pt>
                <c:pt idx="13">
                  <c:v>0.18743838459609091</c:v>
                </c:pt>
                <c:pt idx="14">
                  <c:v>0.18998178138485677</c:v>
                </c:pt>
                <c:pt idx="15">
                  <c:v>0.19426960308791114</c:v>
                </c:pt>
                <c:pt idx="16">
                  <c:v>0.19841990407360319</c:v>
                </c:pt>
                <c:pt idx="17">
                  <c:v>0.20243746830724826</c:v>
                </c:pt>
                <c:pt idx="18">
                  <c:v>0.23610102916597187</c:v>
                </c:pt>
                <c:pt idx="19">
                  <c:v>0.3441625874091862</c:v>
                </c:pt>
                <c:pt idx="20">
                  <c:v>0.34373192339904002</c:v>
                </c:pt>
                <c:pt idx="21">
                  <c:v>0.34331489004975552</c:v>
                </c:pt>
                <c:pt idx="22">
                  <c:v>0.34291102401764367</c:v>
                </c:pt>
                <c:pt idx="23">
                  <c:v>0.3425198796142041</c:v>
                </c:pt>
                <c:pt idx="24">
                  <c:v>0.34214102802112695</c:v>
                </c:pt>
                <c:pt idx="25">
                  <c:v>0.34177405654666781</c:v>
                </c:pt>
                <c:pt idx="26">
                  <c:v>0.34141856792084485</c:v>
                </c:pt>
                <c:pt idx="27">
                  <c:v>0.34107417962708975</c:v>
                </c:pt>
                <c:pt idx="28">
                  <c:v>0.34074052326814569</c:v>
                </c:pt>
                <c:pt idx="29">
                  <c:v>0.34041724396416045</c:v>
                </c:pt>
                <c:pt idx="30">
                  <c:v>0.14076883154862357</c:v>
                </c:pt>
                <c:pt idx="31">
                  <c:v>0.1365399346680336</c:v>
                </c:pt>
                <c:pt idx="32">
                  <c:v>0.13320175713304847</c:v>
                </c:pt>
                <c:pt idx="33">
                  <c:v>0.13910321271021117</c:v>
                </c:pt>
                <c:pt idx="34">
                  <c:v>0.14482277408150365</c:v>
                </c:pt>
                <c:pt idx="35">
                  <c:v>0.15036633792177986</c:v>
                </c:pt>
                <c:pt idx="36">
                  <c:v>0.15573959264497786</c:v>
                </c:pt>
                <c:pt idx="37">
                  <c:v>0.1609480267562928</c:v>
                </c:pt>
                <c:pt idx="38">
                  <c:v>0.16599693681268018</c:v>
                </c:pt>
                <c:pt idx="39">
                  <c:v>0.17089143501318935</c:v>
                </c:pt>
                <c:pt idx="40">
                  <c:v>0.17563645643927589</c:v>
                </c:pt>
                <c:pt idx="41">
                  <c:v>0.18023676596398189</c:v>
                </c:pt>
                <c:pt idx="42">
                  <c:v>0.18469696484770573</c:v>
                </c:pt>
                <c:pt idx="43">
                  <c:v>0.18902149703719043</c:v>
                </c:pt>
                <c:pt idx="44">
                  <c:v>0.19321465518335063</c:v>
                </c:pt>
                <c:pt idx="45">
                  <c:v>0.19728058639260945</c:v>
                </c:pt>
                <c:pt idx="46">
                  <c:v>0.20122329772553885</c:v>
                </c:pt>
                <c:pt idx="47">
                  <c:v>0.20504666145577449</c:v>
                </c:pt>
                <c:pt idx="48">
                  <c:v>0.2087544201014114</c:v>
                </c:pt>
                <c:pt idx="49">
                  <c:v>0.21235019124036819</c:v>
                </c:pt>
                <c:pt idx="50">
                  <c:v>0.21583747212054483</c:v>
                </c:pt>
                <c:pt idx="51">
                  <c:v>0.21921964407496755</c:v>
                </c:pt>
                <c:pt idx="52">
                  <c:v>0.22249997675153627</c:v>
                </c:pt>
                <c:pt idx="53">
                  <c:v>0.22568163216644027</c:v>
                </c:pt>
                <c:pt idx="54">
                  <c:v>0.228767668589797</c:v>
                </c:pt>
                <c:pt idx="55">
                  <c:v>0.23176104427159194</c:v>
                </c:pt>
                <c:pt idx="56">
                  <c:v>0.23466462101554464</c:v>
                </c:pt>
                <c:pt idx="57">
                  <c:v>0.23748116760811042</c:v>
                </c:pt>
                <c:pt idx="58">
                  <c:v>0.24021336310942906</c:v>
                </c:pt>
                <c:pt idx="59">
                  <c:v>0.24286380001266356</c:v>
                </c:pt>
                <c:pt idx="60">
                  <c:v>0.24543498727782365</c:v>
                </c:pt>
                <c:pt idx="61">
                  <c:v>0.24792935324584442</c:v>
                </c:pt>
                <c:pt idx="62">
                  <c:v>0.25034924843838186</c:v>
                </c:pt>
                <c:pt idx="63">
                  <c:v>0.25269694824849975</c:v>
                </c:pt>
                <c:pt idx="64">
                  <c:v>0.25497465552715326</c:v>
                </c:pt>
                <c:pt idx="65">
                  <c:v>0.25718450307011692</c:v>
                </c:pt>
                <c:pt idx="66">
                  <c:v>0.2593285560097674</c:v>
                </c:pt>
                <c:pt idx="67">
                  <c:v>0.26140881411590428</c:v>
                </c:pt>
                <c:pt idx="68">
                  <c:v>0.26342721400958041</c:v>
                </c:pt>
                <c:pt idx="69">
                  <c:v>0.2653856312937124</c:v>
                </c:pt>
                <c:pt idx="70">
                  <c:v>0.26728588260405312</c:v>
                </c:pt>
                <c:pt idx="71">
                  <c:v>0.26912972758393017</c:v>
                </c:pt>
                <c:pt idx="72">
                  <c:v>0.27091887078598664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3-46C1-88E8-6AEEC1EFCB76}"/>
            </c:ext>
          </c:extLst>
        </c:ser>
        <c:ser>
          <c:idx val="3"/>
          <c:order val="3"/>
          <c:tx>
            <c:strRef>
              <c:f>'Pro-forma for Graybar Building'!$A$44</c:f>
              <c:strCache>
                <c:ptCount val="1"/>
                <c:pt idx="0">
                  <c:v>W&amp;K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'Pro-forma for Graybar Building'!$B$1:$BV$1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'Pro-forma for Graybar Building'!$B$44:$BV$44</c:f>
              <c:numCache>
                <c:formatCode>0.00%</c:formatCode>
                <c:ptCount val="73"/>
                <c:pt idx="0">
                  <c:v>-7.8137283642735061E-2</c:v>
                </c:pt>
                <c:pt idx="1">
                  <c:v>-4.4227722339854593E-2</c:v>
                </c:pt>
                <c:pt idx="2">
                  <c:v>-1.1460892431037074E-2</c:v>
                </c:pt>
                <c:pt idx="3">
                  <c:v>2.0206406953878694E-2</c:v>
                </c:pt>
                <c:pt idx="4">
                  <c:v>5.0815454463254917E-2</c:v>
                </c:pt>
                <c:pt idx="5">
                  <c:v>8.0405709683404283E-2</c:v>
                </c:pt>
                <c:pt idx="6">
                  <c:v>0.10901490968977448</c:v>
                </c:pt>
                <c:pt idx="7">
                  <c:v>0.13667915948105763</c:v>
                </c:pt>
                <c:pt idx="8">
                  <c:v>0.16343301674630856</c:v>
                </c:pt>
                <c:pt idx="9">
                  <c:v>0.18930957137766544</c:v>
                </c:pt>
                <c:pt idx="10">
                  <c:v>0.20485247013278421</c:v>
                </c:pt>
                <c:pt idx="11">
                  <c:v>0.21918931835549099</c:v>
                </c:pt>
                <c:pt idx="12">
                  <c:v>0.23306074894964998</c:v>
                </c:pt>
                <c:pt idx="13">
                  <c:v>0.24648329268194688</c:v>
                </c:pt>
                <c:pt idx="14">
                  <c:v>0.26130186178839748</c:v>
                </c:pt>
                <c:pt idx="15">
                  <c:v>0.2738175527060086</c:v>
                </c:pt>
                <c:pt idx="16">
                  <c:v>0.28593183542326256</c:v>
                </c:pt>
                <c:pt idx="17">
                  <c:v>0.29765867382098143</c:v>
                </c:pt>
                <c:pt idx="18">
                  <c:v>0.43114621095790767</c:v>
                </c:pt>
                <c:pt idx="19">
                  <c:v>0.43841901888755885</c:v>
                </c:pt>
                <c:pt idx="20">
                  <c:v>0.44546106502771404</c:v>
                </c:pt>
                <c:pt idx="21">
                  <c:v>0.45228022803752349</c:v>
                </c:pt>
                <c:pt idx="22">
                  <c:v>0.45888408432820277</c:v>
                </c:pt>
                <c:pt idx="23">
                  <c:v>0.46527992162036513</c:v>
                </c:pt>
                <c:pt idx="24">
                  <c:v>0.47147475177999437</c:v>
                </c:pt>
                <c:pt idx="25">
                  <c:v>0.47747532297791062</c:v>
                </c:pt>
                <c:pt idx="26">
                  <c:v>0.48328813121441933</c:v>
                </c:pt>
                <c:pt idx="27">
                  <c:v>0.48891943124789472</c:v>
                </c:pt>
                <c:pt idx="28">
                  <c:v>0.49437524696335855</c:v>
                </c:pt>
                <c:pt idx="29">
                  <c:v>0.49966138121462456</c:v>
                </c:pt>
                <c:pt idx="30">
                  <c:v>3.964732836157097E-2</c:v>
                </c:pt>
                <c:pt idx="31">
                  <c:v>6.8497695113071605E-2</c:v>
                </c:pt>
                <c:pt idx="32">
                  <c:v>9.5695841361320547E-2</c:v>
                </c:pt>
                <c:pt idx="33">
                  <c:v>0.11291769472043471</c:v>
                </c:pt>
                <c:pt idx="34">
                  <c:v>0.12960873745166041</c:v>
                </c:pt>
                <c:pt idx="35">
                  <c:v>0.14578617745706748</c:v>
                </c:pt>
                <c:pt idx="36">
                  <c:v>0.16146661488375624</c:v>
                </c:pt>
                <c:pt idx="37">
                  <c:v>0.17666606649748828</c:v>
                </c:pt>
                <c:pt idx="38">
                  <c:v>0.19139998891333151</c:v>
                </c:pt>
                <c:pt idx="39">
                  <c:v>0.20568330074606117</c:v>
                </c:pt>
                <c:pt idx="40">
                  <c:v>0.21953040373911722</c:v>
                </c:pt>
                <c:pt idx="41">
                  <c:v>0.23295520292723768</c:v>
                </c:pt>
                <c:pt idx="42">
                  <c:v>0.24597112588448661</c:v>
                </c:pt>
                <c:pt idx="43">
                  <c:v>0.25859114110620257</c:v>
                </c:pt>
                <c:pt idx="44">
                  <c:v>0.27082777557045196</c:v>
                </c:pt>
                <c:pt idx="45">
                  <c:v>0.28269313152179959</c:v>
                </c:pt>
                <c:pt idx="46">
                  <c:v>0.29419890251765152</c:v>
                </c:pt>
                <c:pt idx="47">
                  <c:v>0.30535638877502186</c:v>
                </c:pt>
                <c:pt idx="48">
                  <c:v>0.31617651185334322</c:v>
                </c:pt>
                <c:pt idx="49">
                  <c:v>0.32666982870684758</c:v>
                </c:pt>
                <c:pt idx="50">
                  <c:v>0.33684654513810447</c:v>
                </c:pt>
                <c:pt idx="51">
                  <c:v>0.34671652868246589</c:v>
                </c:pt>
                <c:pt idx="52">
                  <c:v>0.35628932095147731</c:v>
                </c:pt>
                <c:pt idx="53">
                  <c:v>0.36557414946170924</c:v>
                </c:pt>
                <c:pt idx="54">
                  <c:v>0.37457993897397862</c:v>
                </c:pt>
                <c:pt idx="55">
                  <c:v>0.38331532236652732</c:v>
                </c:pt>
                <c:pt idx="56">
                  <c:v>0.39178865106441574</c:v>
                </c:pt>
                <c:pt idx="57">
                  <c:v>0.40000800504616713</c:v>
                </c:pt>
                <c:pt idx="58">
                  <c:v>0.40798120244753833</c:v>
                </c:pt>
                <c:pt idx="59">
                  <c:v>0.41571580878122427</c:v>
                </c:pt>
                <c:pt idx="60">
                  <c:v>0.42321914579027753</c:v>
                </c:pt>
                <c:pt idx="61">
                  <c:v>0.43049829995208383</c:v>
                </c:pt>
                <c:pt idx="62">
                  <c:v>0.43756013064883231</c:v>
                </c:pt>
                <c:pt idx="63">
                  <c:v>0.4444112780195813</c:v>
                </c:pt>
                <c:pt idx="64">
                  <c:v>0.45105817050823349</c:v>
                </c:pt>
                <c:pt idx="65">
                  <c:v>0.45750703212098437</c:v>
                </c:pt>
                <c:pt idx="66">
                  <c:v>0.46376388940611368</c:v>
                </c:pt>
                <c:pt idx="67">
                  <c:v>0.46983457816832946</c:v>
                </c:pt>
                <c:pt idx="68">
                  <c:v>0.47572474992925201</c:v>
                </c:pt>
                <c:pt idx="69">
                  <c:v>0.48143987814504247</c:v>
                </c:pt>
                <c:pt idx="70">
                  <c:v>0.48698526419162946</c:v>
                </c:pt>
                <c:pt idx="71">
                  <c:v>0.49236604312746757</c:v>
                </c:pt>
                <c:pt idx="72">
                  <c:v>0.49758718924326817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3-46C1-88E8-6AEEC1EF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9812856"/>
        <c:axId val="-1009789176"/>
      </c:lineChart>
      <c:catAx>
        <c:axId val="-100981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9789176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-100978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9812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74750444033249"/>
          <c:y val="0.45207996517571519"/>
          <c:w val="0.19011430374968283"/>
          <c:h val="0.2260399825878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12</xdr:col>
      <xdr:colOff>200025</xdr:colOff>
      <xdr:row>32</xdr:row>
      <xdr:rowOff>152400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03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28" workbookViewId="0">
      <selection activeCell="C47" sqref="C47"/>
    </sheetView>
  </sheetViews>
  <sheetFormatPr defaultRowHeight="12.75"/>
  <cols>
    <col min="1" max="1" width="20" bestFit="1" customWidth="1"/>
    <col min="2" max="2" width="15.28515625" customWidth="1"/>
    <col min="3" max="3" width="22.7109375" bestFit="1" customWidth="1"/>
    <col min="4" max="4" width="12.5703125" bestFit="1" customWidth="1"/>
    <col min="7" max="7" width="12" bestFit="1" customWidth="1"/>
  </cols>
  <sheetData>
    <row r="1" spans="1:4">
      <c r="A1" s="16" t="s">
        <v>0</v>
      </c>
      <c r="B1" s="17"/>
    </row>
    <row r="2" spans="1:4">
      <c r="A2" s="18" t="s">
        <v>1</v>
      </c>
      <c r="B2" s="19">
        <v>4200000</v>
      </c>
    </row>
    <row r="3" spans="1:4">
      <c r="A3" s="20" t="s">
        <v>2</v>
      </c>
      <c r="B3" s="21">
        <v>971163</v>
      </c>
    </row>
    <row r="6" spans="1:4">
      <c r="A6" s="16" t="s">
        <v>3</v>
      </c>
      <c r="B6" s="22" t="s">
        <v>4</v>
      </c>
      <c r="C6" s="22" t="s">
        <v>5</v>
      </c>
      <c r="D6" s="17" t="s">
        <v>6</v>
      </c>
    </row>
    <row r="7" spans="1:4">
      <c r="A7" s="23">
        <v>21186</v>
      </c>
      <c r="B7">
        <v>2540000</v>
      </c>
      <c r="C7">
        <f>B7/$B$3</f>
        <v>2.6154208922704014</v>
      </c>
      <c r="D7" s="24">
        <f>B7/12</f>
        <v>211666.66666666666</v>
      </c>
    </row>
    <row r="8" spans="1:4">
      <c r="A8" s="23">
        <v>26634</v>
      </c>
      <c r="B8">
        <v>2530000</v>
      </c>
      <c r="C8">
        <f>B8/$B$3</f>
        <v>2.6051239596236675</v>
      </c>
      <c r="D8" s="24">
        <f>B8/12</f>
        <v>210833.33333333334</v>
      </c>
    </row>
    <row r="9" spans="1:4">
      <c r="A9" s="25">
        <v>27881</v>
      </c>
      <c r="B9" s="26">
        <v>1774000</v>
      </c>
      <c r="C9" s="26">
        <f>B9/$B$3</f>
        <v>1.8266758515305876</v>
      </c>
      <c r="D9" s="21">
        <f>B9/12</f>
        <v>147833.33333333334</v>
      </c>
    </row>
    <row r="10" spans="1:4">
      <c r="A10" s="1"/>
    </row>
    <row r="11" spans="1:4">
      <c r="A11" s="27" t="s">
        <v>7</v>
      </c>
      <c r="B11" s="22"/>
      <c r="C11" s="17"/>
    </row>
    <row r="12" spans="1:4">
      <c r="A12" s="23">
        <v>21186</v>
      </c>
      <c r="B12" s="28">
        <v>390000</v>
      </c>
      <c r="C12" s="24" t="s">
        <v>8</v>
      </c>
    </row>
    <row r="13" spans="1:4">
      <c r="A13" s="23">
        <v>27912</v>
      </c>
      <c r="B13">
        <v>390000</v>
      </c>
      <c r="C13" s="24" t="s">
        <v>9</v>
      </c>
    </row>
    <row r="14" spans="1:4">
      <c r="A14" s="25">
        <v>32143</v>
      </c>
      <c r="B14" s="26">
        <f>'Pro-forma for Graybar Building'!AF24</f>
        <v>4373934.0962481657</v>
      </c>
      <c r="C14" s="21" t="s">
        <v>10</v>
      </c>
    </row>
    <row r="15" spans="1:4">
      <c r="A15" s="1"/>
    </row>
    <row r="16" spans="1:4">
      <c r="A16" s="27" t="s">
        <v>11</v>
      </c>
      <c r="B16" s="17"/>
    </row>
    <row r="17" spans="1:5">
      <c r="A17" s="23">
        <v>21186</v>
      </c>
      <c r="B17" s="19">
        <v>1620000</v>
      </c>
    </row>
    <row r="18" spans="1:5">
      <c r="A18" s="25">
        <v>27910</v>
      </c>
      <c r="B18" s="29">
        <v>540000</v>
      </c>
    </row>
    <row r="19" spans="1:5">
      <c r="A19" s="1"/>
    </row>
    <row r="20" spans="1:5">
      <c r="A20" s="27" t="s">
        <v>12</v>
      </c>
      <c r="B20" s="22"/>
      <c r="C20" s="22"/>
      <c r="D20" s="22"/>
      <c r="E20" s="17"/>
    </row>
    <row r="21" spans="1:5">
      <c r="A21" s="25">
        <v>21186</v>
      </c>
      <c r="B21" s="26">
        <v>4.6100000000000003</v>
      </c>
      <c r="C21" s="26" t="s">
        <v>13</v>
      </c>
      <c r="D21" s="26">
        <v>0.03</v>
      </c>
      <c r="E21" s="21" t="s">
        <v>14</v>
      </c>
    </row>
    <row r="22" spans="1:5">
      <c r="A22" s="1"/>
    </row>
    <row r="23" spans="1:5">
      <c r="A23" s="16" t="s">
        <v>15</v>
      </c>
      <c r="B23" s="22">
        <v>3.0000000000000001E-3</v>
      </c>
      <c r="C23" s="22"/>
      <c r="D23" s="22"/>
      <c r="E23" s="17"/>
    </row>
    <row r="24" spans="1:5">
      <c r="A24" s="18"/>
      <c r="E24" s="24"/>
    </row>
    <row r="25" spans="1:5">
      <c r="A25" s="20" t="s">
        <v>16</v>
      </c>
      <c r="B25" s="26">
        <v>1.04</v>
      </c>
      <c r="C25" s="26" t="s">
        <v>17</v>
      </c>
      <c r="D25" s="26"/>
      <c r="E25" s="21"/>
    </row>
    <row r="27" spans="1:5">
      <c r="A27" s="16" t="s">
        <v>18</v>
      </c>
      <c r="B27" s="22"/>
      <c r="C27" s="22"/>
      <c r="D27" s="22"/>
      <c r="E27" s="17"/>
    </row>
    <row r="28" spans="1:5" ht="38.25">
      <c r="A28" s="18" t="s">
        <v>19</v>
      </c>
      <c r="B28">
        <v>2.95</v>
      </c>
      <c r="C28" t="s">
        <v>17</v>
      </c>
      <c r="D28">
        <v>0.03</v>
      </c>
      <c r="E28" s="30" t="s">
        <v>20</v>
      </c>
    </row>
    <row r="29" spans="1:5">
      <c r="A29" s="18"/>
      <c r="E29" s="24"/>
    </row>
    <row r="30" spans="1:5">
      <c r="A30" s="18" t="s">
        <v>21</v>
      </c>
      <c r="B30" s="1">
        <v>21186</v>
      </c>
      <c r="C30">
        <v>1620000</v>
      </c>
      <c r="D30">
        <f>C30/12</f>
        <v>135000</v>
      </c>
      <c r="E30" s="24"/>
    </row>
    <row r="31" spans="1:5">
      <c r="A31" s="18"/>
      <c r="B31" s="1">
        <v>27912</v>
      </c>
      <c r="C31">
        <v>540000</v>
      </c>
      <c r="D31">
        <f>C31/12</f>
        <v>45000</v>
      </c>
      <c r="E31" s="24"/>
    </row>
    <row r="32" spans="1:5">
      <c r="A32" s="18"/>
      <c r="E32" s="24"/>
    </row>
    <row r="33" spans="1:5">
      <c r="A33" s="18" t="s">
        <v>22</v>
      </c>
      <c r="B33" s="1">
        <v>21186</v>
      </c>
      <c r="C33">
        <v>390000</v>
      </c>
      <c r="D33">
        <f>C33/12</f>
        <v>32500</v>
      </c>
      <c r="E33" s="24"/>
    </row>
    <row r="34" spans="1:5">
      <c r="A34" s="18"/>
      <c r="B34" s="1">
        <v>27911</v>
      </c>
      <c r="C34">
        <v>390000</v>
      </c>
      <c r="D34">
        <f>C34/12</f>
        <v>32500</v>
      </c>
      <c r="E34" s="24"/>
    </row>
    <row r="35" spans="1:5">
      <c r="A35" s="18"/>
      <c r="B35" s="1">
        <v>32143</v>
      </c>
      <c r="C35" t="s">
        <v>23</v>
      </c>
      <c r="E35" s="24"/>
    </row>
    <row r="36" spans="1:5">
      <c r="A36" s="18" t="s">
        <v>24</v>
      </c>
      <c r="E36" s="24"/>
    </row>
    <row r="37" spans="1:5">
      <c r="A37" s="18"/>
      <c r="B37" s="1">
        <v>21186</v>
      </c>
      <c r="C37">
        <v>26000</v>
      </c>
      <c r="D37">
        <f>C37/12</f>
        <v>2166.6666666666665</v>
      </c>
      <c r="E37" s="24"/>
    </row>
    <row r="38" spans="1:5">
      <c r="A38" s="20"/>
      <c r="B38" s="31">
        <v>27912</v>
      </c>
      <c r="C38" s="26">
        <v>46000</v>
      </c>
      <c r="D38" s="26">
        <f>C38/12</f>
        <v>3833.3333333333335</v>
      </c>
      <c r="E38" s="21"/>
    </row>
    <row r="40" spans="1:5">
      <c r="A40" s="16" t="s">
        <v>25</v>
      </c>
      <c r="B40" s="17"/>
    </row>
    <row r="41" spans="1:5">
      <c r="A41" s="18" t="s">
        <v>26</v>
      </c>
      <c r="B41" s="19">
        <f>B2</f>
        <v>4200000</v>
      </c>
    </row>
    <row r="42" spans="1:5">
      <c r="A42" s="18" t="s">
        <v>27</v>
      </c>
      <c r="B42" s="24">
        <v>18.100000000000001</v>
      </c>
    </row>
    <row r="43" spans="1:5">
      <c r="A43" s="20" t="s">
        <v>28</v>
      </c>
      <c r="B43" s="21">
        <f>B41/18.1</f>
        <v>232044.1988950276</v>
      </c>
    </row>
    <row r="46" spans="1:5">
      <c r="A46" s="16" t="s">
        <v>29</v>
      </c>
      <c r="B46" s="32">
        <v>5</v>
      </c>
      <c r="C46" s="17" t="s">
        <v>30</v>
      </c>
    </row>
    <row r="47" spans="1:5">
      <c r="A47" s="20" t="s">
        <v>31</v>
      </c>
      <c r="B47" s="33">
        <v>0.2</v>
      </c>
      <c r="C47" s="21" t="s">
        <v>17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E44"/>
  <sheetViews>
    <sheetView workbookViewId="0">
      <selection activeCell="A18" sqref="A18"/>
    </sheetView>
  </sheetViews>
  <sheetFormatPr defaultRowHeight="12.75"/>
  <cols>
    <col min="1" max="1" width="26.140625" bestFit="1" customWidth="1"/>
    <col min="2" max="8" width="12.7109375" bestFit="1" customWidth="1"/>
    <col min="9" max="73" width="13.7109375" bestFit="1" customWidth="1"/>
    <col min="74" max="74" width="14.42578125" bestFit="1" customWidth="1"/>
  </cols>
  <sheetData>
    <row r="1" spans="1:74">
      <c r="B1">
        <f>NYCR!B1</f>
        <v>1</v>
      </c>
      <c r="C1">
        <f>NYCR!C1</f>
        <v>2</v>
      </c>
      <c r="D1">
        <f>NYCR!D1</f>
        <v>3</v>
      </c>
      <c r="E1">
        <f>NYCR!E1</f>
        <v>4</v>
      </c>
      <c r="F1">
        <f>NYCR!F1</f>
        <v>5</v>
      </c>
      <c r="G1">
        <f>NYCR!G1</f>
        <v>6</v>
      </c>
      <c r="H1">
        <f>NYCR!H1</f>
        <v>7</v>
      </c>
      <c r="I1">
        <f>NYCR!I1</f>
        <v>8</v>
      </c>
      <c r="J1">
        <f>NYCR!J1</f>
        <v>9</v>
      </c>
      <c r="K1">
        <f>NYCR!K1</f>
        <v>10</v>
      </c>
      <c r="L1">
        <f>NYCR!L1</f>
        <v>11</v>
      </c>
      <c r="M1">
        <f>NYCR!M1</f>
        <v>12</v>
      </c>
      <c r="N1">
        <f>NYCR!N1</f>
        <v>13</v>
      </c>
      <c r="O1">
        <f>NYCR!O1</f>
        <v>14</v>
      </c>
      <c r="P1">
        <f>NYCR!P1</f>
        <v>15</v>
      </c>
      <c r="Q1">
        <f>NYCR!Q1</f>
        <v>16</v>
      </c>
      <c r="R1">
        <f>NYCR!R1</f>
        <v>17</v>
      </c>
      <c r="S1">
        <f>NYCR!S1</f>
        <v>18</v>
      </c>
      <c r="T1">
        <f>NYCR!T1</f>
        <v>19</v>
      </c>
      <c r="U1">
        <f>NYCR!U1</f>
        <v>20</v>
      </c>
      <c r="V1">
        <f>NYCR!V1</f>
        <v>21</v>
      </c>
      <c r="W1">
        <f>NYCR!W1</f>
        <v>22</v>
      </c>
      <c r="X1">
        <f>NYCR!X1</f>
        <v>23</v>
      </c>
      <c r="Y1">
        <f>NYCR!Y1</f>
        <v>24</v>
      </c>
      <c r="Z1">
        <f>NYCR!Z1</f>
        <v>25</v>
      </c>
      <c r="AA1">
        <f>NYCR!AA1</f>
        <v>26</v>
      </c>
      <c r="AB1">
        <f>NYCR!AB1</f>
        <v>27</v>
      </c>
      <c r="AC1">
        <f>NYCR!AC1</f>
        <v>28</v>
      </c>
      <c r="AD1">
        <f>NYCR!AD1</f>
        <v>29</v>
      </c>
      <c r="AE1">
        <f>NYCR!AE1</f>
        <v>30</v>
      </c>
      <c r="AF1">
        <f>NYCR!AF1</f>
        <v>31</v>
      </c>
      <c r="AG1">
        <f>NYCR!AG1</f>
        <v>32</v>
      </c>
      <c r="AH1">
        <f>NYCR!AH1</f>
        <v>33</v>
      </c>
      <c r="AI1">
        <f>NYCR!AI1</f>
        <v>34</v>
      </c>
      <c r="AJ1">
        <f>NYCR!AJ1</f>
        <v>35</v>
      </c>
      <c r="AK1">
        <f>NYCR!AK1</f>
        <v>36</v>
      </c>
      <c r="AL1">
        <f>NYCR!AL1</f>
        <v>37</v>
      </c>
      <c r="AM1">
        <f>NYCR!AM1</f>
        <v>38</v>
      </c>
      <c r="AN1">
        <f>NYCR!AN1</f>
        <v>39</v>
      </c>
      <c r="AO1">
        <f>NYCR!AO1</f>
        <v>40</v>
      </c>
      <c r="AP1">
        <f>NYCR!AP1</f>
        <v>41</v>
      </c>
      <c r="AQ1">
        <f>NYCR!AQ1</f>
        <v>42</v>
      </c>
      <c r="AR1">
        <f>NYCR!AR1</f>
        <v>43</v>
      </c>
      <c r="AS1">
        <f>NYCR!AS1</f>
        <v>44</v>
      </c>
      <c r="AT1">
        <f>NYCR!AT1</f>
        <v>45</v>
      </c>
      <c r="AU1">
        <f>NYCR!AU1</f>
        <v>46</v>
      </c>
      <c r="AV1">
        <f>NYCR!AV1</f>
        <v>47</v>
      </c>
      <c r="AW1">
        <f>NYCR!AW1</f>
        <v>48</v>
      </c>
      <c r="AX1">
        <f>NYCR!AX1</f>
        <v>49</v>
      </c>
      <c r="AY1">
        <f>NYCR!AY1</f>
        <v>50</v>
      </c>
      <c r="AZ1">
        <f>NYCR!AZ1</f>
        <v>51</v>
      </c>
      <c r="BA1">
        <f>NYCR!BA1</f>
        <v>52</v>
      </c>
      <c r="BB1">
        <f>NYCR!BB1</f>
        <v>53</v>
      </c>
      <c r="BC1">
        <f>NYCR!BC1</f>
        <v>54</v>
      </c>
      <c r="BD1">
        <f>NYCR!BD1</f>
        <v>55</v>
      </c>
      <c r="BE1">
        <f>NYCR!BE1</f>
        <v>56</v>
      </c>
      <c r="BF1">
        <f>NYCR!BF1</f>
        <v>57</v>
      </c>
      <c r="BG1">
        <f>NYCR!BG1</f>
        <v>58</v>
      </c>
      <c r="BH1">
        <f>NYCR!BH1</f>
        <v>59</v>
      </c>
      <c r="BI1">
        <f>NYCR!BI1</f>
        <v>60</v>
      </c>
      <c r="BJ1">
        <f>NYCR!BJ1</f>
        <v>61</v>
      </c>
      <c r="BK1">
        <f>NYCR!BK1</f>
        <v>62</v>
      </c>
      <c r="BL1">
        <f>NYCR!BL1</f>
        <v>63</v>
      </c>
      <c r="BM1">
        <f>NYCR!BM1</f>
        <v>64</v>
      </c>
      <c r="BN1">
        <f>NYCR!BN1</f>
        <v>65</v>
      </c>
      <c r="BO1">
        <f>NYCR!BO1</f>
        <v>66</v>
      </c>
      <c r="BP1">
        <f>NYCR!BP1</f>
        <v>67</v>
      </c>
      <c r="BQ1">
        <f>NYCR!BQ1</f>
        <v>68</v>
      </c>
      <c r="BR1">
        <f>NYCR!BR1</f>
        <v>69</v>
      </c>
      <c r="BS1">
        <f>NYCR!BS1</f>
        <v>70</v>
      </c>
      <c r="BT1">
        <f>NYCR!BT1</f>
        <v>71</v>
      </c>
      <c r="BU1">
        <f>NYCR!BU1</f>
        <v>72</v>
      </c>
      <c r="BV1">
        <f>NYCR!BV1</f>
        <v>73</v>
      </c>
    </row>
    <row r="2" spans="1:74">
      <c r="B2">
        <f>NYCR!B2</f>
        <v>1958</v>
      </c>
      <c r="C2">
        <f>NYCR!C2</f>
        <v>1959</v>
      </c>
      <c r="D2">
        <f>NYCR!D2</f>
        <v>1960</v>
      </c>
      <c r="E2">
        <f>NYCR!E2</f>
        <v>1961</v>
      </c>
      <c r="F2">
        <f>NYCR!F2</f>
        <v>1962</v>
      </c>
      <c r="G2">
        <f>NYCR!G2</f>
        <v>1963</v>
      </c>
      <c r="H2">
        <f>NYCR!H2</f>
        <v>1964</v>
      </c>
      <c r="I2">
        <f>NYCR!I2</f>
        <v>1965</v>
      </c>
      <c r="J2">
        <f>NYCR!J2</f>
        <v>1966</v>
      </c>
      <c r="K2">
        <f>NYCR!K2</f>
        <v>1967</v>
      </c>
      <c r="L2">
        <f>NYCR!L2</f>
        <v>1968</v>
      </c>
      <c r="M2">
        <f>NYCR!M2</f>
        <v>1969</v>
      </c>
      <c r="N2">
        <f>NYCR!N2</f>
        <v>1970</v>
      </c>
      <c r="O2">
        <f>NYCR!O2</f>
        <v>1971</v>
      </c>
      <c r="P2">
        <f>NYCR!P2</f>
        <v>1972</v>
      </c>
      <c r="Q2">
        <f>NYCR!Q2</f>
        <v>1973</v>
      </c>
      <c r="R2">
        <f>NYCR!R2</f>
        <v>1974</v>
      </c>
      <c r="S2">
        <f>NYCR!S2</f>
        <v>1975</v>
      </c>
      <c r="T2">
        <f>NYCR!T2</f>
        <v>1976</v>
      </c>
      <c r="U2">
        <f>NYCR!U2</f>
        <v>1977</v>
      </c>
      <c r="V2">
        <f>NYCR!V2</f>
        <v>1978</v>
      </c>
      <c r="W2">
        <f>NYCR!W2</f>
        <v>1979</v>
      </c>
      <c r="X2">
        <f>NYCR!X2</f>
        <v>1980</v>
      </c>
      <c r="Y2">
        <f>NYCR!Y2</f>
        <v>1981</v>
      </c>
      <c r="Z2">
        <f>NYCR!Z2</f>
        <v>1982</v>
      </c>
      <c r="AA2">
        <f>NYCR!AA2</f>
        <v>1983</v>
      </c>
      <c r="AB2">
        <f>NYCR!AB2</f>
        <v>1984</v>
      </c>
      <c r="AC2">
        <f>NYCR!AC2</f>
        <v>1985</v>
      </c>
      <c r="AD2">
        <f>NYCR!AD2</f>
        <v>1986</v>
      </c>
      <c r="AE2">
        <f>NYCR!AE2</f>
        <v>1987</v>
      </c>
      <c r="AF2">
        <f>NYCR!AF2</f>
        <v>1988</v>
      </c>
      <c r="AG2">
        <f>NYCR!AG2</f>
        <v>1989</v>
      </c>
      <c r="AH2">
        <f>NYCR!AH2</f>
        <v>1990</v>
      </c>
      <c r="AI2">
        <f>NYCR!AI2</f>
        <v>1991</v>
      </c>
      <c r="AJ2">
        <f>NYCR!AJ2</f>
        <v>1992</v>
      </c>
      <c r="AK2">
        <f>NYCR!AK2</f>
        <v>1993</v>
      </c>
      <c r="AL2">
        <f>NYCR!AL2</f>
        <v>1994</v>
      </c>
      <c r="AM2">
        <f>NYCR!AM2</f>
        <v>1995</v>
      </c>
      <c r="AN2">
        <f>NYCR!AN2</f>
        <v>1996</v>
      </c>
      <c r="AO2">
        <f>NYCR!AO2</f>
        <v>1997</v>
      </c>
      <c r="AP2">
        <f>NYCR!AP2</f>
        <v>1998</v>
      </c>
      <c r="AQ2">
        <f>NYCR!AQ2</f>
        <v>1999</v>
      </c>
      <c r="AR2">
        <f>NYCR!AR2</f>
        <v>2000</v>
      </c>
      <c r="AS2">
        <f>NYCR!AS2</f>
        <v>2001</v>
      </c>
      <c r="AT2">
        <f>NYCR!AT2</f>
        <v>2002</v>
      </c>
      <c r="AU2">
        <f>NYCR!AU2</f>
        <v>2003</v>
      </c>
      <c r="AV2">
        <f>NYCR!AV2</f>
        <v>2004</v>
      </c>
      <c r="AW2">
        <f>NYCR!AW2</f>
        <v>2005</v>
      </c>
      <c r="AX2">
        <f>NYCR!AX2</f>
        <v>2006</v>
      </c>
      <c r="AY2">
        <f>NYCR!AY2</f>
        <v>2007</v>
      </c>
      <c r="AZ2">
        <f>NYCR!AZ2</f>
        <v>2008</v>
      </c>
      <c r="BA2">
        <f>NYCR!BA2</f>
        <v>2009</v>
      </c>
      <c r="BB2">
        <f>NYCR!BB2</f>
        <v>2010</v>
      </c>
      <c r="BC2">
        <f>NYCR!BC2</f>
        <v>2011</v>
      </c>
      <c r="BD2">
        <f>NYCR!BD2</f>
        <v>2012</v>
      </c>
      <c r="BE2">
        <f>NYCR!BE2</f>
        <v>2013</v>
      </c>
      <c r="BF2">
        <f>NYCR!BF2</f>
        <v>2014</v>
      </c>
      <c r="BG2">
        <f>NYCR!BG2</f>
        <v>2015</v>
      </c>
      <c r="BH2">
        <f>NYCR!BH2</f>
        <v>2016</v>
      </c>
      <c r="BI2">
        <f>NYCR!BI2</f>
        <v>2017</v>
      </c>
      <c r="BJ2">
        <f>NYCR!BJ2</f>
        <v>2018</v>
      </c>
      <c r="BK2">
        <f>NYCR!BK2</f>
        <v>2019</v>
      </c>
      <c r="BL2">
        <f>NYCR!BL2</f>
        <v>2020</v>
      </c>
      <c r="BM2">
        <f>NYCR!BM2</f>
        <v>2021</v>
      </c>
      <c r="BN2">
        <f>NYCR!BN2</f>
        <v>2022</v>
      </c>
      <c r="BO2">
        <f>NYCR!BO2</f>
        <v>2023</v>
      </c>
      <c r="BP2">
        <f>NYCR!BP2</f>
        <v>2024</v>
      </c>
      <c r="BQ2">
        <f>NYCR!BQ2</f>
        <v>2025</v>
      </c>
      <c r="BR2">
        <f>NYCR!BR2</f>
        <v>2026</v>
      </c>
      <c r="BS2">
        <f>NYCR!BS2</f>
        <v>2027</v>
      </c>
      <c r="BT2">
        <f>NYCR!BT2</f>
        <v>2028</v>
      </c>
      <c r="BU2">
        <f>NYCR!BU2</f>
        <v>2029</v>
      </c>
      <c r="BV2">
        <f>NYCR!BV2</f>
        <v>2030</v>
      </c>
    </row>
    <row r="4" spans="1:74" s="5" customFormat="1">
      <c r="A4" s="5" t="s">
        <v>32</v>
      </c>
      <c r="B4" s="5">
        <f>Assumptions!B21*Assumptions!B3</f>
        <v>4477061.4300000006</v>
      </c>
      <c r="C4" s="5">
        <f>B4*(1+Assumptions!$D$21)</f>
        <v>4611373.2729000011</v>
      </c>
      <c r="D4" s="5">
        <f>C4*(1+Assumptions!$D$21)</f>
        <v>4749714.4710870013</v>
      </c>
      <c r="E4" s="5">
        <f>D4*(1+Assumptions!$D$21)</f>
        <v>4892205.9052196117</v>
      </c>
      <c r="F4" s="5">
        <f>E4*(1+Assumptions!$D$21)</f>
        <v>5038972.0823761998</v>
      </c>
      <c r="G4" s="5">
        <f>F4*(1+Assumptions!$D$21)</f>
        <v>5190141.2448474858</v>
      </c>
      <c r="H4" s="5">
        <f>G4*(1+Assumptions!$D$21)</f>
        <v>5345845.4821929103</v>
      </c>
      <c r="I4" s="5">
        <f>H4*(1+Assumptions!$D$21)</f>
        <v>5506220.8466586974</v>
      </c>
      <c r="J4" s="5">
        <f>I4*(1+Assumptions!$D$21)</f>
        <v>5671407.4720584583</v>
      </c>
      <c r="K4" s="5">
        <f>J4*(1+Assumptions!$D$21)</f>
        <v>5841549.6962202126</v>
      </c>
      <c r="L4" s="5">
        <f>K4*(1+Assumptions!$D$21)</f>
        <v>6016796.1871068189</v>
      </c>
      <c r="M4" s="5">
        <f>L4*(1+Assumptions!$D$21)</f>
        <v>6197300.0727200238</v>
      </c>
      <c r="N4" s="5">
        <f>M4*(1+Assumptions!$D$21)</f>
        <v>6383219.0749016246</v>
      </c>
      <c r="O4" s="5">
        <f>N4*(1+Assumptions!$D$21)</f>
        <v>6574715.6471486734</v>
      </c>
      <c r="P4" s="5">
        <f>O4*(1+Assumptions!$D$21)</f>
        <v>6771957.1165631339</v>
      </c>
      <c r="Q4" s="5">
        <f>P4*(1+Assumptions!$D$21)</f>
        <v>6975115.8300600285</v>
      </c>
      <c r="R4" s="5">
        <f>Q4*(1+Assumptions!$D$21)</f>
        <v>7184369.3049618294</v>
      </c>
      <c r="S4" s="5">
        <f>R4*(1+Assumptions!$D$21)</f>
        <v>7399900.3841106845</v>
      </c>
      <c r="T4" s="5">
        <f>S4*(1+Assumptions!$D$21)</f>
        <v>7621897.3956340048</v>
      </c>
      <c r="U4" s="5">
        <f>T4*(1+Assumptions!$D$21)</f>
        <v>7850554.3175030248</v>
      </c>
      <c r="V4" s="5">
        <f>U4*(1+Assumptions!$D$21)</f>
        <v>8086070.9470281154</v>
      </c>
      <c r="W4" s="5">
        <f>V4*(1+Assumptions!$D$21)</f>
        <v>8328653.0754389595</v>
      </c>
      <c r="X4" s="5">
        <f>W4*(1+Assumptions!$D$21)</f>
        <v>8578512.6677021291</v>
      </c>
      <c r="Y4" s="5">
        <f>X4*(1+Assumptions!$D$21)</f>
        <v>8835868.0477331933</v>
      </c>
      <c r="Z4" s="5">
        <f>Y4*(1+Assumptions!$D$21)</f>
        <v>9100944.0891651884</v>
      </c>
      <c r="AA4" s="5">
        <f>Z4*(1+Assumptions!$D$21)</f>
        <v>9373972.4118401445</v>
      </c>
      <c r="AB4" s="5">
        <f>AA4*(1+Assumptions!$D$21)</f>
        <v>9655191.5841953494</v>
      </c>
      <c r="AC4" s="5">
        <f>AB4*(1+Assumptions!$D$21)</f>
        <v>9944847.3317212109</v>
      </c>
      <c r="AD4" s="5">
        <f>AC4*(1+Assumptions!$D$21)</f>
        <v>10243192.751672847</v>
      </c>
      <c r="AE4" s="5">
        <f>AD4*(1+Assumptions!$D$21)</f>
        <v>10550488.534223033</v>
      </c>
      <c r="AF4" s="5">
        <f>AE4*(1+Assumptions!$D$21)</f>
        <v>10867003.190249724</v>
      </c>
      <c r="AG4" s="5">
        <f>AF4*(1+Assumptions!$D$21)</f>
        <v>11193013.285957217</v>
      </c>
      <c r="AH4" s="5">
        <f>AG4*(1+Assumptions!$D$21)</f>
        <v>11528803.684535934</v>
      </c>
      <c r="AI4" s="5">
        <f>AH4*(1+Assumptions!$D$21)</f>
        <v>11874667.795072012</v>
      </c>
      <c r="AJ4" s="5">
        <f>AI4*(1+Assumptions!$D$21)</f>
        <v>12230907.828924172</v>
      </c>
      <c r="AK4" s="5">
        <f>AJ4*(1+Assumptions!$D$21)</f>
        <v>12597835.063791897</v>
      </c>
      <c r="AL4" s="5">
        <f>AK4*(1+Assumptions!$D$21)</f>
        <v>12975770.115705654</v>
      </c>
      <c r="AM4" s="5">
        <f>AL4*(1+Assumptions!$D$21)</f>
        <v>13365043.219176823</v>
      </c>
      <c r="AN4" s="5">
        <f>AM4*(1+Assumptions!$D$21)</f>
        <v>13765994.515752129</v>
      </c>
      <c r="AO4" s="5">
        <f>AN4*(1+Assumptions!$D$21)</f>
        <v>14178974.351224694</v>
      </c>
      <c r="AP4" s="5">
        <f>AO4*(1+Assumptions!$D$21)</f>
        <v>14604343.581761437</v>
      </c>
      <c r="AQ4" s="5">
        <f>AP4*(1+Assumptions!$D$21)</f>
        <v>15042473.889214279</v>
      </c>
      <c r="AR4" s="5">
        <f>AQ4*(1+Assumptions!$D$21)</f>
        <v>15493748.105890708</v>
      </c>
      <c r="AS4" s="5">
        <f>AR4*(1+Assumptions!$D$21)</f>
        <v>15958560.54906743</v>
      </c>
      <c r="AT4" s="5">
        <f>AS4*(1+Assumptions!$D$21)</f>
        <v>16437317.365539454</v>
      </c>
      <c r="AU4" s="5">
        <f>AT4*(1+Assumptions!$D$21)</f>
        <v>16930436.886505637</v>
      </c>
      <c r="AV4" s="5">
        <f>AU4*(1+Assumptions!$D$21)</f>
        <v>17438349.993100807</v>
      </c>
      <c r="AW4" s="5">
        <f>AV4*(1+Assumptions!$D$21)</f>
        <v>17961500.49289383</v>
      </c>
      <c r="AX4" s="5">
        <f>AW4*(1+Assumptions!$D$21)</f>
        <v>18500345.507680647</v>
      </c>
      <c r="AY4" s="5">
        <f>AX4*(1+Assumptions!$D$21)</f>
        <v>19055355.872911066</v>
      </c>
      <c r="AZ4" s="5">
        <f>AY4*(1+Assumptions!$D$21)</f>
        <v>19627016.549098399</v>
      </c>
      <c r="BA4" s="5">
        <f>AZ4*(1+Assumptions!$D$21)</f>
        <v>20215827.04557135</v>
      </c>
      <c r="BB4" s="5">
        <f>BA4*(1+Assumptions!$D$21)</f>
        <v>20822301.856938489</v>
      </c>
      <c r="BC4" s="5">
        <f>BB4*(1+Assumptions!$D$21)</f>
        <v>21446970.912646644</v>
      </c>
      <c r="BD4" s="5">
        <f>BC4*(1+Assumptions!$D$21)</f>
        <v>22090380.040026043</v>
      </c>
      <c r="BE4" s="5">
        <f>BD4*(1+Assumptions!$D$21)</f>
        <v>22753091.441226825</v>
      </c>
      <c r="BF4" s="5">
        <f>BE4*(1+Assumptions!$D$21)</f>
        <v>23435684.184463631</v>
      </c>
      <c r="BG4" s="5">
        <f>BF4*(1+Assumptions!$D$21)</f>
        <v>24138754.709997542</v>
      </c>
      <c r="BH4" s="5">
        <f>BG4*(1+Assumptions!$D$21)</f>
        <v>24862917.351297468</v>
      </c>
      <c r="BI4" s="5">
        <f>BH4*(1+Assumptions!$D$21)</f>
        <v>25608804.871836394</v>
      </c>
      <c r="BJ4" s="5">
        <f>BI4*(1+Assumptions!$D$21)</f>
        <v>26377069.017991487</v>
      </c>
      <c r="BK4" s="5">
        <f>BJ4*(1+Assumptions!$D$21)</f>
        <v>27168381.088531233</v>
      </c>
      <c r="BL4" s="5">
        <f>BK4*(1+Assumptions!$D$21)</f>
        <v>27983432.521187171</v>
      </c>
      <c r="BM4" s="5">
        <f>BL4*(1+Assumptions!$D$21)</f>
        <v>28822935.496822786</v>
      </c>
      <c r="BN4" s="5">
        <f>BM4*(1+Assumptions!$D$21)</f>
        <v>29687623.561727472</v>
      </c>
      <c r="BO4" s="5">
        <f>BN4*(1+Assumptions!$D$21)</f>
        <v>30578252.268579297</v>
      </c>
      <c r="BP4" s="5">
        <f>BO4*(1+Assumptions!$D$21)</f>
        <v>31495599.836636677</v>
      </c>
      <c r="BQ4" s="5">
        <f>BP4*(1+Assumptions!$D$21)</f>
        <v>32440467.831735779</v>
      </c>
      <c r="BR4" s="5">
        <f>BQ4*(1+Assumptions!$D$21)</f>
        <v>33413681.866687853</v>
      </c>
      <c r="BS4" s="5">
        <f>BR4*(1+Assumptions!$D$21)</f>
        <v>34416092.32268849</v>
      </c>
      <c r="BT4" s="5">
        <f>BS4*(1+Assumptions!$D$21)</f>
        <v>35448575.092369147</v>
      </c>
      <c r="BU4" s="5">
        <f>BT4*(1+Assumptions!$D$21)</f>
        <v>36512032.345140219</v>
      </c>
      <c r="BV4" s="5">
        <f>BU4*(1+Assumptions!$D$21)</f>
        <v>37607393.315494426</v>
      </c>
    </row>
    <row r="5" spans="1:74" s="5" customFormat="1">
      <c r="A5" s="5" t="s">
        <v>33</v>
      </c>
      <c r="B5" s="5">
        <f>Assumptions!$B$23*'Pro-forma for Graybar Building'!B4</f>
        <v>13431.184290000003</v>
      </c>
      <c r="C5" s="5">
        <f>Assumptions!$B$23*'Pro-forma for Graybar Building'!C4</f>
        <v>13834.119818700005</v>
      </c>
      <c r="D5" s="5">
        <f>Assumptions!$B$23*'Pro-forma for Graybar Building'!D4</f>
        <v>14249.143413261005</v>
      </c>
      <c r="E5" s="5">
        <f>Assumptions!$B$23*'Pro-forma for Graybar Building'!E4</f>
        <v>14676.617715658835</v>
      </c>
      <c r="F5" s="5">
        <f>Assumptions!$B$23*'Pro-forma for Graybar Building'!F4</f>
        <v>15116.9162471286</v>
      </c>
      <c r="G5" s="5">
        <f>Assumptions!$B$23*'Pro-forma for Graybar Building'!G4</f>
        <v>15570.423734542457</v>
      </c>
      <c r="H5" s="5">
        <f>Assumptions!$B$23*'Pro-forma for Graybar Building'!H4</f>
        <v>16037.536446578732</v>
      </c>
      <c r="I5" s="5">
        <f>Assumptions!$B$23*'Pro-forma for Graybar Building'!I4</f>
        <v>16518.662539976092</v>
      </c>
      <c r="J5" s="5">
        <f>Assumptions!$B$23*'Pro-forma for Graybar Building'!J4</f>
        <v>17014.222416175377</v>
      </c>
      <c r="K5" s="5">
        <f>Assumptions!$B$23*'Pro-forma for Graybar Building'!K4</f>
        <v>17524.649088660637</v>
      </c>
      <c r="L5" s="5">
        <f>Assumptions!$B$23*'Pro-forma for Graybar Building'!L4</f>
        <v>18050.388561320458</v>
      </c>
      <c r="M5" s="5">
        <f>Assumptions!$B$23*'Pro-forma for Graybar Building'!M4</f>
        <v>18591.900218160074</v>
      </c>
      <c r="N5" s="5">
        <f>Assumptions!$B$23*'Pro-forma for Graybar Building'!N4</f>
        <v>19149.657224704875</v>
      </c>
      <c r="O5" s="5">
        <f>Assumptions!$B$23*'Pro-forma for Graybar Building'!O4</f>
        <v>19724.146941446019</v>
      </c>
      <c r="P5" s="5">
        <f>Assumptions!$B$23*'Pro-forma for Graybar Building'!P4</f>
        <v>20315.871349689402</v>
      </c>
      <c r="Q5" s="5">
        <f>Assumptions!$B$23*'Pro-forma for Graybar Building'!Q4</f>
        <v>20925.347490180087</v>
      </c>
      <c r="R5" s="5">
        <f>Assumptions!$B$23*'Pro-forma for Graybar Building'!R4</f>
        <v>21553.107914885488</v>
      </c>
      <c r="S5" s="5">
        <f>Assumptions!$B$23*'Pro-forma for Graybar Building'!S4</f>
        <v>22199.701152332054</v>
      </c>
      <c r="T5" s="5">
        <f>Assumptions!$B$23*'Pro-forma for Graybar Building'!T4</f>
        <v>22865.692186902015</v>
      </c>
      <c r="U5" s="5">
        <f>Assumptions!$B$23*'Pro-forma for Graybar Building'!U4</f>
        <v>23551.662952509076</v>
      </c>
      <c r="V5" s="5">
        <f>Assumptions!$B$23*'Pro-forma for Graybar Building'!V4</f>
        <v>24258.212841084347</v>
      </c>
      <c r="W5" s="5">
        <f>Assumptions!$B$23*'Pro-forma for Graybar Building'!W4</f>
        <v>24985.959226316878</v>
      </c>
      <c r="X5" s="5">
        <f>Assumptions!$B$23*'Pro-forma for Graybar Building'!X4</f>
        <v>25735.538003106387</v>
      </c>
      <c r="Y5" s="5">
        <f>Assumptions!$B$23*'Pro-forma for Graybar Building'!Y4</f>
        <v>26507.60414319958</v>
      </c>
      <c r="Z5" s="5">
        <f>Assumptions!$B$23*'Pro-forma for Graybar Building'!Z4</f>
        <v>27302.832267495567</v>
      </c>
      <c r="AA5" s="5">
        <f>Assumptions!$B$23*'Pro-forma for Graybar Building'!AA4</f>
        <v>28121.917235520435</v>
      </c>
      <c r="AB5" s="5">
        <f>Assumptions!$B$23*'Pro-forma for Graybar Building'!AB4</f>
        <v>28965.57475258605</v>
      </c>
      <c r="AC5" s="5">
        <f>Assumptions!$B$23*'Pro-forma for Graybar Building'!AC4</f>
        <v>29834.541995163632</v>
      </c>
      <c r="AD5" s="5">
        <f>Assumptions!$B$23*'Pro-forma for Graybar Building'!AD4</f>
        <v>30729.578255018543</v>
      </c>
      <c r="AE5" s="5">
        <f>Assumptions!$B$23*'Pro-forma for Graybar Building'!AE4</f>
        <v>31651.465602669101</v>
      </c>
      <c r="AF5" s="5">
        <f>Assumptions!$B$23*'Pro-forma for Graybar Building'!AF4</f>
        <v>32601.009570749175</v>
      </c>
      <c r="AG5" s="5">
        <f>Assumptions!$B$23*'Pro-forma for Graybar Building'!AG4</f>
        <v>33579.039857871656</v>
      </c>
      <c r="AH5" s="5">
        <f>Assumptions!$B$23*'Pro-forma for Graybar Building'!AH4</f>
        <v>34586.411053607801</v>
      </c>
      <c r="AI5" s="5">
        <f>Assumptions!$B$23*'Pro-forma for Graybar Building'!AI4</f>
        <v>35624.003385216034</v>
      </c>
      <c r="AJ5" s="5">
        <f>Assumptions!$B$23*'Pro-forma for Graybar Building'!AJ4</f>
        <v>36692.723486772513</v>
      </c>
      <c r="AK5" s="5">
        <f>Assumptions!$B$23*'Pro-forma for Graybar Building'!AK4</f>
        <v>37793.505191375691</v>
      </c>
      <c r="AL5" s="5">
        <f>Assumptions!$B$23*'Pro-forma for Graybar Building'!AL4</f>
        <v>38927.31034711696</v>
      </c>
      <c r="AM5" s="5">
        <f>Assumptions!$B$23*'Pro-forma for Graybar Building'!AM4</f>
        <v>40095.129657530473</v>
      </c>
      <c r="AN5" s="5">
        <f>Assumptions!$B$23*'Pro-forma for Graybar Building'!AN4</f>
        <v>41297.983547256386</v>
      </c>
      <c r="AO5" s="5">
        <f>Assumptions!$B$23*'Pro-forma for Graybar Building'!AO4</f>
        <v>42536.923053674087</v>
      </c>
      <c r="AP5" s="5">
        <f>Assumptions!$B$23*'Pro-forma for Graybar Building'!AP4</f>
        <v>43813.030745284312</v>
      </c>
      <c r="AQ5" s="5">
        <f>Assumptions!$B$23*'Pro-forma for Graybar Building'!AQ4</f>
        <v>45127.42166764284</v>
      </c>
      <c r="AR5" s="5">
        <f>Assumptions!$B$23*'Pro-forma for Graybar Building'!AR4</f>
        <v>46481.244317672128</v>
      </c>
      <c r="AS5" s="5">
        <f>Assumptions!$B$23*'Pro-forma for Graybar Building'!AS4</f>
        <v>47875.681647202291</v>
      </c>
      <c r="AT5" s="5">
        <f>Assumptions!$B$23*'Pro-forma for Graybar Building'!AT4</f>
        <v>49311.952096618363</v>
      </c>
      <c r="AU5" s="5">
        <f>Assumptions!$B$23*'Pro-forma for Graybar Building'!AU4</f>
        <v>50791.310659516916</v>
      </c>
      <c r="AV5" s="5">
        <f>Assumptions!$B$23*'Pro-forma for Graybar Building'!AV4</f>
        <v>52315.049979302421</v>
      </c>
      <c r="AW5" s="5">
        <f>Assumptions!$B$23*'Pro-forma for Graybar Building'!AW4</f>
        <v>53884.501478681494</v>
      </c>
      <c r="AX5" s="5">
        <f>Assumptions!$B$23*'Pro-forma for Graybar Building'!AX4</f>
        <v>55501.036523041941</v>
      </c>
      <c r="AY5" s="5">
        <f>Assumptions!$B$23*'Pro-forma for Graybar Building'!AY4</f>
        <v>57166.067618733199</v>
      </c>
      <c r="AZ5" s="5">
        <f>Assumptions!$B$23*'Pro-forma for Graybar Building'!AZ4</f>
        <v>58881.0496472952</v>
      </c>
      <c r="BA5" s="5">
        <f>Assumptions!$B$23*'Pro-forma for Graybar Building'!BA4</f>
        <v>60647.48113671405</v>
      </c>
      <c r="BB5" s="5">
        <f>Assumptions!$B$23*'Pro-forma for Graybar Building'!BB4</f>
        <v>62466.90557081547</v>
      </c>
      <c r="BC5" s="5">
        <f>Assumptions!$B$23*'Pro-forma for Graybar Building'!BC4</f>
        <v>64340.912737939936</v>
      </c>
      <c r="BD5" s="5">
        <f>Assumptions!$B$23*'Pro-forma for Graybar Building'!BD4</f>
        <v>66271.140120078126</v>
      </c>
      <c r="BE5" s="5">
        <f>Assumptions!$B$23*'Pro-forma for Graybar Building'!BE4</f>
        <v>68259.274323680482</v>
      </c>
      <c r="BF5" s="5">
        <f>Assumptions!$B$23*'Pro-forma for Graybar Building'!BF4</f>
        <v>70307.052553390895</v>
      </c>
      <c r="BG5" s="5">
        <f>Assumptions!$B$23*'Pro-forma for Graybar Building'!BG4</f>
        <v>72416.264129992633</v>
      </c>
      <c r="BH5" s="5">
        <f>Assumptions!$B$23*'Pro-forma for Graybar Building'!BH4</f>
        <v>74588.7520538924</v>
      </c>
      <c r="BI5" s="5">
        <f>Assumptions!$B$23*'Pro-forma for Graybar Building'!BI4</f>
        <v>76826.414615509188</v>
      </c>
      <c r="BJ5" s="5">
        <f>Assumptions!$B$23*'Pro-forma for Graybar Building'!BJ4</f>
        <v>79131.20705397446</v>
      </c>
      <c r="BK5" s="5">
        <f>Assumptions!$B$23*'Pro-forma for Graybar Building'!BK4</f>
        <v>81505.143265593695</v>
      </c>
      <c r="BL5" s="5">
        <f>Assumptions!$B$23*'Pro-forma for Graybar Building'!BL4</f>
        <v>83950.297563561515</v>
      </c>
      <c r="BM5" s="5">
        <f>Assumptions!$B$23*'Pro-forma for Graybar Building'!BM4</f>
        <v>86468.806490468356</v>
      </c>
      <c r="BN5" s="5">
        <f>Assumptions!$B$23*'Pro-forma for Graybar Building'!BN4</f>
        <v>89062.87068518241</v>
      </c>
      <c r="BO5" s="5">
        <f>Assumptions!$B$23*'Pro-forma for Graybar Building'!BO4</f>
        <v>91734.756805737896</v>
      </c>
      <c r="BP5" s="5">
        <f>Assumptions!$B$23*'Pro-forma for Graybar Building'!BP4</f>
        <v>94486.799509910037</v>
      </c>
      <c r="BQ5" s="5">
        <f>Assumptions!$B$23*'Pro-forma for Graybar Building'!BQ4</f>
        <v>97321.403495207342</v>
      </c>
      <c r="BR5" s="5">
        <f>Assumptions!$B$23*'Pro-forma for Graybar Building'!BR4</f>
        <v>100241.04560006356</v>
      </c>
      <c r="BS5" s="5">
        <f>Assumptions!$B$23*'Pro-forma for Graybar Building'!BS4</f>
        <v>103248.27696806547</v>
      </c>
      <c r="BT5" s="5">
        <f>Assumptions!$B$23*'Pro-forma for Graybar Building'!BT4</f>
        <v>106345.72527710744</v>
      </c>
      <c r="BU5" s="5">
        <f>Assumptions!$B$23*'Pro-forma for Graybar Building'!BU4</f>
        <v>109536.09703542067</v>
      </c>
      <c r="BV5" s="5">
        <f>Assumptions!$B$23*'Pro-forma for Graybar Building'!BV4</f>
        <v>112822.17994648327</v>
      </c>
    </row>
    <row r="7" spans="1:74" s="5" customFormat="1">
      <c r="A7" s="5" t="s">
        <v>34</v>
      </c>
      <c r="B7" s="5">
        <f>Assumptions!$B$25*Assumptions!B3</f>
        <v>1010009.52</v>
      </c>
      <c r="C7" s="5">
        <f>B7*(1+Assumptions!$D$21)</f>
        <v>1040309.8056000001</v>
      </c>
      <c r="D7" s="5">
        <f>C7*(1+Assumptions!$D$21)</f>
        <v>1071519.0997680002</v>
      </c>
      <c r="E7" s="5">
        <f>D7*(1+Assumptions!$D$21)</f>
        <v>1103664.6727610403</v>
      </c>
      <c r="F7" s="5">
        <f>E7*(1+Assumptions!$D$21)</f>
        <v>1136774.6129438714</v>
      </c>
      <c r="G7" s="5">
        <f>F7*(1+Assumptions!$D$21)</f>
        <v>1170877.8513321877</v>
      </c>
      <c r="H7" s="5">
        <f>G7*(1+Assumptions!$D$21)</f>
        <v>1206004.1868721533</v>
      </c>
      <c r="I7" s="5">
        <f>H7*(1+Assumptions!$D$21)</f>
        <v>1242184.3124783179</v>
      </c>
      <c r="J7" s="5">
        <f>I7*(1+Assumptions!$D$21)</f>
        <v>1279449.8418526675</v>
      </c>
      <c r="K7" s="5">
        <f>J7*(1+Assumptions!$D$21)</f>
        <v>1317833.3371082477</v>
      </c>
      <c r="L7" s="5">
        <f>K7*(1+Assumptions!$D$21)</f>
        <v>1357368.3372214951</v>
      </c>
      <c r="M7" s="5">
        <f>L7*(1+Assumptions!$D$21)</f>
        <v>1398089.38733814</v>
      </c>
      <c r="N7" s="5">
        <f>M7*(1+Assumptions!$D$21)</f>
        <v>1440032.0689582843</v>
      </c>
      <c r="O7" s="5">
        <f>N7*(1+Assumptions!$D$21)</f>
        <v>1483233.031027033</v>
      </c>
      <c r="P7" s="5">
        <f>O7*(1+Assumptions!$D$21)</f>
        <v>1527730.021957844</v>
      </c>
      <c r="Q7" s="5">
        <f>P7*(1+Assumptions!$D$21)</f>
        <v>1573561.9226165793</v>
      </c>
      <c r="R7" s="5">
        <f>Q7*(1+Assumptions!$D$21)</f>
        <v>1620768.7802950768</v>
      </c>
      <c r="S7" s="5">
        <f>R7*(1+Assumptions!$D$21)</f>
        <v>1669391.8437039291</v>
      </c>
      <c r="T7" s="5">
        <f>S7*(1+Assumptions!$D$21)</f>
        <v>1719473.5990150471</v>
      </c>
      <c r="U7" s="5">
        <f>T7*(1+Assumptions!$D$21)</f>
        <v>1771057.8069854986</v>
      </c>
      <c r="V7" s="5">
        <f>U7*(1+Assumptions!$D$21)</f>
        <v>1824189.5411950636</v>
      </c>
      <c r="W7" s="5">
        <f>V7*(1+Assumptions!$D$21)</f>
        <v>1878915.2274309155</v>
      </c>
      <c r="X7" s="5">
        <f>W7*(1+Assumptions!$D$21)</f>
        <v>1935282.684253843</v>
      </c>
      <c r="Y7" s="5">
        <f>X7*(1+Assumptions!$D$21)</f>
        <v>1993341.1647814584</v>
      </c>
      <c r="Z7" s="5">
        <f>Y7*(1+Assumptions!$D$21)</f>
        <v>2053141.3997249024</v>
      </c>
      <c r="AA7" s="5">
        <f>Z7*(1+Assumptions!$D$21)</f>
        <v>2114735.6417166493</v>
      </c>
      <c r="AB7" s="5">
        <f>AA7*(1+Assumptions!$D$21)</f>
        <v>2178177.7109681489</v>
      </c>
      <c r="AC7" s="5">
        <f>AB7*(1+Assumptions!$D$21)</f>
        <v>2243523.0422971933</v>
      </c>
      <c r="AD7" s="5">
        <f>AC7*(1+Assumptions!$D$21)</f>
        <v>2310828.7335661091</v>
      </c>
      <c r="AE7" s="5">
        <f>AD7*(1+Assumptions!$D$21)</f>
        <v>2380153.5955730923</v>
      </c>
      <c r="AF7" s="5">
        <f>AE7*(1+Assumptions!$D$21)</f>
        <v>2451558.2034402853</v>
      </c>
      <c r="AG7" s="5">
        <f>AF7*(1+Assumptions!$D$21)</f>
        <v>2525104.9495434938</v>
      </c>
      <c r="AH7" s="5">
        <f>AG7*(1+Assumptions!$D$21)</f>
        <v>2600858.0980297988</v>
      </c>
      <c r="AI7" s="5">
        <f>AH7*(1+Assumptions!$D$21)</f>
        <v>2678883.8409706927</v>
      </c>
      <c r="AJ7" s="5">
        <f>AI7*(1+Assumptions!$D$21)</f>
        <v>2759250.3561998135</v>
      </c>
      <c r="AK7" s="5">
        <f>AJ7*(1+Assumptions!$D$21)</f>
        <v>2842027.8668858078</v>
      </c>
      <c r="AL7" s="5">
        <f>AK7*(1+Assumptions!$D$21)</f>
        <v>2927288.7028923822</v>
      </c>
      <c r="AM7" s="5">
        <f>AL7*(1+Assumptions!$D$21)</f>
        <v>3015107.3639791538</v>
      </c>
      <c r="AN7" s="5">
        <f>AM7*(1+Assumptions!$D$21)</f>
        <v>3105560.5848985286</v>
      </c>
      <c r="AO7" s="5">
        <f>AN7*(1+Assumptions!$D$21)</f>
        <v>3198727.4024454844</v>
      </c>
      <c r="AP7" s="5">
        <f>AO7*(1+Assumptions!$D$21)</f>
        <v>3294689.224518849</v>
      </c>
      <c r="AQ7" s="5">
        <f>AP7*(1+Assumptions!$D$21)</f>
        <v>3393529.9012544146</v>
      </c>
      <c r="AR7" s="5">
        <f>AQ7*(1+Assumptions!$D$21)</f>
        <v>3495335.7982920469</v>
      </c>
      <c r="AS7" s="5">
        <f>AR7*(1+Assumptions!$D$21)</f>
        <v>3600195.8722408083</v>
      </c>
      <c r="AT7" s="5">
        <f>AS7*(1+Assumptions!$D$21)</f>
        <v>3708201.7484080326</v>
      </c>
      <c r="AU7" s="5">
        <f>AT7*(1+Assumptions!$D$21)</f>
        <v>3819447.8008602737</v>
      </c>
      <c r="AV7" s="5">
        <f>AU7*(1+Assumptions!$D$21)</f>
        <v>3934031.2348860819</v>
      </c>
      <c r="AW7" s="5">
        <f>AV7*(1+Assumptions!$D$21)</f>
        <v>4052052.1719326642</v>
      </c>
      <c r="AX7" s="5">
        <f>AW7*(1+Assumptions!$D$21)</f>
        <v>4173613.7370906444</v>
      </c>
      <c r="AY7" s="5">
        <f>AX7*(1+Assumptions!$D$21)</f>
        <v>4298822.1492033638</v>
      </c>
      <c r="AZ7" s="5">
        <f>AY7*(1+Assumptions!$D$21)</f>
        <v>4427786.8136794651</v>
      </c>
      <c r="BA7" s="5">
        <f>AZ7*(1+Assumptions!$D$21)</f>
        <v>4560620.4180898489</v>
      </c>
      <c r="BB7" s="5">
        <f>BA7*(1+Assumptions!$D$21)</f>
        <v>4697439.0306325443</v>
      </c>
      <c r="BC7" s="5">
        <f>BB7*(1+Assumptions!$D$21)</f>
        <v>4838362.2015515212</v>
      </c>
      <c r="BD7" s="5">
        <f>BC7*(1+Assumptions!$D$21)</f>
        <v>4983513.0675980672</v>
      </c>
      <c r="BE7" s="5">
        <f>BD7*(1+Assumptions!$D$21)</f>
        <v>5133018.4596260097</v>
      </c>
      <c r="BF7" s="5">
        <f>BE7*(1+Assumptions!$D$21)</f>
        <v>5287009.0134147899</v>
      </c>
      <c r="BG7" s="5">
        <f>BF7*(1+Assumptions!$D$21)</f>
        <v>5445619.2838172335</v>
      </c>
      <c r="BH7" s="5">
        <f>BG7*(1+Assumptions!$D$21)</f>
        <v>5608987.8623317508</v>
      </c>
      <c r="BI7" s="5">
        <f>BH7*(1+Assumptions!$D$21)</f>
        <v>5777257.4982017037</v>
      </c>
      <c r="BJ7" s="5">
        <f>BI7*(1+Assumptions!$D$21)</f>
        <v>5950575.2231477546</v>
      </c>
      <c r="BK7" s="5">
        <f>BJ7*(1+Assumptions!$D$21)</f>
        <v>6129092.4798421869</v>
      </c>
      <c r="BL7" s="5">
        <f>BK7*(1+Assumptions!$D$21)</f>
        <v>6312965.2542374525</v>
      </c>
      <c r="BM7" s="5">
        <f>BL7*(1+Assumptions!$D$21)</f>
        <v>6502354.2118645767</v>
      </c>
      <c r="BN7" s="5">
        <f>BM7*(1+Assumptions!$D$21)</f>
        <v>6697424.8382205144</v>
      </c>
      <c r="BO7" s="5">
        <f>BN7*(1+Assumptions!$D$21)</f>
        <v>6898347.5833671298</v>
      </c>
      <c r="BP7" s="5">
        <f>BO7*(1+Assumptions!$D$21)</f>
        <v>7105298.0108681442</v>
      </c>
      <c r="BQ7" s="5">
        <f>BP7*(1+Assumptions!$D$21)</f>
        <v>7318456.9511941886</v>
      </c>
      <c r="BR7" s="5">
        <f>BQ7*(1+Assumptions!$D$21)</f>
        <v>7538010.6597300144</v>
      </c>
      <c r="BS7" s="5">
        <f>BR7*(1+Assumptions!$D$21)</f>
        <v>7764150.9795219153</v>
      </c>
      <c r="BT7" s="5">
        <f>BS7*(1+Assumptions!$D$21)</f>
        <v>7997075.5089075733</v>
      </c>
      <c r="BU7" s="5">
        <f>BT7*(1+Assumptions!$D$21)</f>
        <v>8236987.7741748011</v>
      </c>
      <c r="BV7" s="5">
        <f>BU7*(1+Assumptions!$D$21)</f>
        <v>8484097.4074000455</v>
      </c>
    </row>
    <row r="8" spans="1:74">
      <c r="AG8" s="5">
        <f t="shared" ref="AG8:BV8" si="0">$AF$24-$AE$24</f>
        <v>3983934.0962481657</v>
      </c>
      <c r="AH8" s="5">
        <f t="shared" si="0"/>
        <v>3983934.0962481657</v>
      </c>
      <c r="AI8" s="5">
        <f t="shared" si="0"/>
        <v>3983934.0962481657</v>
      </c>
      <c r="AJ8" s="5">
        <f t="shared" si="0"/>
        <v>3983934.0962481657</v>
      </c>
      <c r="AK8" s="5">
        <f t="shared" si="0"/>
        <v>3983934.0962481657</v>
      </c>
      <c r="AL8" s="5">
        <f t="shared" si="0"/>
        <v>3983934.0962481657</v>
      </c>
      <c r="AM8" s="5">
        <f t="shared" si="0"/>
        <v>3983934.0962481657</v>
      </c>
      <c r="AN8" s="5">
        <f t="shared" si="0"/>
        <v>3983934.0962481657</v>
      </c>
      <c r="AO8" s="5">
        <f t="shared" si="0"/>
        <v>3983934.0962481657</v>
      </c>
      <c r="AP8" s="5">
        <f t="shared" si="0"/>
        <v>3983934.0962481657</v>
      </c>
      <c r="AQ8" s="5">
        <f t="shared" si="0"/>
        <v>3983934.0962481657</v>
      </c>
      <c r="AR8" s="5">
        <f t="shared" si="0"/>
        <v>3983934.0962481657</v>
      </c>
      <c r="AS8" s="5">
        <f t="shared" si="0"/>
        <v>3983934.0962481657</v>
      </c>
      <c r="AT8" s="5">
        <f t="shared" si="0"/>
        <v>3983934.0962481657</v>
      </c>
      <c r="AU8" s="5">
        <f t="shared" si="0"/>
        <v>3983934.0962481657</v>
      </c>
      <c r="AV8" s="5">
        <f t="shared" si="0"/>
        <v>3983934.0962481657</v>
      </c>
      <c r="AW8" s="5">
        <f t="shared" si="0"/>
        <v>3983934.0962481657</v>
      </c>
      <c r="AX8" s="5">
        <f t="shared" si="0"/>
        <v>3983934.0962481657</v>
      </c>
      <c r="AY8" s="5">
        <f t="shared" si="0"/>
        <v>3983934.0962481657</v>
      </c>
      <c r="AZ8" s="5">
        <f t="shared" si="0"/>
        <v>3983934.0962481657</v>
      </c>
      <c r="BA8" s="5">
        <f t="shared" si="0"/>
        <v>3983934.0962481657</v>
      </c>
      <c r="BB8" s="5">
        <f t="shared" si="0"/>
        <v>3983934.0962481657</v>
      </c>
      <c r="BC8" s="5">
        <f t="shared" si="0"/>
        <v>3983934.0962481657</v>
      </c>
      <c r="BD8" s="5">
        <f t="shared" si="0"/>
        <v>3983934.0962481657</v>
      </c>
      <c r="BE8" s="5">
        <f t="shared" si="0"/>
        <v>3983934.0962481657</v>
      </c>
      <c r="BF8" s="5">
        <f t="shared" si="0"/>
        <v>3983934.0962481657</v>
      </c>
      <c r="BG8" s="5">
        <f t="shared" si="0"/>
        <v>3983934.0962481657</v>
      </c>
      <c r="BH8" s="5">
        <f t="shared" si="0"/>
        <v>3983934.0962481657</v>
      </c>
      <c r="BI8" s="5">
        <f t="shared" si="0"/>
        <v>3983934.0962481657</v>
      </c>
      <c r="BJ8" s="5">
        <f t="shared" si="0"/>
        <v>3983934.0962481657</v>
      </c>
      <c r="BK8" s="5">
        <f t="shared" si="0"/>
        <v>3983934.0962481657</v>
      </c>
      <c r="BL8" s="5">
        <f t="shared" si="0"/>
        <v>3983934.0962481657</v>
      </c>
      <c r="BM8" s="5">
        <f t="shared" si="0"/>
        <v>3983934.0962481657</v>
      </c>
      <c r="BN8" s="5">
        <f t="shared" si="0"/>
        <v>3983934.0962481657</v>
      </c>
      <c r="BO8" s="5">
        <f t="shared" si="0"/>
        <v>3983934.0962481657</v>
      </c>
      <c r="BP8" s="5">
        <f t="shared" si="0"/>
        <v>3983934.0962481657</v>
      </c>
      <c r="BQ8" s="5">
        <f t="shared" si="0"/>
        <v>3983934.0962481657</v>
      </c>
      <c r="BR8" s="5">
        <f t="shared" si="0"/>
        <v>3983934.0962481657</v>
      </c>
      <c r="BS8" s="5">
        <f t="shared" si="0"/>
        <v>3983934.0962481657</v>
      </c>
      <c r="BT8" s="5">
        <f t="shared" si="0"/>
        <v>3983934.0962481657</v>
      </c>
      <c r="BU8" s="5">
        <f t="shared" si="0"/>
        <v>3983934.0962481657</v>
      </c>
      <c r="BV8" s="5">
        <f t="shared" si="0"/>
        <v>3983934.0962481657</v>
      </c>
    </row>
    <row r="9" spans="1:74">
      <c r="A9" s="5" t="s">
        <v>35</v>
      </c>
      <c r="B9" s="5">
        <f>B4-B5+B7</f>
        <v>5473639.7657099999</v>
      </c>
      <c r="C9" s="5">
        <f t="shared" ref="C9:BN9" si="1">C4-C5+C7</f>
        <v>5637848.9586813021</v>
      </c>
      <c r="D9" s="5">
        <f t="shared" si="1"/>
        <v>5806984.4274417404</v>
      </c>
      <c r="E9" s="5">
        <f t="shared" si="1"/>
        <v>5981193.9602649938</v>
      </c>
      <c r="F9" s="5">
        <f t="shared" si="1"/>
        <v>6160629.7790729422</v>
      </c>
      <c r="G9" s="5">
        <f t="shared" si="1"/>
        <v>6345448.6724451305</v>
      </c>
      <c r="H9" s="5">
        <f t="shared" si="1"/>
        <v>6535812.132618485</v>
      </c>
      <c r="I9" s="5">
        <f t="shared" si="1"/>
        <v>6731886.4965970395</v>
      </c>
      <c r="J9" s="5">
        <f t="shared" si="1"/>
        <v>6933843.0914949505</v>
      </c>
      <c r="K9" s="5">
        <f t="shared" si="1"/>
        <v>7141858.3842398003</v>
      </c>
      <c r="L9" s="5">
        <f t="shared" si="1"/>
        <v>7356114.1357669933</v>
      </c>
      <c r="M9" s="5">
        <f t="shared" si="1"/>
        <v>7576797.559840004</v>
      </c>
      <c r="N9" s="5">
        <f t="shared" si="1"/>
        <v>7804101.4866352044</v>
      </c>
      <c r="O9" s="5">
        <f t="shared" si="1"/>
        <v>8038224.5312342606</v>
      </c>
      <c r="P9" s="5">
        <f t="shared" si="1"/>
        <v>8279371.2671712879</v>
      </c>
      <c r="Q9" s="5">
        <f t="shared" si="1"/>
        <v>8527752.4051864278</v>
      </c>
      <c r="R9" s="5">
        <f t="shared" si="1"/>
        <v>8783584.9773420207</v>
      </c>
      <c r="S9" s="5">
        <f t="shared" si="1"/>
        <v>9047092.5266622808</v>
      </c>
      <c r="T9" s="5">
        <f t="shared" si="1"/>
        <v>9318505.3024621494</v>
      </c>
      <c r="U9" s="5">
        <f t="shared" si="1"/>
        <v>9598060.4615360145</v>
      </c>
      <c r="V9" s="5">
        <f t="shared" si="1"/>
        <v>9886002.2753820941</v>
      </c>
      <c r="W9" s="5">
        <f t="shared" si="1"/>
        <v>10182582.343643557</v>
      </c>
      <c r="X9" s="5">
        <f t="shared" si="1"/>
        <v>10488059.813952867</v>
      </c>
      <c r="Y9" s="5">
        <f t="shared" si="1"/>
        <v>10802701.608371451</v>
      </c>
      <c r="Z9" s="5">
        <f t="shared" si="1"/>
        <v>11126782.656622596</v>
      </c>
      <c r="AA9" s="5">
        <f t="shared" si="1"/>
        <v>11460586.136321275</v>
      </c>
      <c r="AB9" s="5">
        <f t="shared" si="1"/>
        <v>11804403.720410913</v>
      </c>
      <c r="AC9" s="5">
        <f t="shared" si="1"/>
        <v>12158535.832023241</v>
      </c>
      <c r="AD9" s="5">
        <f t="shared" si="1"/>
        <v>12523291.906983938</v>
      </c>
      <c r="AE9" s="5">
        <f t="shared" si="1"/>
        <v>12898990.664193455</v>
      </c>
      <c r="AF9" s="5">
        <f t="shared" si="1"/>
        <v>13285960.384119261</v>
      </c>
      <c r="AG9" s="5">
        <f t="shared" si="1"/>
        <v>13684539.19564284</v>
      </c>
      <c r="AH9" s="5">
        <f t="shared" si="1"/>
        <v>14095075.371512126</v>
      </c>
      <c r="AI9" s="5">
        <f t="shared" si="1"/>
        <v>14517927.632657489</v>
      </c>
      <c r="AJ9" s="5">
        <f t="shared" si="1"/>
        <v>14953465.461637214</v>
      </c>
      <c r="AK9" s="5">
        <f t="shared" si="1"/>
        <v>15402069.425486328</v>
      </c>
      <c r="AL9" s="5">
        <f t="shared" si="1"/>
        <v>15864131.508250918</v>
      </c>
      <c r="AM9" s="5">
        <f t="shared" si="1"/>
        <v>16340055.453498445</v>
      </c>
      <c r="AN9" s="5">
        <f t="shared" si="1"/>
        <v>16830257.117103402</v>
      </c>
      <c r="AO9" s="5">
        <f t="shared" si="1"/>
        <v>17335164.830616504</v>
      </c>
      <c r="AP9" s="5">
        <f t="shared" si="1"/>
        <v>17855219.775535002</v>
      </c>
      <c r="AQ9" s="5">
        <f t="shared" si="1"/>
        <v>18390876.36880105</v>
      </c>
      <c r="AR9" s="5">
        <f t="shared" si="1"/>
        <v>18942602.659865085</v>
      </c>
      <c r="AS9" s="5">
        <f t="shared" si="1"/>
        <v>19510880.739661038</v>
      </c>
      <c r="AT9" s="5">
        <f t="shared" si="1"/>
        <v>20096207.16185087</v>
      </c>
      <c r="AU9" s="5">
        <f t="shared" si="1"/>
        <v>20699093.376706395</v>
      </c>
      <c r="AV9" s="5">
        <f t="shared" si="1"/>
        <v>21320066.178007588</v>
      </c>
      <c r="AW9" s="5">
        <f t="shared" si="1"/>
        <v>21959668.163347811</v>
      </c>
      <c r="AX9" s="5">
        <f t="shared" si="1"/>
        <v>22618458.20824825</v>
      </c>
      <c r="AY9" s="5">
        <f t="shared" si="1"/>
        <v>23297011.954495698</v>
      </c>
      <c r="AZ9" s="5">
        <f t="shared" si="1"/>
        <v>23995922.313130569</v>
      </c>
      <c r="BA9" s="5">
        <f t="shared" si="1"/>
        <v>24715799.982524484</v>
      </c>
      <c r="BB9" s="5">
        <f t="shared" si="1"/>
        <v>25457273.982000217</v>
      </c>
      <c r="BC9" s="5">
        <f t="shared" si="1"/>
        <v>26220992.201460227</v>
      </c>
      <c r="BD9" s="5">
        <f t="shared" si="1"/>
        <v>27007621.967504032</v>
      </c>
      <c r="BE9" s="5">
        <f t="shared" si="1"/>
        <v>27817850.626529157</v>
      </c>
      <c r="BF9" s="5">
        <f t="shared" si="1"/>
        <v>28652386.145325031</v>
      </c>
      <c r="BG9" s="5">
        <f t="shared" si="1"/>
        <v>29511957.729684785</v>
      </c>
      <c r="BH9" s="5">
        <f t="shared" si="1"/>
        <v>30397316.461575326</v>
      </c>
      <c r="BI9" s="5">
        <f t="shared" si="1"/>
        <v>31309235.955422588</v>
      </c>
      <c r="BJ9" s="5">
        <f t="shared" si="1"/>
        <v>32248513.034085266</v>
      </c>
      <c r="BK9" s="5">
        <f t="shared" si="1"/>
        <v>33215968.425107826</v>
      </c>
      <c r="BL9" s="5">
        <f t="shared" si="1"/>
        <v>34212447.477861062</v>
      </c>
      <c r="BM9" s="5">
        <f t="shared" si="1"/>
        <v>35238820.902196892</v>
      </c>
      <c r="BN9" s="5">
        <f t="shared" si="1"/>
        <v>36295985.529262803</v>
      </c>
      <c r="BO9" s="5">
        <f t="shared" ref="BO9:BV9" si="2">BO4-BO5+BO7</f>
        <v>37384865.095140688</v>
      </c>
      <c r="BP9" s="5">
        <f t="shared" si="2"/>
        <v>38506411.047994912</v>
      </c>
      <c r="BQ9" s="5">
        <f t="shared" si="2"/>
        <v>39661603.379434757</v>
      </c>
      <c r="BR9" s="5">
        <f t="shared" si="2"/>
        <v>40851451.480817802</v>
      </c>
      <c r="BS9" s="5">
        <f t="shared" si="2"/>
        <v>42076995.025242344</v>
      </c>
      <c r="BT9" s="5">
        <f t="shared" si="2"/>
        <v>43339304.875999607</v>
      </c>
      <c r="BU9" s="5">
        <f t="shared" si="2"/>
        <v>44639484.022279598</v>
      </c>
      <c r="BV9" s="5">
        <f t="shared" si="2"/>
        <v>45978668.542947993</v>
      </c>
    </row>
    <row r="11" spans="1:74">
      <c r="A11" t="s">
        <v>18</v>
      </c>
    </row>
    <row r="12" spans="1:74" s="5" customFormat="1">
      <c r="A12" s="5" t="s">
        <v>36</v>
      </c>
      <c r="B12" s="5">
        <f>Assumptions!$B$28*(Assumptions!$B$3*(1-Assumptions!$B$23))</f>
        <v>2856336.0574500002</v>
      </c>
      <c r="C12" s="5">
        <f>B12*(1+Assumptions!$D$28)</f>
        <v>2942026.1391735002</v>
      </c>
      <c r="D12" s="5">
        <f>C12*(1+Assumptions!$D$28)</f>
        <v>3030286.9233487053</v>
      </c>
      <c r="E12" s="5">
        <f>D12*(1+Assumptions!$D$28)</f>
        <v>3121195.5310491663</v>
      </c>
      <c r="F12" s="5">
        <f>E12*(1+Assumptions!$D$28)</f>
        <v>3214831.3969806414</v>
      </c>
      <c r="G12" s="5">
        <f>F12*(1+Assumptions!$D$28)</f>
        <v>3311276.3388900608</v>
      </c>
      <c r="H12" s="5">
        <f>G12*(1+Assumptions!$D$28)</f>
        <v>3410614.6290567629</v>
      </c>
      <c r="I12" s="5">
        <f>H12*(1+Assumptions!$D$28)</f>
        <v>3512933.067928466</v>
      </c>
      <c r="J12" s="5">
        <f>I12*(1+Assumptions!$D$28)</f>
        <v>3618321.0599663202</v>
      </c>
      <c r="K12" s="5">
        <f>J12*(1+Assumptions!$D$28)</f>
        <v>3726870.6917653098</v>
      </c>
      <c r="L12" s="5">
        <f>K12*(1+Assumptions!$D$28)</f>
        <v>3838676.8125182693</v>
      </c>
      <c r="M12" s="5">
        <f>L12*(1+Assumptions!$D$28)</f>
        <v>3953837.1168938177</v>
      </c>
      <c r="N12" s="5">
        <f>M12*(1+Assumptions!$D$28)</f>
        <v>4072452.2304006321</v>
      </c>
      <c r="O12" s="5">
        <f>N12*(1+Assumptions!$D$28)</f>
        <v>4194625.7973126508</v>
      </c>
      <c r="P12" s="5">
        <f>O12*(1+Assumptions!$D$28)</f>
        <v>4320464.5712320302</v>
      </c>
      <c r="Q12" s="5">
        <f>P12*(1+Assumptions!$D$28)</f>
        <v>4450078.5083689913</v>
      </c>
      <c r="R12" s="5">
        <f>Q12*(1+Assumptions!$D$28)</f>
        <v>4583580.8636200614</v>
      </c>
      <c r="S12" s="5">
        <f>R12*(1+Assumptions!$D$28)</f>
        <v>4721088.2895286633</v>
      </c>
      <c r="T12" s="5">
        <f>S12*(1+Assumptions!$D$28)</f>
        <v>4862720.9382145237</v>
      </c>
      <c r="U12" s="5">
        <f>T12*(1+Assumptions!$D$28)</f>
        <v>5008602.5663609598</v>
      </c>
      <c r="V12" s="5">
        <f>U12*(1+Assumptions!$D$28)</f>
        <v>5158860.6433517886</v>
      </c>
      <c r="W12" s="5">
        <f>V12*(1+Assumptions!$D$28)</f>
        <v>5313626.4626523424</v>
      </c>
      <c r="X12" s="5">
        <f>W12*(1+Assumptions!$D$28)</f>
        <v>5473035.2565319128</v>
      </c>
      <c r="Y12" s="5">
        <f>X12*(1+Assumptions!$D$28)</f>
        <v>5637226.3142278707</v>
      </c>
      <c r="Z12" s="5">
        <f>Y12*(1+Assumptions!$D$28)</f>
        <v>5806343.1036547069</v>
      </c>
      <c r="AA12" s="5">
        <f>Z12*(1+Assumptions!$D$28)</f>
        <v>5980533.3967643483</v>
      </c>
      <c r="AB12" s="5">
        <f>AA12*(1+Assumptions!$D$28)</f>
        <v>6159949.3986672787</v>
      </c>
      <c r="AC12" s="5">
        <f>AB12*(1+Assumptions!$D$28)</f>
        <v>6344747.8806272969</v>
      </c>
      <c r="AD12" s="5">
        <f>AC12*(1+Assumptions!$D$28)</f>
        <v>6535090.3170461161</v>
      </c>
      <c r="AE12" s="5">
        <f>AD12*(1+Assumptions!$D$28)</f>
        <v>6731143.0265574995</v>
      </c>
      <c r="AF12" s="5">
        <f>AE12*(1+Assumptions!$D$28)</f>
        <v>6933077.3173542246</v>
      </c>
      <c r="AG12" s="5">
        <f>AF12*(1+Assumptions!$D$28)</f>
        <v>7141069.6368748518</v>
      </c>
      <c r="AH12" s="5">
        <f>AG12*(1+Assumptions!$D$28)</f>
        <v>7355301.7259810977</v>
      </c>
      <c r="AI12" s="5">
        <f>AH12*(1+Assumptions!$D$28)</f>
        <v>7575960.7777605308</v>
      </c>
      <c r="AJ12" s="5">
        <f>AI12*(1+Assumptions!$D$28)</f>
        <v>7803239.6010933472</v>
      </c>
      <c r="AK12" s="5">
        <f>AJ12*(1+Assumptions!$D$28)</f>
        <v>8037336.7891261475</v>
      </c>
      <c r="AL12" s="5">
        <f>AK12*(1+Assumptions!$D$28)</f>
        <v>8278456.8927999325</v>
      </c>
      <c r="AM12" s="5">
        <f>AL12*(1+Assumptions!$D$28)</f>
        <v>8526810.5995839313</v>
      </c>
      <c r="AN12" s="5">
        <f>AM12*(1+Assumptions!$D$28)</f>
        <v>8782614.9175714497</v>
      </c>
      <c r="AO12" s="5">
        <f>AN12*(1+Assumptions!$D$28)</f>
        <v>9046093.3650985938</v>
      </c>
      <c r="AP12" s="5">
        <f>AO12*(1+Assumptions!$D$28)</f>
        <v>9317476.1660515517</v>
      </c>
      <c r="AQ12" s="5">
        <f>AP12*(1+Assumptions!$D$28)</f>
        <v>9597000.4510330986</v>
      </c>
      <c r="AR12" s="5">
        <f>AQ12*(1+Assumptions!$D$28)</f>
        <v>9884910.4645640925</v>
      </c>
      <c r="AS12" s="5">
        <f>AR12*(1+Assumptions!$D$28)</f>
        <v>10181457.778501015</v>
      </c>
      <c r="AT12" s="5">
        <f>AS12*(1+Assumptions!$D$28)</f>
        <v>10486901.511856046</v>
      </c>
      <c r="AU12" s="5">
        <f>AT12*(1+Assumptions!$D$28)</f>
        <v>10801508.557211727</v>
      </c>
      <c r="AV12" s="5">
        <f>AU12*(1+Assumptions!$D$28)</f>
        <v>11125553.813928079</v>
      </c>
      <c r="AW12" s="5">
        <f>AV12*(1+Assumptions!$D$28)</f>
        <v>11459320.428345922</v>
      </c>
      <c r="AX12" s="5">
        <f>AW12*(1+Assumptions!$D$28)</f>
        <v>11803100.0411963</v>
      </c>
      <c r="AY12" s="5">
        <f>AX12*(1+Assumptions!$D$28)</f>
        <v>12157193.042432189</v>
      </c>
      <c r="AZ12" s="5">
        <f>AY12*(1+Assumptions!$D$28)</f>
        <v>12521908.833705155</v>
      </c>
      <c r="BA12" s="5">
        <f>AZ12*(1+Assumptions!$D$28)</f>
        <v>12897566.098716309</v>
      </c>
      <c r="BB12" s="5">
        <f>BA12*(1+Assumptions!$D$28)</f>
        <v>13284493.081677798</v>
      </c>
      <c r="BC12" s="5">
        <f>BB12*(1+Assumptions!$D$28)</f>
        <v>13683027.874128133</v>
      </c>
      <c r="BD12" s="5">
        <f>BC12*(1+Assumptions!$D$28)</f>
        <v>14093518.710351977</v>
      </c>
      <c r="BE12" s="5">
        <f>BD12*(1+Assumptions!$D$28)</f>
        <v>14516324.271662537</v>
      </c>
      <c r="BF12" s="5">
        <f>BE12*(1+Assumptions!$D$28)</f>
        <v>14951813.999812413</v>
      </c>
      <c r="BG12" s="5">
        <f>BF12*(1+Assumptions!$D$28)</f>
        <v>15400368.419806786</v>
      </c>
      <c r="BH12" s="5">
        <f>BG12*(1+Assumptions!$D$28)</f>
        <v>15862379.472400989</v>
      </c>
      <c r="BI12" s="5">
        <f>BH12*(1+Assumptions!$D$28)</f>
        <v>16338250.856573019</v>
      </c>
      <c r="BJ12" s="5">
        <f>BI12*(1+Assumptions!$D$28)</f>
        <v>16828398.382270209</v>
      </c>
      <c r="BK12" s="5">
        <f>BJ12*(1+Assumptions!$D$28)</f>
        <v>17333250.333738316</v>
      </c>
      <c r="BL12" s="5">
        <f>BK12*(1+Assumptions!$D$28)</f>
        <v>17853247.843750466</v>
      </c>
      <c r="BM12" s="5">
        <f>BL12*(1+Assumptions!$D$28)</f>
        <v>18388845.279062979</v>
      </c>
      <c r="BN12" s="5">
        <f>BM12*(1+Assumptions!$D$28)</f>
        <v>18940510.63743487</v>
      </c>
      <c r="BO12" s="5">
        <f>BN12*(1+Assumptions!$D$28)</f>
        <v>19508725.956557918</v>
      </c>
      <c r="BP12" s="5">
        <f>BO12*(1+Assumptions!$D$28)</f>
        <v>20093987.735254657</v>
      </c>
      <c r="BQ12" s="5">
        <f>BP12*(1+Assumptions!$D$28)</f>
        <v>20696807.367312297</v>
      </c>
      <c r="BR12" s="5">
        <f>BQ12*(1+Assumptions!$D$28)</f>
        <v>21317711.588331666</v>
      </c>
      <c r="BS12" s="5">
        <f>BR12*(1+Assumptions!$D$28)</f>
        <v>21957242.935981616</v>
      </c>
      <c r="BT12" s="5">
        <f>BS12*(1+Assumptions!$D$28)</f>
        <v>22615960.224061064</v>
      </c>
      <c r="BU12" s="5">
        <f>BT12*(1+Assumptions!$D$28)</f>
        <v>23294439.030782897</v>
      </c>
      <c r="BV12" s="5">
        <f>BU12*(1+Assumptions!$D$28)</f>
        <v>23993272.201706383</v>
      </c>
    </row>
    <row r="14" spans="1:74">
      <c r="A14" t="s">
        <v>37</v>
      </c>
      <c r="B14" s="5">
        <f t="shared" ref="B14:AG14" si="3">B9-B12</f>
        <v>2617303.7082599998</v>
      </c>
      <c r="C14" s="5">
        <f t="shared" si="3"/>
        <v>2695822.8195078019</v>
      </c>
      <c r="D14" s="5">
        <f t="shared" si="3"/>
        <v>2776697.5040930351</v>
      </c>
      <c r="E14" s="5">
        <f t="shared" si="3"/>
        <v>2859998.4292158275</v>
      </c>
      <c r="F14" s="5">
        <f t="shared" si="3"/>
        <v>2945798.3820923008</v>
      </c>
      <c r="G14" s="5">
        <f t="shared" si="3"/>
        <v>3034172.3335550698</v>
      </c>
      <c r="H14" s="5">
        <f t="shared" si="3"/>
        <v>3125197.5035617221</v>
      </c>
      <c r="I14" s="5">
        <f t="shared" si="3"/>
        <v>3218953.4286685735</v>
      </c>
      <c r="J14" s="5">
        <f t="shared" si="3"/>
        <v>3315522.0315286303</v>
      </c>
      <c r="K14" s="5">
        <f t="shared" si="3"/>
        <v>3414987.6924744905</v>
      </c>
      <c r="L14" s="5">
        <f t="shared" si="3"/>
        <v>3517437.323248724</v>
      </c>
      <c r="M14" s="5">
        <f t="shared" si="3"/>
        <v>3622960.4429461863</v>
      </c>
      <c r="N14" s="5">
        <f t="shared" si="3"/>
        <v>3731649.2562345723</v>
      </c>
      <c r="O14" s="5">
        <f t="shared" si="3"/>
        <v>3843598.7339216098</v>
      </c>
      <c r="P14" s="5">
        <f t="shared" si="3"/>
        <v>3958906.6959392577</v>
      </c>
      <c r="Q14" s="5">
        <f t="shared" si="3"/>
        <v>4077673.8968174364</v>
      </c>
      <c r="R14" s="5">
        <f t="shared" si="3"/>
        <v>4200004.1137219593</v>
      </c>
      <c r="S14" s="5">
        <f t="shared" si="3"/>
        <v>4326004.2371336175</v>
      </c>
      <c r="T14" s="5">
        <f t="shared" si="3"/>
        <v>4455784.3642476257</v>
      </c>
      <c r="U14" s="5">
        <f t="shared" si="3"/>
        <v>4589457.8951750547</v>
      </c>
      <c r="V14" s="5">
        <f t="shared" si="3"/>
        <v>4727141.6320303055</v>
      </c>
      <c r="W14" s="5">
        <f t="shared" si="3"/>
        <v>4868955.8809912149</v>
      </c>
      <c r="X14" s="5">
        <f t="shared" si="3"/>
        <v>5015024.5574209541</v>
      </c>
      <c r="Y14" s="5">
        <f t="shared" si="3"/>
        <v>5165475.2941435808</v>
      </c>
      <c r="Z14" s="5">
        <f t="shared" si="3"/>
        <v>5320439.5529678892</v>
      </c>
      <c r="AA14" s="5">
        <f t="shared" si="3"/>
        <v>5480052.7395569263</v>
      </c>
      <c r="AB14" s="5">
        <f t="shared" si="3"/>
        <v>5644454.3217436345</v>
      </c>
      <c r="AC14" s="5">
        <f t="shared" si="3"/>
        <v>5813787.9513959438</v>
      </c>
      <c r="AD14" s="5">
        <f t="shared" si="3"/>
        <v>5988201.589937822</v>
      </c>
      <c r="AE14" s="5">
        <f t="shared" si="3"/>
        <v>6167847.6376359556</v>
      </c>
      <c r="AF14" s="5">
        <f t="shared" si="3"/>
        <v>6352883.0667650364</v>
      </c>
      <c r="AG14" s="5">
        <f t="shared" si="3"/>
        <v>6543469.5587679883</v>
      </c>
      <c r="AH14" s="5">
        <f t="shared" ref="AH14:BM14" si="4">AH9-AH12</f>
        <v>6739773.6455310285</v>
      </c>
      <c r="AI14" s="5">
        <f t="shared" si="4"/>
        <v>6941966.854896958</v>
      </c>
      <c r="AJ14" s="5">
        <f t="shared" si="4"/>
        <v>7150225.8605438666</v>
      </c>
      <c r="AK14" s="5">
        <f t="shared" si="4"/>
        <v>7364732.6363601806</v>
      </c>
      <c r="AL14" s="5">
        <f t="shared" si="4"/>
        <v>7585674.6154509857</v>
      </c>
      <c r="AM14" s="5">
        <f t="shared" si="4"/>
        <v>7813244.8539145142</v>
      </c>
      <c r="AN14" s="5">
        <f t="shared" si="4"/>
        <v>8047642.1995319519</v>
      </c>
      <c r="AO14" s="5">
        <f t="shared" si="4"/>
        <v>8289071.4655179102</v>
      </c>
      <c r="AP14" s="5">
        <f t="shared" si="4"/>
        <v>8537743.6094834507</v>
      </c>
      <c r="AQ14" s="5">
        <f t="shared" si="4"/>
        <v>8793875.9177679513</v>
      </c>
      <c r="AR14" s="5">
        <f t="shared" si="4"/>
        <v>9057692.1953009926</v>
      </c>
      <c r="AS14" s="5">
        <f t="shared" si="4"/>
        <v>9329422.9611600228</v>
      </c>
      <c r="AT14" s="5">
        <f t="shared" si="4"/>
        <v>9609305.6499948241</v>
      </c>
      <c r="AU14" s="5">
        <f t="shared" si="4"/>
        <v>9897584.8194946684</v>
      </c>
      <c r="AV14" s="5">
        <f t="shared" si="4"/>
        <v>10194512.364079509</v>
      </c>
      <c r="AW14" s="5">
        <f t="shared" si="4"/>
        <v>10500347.735001888</v>
      </c>
      <c r="AX14" s="5">
        <f t="shared" si="4"/>
        <v>10815358.16705195</v>
      </c>
      <c r="AY14" s="5">
        <f t="shared" si="4"/>
        <v>11139818.912063509</v>
      </c>
      <c r="AZ14" s="5">
        <f t="shared" si="4"/>
        <v>11474013.479425414</v>
      </c>
      <c r="BA14" s="5">
        <f t="shared" si="4"/>
        <v>11818233.883808175</v>
      </c>
      <c r="BB14" s="5">
        <f t="shared" si="4"/>
        <v>12172780.900322419</v>
      </c>
      <c r="BC14" s="5">
        <f t="shared" si="4"/>
        <v>12537964.327332094</v>
      </c>
      <c r="BD14" s="5">
        <f t="shared" si="4"/>
        <v>12914103.257152054</v>
      </c>
      <c r="BE14" s="5">
        <f t="shared" si="4"/>
        <v>13301526.35486662</v>
      </c>
      <c r="BF14" s="5">
        <f t="shared" si="4"/>
        <v>13700572.145512618</v>
      </c>
      <c r="BG14" s="5">
        <f t="shared" si="4"/>
        <v>14111589.309877999</v>
      </c>
      <c r="BH14" s="5">
        <f t="shared" si="4"/>
        <v>14534936.989174336</v>
      </c>
      <c r="BI14" s="5">
        <f t="shared" si="4"/>
        <v>14970985.098849569</v>
      </c>
      <c r="BJ14" s="5">
        <f t="shared" si="4"/>
        <v>15420114.651815057</v>
      </c>
      <c r="BK14" s="5">
        <f t="shared" si="4"/>
        <v>15882718.09136951</v>
      </c>
      <c r="BL14" s="5">
        <f t="shared" si="4"/>
        <v>16359199.634110596</v>
      </c>
      <c r="BM14" s="5">
        <f t="shared" si="4"/>
        <v>16849975.623133913</v>
      </c>
      <c r="BN14" s="5">
        <f t="shared" ref="BN14:BV14" si="5">BN9-BN12</f>
        <v>17355474.891827933</v>
      </c>
      <c r="BO14" s="5">
        <f t="shared" si="5"/>
        <v>17876139.13858277</v>
      </c>
      <c r="BP14" s="5">
        <f t="shared" si="5"/>
        <v>18412423.312740255</v>
      </c>
      <c r="BQ14" s="5">
        <f t="shared" si="5"/>
        <v>18964796.01212246</v>
      </c>
      <c r="BR14" s="5">
        <f t="shared" si="5"/>
        <v>19533739.892486136</v>
      </c>
      <c r="BS14" s="5">
        <f t="shared" si="5"/>
        <v>20119752.089260727</v>
      </c>
      <c r="BT14" s="5">
        <f t="shared" si="5"/>
        <v>20723344.651938543</v>
      </c>
      <c r="BU14" s="5">
        <f t="shared" si="5"/>
        <v>21345044.991496701</v>
      </c>
      <c r="BV14" s="5">
        <f t="shared" si="5"/>
        <v>21985396.341241609</v>
      </c>
    </row>
    <row r="16" spans="1:74">
      <c r="A16" t="s">
        <v>38</v>
      </c>
    </row>
    <row r="17" spans="1:74">
      <c r="A17" t="s">
        <v>29</v>
      </c>
      <c r="B17" s="5">
        <f>Assumptions!$B$46*B5</f>
        <v>67155.921450000009</v>
      </c>
      <c r="C17" s="5">
        <f>Assumptions!$B$46*C5</f>
        <v>69170.59909350003</v>
      </c>
      <c r="D17" s="5">
        <f>Assumptions!$B$46*D5</f>
        <v>71245.71706630502</v>
      </c>
      <c r="E17" s="5">
        <f>Assumptions!$B$46*E5</f>
        <v>73383.088578294177</v>
      </c>
      <c r="F17" s="5">
        <f>Assumptions!$B$46*F5</f>
        <v>75584.581235642996</v>
      </c>
      <c r="G17" s="5">
        <f>Assumptions!$B$46*G5</f>
        <v>77852.118672712284</v>
      </c>
      <c r="H17" s="5">
        <f>Assumptions!$B$46*H5</f>
        <v>80187.682232893654</v>
      </c>
      <c r="I17" s="5">
        <f>Assumptions!$B$46*I5</f>
        <v>82593.312699880466</v>
      </c>
      <c r="J17" s="5">
        <f>Assumptions!$B$46*J5</f>
        <v>85071.11208087689</v>
      </c>
      <c r="K17" s="5">
        <f>Assumptions!$B$46*K5</f>
        <v>87623.245443303182</v>
      </c>
      <c r="L17" s="5">
        <f>Assumptions!$B$46*L5</f>
        <v>90251.942806602296</v>
      </c>
      <c r="M17" s="5">
        <f>Assumptions!$B$46*M5</f>
        <v>92959.501090800361</v>
      </c>
      <c r="N17" s="5">
        <f>Assumptions!$B$46*N5</f>
        <v>95748.286123524376</v>
      </c>
      <c r="O17" s="5">
        <f>Assumptions!$B$46*O5</f>
        <v>98620.734707230091</v>
      </c>
      <c r="P17" s="5">
        <f>Assumptions!$B$46*P5</f>
        <v>101579.35674844701</v>
      </c>
      <c r="Q17" s="5">
        <f>Assumptions!$B$46*Q5</f>
        <v>104626.73745090043</v>
      </c>
      <c r="R17" s="5">
        <f>Assumptions!$B$46*R5</f>
        <v>107765.53957442744</v>
      </c>
      <c r="S17" s="5">
        <f>Assumptions!$B$46*S5</f>
        <v>110998.50576166027</v>
      </c>
      <c r="T17" s="5">
        <f>Assumptions!$B$46*T5</f>
        <v>114328.46093451008</v>
      </c>
      <c r="U17" s="5">
        <f>Assumptions!$B$46*U5</f>
        <v>117758.31476254537</v>
      </c>
      <c r="V17" s="5">
        <f>Assumptions!$B$46*V5</f>
        <v>121291.06420542173</v>
      </c>
      <c r="W17" s="5">
        <f>Assumptions!$B$46*W5</f>
        <v>124929.79613158439</v>
      </c>
      <c r="X17" s="5">
        <f>Assumptions!$B$46*X5</f>
        <v>128677.69001553193</v>
      </c>
      <c r="Y17" s="5">
        <f>Assumptions!$B$46*Y5</f>
        <v>132538.0207159979</v>
      </c>
      <c r="Z17" s="5">
        <f>Assumptions!$B$46*Z5</f>
        <v>136514.16133747782</v>
      </c>
      <c r="AA17" s="5">
        <f>Assumptions!$B$46*AA5</f>
        <v>140609.58617760218</v>
      </c>
      <c r="AB17" s="5">
        <f>Assumptions!$B$46*AB5</f>
        <v>144827.87376293025</v>
      </c>
      <c r="AC17" s="5">
        <f>Assumptions!$B$46*AC5</f>
        <v>149172.70997581817</v>
      </c>
      <c r="AD17" s="5">
        <f>Assumptions!$B$46*AD5</f>
        <v>153647.89127509273</v>
      </c>
      <c r="AE17" s="5">
        <f>Assumptions!$B$46*AE5</f>
        <v>158257.32801334551</v>
      </c>
      <c r="AF17" s="5">
        <f>Assumptions!$B$46*AF5</f>
        <v>163005.04785374587</v>
      </c>
      <c r="AG17" s="5">
        <f>Assumptions!$B$46*AG5</f>
        <v>167895.19928935828</v>
      </c>
      <c r="AH17" s="5">
        <f>Assumptions!$B$46*AH5</f>
        <v>172932.055268039</v>
      </c>
      <c r="AI17" s="5">
        <f>Assumptions!$B$46*AI5</f>
        <v>178120.01692608016</v>
      </c>
      <c r="AJ17" s="5">
        <f>Assumptions!$B$46*AJ5</f>
        <v>183463.61743386256</v>
      </c>
      <c r="AK17" s="5">
        <f>Assumptions!$B$46*AK5</f>
        <v>188967.52595687844</v>
      </c>
      <c r="AL17" s="5">
        <f>Assumptions!$B$46*AL5</f>
        <v>194636.5517355848</v>
      </c>
      <c r="AM17" s="5">
        <f>Assumptions!$B$46*AM5</f>
        <v>200475.64828765235</v>
      </c>
      <c r="AN17" s="5">
        <f>Assumptions!$B$46*AN5</f>
        <v>206489.91773628193</v>
      </c>
      <c r="AO17" s="5">
        <f>Assumptions!$B$46*AO5</f>
        <v>212684.61526837043</v>
      </c>
      <c r="AP17" s="5">
        <f>Assumptions!$B$46*AP5</f>
        <v>219065.15372642156</v>
      </c>
      <c r="AQ17" s="5">
        <f>Assumptions!$B$46*AQ5</f>
        <v>225637.1083382142</v>
      </c>
      <c r="AR17" s="5">
        <f>Assumptions!$B$46*AR5</f>
        <v>232406.22158836064</v>
      </c>
      <c r="AS17" s="5">
        <f>Assumptions!$B$46*AS5</f>
        <v>239378.40823601146</v>
      </c>
      <c r="AT17" s="5">
        <f>Assumptions!$B$46*AT5</f>
        <v>246559.76048309181</v>
      </c>
      <c r="AU17" s="5">
        <f>Assumptions!$B$46*AU5</f>
        <v>253956.55329758459</v>
      </c>
      <c r="AV17" s="5">
        <f>Assumptions!$B$46*AV5</f>
        <v>261575.2498965121</v>
      </c>
      <c r="AW17" s="5">
        <f>Assumptions!$B$46*AW5</f>
        <v>269422.50739340746</v>
      </c>
      <c r="AX17" s="5">
        <f>Assumptions!$B$46*AX5</f>
        <v>277505.18261520972</v>
      </c>
      <c r="AY17" s="5">
        <f>Assumptions!$B$46*AY5</f>
        <v>285830.33809366601</v>
      </c>
      <c r="AZ17" s="5">
        <f>Assumptions!$B$46*AZ5</f>
        <v>294405.24823647598</v>
      </c>
      <c r="BA17" s="5">
        <f>Assumptions!$B$46*BA5</f>
        <v>303237.40568357025</v>
      </c>
      <c r="BB17" s="5">
        <f>Assumptions!$B$46*BB5</f>
        <v>312334.52785407734</v>
      </c>
      <c r="BC17" s="5">
        <f>Assumptions!$B$46*BC5</f>
        <v>321704.56368969969</v>
      </c>
      <c r="BD17" s="5">
        <f>Assumptions!$B$46*BD5</f>
        <v>331355.70060039061</v>
      </c>
      <c r="BE17" s="5">
        <f>Assumptions!$B$46*BE5</f>
        <v>341296.37161840242</v>
      </c>
      <c r="BF17" s="5">
        <f>Assumptions!$B$46*BF5</f>
        <v>351535.26276695449</v>
      </c>
      <c r="BG17" s="5">
        <f>Assumptions!$B$46*BG5</f>
        <v>362081.32064996316</v>
      </c>
      <c r="BH17" s="5">
        <f>Assumptions!$B$46*BH5</f>
        <v>372943.76026946201</v>
      </c>
      <c r="BI17" s="5">
        <f>Assumptions!$B$46*BI5</f>
        <v>384132.07307754597</v>
      </c>
      <c r="BJ17" s="5">
        <f>Assumptions!$B$46*BJ5</f>
        <v>395656.03526987229</v>
      </c>
      <c r="BK17" s="5">
        <f>Assumptions!$B$46*BK5</f>
        <v>407525.71632796846</v>
      </c>
      <c r="BL17" s="5">
        <f>Assumptions!$B$46*BL5</f>
        <v>419751.48781780759</v>
      </c>
      <c r="BM17" s="5">
        <f>Assumptions!$B$46*BM5</f>
        <v>432344.03245234175</v>
      </c>
      <c r="BN17" s="5">
        <f>Assumptions!$B$46*BN5</f>
        <v>445314.35342591204</v>
      </c>
      <c r="BO17" s="5">
        <f>Assumptions!$B$46*BO5</f>
        <v>458673.78402868949</v>
      </c>
      <c r="BP17" s="5">
        <f>Assumptions!$B$46*BP5</f>
        <v>472433.9975495502</v>
      </c>
      <c r="BQ17" s="5">
        <f>Assumptions!$B$46*BQ5</f>
        <v>486607.01747603668</v>
      </c>
      <c r="BR17" s="5">
        <f>Assumptions!$B$46*BR5</f>
        <v>501205.22800031782</v>
      </c>
      <c r="BS17" s="5">
        <f>Assumptions!$B$46*BS5</f>
        <v>516241.38484032737</v>
      </c>
      <c r="BT17" s="5">
        <f>Assumptions!$B$46*BT5</f>
        <v>531728.62638553721</v>
      </c>
      <c r="BU17" s="5">
        <f>Assumptions!$B$46*BU5</f>
        <v>547680.48517710331</v>
      </c>
      <c r="BV17" s="5">
        <f>Assumptions!$B$46*BV5</f>
        <v>564110.89973241638</v>
      </c>
    </row>
    <row r="18" spans="1:74" s="5" customFormat="1">
      <c r="A18" s="5" t="s">
        <v>39</v>
      </c>
      <c r="B18" s="5">
        <f>Assumptions!$B$47*Assumptions!$B$3</f>
        <v>194232.6</v>
      </c>
      <c r="C18" s="5">
        <f>Assumptions!$B$47*Assumptions!$B$3</f>
        <v>194232.6</v>
      </c>
      <c r="D18" s="5">
        <f>Assumptions!$B$47*Assumptions!$B$3</f>
        <v>194232.6</v>
      </c>
      <c r="E18" s="5">
        <f>Assumptions!$B$47*Assumptions!$B$3</f>
        <v>194232.6</v>
      </c>
      <c r="F18" s="5">
        <f>Assumptions!$B$47*Assumptions!$B$3</f>
        <v>194232.6</v>
      </c>
      <c r="G18" s="5">
        <f>Assumptions!$B$47*Assumptions!$B$3</f>
        <v>194232.6</v>
      </c>
      <c r="H18" s="5">
        <f>Assumptions!$B$47*Assumptions!$B$3</f>
        <v>194232.6</v>
      </c>
      <c r="I18" s="5">
        <f>Assumptions!$B$47*Assumptions!$B$3</f>
        <v>194232.6</v>
      </c>
      <c r="J18" s="5">
        <f>Assumptions!$B$47*Assumptions!$B$3</f>
        <v>194232.6</v>
      </c>
      <c r="K18" s="5">
        <f>Assumptions!$B$47*Assumptions!$B$3</f>
        <v>194232.6</v>
      </c>
      <c r="L18" s="5">
        <f>Assumptions!$B$47*Assumptions!$B$3</f>
        <v>194232.6</v>
      </c>
      <c r="M18" s="5">
        <f>Assumptions!$B$47*Assumptions!$B$3</f>
        <v>194232.6</v>
      </c>
      <c r="N18" s="5">
        <f>Assumptions!$B$47*Assumptions!$B$3</f>
        <v>194232.6</v>
      </c>
      <c r="O18" s="5">
        <f>Assumptions!$B$47*Assumptions!$B$3</f>
        <v>194232.6</v>
      </c>
      <c r="P18" s="5">
        <f>Assumptions!$B$47*Assumptions!$B$3</f>
        <v>194232.6</v>
      </c>
      <c r="Q18" s="5">
        <f>Assumptions!$B$47*Assumptions!$B$3</f>
        <v>194232.6</v>
      </c>
      <c r="R18" s="5">
        <f>Assumptions!$B$47*Assumptions!$B$3</f>
        <v>194232.6</v>
      </c>
      <c r="S18" s="5">
        <f>Assumptions!$B$47*Assumptions!$B$3</f>
        <v>194232.6</v>
      </c>
      <c r="T18" s="5">
        <f>Assumptions!$B$47*Assumptions!$B$3</f>
        <v>194232.6</v>
      </c>
      <c r="U18" s="5">
        <f>Assumptions!$B$47*Assumptions!$B$3</f>
        <v>194232.6</v>
      </c>
      <c r="V18" s="5">
        <f>Assumptions!$B$47*Assumptions!$B$3</f>
        <v>194232.6</v>
      </c>
      <c r="W18" s="5">
        <f>Assumptions!$B$47*Assumptions!$B$3</f>
        <v>194232.6</v>
      </c>
      <c r="X18" s="5">
        <f>Assumptions!$B$47*Assumptions!$B$3</f>
        <v>194232.6</v>
      </c>
      <c r="Y18" s="5">
        <f>Assumptions!$B$47*Assumptions!$B$3</f>
        <v>194232.6</v>
      </c>
      <c r="Z18" s="5">
        <f>Assumptions!$B$47*Assumptions!$B$3</f>
        <v>194232.6</v>
      </c>
      <c r="AA18" s="5">
        <f>Assumptions!$B$47*Assumptions!$B$3</f>
        <v>194232.6</v>
      </c>
      <c r="AB18" s="5">
        <f>Assumptions!$B$47*Assumptions!$B$3</f>
        <v>194232.6</v>
      </c>
      <c r="AC18" s="5">
        <f>Assumptions!$B$47*Assumptions!$B$3</f>
        <v>194232.6</v>
      </c>
      <c r="AD18" s="5">
        <f>Assumptions!$B$47*Assumptions!$B$3</f>
        <v>194232.6</v>
      </c>
      <c r="AE18" s="5">
        <f>Assumptions!$B$47*Assumptions!$B$3</f>
        <v>194232.6</v>
      </c>
      <c r="AF18" s="5">
        <f>Assumptions!$B$47*Assumptions!$B$3</f>
        <v>194232.6</v>
      </c>
      <c r="AG18" s="5">
        <f>Assumptions!$B$47*Assumptions!$B$3</f>
        <v>194232.6</v>
      </c>
      <c r="AH18" s="5">
        <f>Assumptions!$B$47*Assumptions!$B$3</f>
        <v>194232.6</v>
      </c>
      <c r="AI18" s="5">
        <f>Assumptions!$B$47*Assumptions!$B$3</f>
        <v>194232.6</v>
      </c>
      <c r="AJ18" s="5">
        <f>Assumptions!$B$47*Assumptions!$B$3</f>
        <v>194232.6</v>
      </c>
      <c r="AK18" s="5">
        <f>Assumptions!$B$47*Assumptions!$B$3</f>
        <v>194232.6</v>
      </c>
      <c r="AL18" s="5">
        <f>Assumptions!$B$47*Assumptions!$B$3</f>
        <v>194232.6</v>
      </c>
      <c r="AM18" s="5">
        <f>Assumptions!$B$47*Assumptions!$B$3</f>
        <v>194232.6</v>
      </c>
      <c r="AN18" s="5">
        <f>Assumptions!$B$47*Assumptions!$B$3</f>
        <v>194232.6</v>
      </c>
      <c r="AO18" s="5">
        <f>Assumptions!$B$47*Assumptions!$B$3</f>
        <v>194232.6</v>
      </c>
      <c r="AP18" s="5">
        <f>Assumptions!$B$47*Assumptions!$B$3</f>
        <v>194232.6</v>
      </c>
      <c r="AQ18" s="5">
        <f>Assumptions!$B$47*Assumptions!$B$3</f>
        <v>194232.6</v>
      </c>
      <c r="AR18" s="5">
        <f>Assumptions!$B$47*Assumptions!$B$3</f>
        <v>194232.6</v>
      </c>
      <c r="AS18" s="5">
        <f>Assumptions!$B$47*Assumptions!$B$3</f>
        <v>194232.6</v>
      </c>
      <c r="AT18" s="5">
        <f>Assumptions!$B$47*Assumptions!$B$3</f>
        <v>194232.6</v>
      </c>
      <c r="AU18" s="5">
        <f>Assumptions!$B$47*Assumptions!$B$3</f>
        <v>194232.6</v>
      </c>
      <c r="AV18" s="5">
        <f>Assumptions!$B$47*Assumptions!$B$3</f>
        <v>194232.6</v>
      </c>
      <c r="AW18" s="5">
        <f>Assumptions!$B$47*Assumptions!$B$3</f>
        <v>194232.6</v>
      </c>
      <c r="AX18" s="5">
        <f>Assumptions!$B$47*Assumptions!$B$3</f>
        <v>194232.6</v>
      </c>
      <c r="AY18" s="5">
        <f>Assumptions!$B$47*Assumptions!$B$3</f>
        <v>194232.6</v>
      </c>
      <c r="AZ18" s="5">
        <f>Assumptions!$B$47*Assumptions!$B$3</f>
        <v>194232.6</v>
      </c>
      <c r="BA18" s="5">
        <f>Assumptions!$B$47*Assumptions!$B$3</f>
        <v>194232.6</v>
      </c>
      <c r="BB18" s="5">
        <f>Assumptions!$B$47*Assumptions!$B$3</f>
        <v>194232.6</v>
      </c>
      <c r="BC18" s="5">
        <f>Assumptions!$B$47*Assumptions!$B$3</f>
        <v>194232.6</v>
      </c>
      <c r="BD18" s="5">
        <f>Assumptions!$B$47*Assumptions!$B$3</f>
        <v>194232.6</v>
      </c>
      <c r="BE18" s="5">
        <f>Assumptions!$B$47*Assumptions!$B$3</f>
        <v>194232.6</v>
      </c>
      <c r="BF18" s="5">
        <f>Assumptions!$B$47*Assumptions!$B$3</f>
        <v>194232.6</v>
      </c>
      <c r="BG18" s="5">
        <f>Assumptions!$B$47*Assumptions!$B$3</f>
        <v>194232.6</v>
      </c>
      <c r="BH18" s="5">
        <f>Assumptions!$B$47*Assumptions!$B$3</f>
        <v>194232.6</v>
      </c>
      <c r="BI18" s="5">
        <f>Assumptions!$B$47*Assumptions!$B$3</f>
        <v>194232.6</v>
      </c>
      <c r="BJ18" s="5">
        <f>Assumptions!$B$47*Assumptions!$B$3</f>
        <v>194232.6</v>
      </c>
      <c r="BK18" s="5">
        <f>Assumptions!$B$47*Assumptions!$B$3</f>
        <v>194232.6</v>
      </c>
      <c r="BL18" s="5">
        <f>Assumptions!$B$47*Assumptions!$B$3</f>
        <v>194232.6</v>
      </c>
      <c r="BM18" s="5">
        <f>Assumptions!$B$47*Assumptions!$B$3</f>
        <v>194232.6</v>
      </c>
      <c r="BN18" s="5">
        <f>Assumptions!$B$47*Assumptions!$B$3</f>
        <v>194232.6</v>
      </c>
      <c r="BO18" s="5">
        <f>Assumptions!$B$47*Assumptions!$B$3</f>
        <v>194232.6</v>
      </c>
      <c r="BP18" s="5">
        <f>Assumptions!$B$47*Assumptions!$B$3</f>
        <v>194232.6</v>
      </c>
      <c r="BQ18" s="5">
        <f>Assumptions!$B$47*Assumptions!$B$3</f>
        <v>194232.6</v>
      </c>
      <c r="BR18" s="5">
        <f>Assumptions!$B$47*Assumptions!$B$3</f>
        <v>194232.6</v>
      </c>
      <c r="BS18" s="5">
        <f>Assumptions!$B$47*Assumptions!$B$3</f>
        <v>194232.6</v>
      </c>
      <c r="BT18" s="5">
        <f>Assumptions!$B$47*Assumptions!$B$3</f>
        <v>194232.6</v>
      </c>
      <c r="BU18" s="5">
        <f>Assumptions!$B$47*Assumptions!$B$3</f>
        <v>194232.6</v>
      </c>
      <c r="BV18" s="5">
        <f>Assumptions!$B$47*Assumptions!$B$3</f>
        <v>194232.6</v>
      </c>
    </row>
    <row r="20" spans="1:74">
      <c r="A20" t="s">
        <v>40</v>
      </c>
      <c r="B20" s="5">
        <f>B14-SUM(B17:B18)</f>
        <v>2355915.1868099999</v>
      </c>
      <c r="C20" s="5">
        <f t="shared" ref="C20:BN20" si="6">C14-SUM(C17:C18)</f>
        <v>2432419.6204143018</v>
      </c>
      <c r="D20" s="5">
        <f t="shared" si="6"/>
        <v>2511219.1870267303</v>
      </c>
      <c r="E20" s="5">
        <f t="shared" si="6"/>
        <v>2592382.7406375334</v>
      </c>
      <c r="F20" s="5">
        <f t="shared" si="6"/>
        <v>2675981.2008566577</v>
      </c>
      <c r="G20" s="5">
        <f t="shared" si="6"/>
        <v>2762087.6148823574</v>
      </c>
      <c r="H20" s="5">
        <f t="shared" si="6"/>
        <v>2850777.2213288285</v>
      </c>
      <c r="I20" s="5">
        <f t="shared" si="6"/>
        <v>2942127.515968693</v>
      </c>
      <c r="J20" s="5">
        <f t="shared" si="6"/>
        <v>3036218.3194477535</v>
      </c>
      <c r="K20" s="5">
        <f t="shared" si="6"/>
        <v>3133131.8470311873</v>
      </c>
      <c r="L20" s="5">
        <f t="shared" si="6"/>
        <v>3232952.7804421214</v>
      </c>
      <c r="M20" s="5">
        <f t="shared" si="6"/>
        <v>3335768.3418553858</v>
      </c>
      <c r="N20" s="5">
        <f t="shared" si="6"/>
        <v>3441668.3701110478</v>
      </c>
      <c r="O20" s="5">
        <f t="shared" si="6"/>
        <v>3550745.3992143795</v>
      </c>
      <c r="P20" s="5">
        <f t="shared" si="6"/>
        <v>3663094.7391908108</v>
      </c>
      <c r="Q20" s="5">
        <f t="shared" si="6"/>
        <v>3778814.5593665359</v>
      </c>
      <c r="R20" s="5">
        <f t="shared" si="6"/>
        <v>3898005.9741475317</v>
      </c>
      <c r="S20" s="5">
        <f t="shared" si="6"/>
        <v>4020773.1313719572</v>
      </c>
      <c r="T20" s="5">
        <f t="shared" si="6"/>
        <v>4147223.3033131156</v>
      </c>
      <c r="U20" s="5">
        <f t="shared" si="6"/>
        <v>4277466.9804125093</v>
      </c>
      <c r="V20" s="5">
        <f t="shared" si="6"/>
        <v>4411617.9678248838</v>
      </c>
      <c r="W20" s="5">
        <f t="shared" si="6"/>
        <v>4549793.4848596305</v>
      </c>
      <c r="X20" s="5">
        <f t="shared" si="6"/>
        <v>4692114.2674054224</v>
      </c>
      <c r="Y20" s="5">
        <f t="shared" si="6"/>
        <v>4838704.6734275827</v>
      </c>
      <c r="Z20" s="5">
        <f t="shared" si="6"/>
        <v>4989692.7916304115</v>
      </c>
      <c r="AA20" s="5">
        <f t="shared" si="6"/>
        <v>5145210.5533793243</v>
      </c>
      <c r="AB20" s="5">
        <f t="shared" si="6"/>
        <v>5305393.8479807042</v>
      </c>
      <c r="AC20" s="5">
        <f t="shared" si="6"/>
        <v>5470382.641420126</v>
      </c>
      <c r="AD20" s="5">
        <f t="shared" si="6"/>
        <v>5640321.0986627294</v>
      </c>
      <c r="AE20" s="5">
        <f t="shared" si="6"/>
        <v>5815357.7096226104</v>
      </c>
      <c r="AF20" s="5">
        <f t="shared" si="6"/>
        <v>5995645.4189112904</v>
      </c>
      <c r="AG20" s="5">
        <f t="shared" si="6"/>
        <v>6181341.7594786305</v>
      </c>
      <c r="AH20" s="5">
        <f t="shared" si="6"/>
        <v>6372608.9902629899</v>
      </c>
      <c r="AI20" s="5">
        <f t="shared" si="6"/>
        <v>6569614.2379708774</v>
      </c>
      <c r="AJ20" s="5">
        <f t="shared" si="6"/>
        <v>6772529.6431100043</v>
      </c>
      <c r="AK20" s="5">
        <f t="shared" si="6"/>
        <v>6981532.5104033025</v>
      </c>
      <c r="AL20" s="5">
        <f t="shared" si="6"/>
        <v>7196805.4637154005</v>
      </c>
      <c r="AM20" s="5">
        <f t="shared" si="6"/>
        <v>7418536.6056268616</v>
      </c>
      <c r="AN20" s="5">
        <f t="shared" si="6"/>
        <v>7646919.6817956697</v>
      </c>
      <c r="AO20" s="5">
        <f t="shared" si="6"/>
        <v>7882154.2502495395</v>
      </c>
      <c r="AP20" s="5">
        <f t="shared" si="6"/>
        <v>8124445.8557570288</v>
      </c>
      <c r="AQ20" s="5">
        <f t="shared" si="6"/>
        <v>8374006.2094297372</v>
      </c>
      <c r="AR20" s="5">
        <f t="shared" si="6"/>
        <v>8631053.3737126328</v>
      </c>
      <c r="AS20" s="5">
        <f t="shared" si="6"/>
        <v>8895811.9529240113</v>
      </c>
      <c r="AT20" s="5">
        <f t="shared" si="6"/>
        <v>9168513.2895117328</v>
      </c>
      <c r="AU20" s="5">
        <f t="shared" si="6"/>
        <v>9449395.6661970839</v>
      </c>
      <c r="AV20" s="5">
        <f t="shared" si="6"/>
        <v>9738704.514182996</v>
      </c>
      <c r="AW20" s="5">
        <f t="shared" si="6"/>
        <v>10036692.62760848</v>
      </c>
      <c r="AX20" s="5">
        <f t="shared" si="6"/>
        <v>10343620.384436741</v>
      </c>
      <c r="AY20" s="5">
        <f t="shared" si="6"/>
        <v>10659755.973969843</v>
      </c>
      <c r="AZ20" s="5">
        <f t="shared" si="6"/>
        <v>10985375.631188938</v>
      </c>
      <c r="BA20" s="5">
        <f t="shared" si="6"/>
        <v>11320763.878124604</v>
      </c>
      <c r="BB20" s="5">
        <f t="shared" si="6"/>
        <v>11666213.772468342</v>
      </c>
      <c r="BC20" s="5">
        <f t="shared" si="6"/>
        <v>12022027.163642395</v>
      </c>
      <c r="BD20" s="5">
        <f t="shared" si="6"/>
        <v>12388514.956551664</v>
      </c>
      <c r="BE20" s="5">
        <f t="shared" si="6"/>
        <v>12765997.383248217</v>
      </c>
      <c r="BF20" s="5">
        <f t="shared" si="6"/>
        <v>13154804.282745663</v>
      </c>
      <c r="BG20" s="5">
        <f t="shared" si="6"/>
        <v>13555275.389228037</v>
      </c>
      <c r="BH20" s="5">
        <f t="shared" si="6"/>
        <v>13967760.628904874</v>
      </c>
      <c r="BI20" s="5">
        <f t="shared" si="6"/>
        <v>14392620.425772022</v>
      </c>
      <c r="BJ20" s="5">
        <f t="shared" si="6"/>
        <v>14830226.016545184</v>
      </c>
      <c r="BK20" s="5">
        <f t="shared" si="6"/>
        <v>15280959.775041541</v>
      </c>
      <c r="BL20" s="5">
        <f t="shared" si="6"/>
        <v>15745215.546292789</v>
      </c>
      <c r="BM20" s="5">
        <f t="shared" si="6"/>
        <v>16223398.99068157</v>
      </c>
      <c r="BN20" s="5">
        <f t="shared" si="6"/>
        <v>16715927.938402021</v>
      </c>
      <c r="BO20" s="5">
        <f t="shared" ref="BO20:BV20" si="7">BO14-SUM(BO17:BO18)</f>
        <v>17223232.754554082</v>
      </c>
      <c r="BP20" s="5">
        <f t="shared" si="7"/>
        <v>17745756.715190705</v>
      </c>
      <c r="BQ20" s="5">
        <f t="shared" si="7"/>
        <v>18283956.394646425</v>
      </c>
      <c r="BR20" s="5">
        <f t="shared" si="7"/>
        <v>18838302.064485818</v>
      </c>
      <c r="BS20" s="5">
        <f t="shared" si="7"/>
        <v>19409278.104420401</v>
      </c>
      <c r="BT20" s="5">
        <f t="shared" si="7"/>
        <v>19997383.425553005</v>
      </c>
      <c r="BU20" s="5">
        <f t="shared" si="7"/>
        <v>20603131.906319596</v>
      </c>
      <c r="BV20" s="5">
        <f t="shared" si="7"/>
        <v>21227052.841509193</v>
      </c>
    </row>
    <row r="23" spans="1:74">
      <c r="A23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s="5" customFormat="1">
      <c r="A24" s="5" t="s">
        <v>42</v>
      </c>
      <c r="B24" s="5">
        <f>NYCR!B5</f>
        <v>390000</v>
      </c>
      <c r="C24" s="5">
        <f>NYCR!C5</f>
        <v>390000</v>
      </c>
      <c r="D24" s="5">
        <f>NYCR!D5</f>
        <v>390000</v>
      </c>
      <c r="E24" s="5">
        <f>NYCR!E5</f>
        <v>390000</v>
      </c>
      <c r="F24" s="5">
        <f>NYCR!F5</f>
        <v>390000</v>
      </c>
      <c r="G24" s="5">
        <f>NYCR!G5</f>
        <v>390000</v>
      </c>
      <c r="H24" s="5">
        <f>NYCR!H5</f>
        <v>390000</v>
      </c>
      <c r="I24" s="5">
        <f>NYCR!I5</f>
        <v>390000</v>
      </c>
      <c r="J24" s="5">
        <f>NYCR!J5</f>
        <v>390000</v>
      </c>
      <c r="K24" s="5">
        <f>NYCR!K5</f>
        <v>390000</v>
      </c>
      <c r="L24" s="5">
        <f>NYCR!L5</f>
        <v>390000</v>
      </c>
      <c r="M24" s="5">
        <f>NYCR!M5</f>
        <v>390000</v>
      </c>
      <c r="N24" s="5">
        <f>NYCR!N5</f>
        <v>390000</v>
      </c>
      <c r="O24" s="5">
        <f>NYCR!O5</f>
        <v>390000</v>
      </c>
      <c r="P24" s="5">
        <f>NYCR!P5</f>
        <v>390000</v>
      </c>
      <c r="Q24" s="5">
        <f>NYCR!Q5</f>
        <v>390000</v>
      </c>
      <c r="R24" s="5">
        <f>NYCR!R5</f>
        <v>390000</v>
      </c>
      <c r="S24" s="5">
        <f>NYCR!S5</f>
        <v>390000</v>
      </c>
      <c r="T24" s="5">
        <f>NYCR!T5</f>
        <v>390000</v>
      </c>
      <c r="U24" s="5">
        <f>NYCR!U5</f>
        <v>390000</v>
      </c>
      <c r="V24" s="5">
        <f>NYCR!V5</f>
        <v>390000</v>
      </c>
      <c r="W24" s="5">
        <f>NYCR!W5</f>
        <v>390000</v>
      </c>
      <c r="X24" s="5">
        <f>NYCR!X5</f>
        <v>390000</v>
      </c>
      <c r="Y24" s="5">
        <f>NYCR!Y5</f>
        <v>390000</v>
      </c>
      <c r="Z24" s="5">
        <f>NYCR!Z5</f>
        <v>390000</v>
      </c>
      <c r="AA24" s="5">
        <f>NYCR!AA5</f>
        <v>390000</v>
      </c>
      <c r="AB24" s="5">
        <f>NYCR!AB5</f>
        <v>390000</v>
      </c>
      <c r="AC24" s="5">
        <f>NYCR!AC5</f>
        <v>390000</v>
      </c>
      <c r="AD24" s="5">
        <f>NYCR!AD5</f>
        <v>390000</v>
      </c>
      <c r="AE24" s="5">
        <f>NYCR!AE5</f>
        <v>390000</v>
      </c>
      <c r="AF24" s="5">
        <f>NYCR!AF5</f>
        <v>4373934.0962481657</v>
      </c>
      <c r="AG24" s="5">
        <f>NYCR!AG5</f>
        <v>4373934.0962481657</v>
      </c>
      <c r="AH24" s="5">
        <f>NYCR!AH5</f>
        <v>4373934.0962481657</v>
      </c>
      <c r="AI24" s="5">
        <f>NYCR!AI5</f>
        <v>4373934.0962481657</v>
      </c>
      <c r="AJ24" s="5">
        <f>NYCR!AJ5</f>
        <v>4373934.0962481657</v>
      </c>
      <c r="AK24" s="5">
        <f>NYCR!AK5</f>
        <v>4373934.0962481657</v>
      </c>
      <c r="AL24" s="5">
        <f>NYCR!AL5</f>
        <v>4373934.0962481657</v>
      </c>
      <c r="AM24" s="5">
        <f>NYCR!AM5</f>
        <v>4373934.0962481657</v>
      </c>
      <c r="AN24" s="5">
        <f>NYCR!AN5</f>
        <v>4373934.0962481657</v>
      </c>
      <c r="AO24" s="5">
        <f>NYCR!AO5</f>
        <v>4373934.0962481657</v>
      </c>
      <c r="AP24" s="5">
        <f>NYCR!AP5</f>
        <v>4373934.0962481657</v>
      </c>
      <c r="AQ24" s="5">
        <f>NYCR!AQ5</f>
        <v>4373934.0962481657</v>
      </c>
      <c r="AR24" s="5">
        <f>NYCR!AR5</f>
        <v>4373934.0962481657</v>
      </c>
      <c r="AS24" s="5">
        <f>NYCR!AS5</f>
        <v>4373934.0962481657</v>
      </c>
      <c r="AT24" s="5">
        <f>NYCR!AT5</f>
        <v>4373934.0962481657</v>
      </c>
      <c r="AU24" s="5">
        <f>NYCR!AU5</f>
        <v>4373934.0962481657</v>
      </c>
      <c r="AV24" s="5">
        <f>NYCR!AV5</f>
        <v>4373934.0962481657</v>
      </c>
      <c r="AW24" s="5">
        <f>NYCR!AW5</f>
        <v>4373934.0962481657</v>
      </c>
      <c r="AX24" s="5">
        <f>NYCR!AX5</f>
        <v>4373934.0962481657</v>
      </c>
      <c r="AY24" s="5">
        <f>NYCR!AY5</f>
        <v>4373934.0962481657</v>
      </c>
      <c r="AZ24" s="5">
        <f>NYCR!AZ5</f>
        <v>4373934.0962481657</v>
      </c>
      <c r="BA24" s="5">
        <f>NYCR!BA5</f>
        <v>4373934.0962481657</v>
      </c>
      <c r="BB24" s="5">
        <f>NYCR!BB5</f>
        <v>4373934.0962481657</v>
      </c>
      <c r="BC24" s="5">
        <f>NYCR!BC5</f>
        <v>4373934.0962481657</v>
      </c>
      <c r="BD24" s="5">
        <f>NYCR!BD5</f>
        <v>4373934.0962481657</v>
      </c>
      <c r="BE24" s="5">
        <f>NYCR!BE5</f>
        <v>4373934.0962481657</v>
      </c>
      <c r="BF24" s="5">
        <f>NYCR!BF5</f>
        <v>4373934.0962481657</v>
      </c>
      <c r="BG24" s="5">
        <f>NYCR!BG5</f>
        <v>4373934.0962481657</v>
      </c>
      <c r="BH24" s="5">
        <f>NYCR!BH5</f>
        <v>4373934.0962481657</v>
      </c>
      <c r="BI24" s="5">
        <f>NYCR!BI5</f>
        <v>4373934.0962481657</v>
      </c>
      <c r="BJ24" s="5">
        <f>NYCR!BJ5</f>
        <v>4373934.0962481657</v>
      </c>
      <c r="BK24" s="5">
        <f>NYCR!BK5</f>
        <v>4373934.0962481657</v>
      </c>
      <c r="BL24" s="5">
        <f>NYCR!BL5</f>
        <v>4373934.0962481657</v>
      </c>
      <c r="BM24" s="5">
        <f>NYCR!BM5</f>
        <v>4373934.0962481657</v>
      </c>
      <c r="BN24" s="5">
        <f>NYCR!BN5</f>
        <v>4373934.0962481657</v>
      </c>
      <c r="BO24" s="5">
        <f>NYCR!BO5</f>
        <v>4373934.0962481657</v>
      </c>
      <c r="BP24" s="5">
        <f>NYCR!BP5</f>
        <v>4373934.0962481657</v>
      </c>
      <c r="BQ24" s="5">
        <f>NYCR!BQ5</f>
        <v>4373934.0962481657</v>
      </c>
      <c r="BR24" s="5">
        <f>NYCR!BR5</f>
        <v>4373934.0962481657</v>
      </c>
      <c r="BS24" s="5">
        <f>NYCR!BS5</f>
        <v>4373934.0962481657</v>
      </c>
      <c r="BT24" s="5">
        <f>NYCR!BT5</f>
        <v>4373934.0962481657</v>
      </c>
      <c r="BU24" s="5">
        <f>NYCR!BU5</f>
        <v>4373934.0962481657</v>
      </c>
      <c r="BV24" s="5">
        <f>NYCR!BV5</f>
        <v>4373934.0962481657</v>
      </c>
    </row>
    <row r="25" spans="1:74" s="5" customFormat="1"/>
    <row r="26" spans="1:74" s="5" customFormat="1">
      <c r="A26" s="5" t="s">
        <v>43</v>
      </c>
      <c r="B26" s="5">
        <f>'Met Life'!B4</f>
        <v>1620000</v>
      </c>
      <c r="C26" s="5">
        <f>'Met Life'!C4</f>
        <v>1620000</v>
      </c>
      <c r="D26" s="5">
        <f>'Met Life'!D4</f>
        <v>1620000</v>
      </c>
      <c r="E26" s="5">
        <f>'Met Life'!E4</f>
        <v>1620000</v>
      </c>
      <c r="F26" s="5">
        <f>'Met Life'!F4</f>
        <v>1620000</v>
      </c>
      <c r="G26" s="5">
        <f>'Met Life'!G4</f>
        <v>1620000</v>
      </c>
      <c r="H26" s="5">
        <f>'Met Life'!H4</f>
        <v>1620000</v>
      </c>
      <c r="I26" s="5">
        <f>'Met Life'!I4</f>
        <v>1620000</v>
      </c>
      <c r="J26" s="5">
        <f>'Met Life'!J4</f>
        <v>1620000</v>
      </c>
      <c r="K26" s="5">
        <f>'Met Life'!K4</f>
        <v>1620000</v>
      </c>
      <c r="L26" s="5">
        <f>'Met Life'!L4</f>
        <v>1620000</v>
      </c>
      <c r="M26" s="5">
        <f>'Met Life'!M4</f>
        <v>1620000</v>
      </c>
      <c r="N26" s="5">
        <f>'Met Life'!N4</f>
        <v>1620000</v>
      </c>
      <c r="O26" s="5">
        <f>'Met Life'!O4</f>
        <v>1620000</v>
      </c>
      <c r="P26" s="5">
        <f>'Met Life'!P4</f>
        <v>1620000</v>
      </c>
      <c r="Q26" s="5">
        <f>'Met Life'!Q4</f>
        <v>1620000</v>
      </c>
      <c r="R26" s="5">
        <f>'Met Life'!R4</f>
        <v>1620000</v>
      </c>
      <c r="S26" s="5">
        <f>'Met Life'!S4</f>
        <v>1620000</v>
      </c>
      <c r="T26" s="5">
        <f>'Met Life'!T4</f>
        <v>990000</v>
      </c>
      <c r="U26" s="5">
        <f>'Met Life'!U4</f>
        <v>540000</v>
      </c>
      <c r="V26" s="5">
        <f>'Met Life'!V4</f>
        <v>540000</v>
      </c>
      <c r="W26" s="5">
        <f>'Met Life'!W4</f>
        <v>540000</v>
      </c>
      <c r="X26" s="5">
        <f>'Met Life'!X4</f>
        <v>540000</v>
      </c>
      <c r="Y26" s="5">
        <f>'Met Life'!Y4</f>
        <v>540000</v>
      </c>
      <c r="Z26" s="5">
        <f>'Met Life'!Z4</f>
        <v>540000</v>
      </c>
      <c r="AA26" s="5">
        <f>'Met Life'!AA4</f>
        <v>540000</v>
      </c>
      <c r="AB26" s="5">
        <f>'Met Life'!AB4</f>
        <v>540000</v>
      </c>
      <c r="AC26" s="5">
        <f>'Met Life'!AC4</f>
        <v>540000</v>
      </c>
      <c r="AD26" s="5">
        <f>'Met Life'!AD4</f>
        <v>540000</v>
      </c>
      <c r="AE26" s="5">
        <f>'Met Life'!AE4</f>
        <v>540000</v>
      </c>
      <c r="AF26" s="5">
        <f>'Met Life'!AF4</f>
        <v>540000</v>
      </c>
      <c r="AG26" s="5">
        <f>'Met Life'!AG4</f>
        <v>540000</v>
      </c>
      <c r="AH26" s="5">
        <f>'Met Life'!AH4</f>
        <v>540000</v>
      </c>
      <c r="AI26" s="5">
        <f>'Met Life'!AI4</f>
        <v>540000</v>
      </c>
      <c r="AJ26" s="5">
        <f>'Met Life'!AJ4</f>
        <v>540000</v>
      </c>
      <c r="AK26" s="5">
        <f>'Met Life'!AK4</f>
        <v>540000</v>
      </c>
      <c r="AL26" s="5">
        <f>'Met Life'!AL4</f>
        <v>540000</v>
      </c>
      <c r="AM26" s="5">
        <f>'Met Life'!AM4</f>
        <v>540000</v>
      </c>
      <c r="AN26" s="5">
        <f>'Met Life'!AN4</f>
        <v>540000</v>
      </c>
      <c r="AO26" s="5">
        <f>'Met Life'!AO4</f>
        <v>540000</v>
      </c>
      <c r="AP26" s="5">
        <f>'Met Life'!AP4</f>
        <v>540000</v>
      </c>
      <c r="AQ26" s="5">
        <f>'Met Life'!AQ4</f>
        <v>540000</v>
      </c>
      <c r="AR26" s="5">
        <f>'Met Life'!AR4</f>
        <v>540000</v>
      </c>
      <c r="AS26" s="5">
        <f>'Met Life'!AS4</f>
        <v>540000</v>
      </c>
      <c r="AT26" s="5">
        <f>'Met Life'!AT4</f>
        <v>540000</v>
      </c>
      <c r="AU26" s="5">
        <f>'Met Life'!AU4</f>
        <v>540000</v>
      </c>
      <c r="AV26" s="5">
        <f>'Met Life'!AV4</f>
        <v>540000</v>
      </c>
      <c r="AW26" s="5">
        <f>'Met Life'!AW4</f>
        <v>540000</v>
      </c>
      <c r="AX26" s="5">
        <f>'Met Life'!AX4</f>
        <v>540000</v>
      </c>
      <c r="AY26" s="5">
        <f>'Met Life'!AY4</f>
        <v>540000</v>
      </c>
      <c r="AZ26" s="5">
        <f>'Met Life'!AZ4</f>
        <v>540000</v>
      </c>
      <c r="BA26" s="5">
        <f>'Met Life'!BA4</f>
        <v>540000</v>
      </c>
      <c r="BB26" s="5">
        <f>'Met Life'!BB4</f>
        <v>540000</v>
      </c>
      <c r="BC26" s="5">
        <f>'Met Life'!BC4</f>
        <v>540000</v>
      </c>
      <c r="BD26" s="5">
        <f>'Met Life'!BD4</f>
        <v>540000</v>
      </c>
      <c r="BE26" s="5">
        <f>'Met Life'!BE4</f>
        <v>540000</v>
      </c>
      <c r="BF26" s="5">
        <f>'Met Life'!BF4</f>
        <v>540000</v>
      </c>
      <c r="BG26" s="5">
        <f>'Met Life'!BG4</f>
        <v>540000</v>
      </c>
      <c r="BH26" s="5">
        <f>'Met Life'!BH4</f>
        <v>540000</v>
      </c>
      <c r="BI26" s="5">
        <f>'Met Life'!BI4</f>
        <v>540000</v>
      </c>
      <c r="BJ26" s="5">
        <f>'Met Life'!BJ4</f>
        <v>540000</v>
      </c>
      <c r="BK26" s="5">
        <f>'Met Life'!BK4</f>
        <v>540000</v>
      </c>
      <c r="BL26" s="5">
        <f>'Met Life'!BL4</f>
        <v>540000</v>
      </c>
      <c r="BM26" s="5">
        <f>'Met Life'!BM4</f>
        <v>540000</v>
      </c>
      <c r="BN26" s="5">
        <f>'Met Life'!BN4</f>
        <v>540000</v>
      </c>
      <c r="BO26" s="5">
        <f>'Met Life'!BO4</f>
        <v>540000</v>
      </c>
      <c r="BP26" s="5">
        <f>'Met Life'!BP4</f>
        <v>540000</v>
      </c>
      <c r="BQ26" s="5">
        <f>'Met Life'!BQ4</f>
        <v>540000</v>
      </c>
      <c r="BR26" s="5">
        <f>'Met Life'!BR4</f>
        <v>540000</v>
      </c>
      <c r="BS26" s="5">
        <f>'Met Life'!BS4</f>
        <v>540000</v>
      </c>
      <c r="BT26" s="5">
        <f>'Met Life'!BT4</f>
        <v>540000</v>
      </c>
      <c r="BU26" s="5">
        <f>'Met Life'!BU4</f>
        <v>540000</v>
      </c>
      <c r="BV26" s="5">
        <f>'Met Life'!BV4</f>
        <v>540000</v>
      </c>
    </row>
    <row r="27" spans="1:74" s="5" customFormat="1"/>
    <row r="28" spans="1:74" s="5" customFormat="1"/>
    <row r="29" spans="1:74" s="5" customFormat="1">
      <c r="A29" s="5" t="s">
        <v>44</v>
      </c>
    </row>
    <row r="30" spans="1:74" s="5" customFormat="1"/>
    <row r="31" spans="1:74" s="5" customFormat="1">
      <c r="A31" s="5" t="s">
        <v>45</v>
      </c>
      <c r="B31" s="5">
        <f>2540000-B24-B26</f>
        <v>530000</v>
      </c>
      <c r="C31" s="5">
        <f t="shared" ref="C31:O31" si="8">2540000-C24-C26</f>
        <v>530000</v>
      </c>
      <c r="D31" s="5">
        <f t="shared" si="8"/>
        <v>530000</v>
      </c>
      <c r="E31" s="5">
        <f t="shared" si="8"/>
        <v>530000</v>
      </c>
      <c r="F31" s="5">
        <f t="shared" si="8"/>
        <v>530000</v>
      </c>
      <c r="G31" s="5">
        <f t="shared" si="8"/>
        <v>530000</v>
      </c>
      <c r="H31" s="5">
        <f t="shared" si="8"/>
        <v>530000</v>
      </c>
      <c r="I31" s="5">
        <f t="shared" si="8"/>
        <v>530000</v>
      </c>
      <c r="J31" s="5">
        <f t="shared" si="8"/>
        <v>530000</v>
      </c>
      <c r="K31" s="5">
        <f t="shared" si="8"/>
        <v>530000</v>
      </c>
      <c r="L31" s="5">
        <f t="shared" si="8"/>
        <v>530000</v>
      </c>
      <c r="M31" s="5">
        <f t="shared" si="8"/>
        <v>530000</v>
      </c>
      <c r="N31" s="5">
        <f t="shared" si="8"/>
        <v>530000</v>
      </c>
      <c r="O31" s="5">
        <f t="shared" si="8"/>
        <v>530000</v>
      </c>
      <c r="P31" s="5">
        <f>2530000-P24-P26</f>
        <v>520000</v>
      </c>
      <c r="Q31" s="5">
        <f>2530000-Q24-Q26</f>
        <v>520000</v>
      </c>
      <c r="R31" s="5">
        <f>2530000-R24-R26</f>
        <v>520000</v>
      </c>
      <c r="S31" s="5">
        <f>2530000-S24-S26</f>
        <v>520000</v>
      </c>
      <c r="T31" s="5">
        <f>1774000-T24-T26</f>
        <v>394000</v>
      </c>
      <c r="U31" s="5">
        <f t="shared" ref="U31:AE31" si="9">1774000-U24-U26</f>
        <v>844000</v>
      </c>
      <c r="V31" s="5">
        <f t="shared" si="9"/>
        <v>844000</v>
      </c>
      <c r="W31" s="5">
        <f t="shared" si="9"/>
        <v>844000</v>
      </c>
      <c r="X31" s="5">
        <f t="shared" si="9"/>
        <v>844000</v>
      </c>
      <c r="Y31" s="5">
        <f t="shared" si="9"/>
        <v>844000</v>
      </c>
      <c r="Z31" s="5">
        <f t="shared" si="9"/>
        <v>844000</v>
      </c>
      <c r="AA31" s="5">
        <f t="shared" si="9"/>
        <v>844000</v>
      </c>
      <c r="AB31" s="5">
        <f t="shared" si="9"/>
        <v>844000</v>
      </c>
      <c r="AC31" s="5">
        <f t="shared" si="9"/>
        <v>844000</v>
      </c>
      <c r="AD31" s="5">
        <f t="shared" si="9"/>
        <v>844000</v>
      </c>
      <c r="AE31" s="5">
        <f t="shared" si="9"/>
        <v>844000</v>
      </c>
      <c r="AF31" s="5">
        <v>844000</v>
      </c>
      <c r="AG31" s="5">
        <v>844000</v>
      </c>
      <c r="AH31" s="5">
        <v>844000</v>
      </c>
      <c r="AI31" s="5">
        <v>844000</v>
      </c>
      <c r="AJ31" s="5">
        <v>844000</v>
      </c>
      <c r="AK31" s="5">
        <v>844000</v>
      </c>
      <c r="AL31" s="5">
        <v>844000</v>
      </c>
      <c r="AM31" s="5">
        <v>844000</v>
      </c>
      <c r="AN31" s="5">
        <v>844000</v>
      </c>
      <c r="AO31" s="5">
        <v>844000</v>
      </c>
      <c r="AP31" s="5">
        <v>844000</v>
      </c>
      <c r="AQ31" s="5">
        <v>844000</v>
      </c>
      <c r="AR31" s="5">
        <v>844000</v>
      </c>
      <c r="AS31" s="5">
        <v>844000</v>
      </c>
      <c r="AT31" s="5">
        <v>844000</v>
      </c>
      <c r="AU31" s="5">
        <v>844000</v>
      </c>
      <c r="AV31" s="5">
        <v>844000</v>
      </c>
      <c r="AW31" s="5">
        <v>844000</v>
      </c>
      <c r="AX31" s="5">
        <v>844000</v>
      </c>
      <c r="AY31" s="5">
        <v>844000</v>
      </c>
      <c r="AZ31" s="5">
        <v>844000</v>
      </c>
      <c r="BA31" s="5">
        <v>844000</v>
      </c>
      <c r="BB31" s="5">
        <v>844000</v>
      </c>
      <c r="BC31" s="5">
        <v>844000</v>
      </c>
      <c r="BD31" s="5">
        <v>844000</v>
      </c>
      <c r="BE31" s="5">
        <v>844000</v>
      </c>
      <c r="BF31" s="5">
        <v>844000</v>
      </c>
      <c r="BG31" s="5">
        <v>844000</v>
      </c>
      <c r="BH31" s="5">
        <v>844000</v>
      </c>
      <c r="BI31" s="5">
        <v>844000</v>
      </c>
      <c r="BJ31" s="5">
        <v>844000</v>
      </c>
      <c r="BK31" s="5">
        <v>844000</v>
      </c>
      <c r="BL31" s="5">
        <v>844000</v>
      </c>
      <c r="BM31" s="5">
        <v>844000</v>
      </c>
      <c r="BN31" s="5">
        <v>844000</v>
      </c>
      <c r="BO31" s="5">
        <v>844000</v>
      </c>
      <c r="BP31" s="5">
        <v>844000</v>
      </c>
      <c r="BQ31" s="5">
        <v>844000</v>
      </c>
      <c r="BR31" s="5">
        <v>844000</v>
      </c>
      <c r="BS31" s="5">
        <v>844000</v>
      </c>
      <c r="BT31" s="5">
        <v>844000</v>
      </c>
      <c r="BU31" s="5">
        <v>844000</v>
      </c>
      <c r="BV31" s="5">
        <v>844000</v>
      </c>
    </row>
    <row r="32" spans="1:74" s="5" customFormat="1">
      <c r="A32" s="5" t="s">
        <v>46</v>
      </c>
      <c r="B32" s="5">
        <f>Associates!B12</f>
        <v>26000</v>
      </c>
      <c r="C32" s="5">
        <f>Associates!C12</f>
        <v>26000</v>
      </c>
      <c r="D32" s="5">
        <f>Associates!D12</f>
        <v>26000</v>
      </c>
      <c r="E32" s="5">
        <f>Associates!E12</f>
        <v>26000</v>
      </c>
      <c r="F32" s="5">
        <f>Associates!F12</f>
        <v>26000</v>
      </c>
      <c r="G32" s="5">
        <f>Associates!G12</f>
        <v>26000</v>
      </c>
      <c r="H32" s="5">
        <f>Associates!H12</f>
        <v>26000</v>
      </c>
      <c r="I32" s="5">
        <f>Associates!I12</f>
        <v>26000</v>
      </c>
      <c r="J32" s="5">
        <f>Associates!J12</f>
        <v>26000</v>
      </c>
      <c r="K32" s="5">
        <f>Associates!K12</f>
        <v>26000</v>
      </c>
      <c r="L32" s="5">
        <f>Associates!L12</f>
        <v>26000</v>
      </c>
      <c r="M32" s="5">
        <f>Associates!M12</f>
        <v>26000</v>
      </c>
      <c r="N32" s="5">
        <f>Associates!N12</f>
        <v>26000</v>
      </c>
      <c r="O32" s="5">
        <f>Associates!O12</f>
        <v>26000</v>
      </c>
      <c r="P32" s="5">
        <f>Associates!P12</f>
        <v>26000</v>
      </c>
      <c r="Q32" s="5">
        <f>Associates!Q12</f>
        <v>26000</v>
      </c>
      <c r="R32" s="5">
        <f>Associates!R12</f>
        <v>26000</v>
      </c>
      <c r="S32" s="5">
        <f>Associates!S12</f>
        <v>26000</v>
      </c>
      <c r="T32" s="5">
        <f>Associates!T12</f>
        <v>37666.666666666672</v>
      </c>
      <c r="U32" s="5">
        <f>Associates!U12</f>
        <v>46000</v>
      </c>
      <c r="V32" s="5">
        <f>Associates!V12</f>
        <v>46000</v>
      </c>
      <c r="W32" s="5">
        <f>Associates!W12</f>
        <v>46000</v>
      </c>
      <c r="X32" s="5">
        <f>Associates!X12</f>
        <v>46000</v>
      </c>
      <c r="Y32" s="5">
        <f>Associates!Y12</f>
        <v>46000</v>
      </c>
      <c r="Z32" s="5">
        <f>Associates!Z12</f>
        <v>46000</v>
      </c>
      <c r="AA32" s="5">
        <f>Associates!AA12</f>
        <v>46000</v>
      </c>
      <c r="AB32" s="5">
        <f>Associates!AB12</f>
        <v>46000</v>
      </c>
      <c r="AC32" s="5">
        <f>Associates!AC12</f>
        <v>46000</v>
      </c>
      <c r="AD32" s="5">
        <f>Associates!AD12</f>
        <v>46000</v>
      </c>
      <c r="AE32" s="5">
        <f>Associates!AE12</f>
        <v>46000</v>
      </c>
      <c r="AF32" s="5">
        <f>Associates!AF12</f>
        <v>46000</v>
      </c>
      <c r="AG32" s="5">
        <f>Associates!AG12</f>
        <v>46000</v>
      </c>
      <c r="AH32" s="5">
        <f>Associates!AH12</f>
        <v>46000</v>
      </c>
      <c r="AI32" s="5">
        <f>Associates!AI12</f>
        <v>46000</v>
      </c>
      <c r="AJ32" s="5">
        <f>Associates!AJ12</f>
        <v>46000</v>
      </c>
      <c r="AK32" s="5">
        <f>Associates!AK12</f>
        <v>46000</v>
      </c>
      <c r="AL32" s="5">
        <f>Associates!AL12</f>
        <v>46000</v>
      </c>
      <c r="AM32" s="5">
        <f>Associates!AM12</f>
        <v>46000</v>
      </c>
      <c r="AN32" s="5">
        <f>Associates!AN12</f>
        <v>46000</v>
      </c>
      <c r="AO32" s="5">
        <f>Associates!AO12</f>
        <v>46000</v>
      </c>
      <c r="AP32" s="5">
        <f>Associates!AP12</f>
        <v>46000</v>
      </c>
      <c r="AQ32" s="5">
        <f>Associates!AQ12</f>
        <v>46000</v>
      </c>
      <c r="AR32" s="5">
        <f>Associates!AR12</f>
        <v>46000</v>
      </c>
      <c r="AS32" s="5">
        <f>Associates!AS12</f>
        <v>46000</v>
      </c>
      <c r="AT32" s="5">
        <f>Associates!AT12</f>
        <v>46000</v>
      </c>
      <c r="AU32" s="5">
        <f>Associates!AU12</f>
        <v>46000</v>
      </c>
      <c r="AV32" s="5">
        <f>Associates!AV12</f>
        <v>46000</v>
      </c>
      <c r="AW32" s="5">
        <f>Associates!AW12</f>
        <v>46000</v>
      </c>
      <c r="AX32" s="5">
        <f>Associates!AX12</f>
        <v>46000</v>
      </c>
      <c r="AY32" s="5">
        <f>Associates!AY12</f>
        <v>46000</v>
      </c>
      <c r="AZ32" s="5">
        <f>Associates!AZ12</f>
        <v>46000</v>
      </c>
      <c r="BA32" s="5">
        <f>Associates!BA12</f>
        <v>46000</v>
      </c>
      <c r="BB32" s="5">
        <f>Associates!BB12</f>
        <v>46000</v>
      </c>
      <c r="BC32" s="5">
        <f>Associates!BC12</f>
        <v>46000</v>
      </c>
      <c r="BD32" s="5">
        <f>Associates!BD12</f>
        <v>46000</v>
      </c>
      <c r="BE32" s="5">
        <f>Associates!BE12</f>
        <v>46000</v>
      </c>
      <c r="BF32" s="5">
        <f>Associates!BF12</f>
        <v>46000</v>
      </c>
      <c r="BG32" s="5">
        <f>Associates!BG12</f>
        <v>46000</v>
      </c>
      <c r="BH32" s="5">
        <f>Associates!BH12</f>
        <v>46000</v>
      </c>
      <c r="BI32" s="5">
        <f>Associates!BI12</f>
        <v>46000</v>
      </c>
      <c r="BJ32" s="5">
        <f>Associates!BJ12</f>
        <v>46000</v>
      </c>
      <c r="BK32" s="5">
        <f>Associates!BK12</f>
        <v>46000</v>
      </c>
      <c r="BL32" s="5">
        <f>Associates!BL12</f>
        <v>46000</v>
      </c>
      <c r="BM32" s="5">
        <f>Associates!BM12</f>
        <v>46000</v>
      </c>
      <c r="BN32" s="5">
        <f>Associates!BN12</f>
        <v>46000</v>
      </c>
      <c r="BO32" s="5">
        <f>Associates!BO12</f>
        <v>46000</v>
      </c>
      <c r="BP32" s="5">
        <f>Associates!BP12</f>
        <v>46000</v>
      </c>
      <c r="BQ32" s="5">
        <f>Associates!BQ12</f>
        <v>46000</v>
      </c>
      <c r="BR32" s="5">
        <f>Associates!BR12</f>
        <v>46000</v>
      </c>
      <c r="BS32" s="5">
        <f>Associates!BS12</f>
        <v>46000</v>
      </c>
      <c r="BT32" s="5">
        <f>Associates!BT12</f>
        <v>46000</v>
      </c>
      <c r="BU32" s="5">
        <f>Associates!BU12</f>
        <v>46000</v>
      </c>
      <c r="BV32" s="5">
        <f>Associates!BV12</f>
        <v>46000</v>
      </c>
    </row>
    <row r="33" spans="1:239" s="5" customFormat="1">
      <c r="A33" s="5" t="s">
        <v>47</v>
      </c>
      <c r="B33" s="5">
        <f>B31-B32</f>
        <v>504000</v>
      </c>
      <c r="C33" s="5">
        <f t="shared" ref="C33:BN33" si="10">C31-C32</f>
        <v>504000</v>
      </c>
      <c r="D33" s="5">
        <f t="shared" si="10"/>
        <v>504000</v>
      </c>
      <c r="E33" s="5">
        <f t="shared" si="10"/>
        <v>504000</v>
      </c>
      <c r="F33" s="5">
        <f t="shared" si="10"/>
        <v>504000</v>
      </c>
      <c r="G33" s="5">
        <f t="shared" si="10"/>
        <v>504000</v>
      </c>
      <c r="H33" s="5">
        <f t="shared" si="10"/>
        <v>504000</v>
      </c>
      <c r="I33" s="5">
        <f t="shared" si="10"/>
        <v>504000</v>
      </c>
      <c r="J33" s="5">
        <f t="shared" si="10"/>
        <v>504000</v>
      </c>
      <c r="K33" s="5">
        <f t="shared" si="10"/>
        <v>504000</v>
      </c>
      <c r="L33" s="5">
        <f t="shared" si="10"/>
        <v>504000</v>
      </c>
      <c r="M33" s="5">
        <f t="shared" si="10"/>
        <v>504000</v>
      </c>
      <c r="N33" s="5">
        <f t="shared" si="10"/>
        <v>504000</v>
      </c>
      <c r="O33" s="5">
        <f t="shared" si="10"/>
        <v>504000</v>
      </c>
      <c r="P33" s="5">
        <f t="shared" si="10"/>
        <v>494000</v>
      </c>
      <c r="Q33" s="5">
        <f t="shared" si="10"/>
        <v>494000</v>
      </c>
      <c r="R33" s="5">
        <f t="shared" si="10"/>
        <v>494000</v>
      </c>
      <c r="S33" s="5">
        <f t="shared" si="10"/>
        <v>494000</v>
      </c>
      <c r="T33" s="5">
        <f t="shared" si="10"/>
        <v>356333.33333333331</v>
      </c>
      <c r="U33" s="5">
        <f t="shared" si="10"/>
        <v>798000</v>
      </c>
      <c r="V33" s="5">
        <f t="shared" si="10"/>
        <v>798000</v>
      </c>
      <c r="W33" s="5">
        <f t="shared" si="10"/>
        <v>798000</v>
      </c>
      <c r="X33" s="5">
        <f t="shared" si="10"/>
        <v>798000</v>
      </c>
      <c r="Y33" s="5">
        <f t="shared" si="10"/>
        <v>798000</v>
      </c>
      <c r="Z33" s="5">
        <f t="shared" si="10"/>
        <v>798000</v>
      </c>
      <c r="AA33" s="5">
        <f t="shared" si="10"/>
        <v>798000</v>
      </c>
      <c r="AB33" s="5">
        <f t="shared" si="10"/>
        <v>798000</v>
      </c>
      <c r="AC33" s="5">
        <f t="shared" si="10"/>
        <v>798000</v>
      </c>
      <c r="AD33" s="5">
        <f t="shared" si="10"/>
        <v>798000</v>
      </c>
      <c r="AE33" s="5">
        <f t="shared" si="10"/>
        <v>798000</v>
      </c>
      <c r="AF33" s="5">
        <f t="shared" si="10"/>
        <v>798000</v>
      </c>
      <c r="AG33" s="5">
        <f t="shared" si="10"/>
        <v>798000</v>
      </c>
      <c r="AH33" s="5">
        <f t="shared" si="10"/>
        <v>798000</v>
      </c>
      <c r="AI33" s="5">
        <f t="shared" si="10"/>
        <v>798000</v>
      </c>
      <c r="AJ33" s="5">
        <f t="shared" si="10"/>
        <v>798000</v>
      </c>
      <c r="AK33" s="5">
        <f t="shared" si="10"/>
        <v>798000</v>
      </c>
      <c r="AL33" s="5">
        <f t="shared" si="10"/>
        <v>798000</v>
      </c>
      <c r="AM33" s="5">
        <f t="shared" si="10"/>
        <v>798000</v>
      </c>
      <c r="AN33" s="5">
        <f t="shared" si="10"/>
        <v>798000</v>
      </c>
      <c r="AO33" s="5">
        <f t="shared" si="10"/>
        <v>798000</v>
      </c>
      <c r="AP33" s="5">
        <f t="shared" si="10"/>
        <v>798000</v>
      </c>
      <c r="AQ33" s="5">
        <f t="shared" si="10"/>
        <v>798000</v>
      </c>
      <c r="AR33" s="5">
        <f t="shared" si="10"/>
        <v>798000</v>
      </c>
      <c r="AS33" s="5">
        <f t="shared" si="10"/>
        <v>798000</v>
      </c>
      <c r="AT33" s="5">
        <f t="shared" si="10"/>
        <v>798000</v>
      </c>
      <c r="AU33" s="5">
        <f t="shared" si="10"/>
        <v>798000</v>
      </c>
      <c r="AV33" s="5">
        <f t="shared" si="10"/>
        <v>798000</v>
      </c>
      <c r="AW33" s="5">
        <f t="shared" si="10"/>
        <v>798000</v>
      </c>
      <c r="AX33" s="5">
        <f t="shared" si="10"/>
        <v>798000</v>
      </c>
      <c r="AY33" s="5">
        <f t="shared" si="10"/>
        <v>798000</v>
      </c>
      <c r="AZ33" s="5">
        <f t="shared" si="10"/>
        <v>798000</v>
      </c>
      <c r="BA33" s="5">
        <f t="shared" si="10"/>
        <v>798000</v>
      </c>
      <c r="BB33" s="5">
        <f t="shared" si="10"/>
        <v>798000</v>
      </c>
      <c r="BC33" s="5">
        <f t="shared" si="10"/>
        <v>798000</v>
      </c>
      <c r="BD33" s="5">
        <f t="shared" si="10"/>
        <v>798000</v>
      </c>
      <c r="BE33" s="5">
        <f t="shared" si="10"/>
        <v>798000</v>
      </c>
      <c r="BF33" s="5">
        <f t="shared" si="10"/>
        <v>798000</v>
      </c>
      <c r="BG33" s="5">
        <f t="shared" si="10"/>
        <v>798000</v>
      </c>
      <c r="BH33" s="5">
        <f t="shared" si="10"/>
        <v>798000</v>
      </c>
      <c r="BI33" s="5">
        <f t="shared" si="10"/>
        <v>798000</v>
      </c>
      <c r="BJ33" s="5">
        <f t="shared" si="10"/>
        <v>798000</v>
      </c>
      <c r="BK33" s="5">
        <f t="shared" si="10"/>
        <v>798000</v>
      </c>
      <c r="BL33" s="5">
        <f t="shared" si="10"/>
        <v>798000</v>
      </c>
      <c r="BM33" s="5">
        <f t="shared" si="10"/>
        <v>798000</v>
      </c>
      <c r="BN33" s="5">
        <f t="shared" si="10"/>
        <v>798000</v>
      </c>
      <c r="BO33" s="5">
        <f t="shared" ref="BO33:BV33" si="11">BO31-BO32</f>
        <v>798000</v>
      </c>
      <c r="BP33" s="5">
        <f t="shared" si="11"/>
        <v>798000</v>
      </c>
      <c r="BQ33" s="5">
        <f t="shared" si="11"/>
        <v>798000</v>
      </c>
      <c r="BR33" s="5">
        <f t="shared" si="11"/>
        <v>798000</v>
      </c>
      <c r="BS33" s="5">
        <f t="shared" si="11"/>
        <v>798000</v>
      </c>
      <c r="BT33" s="5">
        <f t="shared" si="11"/>
        <v>798000</v>
      </c>
      <c r="BU33" s="5">
        <f t="shared" si="11"/>
        <v>798000</v>
      </c>
      <c r="BV33" s="5">
        <f t="shared" si="11"/>
        <v>798000</v>
      </c>
    </row>
    <row r="34" spans="1:239" s="5" customFormat="1"/>
    <row r="35" spans="1:239" s="5" customFormat="1">
      <c r="A35" s="5" t="s">
        <v>48</v>
      </c>
      <c r="B35" s="5">
        <f t="shared" ref="B35:AG35" si="12">B20-SUM(B24:B31)</f>
        <v>-184084.81319000013</v>
      </c>
      <c r="C35" s="5">
        <f t="shared" si="12"/>
        <v>-107580.37958569825</v>
      </c>
      <c r="D35" s="5">
        <f t="shared" si="12"/>
        <v>-28780.812973269727</v>
      </c>
      <c r="E35" s="5">
        <f t="shared" si="12"/>
        <v>52382.740637533367</v>
      </c>
      <c r="F35" s="5">
        <f t="shared" si="12"/>
        <v>135981.2008566577</v>
      </c>
      <c r="G35" s="5">
        <f t="shared" si="12"/>
        <v>222087.61488235742</v>
      </c>
      <c r="H35" s="5">
        <f t="shared" si="12"/>
        <v>310777.22132882848</v>
      </c>
      <c r="I35" s="5">
        <f t="shared" si="12"/>
        <v>402127.51596869295</v>
      </c>
      <c r="J35" s="5">
        <f t="shared" si="12"/>
        <v>496218.31944775349</v>
      </c>
      <c r="K35" s="5">
        <f t="shared" si="12"/>
        <v>593131.84703118727</v>
      </c>
      <c r="L35" s="5">
        <f t="shared" si="12"/>
        <v>692952.78044212144</v>
      </c>
      <c r="M35" s="5">
        <f t="shared" si="12"/>
        <v>795768.34185538581</v>
      </c>
      <c r="N35" s="5">
        <f t="shared" si="12"/>
        <v>901668.37011104776</v>
      </c>
      <c r="O35" s="5">
        <f t="shared" si="12"/>
        <v>1010745.3992143795</v>
      </c>
      <c r="P35" s="5">
        <f t="shared" si="12"/>
        <v>1133094.7391908108</v>
      </c>
      <c r="Q35" s="5">
        <f t="shared" si="12"/>
        <v>1248814.5593665359</v>
      </c>
      <c r="R35" s="5">
        <f t="shared" si="12"/>
        <v>1368005.9741475317</v>
      </c>
      <c r="S35" s="5">
        <f t="shared" si="12"/>
        <v>1490773.1313719572</v>
      </c>
      <c r="T35" s="5">
        <f t="shared" si="12"/>
        <v>2373223.3033131156</v>
      </c>
      <c r="U35" s="5">
        <f t="shared" si="12"/>
        <v>2503466.9804125093</v>
      </c>
      <c r="V35" s="5">
        <f t="shared" si="12"/>
        <v>2637617.9678248838</v>
      </c>
      <c r="W35" s="5">
        <f t="shared" si="12"/>
        <v>2775793.4848596305</v>
      </c>
      <c r="X35" s="5">
        <f t="shared" si="12"/>
        <v>2918114.2674054224</v>
      </c>
      <c r="Y35" s="5">
        <f t="shared" si="12"/>
        <v>3064704.6734275827</v>
      </c>
      <c r="Z35" s="5">
        <f t="shared" si="12"/>
        <v>3215692.7916304115</v>
      </c>
      <c r="AA35" s="5">
        <f t="shared" si="12"/>
        <v>3371210.5533793243</v>
      </c>
      <c r="AB35" s="5">
        <f t="shared" si="12"/>
        <v>3531393.8479807042</v>
      </c>
      <c r="AC35" s="5">
        <f t="shared" si="12"/>
        <v>3696382.641420126</v>
      </c>
      <c r="AD35" s="5">
        <f t="shared" si="12"/>
        <v>3866321.0986627294</v>
      </c>
      <c r="AE35" s="5">
        <f t="shared" si="12"/>
        <v>4041357.7096226104</v>
      </c>
      <c r="AF35" s="5">
        <f t="shared" si="12"/>
        <v>237711.32266312465</v>
      </c>
      <c r="AG35" s="5">
        <f t="shared" si="12"/>
        <v>423407.66323046479</v>
      </c>
      <c r="AH35" s="5">
        <f t="shared" ref="AH35:BM35" si="13">AH20-SUM(AH24:AH31)</f>
        <v>614674.89401482418</v>
      </c>
      <c r="AI35" s="5">
        <f t="shared" si="13"/>
        <v>811680.14172271173</v>
      </c>
      <c r="AJ35" s="5">
        <f t="shared" si="13"/>
        <v>1014595.5468618385</v>
      </c>
      <c r="AK35" s="5">
        <f t="shared" si="13"/>
        <v>1223598.4141551368</v>
      </c>
      <c r="AL35" s="5">
        <f t="shared" si="13"/>
        <v>1438871.3674672348</v>
      </c>
      <c r="AM35" s="5">
        <f t="shared" si="13"/>
        <v>1660602.5093786959</v>
      </c>
      <c r="AN35" s="5">
        <f t="shared" si="13"/>
        <v>1888985.585547504</v>
      </c>
      <c r="AO35" s="5">
        <f t="shared" si="13"/>
        <v>2124220.1540013738</v>
      </c>
      <c r="AP35" s="5">
        <f t="shared" si="13"/>
        <v>2366511.7595088631</v>
      </c>
      <c r="AQ35" s="5">
        <f t="shared" si="13"/>
        <v>2616072.1131815715</v>
      </c>
      <c r="AR35" s="5">
        <f t="shared" si="13"/>
        <v>2873119.2774644671</v>
      </c>
      <c r="AS35" s="5">
        <f t="shared" si="13"/>
        <v>3137877.8566758456</v>
      </c>
      <c r="AT35" s="5">
        <f t="shared" si="13"/>
        <v>3410579.1932635671</v>
      </c>
      <c r="AU35" s="5">
        <f t="shared" si="13"/>
        <v>3691461.5699489182</v>
      </c>
      <c r="AV35" s="5">
        <f t="shared" si="13"/>
        <v>3980770.4179348303</v>
      </c>
      <c r="AW35" s="5">
        <f t="shared" si="13"/>
        <v>4278758.5313603142</v>
      </c>
      <c r="AX35" s="5">
        <f t="shared" si="13"/>
        <v>4585686.2881885758</v>
      </c>
      <c r="AY35" s="5">
        <f t="shared" si="13"/>
        <v>4901821.8777216775</v>
      </c>
      <c r="AZ35" s="5">
        <f t="shared" si="13"/>
        <v>5227441.5349407727</v>
      </c>
      <c r="BA35" s="5">
        <f t="shared" si="13"/>
        <v>5562829.7818764383</v>
      </c>
      <c r="BB35" s="5">
        <f t="shared" si="13"/>
        <v>5908279.6762201758</v>
      </c>
      <c r="BC35" s="5">
        <f t="shared" si="13"/>
        <v>6264093.0673942296</v>
      </c>
      <c r="BD35" s="5">
        <f t="shared" si="13"/>
        <v>6630580.8603034979</v>
      </c>
      <c r="BE35" s="5">
        <f t="shared" si="13"/>
        <v>7008063.2870000517</v>
      </c>
      <c r="BF35" s="5">
        <f t="shared" si="13"/>
        <v>7396870.1864974974</v>
      </c>
      <c r="BG35" s="5">
        <f t="shared" si="13"/>
        <v>7797341.2929798709</v>
      </c>
      <c r="BH35" s="5">
        <f t="shared" si="13"/>
        <v>8209826.5326567078</v>
      </c>
      <c r="BI35" s="5">
        <f t="shared" si="13"/>
        <v>8634686.3295238577</v>
      </c>
      <c r="BJ35" s="5">
        <f t="shared" si="13"/>
        <v>9072291.9202970192</v>
      </c>
      <c r="BK35" s="5">
        <f t="shared" si="13"/>
        <v>9523025.6787933744</v>
      </c>
      <c r="BL35" s="5">
        <f t="shared" si="13"/>
        <v>9987281.4500446245</v>
      </c>
      <c r="BM35" s="5">
        <f t="shared" si="13"/>
        <v>10465464.894433405</v>
      </c>
      <c r="BN35" s="5">
        <f t="shared" ref="BN35:BV35" si="14">BN20-SUM(BN24:BN31)</f>
        <v>10957993.842153855</v>
      </c>
      <c r="BO35" s="5">
        <f t="shared" si="14"/>
        <v>11465298.658305917</v>
      </c>
      <c r="BP35" s="5">
        <f t="shared" si="14"/>
        <v>11987822.61894254</v>
      </c>
      <c r="BQ35" s="5">
        <f t="shared" si="14"/>
        <v>12526022.29839826</v>
      </c>
      <c r="BR35" s="5">
        <f t="shared" si="14"/>
        <v>13080367.968237653</v>
      </c>
      <c r="BS35" s="5">
        <f t="shared" si="14"/>
        <v>13651344.008172236</v>
      </c>
      <c r="BT35" s="5">
        <f t="shared" si="14"/>
        <v>14239449.32930484</v>
      </c>
      <c r="BU35" s="5">
        <f t="shared" si="14"/>
        <v>14845197.810071431</v>
      </c>
      <c r="BV35" s="5">
        <f t="shared" si="14"/>
        <v>15469118.745261028</v>
      </c>
    </row>
    <row r="36" spans="1:239" s="5" customFormat="1"/>
    <row r="37" spans="1:239" s="5" customFormat="1">
      <c r="A37" s="5" t="s">
        <v>49</v>
      </c>
      <c r="B37" s="5">
        <f>IF(B35&gt;600000,(B35-600000)*0.33,0)</f>
        <v>0</v>
      </c>
      <c r="C37" s="5">
        <f t="shared" ref="C37:BN37" si="15">IF(C35&gt;600000,(C35-600000)*0.33,0)</f>
        <v>0</v>
      </c>
      <c r="D37" s="5">
        <f t="shared" si="15"/>
        <v>0</v>
      </c>
      <c r="E37" s="5">
        <f t="shared" si="15"/>
        <v>0</v>
      </c>
      <c r="F37" s="5">
        <f t="shared" si="15"/>
        <v>0</v>
      </c>
      <c r="G37" s="5">
        <f t="shared" si="15"/>
        <v>0</v>
      </c>
      <c r="H37" s="5">
        <f t="shared" si="15"/>
        <v>0</v>
      </c>
      <c r="I37" s="5">
        <f t="shared" si="15"/>
        <v>0</v>
      </c>
      <c r="J37" s="5">
        <f t="shared" si="15"/>
        <v>0</v>
      </c>
      <c r="K37" s="5">
        <f t="shared" si="15"/>
        <v>0</v>
      </c>
      <c r="L37" s="5">
        <f t="shared" si="15"/>
        <v>30674.417545900076</v>
      </c>
      <c r="M37" s="5">
        <f t="shared" si="15"/>
        <v>64603.552812277318</v>
      </c>
      <c r="N37" s="5">
        <f t="shared" si="15"/>
        <v>99550.562136645764</v>
      </c>
      <c r="O37" s="5">
        <f t="shared" si="15"/>
        <v>135545.98174074525</v>
      </c>
      <c r="P37" s="5">
        <f t="shared" si="15"/>
        <v>175921.26393296759</v>
      </c>
      <c r="Q37" s="5">
        <f t="shared" si="15"/>
        <v>214108.80459095683</v>
      </c>
      <c r="R37" s="5">
        <f t="shared" si="15"/>
        <v>253441.97146868546</v>
      </c>
      <c r="S37" s="5">
        <f t="shared" si="15"/>
        <v>293955.13335274591</v>
      </c>
      <c r="T37" s="5">
        <f t="shared" si="15"/>
        <v>585163.69009332813</v>
      </c>
      <c r="U37" s="5">
        <f t="shared" si="15"/>
        <v>628144.10353612807</v>
      </c>
      <c r="V37" s="5">
        <f t="shared" si="15"/>
        <v>672413.92938221165</v>
      </c>
      <c r="W37" s="5">
        <f t="shared" si="15"/>
        <v>718011.85000367812</v>
      </c>
      <c r="X37" s="5">
        <f t="shared" si="15"/>
        <v>764977.70824378938</v>
      </c>
      <c r="Y37" s="5">
        <f t="shared" si="15"/>
        <v>813352.54223110236</v>
      </c>
      <c r="Z37" s="5">
        <f t="shared" si="15"/>
        <v>863178.62123803585</v>
      </c>
      <c r="AA37" s="5">
        <f t="shared" si="15"/>
        <v>914499.48261517705</v>
      </c>
      <c r="AB37" s="5">
        <f t="shared" si="15"/>
        <v>967359.96983363247</v>
      </c>
      <c r="AC37" s="5">
        <f t="shared" si="15"/>
        <v>1021806.2716686416</v>
      </c>
      <c r="AD37" s="5">
        <f t="shared" si="15"/>
        <v>1077885.9625587007</v>
      </c>
      <c r="AE37" s="5">
        <f t="shared" si="15"/>
        <v>1135648.0441754614</v>
      </c>
      <c r="AF37" s="5">
        <f t="shared" si="15"/>
        <v>0</v>
      </c>
      <c r="AG37" s="5">
        <f t="shared" si="15"/>
        <v>0</v>
      </c>
      <c r="AH37" s="5">
        <f t="shared" si="15"/>
        <v>4842.7150248919806</v>
      </c>
      <c r="AI37" s="5">
        <f t="shared" si="15"/>
        <v>69854.446768494876</v>
      </c>
      <c r="AJ37" s="5">
        <f t="shared" si="15"/>
        <v>136816.53046440674</v>
      </c>
      <c r="AK37" s="5">
        <f t="shared" si="15"/>
        <v>205787.47667119515</v>
      </c>
      <c r="AL37" s="5">
        <f t="shared" si="15"/>
        <v>276827.5512641875</v>
      </c>
      <c r="AM37" s="5">
        <f t="shared" si="15"/>
        <v>349998.82809496968</v>
      </c>
      <c r="AN37" s="5">
        <f t="shared" si="15"/>
        <v>425365.24323067634</v>
      </c>
      <c r="AO37" s="5">
        <f t="shared" si="15"/>
        <v>502992.65082045336</v>
      </c>
      <c r="AP37" s="5">
        <f t="shared" si="15"/>
        <v>582948.88063792489</v>
      </c>
      <c r="AQ37" s="5">
        <f t="shared" si="15"/>
        <v>665303.79734991863</v>
      </c>
      <c r="AR37" s="5">
        <f t="shared" si="15"/>
        <v>750129.36156327417</v>
      </c>
      <c r="AS37" s="5">
        <f t="shared" si="15"/>
        <v>837499.69270302902</v>
      </c>
      <c r="AT37" s="5">
        <f t="shared" si="15"/>
        <v>927491.13377697719</v>
      </c>
      <c r="AU37" s="5">
        <f t="shared" si="15"/>
        <v>1020182.3180831431</v>
      </c>
      <c r="AV37" s="5">
        <f t="shared" si="15"/>
        <v>1115654.237918494</v>
      </c>
      <c r="AW37" s="5">
        <f t="shared" si="15"/>
        <v>1213990.3153489036</v>
      </c>
      <c r="AX37" s="5">
        <f t="shared" si="15"/>
        <v>1315276.47510223</v>
      </c>
      <c r="AY37" s="5">
        <f t="shared" si="15"/>
        <v>1419601.2196481538</v>
      </c>
      <c r="AZ37" s="5">
        <f t="shared" si="15"/>
        <v>1527055.706530455</v>
      </c>
      <c r="BA37" s="5">
        <f t="shared" si="15"/>
        <v>1637733.8280192248</v>
      </c>
      <c r="BB37" s="5">
        <f t="shared" si="15"/>
        <v>1751732.293152658</v>
      </c>
      <c r="BC37" s="5">
        <f t="shared" si="15"/>
        <v>1869150.7122400959</v>
      </c>
      <c r="BD37" s="5">
        <f t="shared" si="15"/>
        <v>1990091.6839001544</v>
      </c>
      <c r="BE37" s="5">
        <f t="shared" si="15"/>
        <v>2114660.8847100171</v>
      </c>
      <c r="BF37" s="5">
        <f t="shared" si="15"/>
        <v>2242967.1615441744</v>
      </c>
      <c r="BG37" s="5">
        <f t="shared" si="15"/>
        <v>2375122.6266833576</v>
      </c>
      <c r="BH37" s="5">
        <f t="shared" si="15"/>
        <v>2511242.7557767136</v>
      </c>
      <c r="BI37" s="5">
        <f t="shared" si="15"/>
        <v>2651446.4887428731</v>
      </c>
      <c r="BJ37" s="5">
        <f t="shared" si="15"/>
        <v>2795856.3336980166</v>
      </c>
      <c r="BK37" s="5">
        <f t="shared" si="15"/>
        <v>2944598.4740018137</v>
      </c>
      <c r="BL37" s="5">
        <f t="shared" si="15"/>
        <v>3097802.8785147262</v>
      </c>
      <c r="BM37" s="5">
        <f t="shared" si="15"/>
        <v>3255603.4151630239</v>
      </c>
      <c r="BN37" s="5">
        <f t="shared" si="15"/>
        <v>3418137.9679107722</v>
      </c>
      <c r="BO37" s="5">
        <f t="shared" ref="BO37:BV37" si="16">IF(BO35&gt;600000,(BO35-600000)*0.33,0)</f>
        <v>3585548.5572409527</v>
      </c>
      <c r="BP37" s="5">
        <f t="shared" si="16"/>
        <v>3757981.4642510386</v>
      </c>
      <c r="BQ37" s="5">
        <f t="shared" si="16"/>
        <v>3935587.3584714262</v>
      </c>
      <c r="BR37" s="5">
        <f t="shared" si="16"/>
        <v>4118521.4295184258</v>
      </c>
      <c r="BS37" s="5">
        <f t="shared" si="16"/>
        <v>4306943.5226968378</v>
      </c>
      <c r="BT37" s="5">
        <f t="shared" si="16"/>
        <v>4501018.2786705978</v>
      </c>
      <c r="BU37" s="5">
        <f t="shared" si="16"/>
        <v>4700915.2773235729</v>
      </c>
      <c r="BV37" s="5">
        <f t="shared" si="16"/>
        <v>4906809.1859361399</v>
      </c>
    </row>
    <row r="39" spans="1:239">
      <c r="A39" t="s">
        <v>50</v>
      </c>
      <c r="B39" s="5">
        <f>B35-B37</f>
        <v>-184084.81319000013</v>
      </c>
      <c r="C39" s="5">
        <f t="shared" ref="C39:BN39" si="17">C35-C37</f>
        <v>-107580.37958569825</v>
      </c>
      <c r="D39" s="5">
        <f t="shared" si="17"/>
        <v>-28780.812973269727</v>
      </c>
      <c r="E39" s="5">
        <f t="shared" si="17"/>
        <v>52382.740637533367</v>
      </c>
      <c r="F39" s="5">
        <f t="shared" si="17"/>
        <v>135981.2008566577</v>
      </c>
      <c r="G39" s="5">
        <f t="shared" si="17"/>
        <v>222087.61488235742</v>
      </c>
      <c r="H39" s="5">
        <f t="shared" si="17"/>
        <v>310777.22132882848</v>
      </c>
      <c r="I39" s="5">
        <f t="shared" si="17"/>
        <v>402127.51596869295</v>
      </c>
      <c r="J39" s="5">
        <f t="shared" si="17"/>
        <v>496218.31944775349</v>
      </c>
      <c r="K39" s="5">
        <f t="shared" si="17"/>
        <v>593131.84703118727</v>
      </c>
      <c r="L39" s="5">
        <f t="shared" si="17"/>
        <v>662278.36289622134</v>
      </c>
      <c r="M39" s="5">
        <f t="shared" si="17"/>
        <v>731164.78904310847</v>
      </c>
      <c r="N39" s="5">
        <f t="shared" si="17"/>
        <v>802117.80797440198</v>
      </c>
      <c r="O39" s="5">
        <f t="shared" si="17"/>
        <v>875199.41747363424</v>
      </c>
      <c r="P39" s="5">
        <f t="shared" si="17"/>
        <v>957173.47525784327</v>
      </c>
      <c r="Q39" s="5">
        <f t="shared" si="17"/>
        <v>1034705.7547755791</v>
      </c>
      <c r="R39" s="5">
        <f t="shared" si="17"/>
        <v>1114564.0026788462</v>
      </c>
      <c r="S39" s="5">
        <f t="shared" si="17"/>
        <v>1196817.9980192115</v>
      </c>
      <c r="T39" s="5">
        <f t="shared" si="17"/>
        <v>1788059.6132197874</v>
      </c>
      <c r="U39" s="5">
        <f t="shared" si="17"/>
        <v>1875322.8768763812</v>
      </c>
      <c r="V39" s="5">
        <f t="shared" si="17"/>
        <v>1965204.0384426722</v>
      </c>
      <c r="W39" s="5">
        <f t="shared" si="17"/>
        <v>2057781.6348559523</v>
      </c>
      <c r="X39" s="5">
        <f t="shared" si="17"/>
        <v>2153136.5591616333</v>
      </c>
      <c r="Y39" s="5">
        <f t="shared" si="17"/>
        <v>2251352.1311964802</v>
      </c>
      <c r="Z39" s="5">
        <f t="shared" si="17"/>
        <v>2352514.1703923754</v>
      </c>
      <c r="AA39" s="5">
        <f t="shared" si="17"/>
        <v>2456711.0707641472</v>
      </c>
      <c r="AB39" s="5">
        <f t="shared" si="17"/>
        <v>2564033.8781470717</v>
      </c>
      <c r="AC39" s="5">
        <f t="shared" si="17"/>
        <v>2674576.3697514841</v>
      </c>
      <c r="AD39" s="5">
        <f t="shared" si="17"/>
        <v>2788435.1361040287</v>
      </c>
      <c r="AE39" s="5">
        <f t="shared" si="17"/>
        <v>2905709.665447149</v>
      </c>
      <c r="AF39" s="5">
        <f t="shared" si="17"/>
        <v>237711.32266312465</v>
      </c>
      <c r="AG39" s="5">
        <f t="shared" si="17"/>
        <v>423407.66323046479</v>
      </c>
      <c r="AH39" s="5">
        <f t="shared" si="17"/>
        <v>609832.17898993217</v>
      </c>
      <c r="AI39" s="5">
        <f t="shared" si="17"/>
        <v>741825.69495421683</v>
      </c>
      <c r="AJ39" s="5">
        <f t="shared" si="17"/>
        <v>877779.01639743184</v>
      </c>
      <c r="AK39" s="5">
        <f t="shared" si="17"/>
        <v>1017810.9374839417</v>
      </c>
      <c r="AL39" s="5">
        <f t="shared" si="17"/>
        <v>1162043.8162030473</v>
      </c>
      <c r="AM39" s="5">
        <f t="shared" si="17"/>
        <v>1310603.6812837261</v>
      </c>
      <c r="AN39" s="5">
        <f t="shared" si="17"/>
        <v>1463620.3423168277</v>
      </c>
      <c r="AO39" s="5">
        <f t="shared" si="17"/>
        <v>1621227.5031809204</v>
      </c>
      <c r="AP39" s="5">
        <f t="shared" si="17"/>
        <v>1783562.8788709382</v>
      </c>
      <c r="AQ39" s="5">
        <f t="shared" si="17"/>
        <v>1950768.3158316528</v>
      </c>
      <c r="AR39" s="5">
        <f t="shared" si="17"/>
        <v>2122989.9159011929</v>
      </c>
      <c r="AS39" s="5">
        <f t="shared" si="17"/>
        <v>2300378.1639728164</v>
      </c>
      <c r="AT39" s="5">
        <f t="shared" si="17"/>
        <v>2483088.0594865899</v>
      </c>
      <c r="AU39" s="5">
        <f t="shared" si="17"/>
        <v>2671279.2518657753</v>
      </c>
      <c r="AV39" s="5">
        <f t="shared" si="17"/>
        <v>2865116.180016336</v>
      </c>
      <c r="AW39" s="5">
        <f t="shared" si="17"/>
        <v>3064768.2160114106</v>
      </c>
      <c r="AX39" s="5">
        <f t="shared" si="17"/>
        <v>3270409.8130863458</v>
      </c>
      <c r="AY39" s="5">
        <f t="shared" si="17"/>
        <v>3482220.658073524</v>
      </c>
      <c r="AZ39" s="5">
        <f t="shared" si="17"/>
        <v>3700385.8284103177</v>
      </c>
      <c r="BA39" s="5">
        <f t="shared" si="17"/>
        <v>3925095.9538572133</v>
      </c>
      <c r="BB39" s="5">
        <f t="shared" si="17"/>
        <v>4156547.3830675175</v>
      </c>
      <c r="BC39" s="5">
        <f t="shared" si="17"/>
        <v>4394942.3551541334</v>
      </c>
      <c r="BD39" s="5">
        <f t="shared" si="17"/>
        <v>4640489.1764033437</v>
      </c>
      <c r="BE39" s="5">
        <f t="shared" si="17"/>
        <v>4893402.402290035</v>
      </c>
      <c r="BF39" s="5">
        <f t="shared" si="17"/>
        <v>5153903.0249533225</v>
      </c>
      <c r="BG39" s="5">
        <f t="shared" si="17"/>
        <v>5422218.6662965138</v>
      </c>
      <c r="BH39" s="5">
        <f t="shared" si="17"/>
        <v>5698583.7768799942</v>
      </c>
      <c r="BI39" s="5">
        <f t="shared" si="17"/>
        <v>5983239.8407809846</v>
      </c>
      <c r="BJ39" s="5">
        <f t="shared" si="17"/>
        <v>6276435.5865990026</v>
      </c>
      <c r="BK39" s="5">
        <f t="shared" si="17"/>
        <v>6578427.2047915608</v>
      </c>
      <c r="BL39" s="5">
        <f t="shared" si="17"/>
        <v>6889478.5715298988</v>
      </c>
      <c r="BM39" s="5">
        <f t="shared" si="17"/>
        <v>7209861.4792703819</v>
      </c>
      <c r="BN39" s="5">
        <f t="shared" si="17"/>
        <v>7539855.8742430825</v>
      </c>
      <c r="BO39" s="5">
        <f t="shared" ref="BO39:BV39" si="18">BO35-BO37</f>
        <v>7879750.1010649642</v>
      </c>
      <c r="BP39" s="5">
        <f t="shared" si="18"/>
        <v>8229841.1546915015</v>
      </c>
      <c r="BQ39" s="5">
        <f t="shared" si="18"/>
        <v>8590434.9399268329</v>
      </c>
      <c r="BR39" s="5">
        <f t="shared" si="18"/>
        <v>8961846.5387192275</v>
      </c>
      <c r="BS39" s="5">
        <f t="shared" si="18"/>
        <v>9344400.4854753986</v>
      </c>
      <c r="BT39" s="5">
        <f t="shared" si="18"/>
        <v>9738431.0506342426</v>
      </c>
      <c r="BU39" s="5">
        <f t="shared" si="18"/>
        <v>10144282.532747857</v>
      </c>
      <c r="BV39" s="5">
        <f t="shared" si="18"/>
        <v>10562309.559324889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</row>
    <row r="41" spans="1:239">
      <c r="A41" t="s">
        <v>51</v>
      </c>
      <c r="B41" s="6">
        <f>B24/B20</f>
        <v>0.16554076402388451</v>
      </c>
      <c r="C41" s="6">
        <f t="shared" ref="C41:BN41" si="19">C24/C20</f>
        <v>0.16033417783958398</v>
      </c>
      <c r="D41" s="6">
        <f t="shared" si="19"/>
        <v>0.15530305041263956</v>
      </c>
      <c r="E41" s="6">
        <f t="shared" si="19"/>
        <v>0.15044074853857767</v>
      </c>
      <c r="F41" s="6">
        <f t="shared" si="19"/>
        <v>0.14574093415721676</v>
      </c>
      <c r="G41" s="6">
        <f t="shared" si="19"/>
        <v>0.14119754851317809</v>
      </c>
      <c r="H41" s="6">
        <f t="shared" si="19"/>
        <v>0.13680479733109763</v>
      </c>
      <c r="I41" s="6">
        <f t="shared" si="19"/>
        <v>0.13255713693007382</v>
      </c>
      <c r="J41" s="6">
        <f t="shared" si="19"/>
        <v>0.12844926120824396</v>
      </c>
      <c r="K41" s="6">
        <f t="shared" si="19"/>
        <v>0.12447608943413799</v>
      </c>
      <c r="L41" s="6">
        <f t="shared" si="19"/>
        <v>0.12063275478668317</v>
      </c>
      <c r="M41" s="6">
        <f t="shared" si="19"/>
        <v>0.11691459359047647</v>
      </c>
      <c r="N41" s="6">
        <f t="shared" si="19"/>
        <v>0.11331713519725795</v>
      </c>
      <c r="O41" s="6">
        <f t="shared" si="19"/>
        <v>0.10983609246844042</v>
      </c>
      <c r="P41" s="6">
        <f t="shared" si="19"/>
        <v>0.10646735281712977</v>
      </c>
      <c r="Q41" s="6">
        <f t="shared" si="19"/>
        <v>0.10320696977132901</v>
      </c>
      <c r="R41" s="6">
        <f t="shared" si="19"/>
        <v>0.10005115502299619</v>
      </c>
      <c r="S41" s="6">
        <f t="shared" si="19"/>
        <v>9.6996270930343506E-2</v>
      </c>
      <c r="T41" s="6">
        <f t="shared" si="19"/>
        <v>9.4038823443251415E-2</v>
      </c>
      <c r="U41" s="6">
        <f t="shared" si="19"/>
        <v>9.1175455423945617E-2</v>
      </c>
      <c r="V41" s="6">
        <f t="shared" si="19"/>
        <v>8.8402940337167654E-2</v>
      </c>
      <c r="W41" s="6">
        <f t="shared" si="19"/>
        <v>8.5718176285979761E-2</v>
      </c>
      <c r="X41" s="6">
        <f t="shared" si="19"/>
        <v>8.3118180371096667E-2</v>
      </c>
      <c r="Y41" s="6">
        <f t="shared" si="19"/>
        <v>8.0600083353245144E-2</v>
      </c>
      <c r="Z41" s="6">
        <f t="shared" si="19"/>
        <v>7.8161124599529744E-2</v>
      </c>
      <c r="AA41" s="6">
        <f t="shared" si="19"/>
        <v>7.5798647296144522E-2</v>
      </c>
      <c r="AB41" s="6">
        <f t="shared" si="19"/>
        <v>7.3510093911018246E-2</v>
      </c>
      <c r="AC41" s="6">
        <f t="shared" si="19"/>
        <v>7.1293001891135521E-2</v>
      </c>
      <c r="AD41" s="6">
        <f t="shared" si="19"/>
        <v>6.9144999580336944E-2</v>
      </c>
      <c r="AE41" s="6">
        <f t="shared" si="19"/>
        <v>6.7063802344380488E-2</v>
      </c>
      <c r="AF41" s="6">
        <f t="shared" si="19"/>
        <v>0.72951847393310321</v>
      </c>
      <c r="AG41" s="6">
        <f t="shared" si="19"/>
        <v>0.70760269637915774</v>
      </c>
      <c r="AH41" s="6">
        <f t="shared" si="19"/>
        <v>0.68636473741466109</v>
      </c>
      <c r="AI41" s="6">
        <f t="shared" si="19"/>
        <v>0.66578248551761543</v>
      </c>
      <c r="AJ41" s="6">
        <f t="shared" si="19"/>
        <v>0.64583461819144095</v>
      </c>
      <c r="AK41" s="6">
        <f t="shared" si="19"/>
        <v>0.6265005698577627</v>
      </c>
      <c r="AL41" s="6">
        <f t="shared" si="19"/>
        <v>0.60776050128081305</v>
      </c>
      <c r="AM41" s="6">
        <f t="shared" si="19"/>
        <v>0.58959527043791826</v>
      </c>
      <c r="AN41" s="6">
        <f t="shared" si="19"/>
        <v>0.57198640475599538</v>
      </c>
      <c r="AO41" s="6">
        <f t="shared" si="19"/>
        <v>0.55491607463907378</v>
      </c>
      <c r="AP41" s="6">
        <f t="shared" si="19"/>
        <v>0.53836706821656899</v>
      </c>
      <c r="AQ41" s="6">
        <f t="shared" si="19"/>
        <v>0.52232276724643445</v>
      </c>
      <c r="AR41" s="6">
        <f t="shared" si="19"/>
        <v>0.50676712411137892</v>
      </c>
      <c r="AS41" s="6">
        <f t="shared" si="19"/>
        <v>0.49168463985015715</v>
      </c>
      <c r="AT41" s="6">
        <f t="shared" si="19"/>
        <v>0.47706034316945389</v>
      </c>
      <c r="AU41" s="6">
        <f t="shared" si="19"/>
        <v>0.46287977038519529</v>
      </c>
      <c r="AV41" s="6">
        <f t="shared" si="19"/>
        <v>0.44912894624517785</v>
      </c>
      <c r="AW41" s="6">
        <f t="shared" si="19"/>
        <v>0.43579436558777795</v>
      </c>
      <c r="AX41" s="6">
        <f t="shared" si="19"/>
        <v>0.42286297579417081</v>
      </c>
      <c r="AY41" s="6">
        <f t="shared" si="19"/>
        <v>0.41032215999399196</v>
      </c>
      <c r="AZ41" s="6">
        <f t="shared" si="19"/>
        <v>0.3981597209866895</v>
      </c>
      <c r="BA41" s="6">
        <f t="shared" si="19"/>
        <v>0.3863638658430133</v>
      </c>
      <c r="BB41" s="6">
        <f t="shared" si="19"/>
        <v>0.37492319115310768</v>
      </c>
      <c r="BC41" s="6">
        <f t="shared" si="19"/>
        <v>0.36382666888958892</v>
      </c>
      <c r="BD41" s="6">
        <f t="shared" si="19"/>
        <v>0.35306363285576947</v>
      </c>
      <c r="BE41" s="6">
        <f t="shared" si="19"/>
        <v>0.34262376569085973</v>
      </c>
      <c r="BF41" s="6">
        <f t="shared" si="19"/>
        <v>0.33249708640554859</v>
      </c>
      <c r="BG41" s="6">
        <f t="shared" si="19"/>
        <v>0.32267393842282227</v>
      </c>
      <c r="BH41" s="6">
        <f t="shared" si="19"/>
        <v>0.31314497810026537</v>
      </c>
      <c r="BI41" s="6">
        <f t="shared" si="19"/>
        <v>0.30390116371137099</v>
      </c>
      <c r="BJ41" s="6">
        <f t="shared" si="19"/>
        <v>0.29493374486460505</v>
      </c>
      <c r="BK41" s="6">
        <f t="shared" si="19"/>
        <v>0.28623425234010047</v>
      </c>
      <c r="BL41" s="6">
        <f t="shared" si="19"/>
        <v>0.2777944883249317</v>
      </c>
      <c r="BM41" s="6">
        <f t="shared" si="19"/>
        <v>0.26960651702892069</v>
      </c>
      <c r="BN41" s="6">
        <f t="shared" si="19"/>
        <v>0.26166265566387081</v>
      </c>
      <c r="BO41" s="6">
        <f t="shared" ref="BO41:BV41" si="20">BO24/BO20</f>
        <v>0.25395546577001532</v>
      </c>
      <c r="BP41" s="6">
        <f t="shared" si="20"/>
        <v>0.24647774487429971</v>
      </c>
      <c r="BQ41" s="6">
        <f t="shared" si="20"/>
        <v>0.23922251846590825</v>
      </c>
      <c r="BR41" s="6">
        <f t="shared" si="20"/>
        <v>0.23218303227518344</v>
      </c>
      <c r="BS41" s="6">
        <f t="shared" si="20"/>
        <v>0.22535274484278817</v>
      </c>
      <c r="BT41" s="6">
        <f t="shared" si="20"/>
        <v>0.21872532036661738</v>
      </c>
      <c r="BU41" s="6">
        <f t="shared" si="20"/>
        <v>0.2122946218145868</v>
      </c>
      <c r="BV41" s="6">
        <f t="shared" si="20"/>
        <v>0.20605470429201558</v>
      </c>
    </row>
    <row r="42" spans="1:239">
      <c r="A42" s="5" t="s">
        <v>52</v>
      </c>
      <c r="B42" s="6">
        <f>B26/B20</f>
        <v>0.68763086594536649</v>
      </c>
      <c r="C42" s="6">
        <f t="shared" ref="C42:BN42" si="21">C26/C20</f>
        <v>0.66600350794904117</v>
      </c>
      <c r="D42" s="6">
        <f t="shared" si="21"/>
        <v>0.64510497863711813</v>
      </c>
      <c r="E42" s="6">
        <f t="shared" si="21"/>
        <v>0.62490772469870726</v>
      </c>
      <c r="F42" s="6">
        <f t="shared" si="21"/>
        <v>0.60538541880690044</v>
      </c>
      <c r="G42" s="6">
        <f t="shared" si="21"/>
        <v>0.58651289382397054</v>
      </c>
      <c r="H42" s="6">
        <f t="shared" si="21"/>
        <v>0.56826608122148237</v>
      </c>
      <c r="I42" s="6">
        <f t="shared" si="21"/>
        <v>0.55062195340184517</v>
      </c>
      <c r="J42" s="6">
        <f t="shared" si="21"/>
        <v>0.53355846963424414</v>
      </c>
      <c r="K42" s="6">
        <f t="shared" si="21"/>
        <v>0.51705452534180396</v>
      </c>
      <c r="L42" s="6">
        <f t="shared" si="21"/>
        <v>0.50108990449853008</v>
      </c>
      <c r="M42" s="6">
        <f t="shared" si="21"/>
        <v>0.48564523491428685</v>
      </c>
      <c r="N42" s="6">
        <f t="shared" si="21"/>
        <v>0.47070194620399453</v>
      </c>
      <c r="O42" s="6">
        <f t="shared" si="21"/>
        <v>0.45624223025352179</v>
      </c>
      <c r="P42" s="6">
        <f t="shared" si="21"/>
        <v>0.44224900400961598</v>
      </c>
      <c r="Q42" s="6">
        <f t="shared" si="21"/>
        <v>0.42870587443475128</v>
      </c>
      <c r="R42" s="6">
        <f t="shared" si="21"/>
        <v>0.41559710548013806</v>
      </c>
      <c r="S42" s="6">
        <f t="shared" si="21"/>
        <v>0.40290758694142687</v>
      </c>
      <c r="T42" s="6">
        <f t="shared" si="21"/>
        <v>0.23871393643286898</v>
      </c>
      <c r="U42" s="6">
        <f t="shared" si="21"/>
        <v>0.12624293827930932</v>
      </c>
      <c r="V42" s="6">
        <f t="shared" si="21"/>
        <v>0.12240407123607829</v>
      </c>
      <c r="W42" s="6">
        <f t="shared" si="21"/>
        <v>0.1186867056267412</v>
      </c>
      <c r="X42" s="6">
        <f t="shared" si="21"/>
        <v>0.11508671128305692</v>
      </c>
      <c r="Y42" s="6">
        <f t="shared" si="21"/>
        <v>0.11160011541218559</v>
      </c>
      <c r="Z42" s="6">
        <f t="shared" si="21"/>
        <v>0.10822309559934888</v>
      </c>
      <c r="AA42" s="6">
        <f t="shared" si="21"/>
        <v>0.10495197317927704</v>
      </c>
      <c r="AB42" s="6">
        <f t="shared" si="21"/>
        <v>0.10178320695371756</v>
      </c>
      <c r="AC42" s="6">
        <f t="shared" si="21"/>
        <v>9.8713387233879957E-2</v>
      </c>
      <c r="AD42" s="6">
        <f t="shared" si="21"/>
        <v>9.5739230188158844E-2</v>
      </c>
      <c r="AE42" s="6">
        <f t="shared" si="21"/>
        <v>9.285757247683453E-2</v>
      </c>
      <c r="AF42" s="6">
        <f t="shared" si="21"/>
        <v>9.0065366156702284E-2</v>
      </c>
      <c r="AG42" s="6">
        <f t="shared" si="21"/>
        <v>8.7359673839737126E-2</v>
      </c>
      <c r="AH42" s="6">
        <f t="shared" si="21"/>
        <v>8.4737664090969889E-2</v>
      </c>
      <c r="AI42" s="6">
        <f t="shared" si="21"/>
        <v>8.2196607051738702E-2</v>
      </c>
      <c r="AJ42" s="6">
        <f t="shared" si="21"/>
        <v>7.9733870275394955E-2</v>
      </c>
      <c r="AK42" s="6">
        <f t="shared" si="21"/>
        <v>7.7346914763389937E-2</v>
      </c>
      <c r="AL42" s="6">
        <f t="shared" si="21"/>
        <v>7.5033291190452892E-2</v>
      </c>
      <c r="AM42" s="6">
        <f t="shared" si="21"/>
        <v>7.2790636308300641E-2</v>
      </c>
      <c r="AN42" s="6">
        <f t="shared" si="21"/>
        <v>7.0616669517992864E-2</v>
      </c>
      <c r="AO42" s="6">
        <f t="shared" si="21"/>
        <v>6.8509189601675735E-2</v>
      </c>
      <c r="AP42" s="6">
        <f t="shared" si="21"/>
        <v>6.6466071605037882E-2</v>
      </c>
      <c r="AQ42" s="6">
        <f t="shared" si="21"/>
        <v>6.4485263862345946E-2</v>
      </c>
      <c r="AR42" s="6">
        <f t="shared" si="21"/>
        <v>6.2564785156428701E-2</v>
      </c>
      <c r="AS42" s="6">
        <f t="shared" si="21"/>
        <v>6.0702722006449848E-2</v>
      </c>
      <c r="AT42" s="6">
        <f t="shared" si="21"/>
        <v>5.8897226076743525E-2</v>
      </c>
      <c r="AU42" s="6">
        <f t="shared" si="21"/>
        <v>5.714651170039569E-2</v>
      </c>
      <c r="AV42" s="6">
        <f t="shared" si="21"/>
        <v>5.5448853511631771E-2</v>
      </c>
      <c r="AW42" s="6">
        <f t="shared" si="21"/>
        <v>5.3802584181425708E-2</v>
      </c>
      <c r="AX42" s="6">
        <f t="shared" si="21"/>
        <v>5.2206092251074573E-2</v>
      </c>
      <c r="AY42" s="6">
        <f t="shared" si="21"/>
        <v>5.0657820058792248E-2</v>
      </c>
      <c r="AZ42" s="6">
        <f t="shared" si="21"/>
        <v>4.9156261754661201E-2</v>
      </c>
      <c r="BA42" s="6">
        <f t="shared" si="21"/>
        <v>4.7699961399553216E-2</v>
      </c>
      <c r="BB42" s="6">
        <f t="shared" si="21"/>
        <v>4.6287511143878739E-2</v>
      </c>
      <c r="BC42" s="6">
        <f t="shared" si="21"/>
        <v>4.4917549482261572E-2</v>
      </c>
      <c r="BD42" s="6">
        <f t="shared" si="21"/>
        <v>4.358875958045489E-2</v>
      </c>
      <c r="BE42" s="6">
        <f t="shared" si="21"/>
        <v>4.2299867671021001E-2</v>
      </c>
      <c r="BF42" s="6">
        <f t="shared" si="21"/>
        <v>4.1049641514490968E-2</v>
      </c>
      <c r="BG42" s="6">
        <f t="shared" si="21"/>
        <v>3.9836888922900195E-2</v>
      </c>
      <c r="BH42" s="6">
        <f t="shared" si="21"/>
        <v>3.8660456342767241E-2</v>
      </c>
      <c r="BI42" s="6">
        <f t="shared" si="21"/>
        <v>3.7519227494741236E-2</v>
      </c>
      <c r="BJ42" s="6">
        <f t="shared" si="21"/>
        <v>3.6412122067293835E-2</v>
      </c>
      <c r="BK42" s="6">
        <f t="shared" si="21"/>
        <v>3.5338094461971191E-2</v>
      </c>
      <c r="BL42" s="6">
        <f t="shared" si="21"/>
        <v>3.4296132587854154E-2</v>
      </c>
      <c r="BM42" s="6">
        <f t="shared" si="21"/>
        <v>3.3285256702998325E-2</v>
      </c>
      <c r="BN42" s="6">
        <f t="shared" si="21"/>
        <v>3.2304518300742442E-2</v>
      </c>
      <c r="BO42" s="6">
        <f t="shared" ref="BO42:BV42" si="22">BO26/BO20</f>
        <v>3.1352999038883445E-2</v>
      </c>
      <c r="BP42" s="6">
        <f t="shared" si="22"/>
        <v>3.0429809709819233E-2</v>
      </c>
      <c r="BQ42" s="6">
        <f t="shared" si="22"/>
        <v>2.9534089249858033E-2</v>
      </c>
      <c r="BR42" s="6">
        <f t="shared" si="22"/>
        <v>2.8665003785984203E-2</v>
      </c>
      <c r="BS42" s="6">
        <f t="shared" si="22"/>
        <v>2.7821745718457025E-2</v>
      </c>
      <c r="BT42" s="6">
        <f t="shared" si="22"/>
        <v>2.7003532837700087E-2</v>
      </c>
      <c r="BU42" s="6">
        <f t="shared" si="22"/>
        <v>2.6209607474015437E-2</v>
      </c>
      <c r="BV42" s="6">
        <f t="shared" si="22"/>
        <v>2.5439235678729636E-2</v>
      </c>
    </row>
    <row r="43" spans="1:239">
      <c r="A43" s="5" t="str">
        <f>A29</f>
        <v>Associates</v>
      </c>
      <c r="B43" s="6">
        <f t="shared" ref="B43:AG43" si="23">(B31+B37)/B20</f>
        <v>0.22496565367348409</v>
      </c>
      <c r="C43" s="6">
        <f t="shared" si="23"/>
        <v>0.21789003655122952</v>
      </c>
      <c r="D43" s="6">
        <f t="shared" si="23"/>
        <v>0.21105286338127938</v>
      </c>
      <c r="E43" s="6">
        <f t="shared" si="23"/>
        <v>0.20444511980883634</v>
      </c>
      <c r="F43" s="6">
        <f t="shared" si="23"/>
        <v>0.19805819257262791</v>
      </c>
      <c r="G43" s="6">
        <f t="shared" si="23"/>
        <v>0.19188384797944713</v>
      </c>
      <c r="H43" s="6">
        <f t="shared" si="23"/>
        <v>0.18591421175764547</v>
      </c>
      <c r="I43" s="6">
        <f t="shared" si="23"/>
        <v>0.18014175018702341</v>
      </c>
      <c r="J43" s="6">
        <f t="shared" si="23"/>
        <v>0.17455925241120335</v>
      </c>
      <c r="K43" s="6">
        <f t="shared" si="23"/>
        <v>0.16915981384639264</v>
      </c>
      <c r="L43" s="6">
        <f t="shared" si="23"/>
        <v>0.17342487058200251</v>
      </c>
      <c r="M43" s="6">
        <f t="shared" si="23"/>
        <v>0.17825085313974567</v>
      </c>
      <c r="N43" s="6">
        <f t="shared" si="23"/>
        <v>0.18292016964909752</v>
      </c>
      <c r="O43" s="6">
        <f t="shared" si="23"/>
        <v>0.18743838459609091</v>
      </c>
      <c r="P43" s="6">
        <f t="shared" si="23"/>
        <v>0.18998178138485677</v>
      </c>
      <c r="Q43" s="6">
        <f t="shared" si="23"/>
        <v>0.19426960308791114</v>
      </c>
      <c r="R43" s="6">
        <f t="shared" si="23"/>
        <v>0.19841990407360319</v>
      </c>
      <c r="S43" s="6">
        <f t="shared" si="23"/>
        <v>0.20243746830724826</v>
      </c>
      <c r="T43" s="6">
        <f t="shared" si="23"/>
        <v>0.23610102916597187</v>
      </c>
      <c r="U43" s="6">
        <f t="shared" si="23"/>
        <v>0.3441625874091862</v>
      </c>
      <c r="V43" s="6">
        <f t="shared" si="23"/>
        <v>0.34373192339904002</v>
      </c>
      <c r="W43" s="6">
        <f t="shared" si="23"/>
        <v>0.34331489004975552</v>
      </c>
      <c r="X43" s="6">
        <f t="shared" si="23"/>
        <v>0.34291102401764367</v>
      </c>
      <c r="Y43" s="6">
        <f t="shared" si="23"/>
        <v>0.3425198796142041</v>
      </c>
      <c r="Z43" s="6">
        <f t="shared" si="23"/>
        <v>0.34214102802112695</v>
      </c>
      <c r="AA43" s="6">
        <f t="shared" si="23"/>
        <v>0.34177405654666781</v>
      </c>
      <c r="AB43" s="6">
        <f t="shared" si="23"/>
        <v>0.34141856792084485</v>
      </c>
      <c r="AC43" s="6">
        <f t="shared" si="23"/>
        <v>0.34107417962708975</v>
      </c>
      <c r="AD43" s="6">
        <f t="shared" si="23"/>
        <v>0.34074052326814569</v>
      </c>
      <c r="AE43" s="6">
        <f t="shared" si="23"/>
        <v>0.34041724396416045</v>
      </c>
      <c r="AF43" s="6">
        <f t="shared" si="23"/>
        <v>0.14076883154862357</v>
      </c>
      <c r="AG43" s="6">
        <f t="shared" si="23"/>
        <v>0.1365399346680336</v>
      </c>
      <c r="AH43" s="6">
        <f t="shared" ref="AH43:BN43" si="24">(AH31+AH37)/AH20</f>
        <v>0.13320175713304847</v>
      </c>
      <c r="AI43" s="6">
        <f t="shared" si="24"/>
        <v>0.13910321271021117</v>
      </c>
      <c r="AJ43" s="6">
        <f t="shared" si="24"/>
        <v>0.14482277408150365</v>
      </c>
      <c r="AK43" s="6">
        <f t="shared" si="24"/>
        <v>0.15036633792177986</v>
      </c>
      <c r="AL43" s="6">
        <f t="shared" si="24"/>
        <v>0.15573959264497786</v>
      </c>
      <c r="AM43" s="6">
        <f t="shared" si="24"/>
        <v>0.1609480267562928</v>
      </c>
      <c r="AN43" s="6">
        <f t="shared" si="24"/>
        <v>0.16599693681268018</v>
      </c>
      <c r="AO43" s="6">
        <f t="shared" si="24"/>
        <v>0.17089143501318935</v>
      </c>
      <c r="AP43" s="6">
        <f t="shared" si="24"/>
        <v>0.17563645643927589</v>
      </c>
      <c r="AQ43" s="6">
        <f t="shared" si="24"/>
        <v>0.18023676596398189</v>
      </c>
      <c r="AR43" s="6">
        <f t="shared" si="24"/>
        <v>0.18469696484770573</v>
      </c>
      <c r="AS43" s="6">
        <f t="shared" si="24"/>
        <v>0.18902149703719043</v>
      </c>
      <c r="AT43" s="6">
        <f t="shared" si="24"/>
        <v>0.19321465518335063</v>
      </c>
      <c r="AU43" s="6">
        <f t="shared" si="24"/>
        <v>0.19728058639260945</v>
      </c>
      <c r="AV43" s="6">
        <f t="shared" si="24"/>
        <v>0.20122329772553885</v>
      </c>
      <c r="AW43" s="6">
        <f t="shared" si="24"/>
        <v>0.20504666145577449</v>
      </c>
      <c r="AX43" s="6">
        <f t="shared" si="24"/>
        <v>0.2087544201014114</v>
      </c>
      <c r="AY43" s="6">
        <f t="shared" si="24"/>
        <v>0.21235019124036819</v>
      </c>
      <c r="AZ43" s="6">
        <f t="shared" si="24"/>
        <v>0.21583747212054483</v>
      </c>
      <c r="BA43" s="6">
        <f t="shared" si="24"/>
        <v>0.21921964407496755</v>
      </c>
      <c r="BB43" s="6">
        <f t="shared" si="24"/>
        <v>0.22249997675153627</v>
      </c>
      <c r="BC43" s="6">
        <f t="shared" si="24"/>
        <v>0.22568163216644027</v>
      </c>
      <c r="BD43" s="6">
        <f t="shared" si="24"/>
        <v>0.228767668589797</v>
      </c>
      <c r="BE43" s="6">
        <f t="shared" si="24"/>
        <v>0.23176104427159194</v>
      </c>
      <c r="BF43" s="6">
        <f t="shared" si="24"/>
        <v>0.23466462101554464</v>
      </c>
      <c r="BG43" s="6">
        <f t="shared" si="24"/>
        <v>0.23748116760811042</v>
      </c>
      <c r="BH43" s="6">
        <f t="shared" si="24"/>
        <v>0.24021336310942906</v>
      </c>
      <c r="BI43" s="6">
        <f t="shared" si="24"/>
        <v>0.24286380001266356</v>
      </c>
      <c r="BJ43" s="6">
        <f t="shared" si="24"/>
        <v>0.24543498727782365</v>
      </c>
      <c r="BK43" s="6">
        <f t="shared" si="24"/>
        <v>0.24792935324584442</v>
      </c>
      <c r="BL43" s="6">
        <f t="shared" si="24"/>
        <v>0.25034924843838186</v>
      </c>
      <c r="BM43" s="6">
        <f t="shared" si="24"/>
        <v>0.25269694824849975</v>
      </c>
      <c r="BN43" s="6">
        <f t="shared" si="24"/>
        <v>0.25497465552715326</v>
      </c>
      <c r="BO43" s="6">
        <f t="shared" ref="BO43:BV43" si="25">(BO31+BO37)/BO20</f>
        <v>0.25718450307011692</v>
      </c>
      <c r="BP43" s="6">
        <f t="shared" si="25"/>
        <v>0.2593285560097674</v>
      </c>
      <c r="BQ43" s="6">
        <f t="shared" si="25"/>
        <v>0.26140881411590428</v>
      </c>
      <c r="BR43" s="6">
        <f t="shared" si="25"/>
        <v>0.26342721400958041</v>
      </c>
      <c r="BS43" s="6">
        <f t="shared" si="25"/>
        <v>0.2653856312937124</v>
      </c>
      <c r="BT43" s="6">
        <f t="shared" si="25"/>
        <v>0.26728588260405312</v>
      </c>
      <c r="BU43" s="6">
        <f t="shared" si="25"/>
        <v>0.26912972758393017</v>
      </c>
      <c r="BV43" s="6">
        <f t="shared" si="25"/>
        <v>0.27091887078598664</v>
      </c>
    </row>
    <row r="44" spans="1:239">
      <c r="A44" s="5" t="s">
        <v>53</v>
      </c>
      <c r="B44" s="6">
        <f>B39/B20</f>
        <v>-7.8137283642735061E-2</v>
      </c>
      <c r="C44" s="6">
        <f>C39/C20</f>
        <v>-4.4227722339854593E-2</v>
      </c>
      <c r="D44" s="6">
        <f t="shared" ref="D44:BO44" si="26">D39/D20</f>
        <v>-1.1460892431037074E-2</v>
      </c>
      <c r="E44" s="6">
        <f t="shared" si="26"/>
        <v>2.0206406953878694E-2</v>
      </c>
      <c r="F44" s="6">
        <f t="shared" si="26"/>
        <v>5.0815454463254917E-2</v>
      </c>
      <c r="G44" s="6">
        <f t="shared" si="26"/>
        <v>8.0405709683404283E-2</v>
      </c>
      <c r="H44" s="6">
        <f t="shared" si="26"/>
        <v>0.10901490968977448</v>
      </c>
      <c r="I44" s="6">
        <f t="shared" si="26"/>
        <v>0.13667915948105763</v>
      </c>
      <c r="J44" s="6">
        <f t="shared" si="26"/>
        <v>0.16343301674630856</v>
      </c>
      <c r="K44" s="6">
        <f t="shared" si="26"/>
        <v>0.18930957137766544</v>
      </c>
      <c r="L44" s="6">
        <f t="shared" si="26"/>
        <v>0.20485247013278421</v>
      </c>
      <c r="M44" s="6">
        <f t="shared" si="26"/>
        <v>0.21918931835549099</v>
      </c>
      <c r="N44" s="6">
        <f t="shared" si="26"/>
        <v>0.23306074894964998</v>
      </c>
      <c r="O44" s="6">
        <f t="shared" si="26"/>
        <v>0.24648329268194688</v>
      </c>
      <c r="P44" s="6">
        <f t="shared" si="26"/>
        <v>0.26130186178839748</v>
      </c>
      <c r="Q44" s="6">
        <f t="shared" si="26"/>
        <v>0.2738175527060086</v>
      </c>
      <c r="R44" s="6">
        <f t="shared" si="26"/>
        <v>0.28593183542326256</v>
      </c>
      <c r="S44" s="6">
        <f t="shared" si="26"/>
        <v>0.29765867382098143</v>
      </c>
      <c r="T44" s="6">
        <f t="shared" si="26"/>
        <v>0.43114621095790767</v>
      </c>
      <c r="U44" s="6">
        <f t="shared" si="26"/>
        <v>0.43841901888755885</v>
      </c>
      <c r="V44" s="6">
        <f t="shared" si="26"/>
        <v>0.44546106502771404</v>
      </c>
      <c r="W44" s="6">
        <f t="shared" si="26"/>
        <v>0.45228022803752349</v>
      </c>
      <c r="X44" s="6">
        <f t="shared" si="26"/>
        <v>0.45888408432820277</v>
      </c>
      <c r="Y44" s="6">
        <f t="shared" si="26"/>
        <v>0.46527992162036513</v>
      </c>
      <c r="Z44" s="6">
        <f t="shared" si="26"/>
        <v>0.47147475177999437</v>
      </c>
      <c r="AA44" s="6">
        <f t="shared" si="26"/>
        <v>0.47747532297791062</v>
      </c>
      <c r="AB44" s="6">
        <f t="shared" si="26"/>
        <v>0.48328813121441933</v>
      </c>
      <c r="AC44" s="6">
        <f t="shared" si="26"/>
        <v>0.48891943124789472</v>
      </c>
      <c r="AD44" s="6">
        <f t="shared" si="26"/>
        <v>0.49437524696335855</v>
      </c>
      <c r="AE44" s="6">
        <f t="shared" si="26"/>
        <v>0.49966138121462456</v>
      </c>
      <c r="AF44" s="6">
        <f t="shared" si="26"/>
        <v>3.964732836157097E-2</v>
      </c>
      <c r="AG44" s="6">
        <f t="shared" si="26"/>
        <v>6.8497695113071605E-2</v>
      </c>
      <c r="AH44" s="6">
        <f t="shared" si="26"/>
        <v>9.5695841361320547E-2</v>
      </c>
      <c r="AI44" s="6">
        <f t="shared" si="26"/>
        <v>0.11291769472043471</v>
      </c>
      <c r="AJ44" s="6">
        <f t="shared" si="26"/>
        <v>0.12960873745166041</v>
      </c>
      <c r="AK44" s="6">
        <f t="shared" si="26"/>
        <v>0.14578617745706748</v>
      </c>
      <c r="AL44" s="6">
        <f t="shared" si="26"/>
        <v>0.16146661488375624</v>
      </c>
      <c r="AM44" s="6">
        <f t="shared" si="26"/>
        <v>0.17666606649748828</v>
      </c>
      <c r="AN44" s="6">
        <f t="shared" si="26"/>
        <v>0.19139998891333151</v>
      </c>
      <c r="AO44" s="6">
        <f t="shared" si="26"/>
        <v>0.20568330074606117</v>
      </c>
      <c r="AP44" s="6">
        <f t="shared" si="26"/>
        <v>0.21953040373911722</v>
      </c>
      <c r="AQ44" s="6">
        <f t="shared" si="26"/>
        <v>0.23295520292723768</v>
      </c>
      <c r="AR44" s="6">
        <f t="shared" si="26"/>
        <v>0.24597112588448661</v>
      </c>
      <c r="AS44" s="6">
        <f t="shared" si="26"/>
        <v>0.25859114110620257</v>
      </c>
      <c r="AT44" s="6">
        <f t="shared" si="26"/>
        <v>0.27082777557045196</v>
      </c>
      <c r="AU44" s="6">
        <f t="shared" si="26"/>
        <v>0.28269313152179959</v>
      </c>
      <c r="AV44" s="6">
        <f t="shared" si="26"/>
        <v>0.29419890251765152</v>
      </c>
      <c r="AW44" s="6">
        <f t="shared" si="26"/>
        <v>0.30535638877502186</v>
      </c>
      <c r="AX44" s="6">
        <f t="shared" si="26"/>
        <v>0.31617651185334322</v>
      </c>
      <c r="AY44" s="6">
        <f t="shared" si="26"/>
        <v>0.32666982870684758</v>
      </c>
      <c r="AZ44" s="6">
        <f t="shared" si="26"/>
        <v>0.33684654513810447</v>
      </c>
      <c r="BA44" s="6">
        <f t="shared" si="26"/>
        <v>0.34671652868246589</v>
      </c>
      <c r="BB44" s="6">
        <f t="shared" si="26"/>
        <v>0.35628932095147731</v>
      </c>
      <c r="BC44" s="6">
        <f t="shared" si="26"/>
        <v>0.36557414946170924</v>
      </c>
      <c r="BD44" s="6">
        <f t="shared" si="26"/>
        <v>0.37457993897397862</v>
      </c>
      <c r="BE44" s="6">
        <f t="shared" si="26"/>
        <v>0.38331532236652732</v>
      </c>
      <c r="BF44" s="6">
        <f t="shared" si="26"/>
        <v>0.39178865106441574</v>
      </c>
      <c r="BG44" s="6">
        <f t="shared" si="26"/>
        <v>0.40000800504616713</v>
      </c>
      <c r="BH44" s="6">
        <f t="shared" si="26"/>
        <v>0.40798120244753833</v>
      </c>
      <c r="BI44" s="6">
        <f t="shared" si="26"/>
        <v>0.41571580878122427</v>
      </c>
      <c r="BJ44" s="6">
        <f t="shared" si="26"/>
        <v>0.42321914579027753</v>
      </c>
      <c r="BK44" s="6">
        <f t="shared" si="26"/>
        <v>0.43049829995208383</v>
      </c>
      <c r="BL44" s="6">
        <f t="shared" si="26"/>
        <v>0.43756013064883231</v>
      </c>
      <c r="BM44" s="6">
        <f t="shared" si="26"/>
        <v>0.4444112780195813</v>
      </c>
      <c r="BN44" s="6">
        <f t="shared" si="26"/>
        <v>0.45105817050823349</v>
      </c>
      <c r="BO44" s="6">
        <f t="shared" si="26"/>
        <v>0.45750703212098437</v>
      </c>
      <c r="BP44" s="6">
        <f t="shared" ref="BP44:BV44" si="27">BP39/BP20</f>
        <v>0.46376388940611368</v>
      </c>
      <c r="BQ44" s="6">
        <f t="shared" si="27"/>
        <v>0.46983457816832946</v>
      </c>
      <c r="BR44" s="6">
        <f t="shared" si="27"/>
        <v>0.47572474992925201</v>
      </c>
      <c r="BS44" s="6">
        <f t="shared" si="27"/>
        <v>0.48143987814504247</v>
      </c>
      <c r="BT44" s="6">
        <f t="shared" si="27"/>
        <v>0.48698526419162946</v>
      </c>
      <c r="BU44" s="6">
        <f t="shared" si="27"/>
        <v>0.49236604312746757</v>
      </c>
      <c r="BV44" s="6">
        <f t="shared" si="27"/>
        <v>0.49758718924326817</v>
      </c>
    </row>
  </sheetData>
  <phoneticPr fontId="1" type="noConversion"/>
  <pageMargins left="0.75" right="0.75" top="0.2" bottom="0.17" header="0.18" footer="0.17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6"/>
  <sheetViews>
    <sheetView workbookViewId="0"/>
  </sheetViews>
  <sheetFormatPr defaultRowHeight="12.75"/>
  <cols>
    <col min="1" max="1" width="17.42578125" customWidth="1"/>
  </cols>
  <sheetData>
    <row r="1" spans="1:74">
      <c r="B1">
        <f>NYCR!B1</f>
        <v>1</v>
      </c>
      <c r="C1">
        <f>NYCR!C1</f>
        <v>2</v>
      </c>
      <c r="D1">
        <f>NYCR!D1</f>
        <v>3</v>
      </c>
      <c r="E1">
        <f>NYCR!E1</f>
        <v>4</v>
      </c>
      <c r="F1">
        <f>NYCR!F1</f>
        <v>5</v>
      </c>
      <c r="G1">
        <f>NYCR!G1</f>
        <v>6</v>
      </c>
      <c r="H1">
        <f>NYCR!H1</f>
        <v>7</v>
      </c>
      <c r="I1">
        <f>NYCR!I1</f>
        <v>8</v>
      </c>
      <c r="J1">
        <f>NYCR!J1</f>
        <v>9</v>
      </c>
      <c r="K1">
        <f>NYCR!K1</f>
        <v>10</v>
      </c>
      <c r="L1">
        <f>NYCR!L1</f>
        <v>11</v>
      </c>
      <c r="M1">
        <f>NYCR!M1</f>
        <v>12</v>
      </c>
      <c r="N1">
        <f>NYCR!N1</f>
        <v>13</v>
      </c>
      <c r="O1">
        <f>NYCR!O1</f>
        <v>14</v>
      </c>
      <c r="P1">
        <f>NYCR!P1</f>
        <v>15</v>
      </c>
      <c r="Q1">
        <f>NYCR!Q1</f>
        <v>16</v>
      </c>
      <c r="R1">
        <f>NYCR!R1</f>
        <v>17</v>
      </c>
      <c r="S1">
        <f>NYCR!S1</f>
        <v>18</v>
      </c>
      <c r="T1">
        <f>NYCR!T1</f>
        <v>19</v>
      </c>
      <c r="U1">
        <f>NYCR!U1</f>
        <v>20</v>
      </c>
      <c r="V1">
        <f>NYCR!V1</f>
        <v>21</v>
      </c>
      <c r="W1">
        <f>NYCR!W1</f>
        <v>22</v>
      </c>
      <c r="X1">
        <f>NYCR!X1</f>
        <v>23</v>
      </c>
      <c r="Y1">
        <f>NYCR!Y1</f>
        <v>24</v>
      </c>
      <c r="Z1">
        <f>NYCR!Z1</f>
        <v>25</v>
      </c>
      <c r="AA1">
        <f>NYCR!AA1</f>
        <v>26</v>
      </c>
      <c r="AB1">
        <f>NYCR!AB1</f>
        <v>27</v>
      </c>
      <c r="AC1">
        <f>NYCR!AC1</f>
        <v>28</v>
      </c>
      <c r="AD1">
        <f>NYCR!AD1</f>
        <v>29</v>
      </c>
      <c r="AE1">
        <f>NYCR!AE1</f>
        <v>30</v>
      </c>
      <c r="AF1">
        <f>NYCR!AF1</f>
        <v>31</v>
      </c>
      <c r="AG1">
        <f>NYCR!AG1</f>
        <v>32</v>
      </c>
      <c r="AH1">
        <f>NYCR!AH1</f>
        <v>33</v>
      </c>
      <c r="AI1">
        <f>NYCR!AI1</f>
        <v>34</v>
      </c>
      <c r="AJ1">
        <f>NYCR!AJ1</f>
        <v>35</v>
      </c>
      <c r="AK1">
        <f>NYCR!AK1</f>
        <v>36</v>
      </c>
      <c r="AL1">
        <f>NYCR!AL1</f>
        <v>37</v>
      </c>
      <c r="AM1">
        <f>NYCR!AM1</f>
        <v>38</v>
      </c>
      <c r="AN1">
        <f>NYCR!AN1</f>
        <v>39</v>
      </c>
      <c r="AO1">
        <f>NYCR!AO1</f>
        <v>40</v>
      </c>
      <c r="AP1">
        <f>NYCR!AP1</f>
        <v>41</v>
      </c>
      <c r="AQ1">
        <f>NYCR!AQ1</f>
        <v>42</v>
      </c>
      <c r="AR1">
        <f>NYCR!AR1</f>
        <v>43</v>
      </c>
      <c r="AS1">
        <f>NYCR!AS1</f>
        <v>44</v>
      </c>
      <c r="AT1">
        <f>NYCR!AT1</f>
        <v>45</v>
      </c>
      <c r="AU1">
        <f>NYCR!AU1</f>
        <v>46</v>
      </c>
      <c r="AV1">
        <f>NYCR!AV1</f>
        <v>47</v>
      </c>
      <c r="AW1">
        <f>NYCR!AW1</f>
        <v>48</v>
      </c>
      <c r="AX1">
        <f>NYCR!AX1</f>
        <v>49</v>
      </c>
      <c r="AY1">
        <f>NYCR!AY1</f>
        <v>50</v>
      </c>
      <c r="AZ1">
        <f>NYCR!AZ1</f>
        <v>51</v>
      </c>
      <c r="BA1">
        <f>NYCR!BA1</f>
        <v>52</v>
      </c>
      <c r="BB1">
        <f>NYCR!BB1</f>
        <v>53</v>
      </c>
      <c r="BC1">
        <f>NYCR!BC1</f>
        <v>54</v>
      </c>
      <c r="BD1">
        <f>NYCR!BD1</f>
        <v>55</v>
      </c>
      <c r="BE1">
        <f>NYCR!BE1</f>
        <v>56</v>
      </c>
      <c r="BF1">
        <f>NYCR!BF1</f>
        <v>57</v>
      </c>
      <c r="BG1">
        <f>NYCR!BG1</f>
        <v>58</v>
      </c>
      <c r="BH1">
        <f>NYCR!BH1</f>
        <v>59</v>
      </c>
      <c r="BI1">
        <f>NYCR!BI1</f>
        <v>60</v>
      </c>
      <c r="BJ1">
        <f>NYCR!BJ1</f>
        <v>61</v>
      </c>
      <c r="BK1">
        <f>NYCR!BK1</f>
        <v>62</v>
      </c>
      <c r="BL1">
        <f>NYCR!BL1</f>
        <v>63</v>
      </c>
      <c r="BM1">
        <f>NYCR!BM1</f>
        <v>64</v>
      </c>
      <c r="BN1">
        <f>NYCR!BN1</f>
        <v>65</v>
      </c>
      <c r="BO1">
        <f>NYCR!BO1</f>
        <v>66</v>
      </c>
      <c r="BP1">
        <f>NYCR!BP1</f>
        <v>67</v>
      </c>
      <c r="BQ1">
        <f>NYCR!BQ1</f>
        <v>68</v>
      </c>
      <c r="BR1">
        <f>NYCR!BR1</f>
        <v>69</v>
      </c>
      <c r="BS1">
        <f>NYCR!BS1</f>
        <v>70</v>
      </c>
      <c r="BT1">
        <f>NYCR!BT1</f>
        <v>71</v>
      </c>
      <c r="BU1">
        <f>NYCR!BU1</f>
        <v>72</v>
      </c>
      <c r="BV1">
        <f>NYCR!BV1</f>
        <v>73</v>
      </c>
    </row>
    <row r="3" spans="1:74">
      <c r="A3" t="s">
        <v>40</v>
      </c>
      <c r="B3">
        <v>2355915.1868099999</v>
      </c>
      <c r="C3">
        <v>2432419.6204143018</v>
      </c>
      <c r="D3">
        <v>2511219.1870267303</v>
      </c>
      <c r="E3">
        <v>2592382.7406375334</v>
      </c>
      <c r="F3">
        <v>2675981.2008566577</v>
      </c>
      <c r="G3">
        <v>2762087.6148823574</v>
      </c>
      <c r="H3">
        <v>2850777.2213288285</v>
      </c>
      <c r="I3">
        <v>2942127.515968693</v>
      </c>
      <c r="J3">
        <v>3036218.3194477535</v>
      </c>
      <c r="K3">
        <v>3133131.8470311873</v>
      </c>
      <c r="L3">
        <v>3232952.7804421214</v>
      </c>
      <c r="M3">
        <v>3335768.3418553858</v>
      </c>
      <c r="N3">
        <v>3441668.3701110478</v>
      </c>
      <c r="O3">
        <v>3550745.3992143795</v>
      </c>
      <c r="P3">
        <v>3663094.7391908108</v>
      </c>
      <c r="Q3">
        <v>3778814.5593665359</v>
      </c>
      <c r="R3">
        <v>3898005.9741475317</v>
      </c>
      <c r="S3">
        <v>4020773.1313719572</v>
      </c>
      <c r="T3">
        <v>4147223.3033131156</v>
      </c>
      <c r="U3">
        <v>4277466.9804125093</v>
      </c>
      <c r="V3">
        <v>4411617.9678248838</v>
      </c>
      <c r="W3">
        <v>4549793.4848596305</v>
      </c>
      <c r="X3">
        <v>4692114.2674054224</v>
      </c>
      <c r="Y3">
        <v>4838704.6734275827</v>
      </c>
      <c r="Z3">
        <v>4989692.7916304115</v>
      </c>
      <c r="AA3">
        <v>5145210.5533793243</v>
      </c>
      <c r="AB3">
        <v>5305393.8479807042</v>
      </c>
      <c r="AC3">
        <v>5470382.641420126</v>
      </c>
      <c r="AD3">
        <v>5640321.0986627294</v>
      </c>
      <c r="AE3">
        <v>5815357.7096226104</v>
      </c>
      <c r="AF3">
        <v>5995645.4189112904</v>
      </c>
      <c r="AG3">
        <v>6181341.7594786305</v>
      </c>
      <c r="AH3">
        <v>6372608.9902629899</v>
      </c>
      <c r="AI3">
        <v>6569614.2379708774</v>
      </c>
      <c r="AJ3">
        <v>6772529.6431100043</v>
      </c>
      <c r="AK3">
        <v>6981532.5104033025</v>
      </c>
      <c r="AL3">
        <v>7196805.4637154005</v>
      </c>
      <c r="AM3">
        <v>7418536.6056268616</v>
      </c>
      <c r="AN3">
        <v>7646919.6817956697</v>
      </c>
      <c r="AO3">
        <v>7882154.2502495395</v>
      </c>
      <c r="AP3">
        <v>8124445.8557570288</v>
      </c>
      <c r="AQ3">
        <v>8374006.2094297372</v>
      </c>
      <c r="AR3">
        <v>8631053.3737126328</v>
      </c>
      <c r="AS3">
        <v>8895811.9529240113</v>
      </c>
      <c r="AT3">
        <v>9168513.2895117328</v>
      </c>
      <c r="AU3">
        <v>9449395.6661970839</v>
      </c>
      <c r="AV3">
        <v>9738704.514182996</v>
      </c>
      <c r="AW3">
        <v>10036692.62760848</v>
      </c>
      <c r="AX3">
        <v>10343620.384436741</v>
      </c>
      <c r="AY3">
        <v>10659755.973969843</v>
      </c>
      <c r="AZ3">
        <v>10985375.631188938</v>
      </c>
      <c r="BA3">
        <v>11320763.878124604</v>
      </c>
      <c r="BB3">
        <v>11666213.772468342</v>
      </c>
      <c r="BC3">
        <v>12022027.163642395</v>
      </c>
      <c r="BD3">
        <v>12388514.956551664</v>
      </c>
      <c r="BE3">
        <v>12765997.383248217</v>
      </c>
      <c r="BF3">
        <v>13154804.282745663</v>
      </c>
      <c r="BG3">
        <v>13555275.389228037</v>
      </c>
      <c r="BH3">
        <v>13967760.628904874</v>
      </c>
      <c r="BI3">
        <v>14392620.425772022</v>
      </c>
      <c r="BJ3">
        <v>14830226.016545184</v>
      </c>
      <c r="BK3">
        <v>15280959.775041541</v>
      </c>
      <c r="BL3">
        <v>15745215.546292789</v>
      </c>
      <c r="BM3">
        <v>16223398.99068157</v>
      </c>
      <c r="BN3">
        <v>16715927.938402021</v>
      </c>
      <c r="BO3">
        <v>17223232.754554082</v>
      </c>
      <c r="BP3">
        <v>17745756.715190705</v>
      </c>
      <c r="BQ3">
        <v>18283956.394646425</v>
      </c>
      <c r="BR3">
        <v>18838302.064485818</v>
      </c>
      <c r="BS3">
        <v>19409278.104420401</v>
      </c>
      <c r="BT3">
        <v>19997383.425553005</v>
      </c>
      <c r="BU3">
        <v>20603131.906319596</v>
      </c>
      <c r="BV3">
        <v>21227052.841509193</v>
      </c>
    </row>
    <row r="5" spans="1:74">
      <c r="A5" t="s">
        <v>42</v>
      </c>
      <c r="B5">
        <v>390000</v>
      </c>
      <c r="C5">
        <v>390000</v>
      </c>
      <c r="D5">
        <v>390000</v>
      </c>
      <c r="E5">
        <v>390000</v>
      </c>
      <c r="F5">
        <v>390000</v>
      </c>
      <c r="G5">
        <v>390000</v>
      </c>
      <c r="H5">
        <v>390000</v>
      </c>
      <c r="I5">
        <v>390000</v>
      </c>
      <c r="J5">
        <v>390000</v>
      </c>
      <c r="K5">
        <v>390000</v>
      </c>
      <c r="L5">
        <v>390000</v>
      </c>
      <c r="M5">
        <v>390000</v>
      </c>
      <c r="N5">
        <v>390000</v>
      </c>
      <c r="O5">
        <v>390000</v>
      </c>
      <c r="P5">
        <v>390000</v>
      </c>
      <c r="Q5">
        <v>390000</v>
      </c>
      <c r="R5">
        <v>390000</v>
      </c>
      <c r="S5">
        <v>390000</v>
      </c>
      <c r="T5">
        <v>390000</v>
      </c>
      <c r="U5">
        <v>390000</v>
      </c>
      <c r="V5">
        <v>390000</v>
      </c>
      <c r="W5">
        <v>390000</v>
      </c>
      <c r="X5">
        <v>390000</v>
      </c>
      <c r="Y5">
        <v>390000</v>
      </c>
      <c r="Z5">
        <v>390000</v>
      </c>
      <c r="AA5">
        <v>390000</v>
      </c>
      <c r="AB5">
        <v>390000</v>
      </c>
      <c r="AC5">
        <v>390000</v>
      </c>
      <c r="AD5">
        <v>390000</v>
      </c>
      <c r="AE5">
        <v>390000</v>
      </c>
      <c r="AF5">
        <v>4373934.0962481657</v>
      </c>
      <c r="AG5">
        <v>4373934.0962481657</v>
      </c>
      <c r="AH5">
        <v>4373934.0962481657</v>
      </c>
      <c r="AI5">
        <v>4373934.0962481657</v>
      </c>
      <c r="AJ5">
        <v>4373934.0962481657</v>
      </c>
      <c r="AK5">
        <v>4373934.0962481657</v>
      </c>
      <c r="AL5">
        <v>4373934.0962481657</v>
      </c>
      <c r="AM5">
        <v>4373934.0962481657</v>
      </c>
      <c r="AN5">
        <v>4373934.0962481657</v>
      </c>
      <c r="AO5">
        <v>4373934.0962481657</v>
      </c>
      <c r="AP5">
        <v>4373934.0962481657</v>
      </c>
      <c r="AQ5">
        <v>4373934.0962481657</v>
      </c>
      <c r="AR5">
        <v>4373934.0962481657</v>
      </c>
      <c r="AS5">
        <v>4373934.0962481657</v>
      </c>
      <c r="AT5">
        <v>4373934.0962481657</v>
      </c>
      <c r="AU5">
        <v>4373934.0962481657</v>
      </c>
      <c r="AV5">
        <v>4373934.0962481657</v>
      </c>
      <c r="AW5">
        <v>4373934.0962481657</v>
      </c>
      <c r="AX5">
        <v>4373934.0962481657</v>
      </c>
      <c r="AY5">
        <v>4373934.0962481657</v>
      </c>
      <c r="AZ5">
        <v>4373934.0962481657</v>
      </c>
      <c r="BA5">
        <v>4373934.0962481657</v>
      </c>
      <c r="BB5">
        <v>4373934.0962481657</v>
      </c>
      <c r="BC5">
        <v>4373934.0962481657</v>
      </c>
      <c r="BD5">
        <v>4373934.0962481657</v>
      </c>
      <c r="BE5">
        <v>4373934.0962481657</v>
      </c>
      <c r="BF5">
        <v>4373934.0962481657</v>
      </c>
      <c r="BG5">
        <v>4373934.0962481657</v>
      </c>
      <c r="BH5">
        <v>4373934.0962481657</v>
      </c>
      <c r="BI5">
        <v>4373934.0962481657</v>
      </c>
      <c r="BJ5">
        <v>4373934.0962481657</v>
      </c>
      <c r="BK5">
        <v>4373934.0962481657</v>
      </c>
      <c r="BL5">
        <v>4373934.0962481657</v>
      </c>
      <c r="BM5">
        <v>4373934.0962481657</v>
      </c>
      <c r="BN5">
        <v>4373934.0962481657</v>
      </c>
      <c r="BO5">
        <v>4373934.0962481657</v>
      </c>
      <c r="BP5">
        <v>4373934.0962481657</v>
      </c>
      <c r="BQ5">
        <v>4373934.0962481657</v>
      </c>
      <c r="BR5">
        <v>4373934.0962481657</v>
      </c>
      <c r="BS5">
        <v>4373934.0962481657</v>
      </c>
      <c r="BT5">
        <v>4373934.0962481657</v>
      </c>
      <c r="BU5">
        <v>4373934.0962481657</v>
      </c>
      <c r="BV5">
        <v>4373934.0962481657</v>
      </c>
    </row>
    <row r="6" spans="1:74">
      <c r="A6" t="s">
        <v>43</v>
      </c>
      <c r="B6">
        <v>1620000</v>
      </c>
      <c r="C6">
        <v>1620000</v>
      </c>
      <c r="D6">
        <v>1620000</v>
      </c>
      <c r="E6">
        <v>1620000</v>
      </c>
      <c r="F6">
        <v>1620000</v>
      </c>
      <c r="G6">
        <v>1620000</v>
      </c>
      <c r="H6">
        <v>1620000</v>
      </c>
      <c r="I6">
        <v>1620000</v>
      </c>
      <c r="J6">
        <v>1620000</v>
      </c>
      <c r="K6">
        <v>1620000</v>
      </c>
      <c r="L6">
        <v>1620000</v>
      </c>
      <c r="M6">
        <v>1620000</v>
      </c>
      <c r="N6">
        <v>1620000</v>
      </c>
      <c r="O6">
        <v>1620000</v>
      </c>
      <c r="P6">
        <v>1620000</v>
      </c>
      <c r="Q6">
        <v>1620000</v>
      </c>
      <c r="R6">
        <v>1620000</v>
      </c>
      <c r="S6">
        <v>1620000</v>
      </c>
      <c r="T6">
        <v>990000</v>
      </c>
      <c r="U6">
        <v>540000</v>
      </c>
      <c r="V6">
        <v>540000</v>
      </c>
      <c r="W6">
        <v>540000</v>
      </c>
      <c r="X6">
        <v>540000</v>
      </c>
      <c r="Y6">
        <v>540000</v>
      </c>
      <c r="Z6">
        <v>540000</v>
      </c>
      <c r="AA6">
        <v>540000</v>
      </c>
      <c r="AB6">
        <v>540000</v>
      </c>
      <c r="AC6">
        <v>540000</v>
      </c>
      <c r="AD6">
        <v>540000</v>
      </c>
      <c r="AE6">
        <v>540000</v>
      </c>
      <c r="AF6">
        <v>540000</v>
      </c>
      <c r="AG6">
        <v>540000</v>
      </c>
      <c r="AH6">
        <v>540000</v>
      </c>
      <c r="AI6">
        <v>540000</v>
      </c>
      <c r="AJ6">
        <v>540000</v>
      </c>
      <c r="AK6">
        <v>540000</v>
      </c>
      <c r="AL6">
        <v>540000</v>
      </c>
      <c r="AM6">
        <v>540000</v>
      </c>
      <c r="AN6">
        <v>540000</v>
      </c>
      <c r="AO6">
        <v>540000</v>
      </c>
      <c r="AP6">
        <v>540000</v>
      </c>
      <c r="AQ6">
        <v>540000</v>
      </c>
      <c r="AR6">
        <v>540000</v>
      </c>
      <c r="AS6">
        <v>540000</v>
      </c>
      <c r="AT6">
        <v>540000</v>
      </c>
      <c r="AU6">
        <v>540000</v>
      </c>
      <c r="AV6">
        <v>540000</v>
      </c>
      <c r="AW6">
        <v>540000</v>
      </c>
      <c r="AX6">
        <v>540000</v>
      </c>
      <c r="AY6">
        <v>540000</v>
      </c>
      <c r="AZ6">
        <v>540000</v>
      </c>
      <c r="BA6">
        <v>540000</v>
      </c>
      <c r="BB6">
        <v>540000</v>
      </c>
      <c r="BC6">
        <v>540000</v>
      </c>
      <c r="BD6">
        <v>540000</v>
      </c>
      <c r="BE6">
        <v>540000</v>
      </c>
      <c r="BF6">
        <v>540000</v>
      </c>
      <c r="BG6">
        <v>540000</v>
      </c>
      <c r="BH6">
        <v>540000</v>
      </c>
      <c r="BI6">
        <v>540000</v>
      </c>
      <c r="BJ6">
        <v>540000</v>
      </c>
      <c r="BK6">
        <v>540000</v>
      </c>
      <c r="BL6">
        <v>540000</v>
      </c>
      <c r="BM6">
        <v>540000</v>
      </c>
      <c r="BN6">
        <v>540000</v>
      </c>
      <c r="BO6">
        <v>540000</v>
      </c>
      <c r="BP6">
        <v>540000</v>
      </c>
      <c r="BQ6">
        <v>540000</v>
      </c>
      <c r="BR6">
        <v>540000</v>
      </c>
      <c r="BS6">
        <v>540000</v>
      </c>
      <c r="BT6">
        <v>540000</v>
      </c>
      <c r="BU6">
        <v>540000</v>
      </c>
      <c r="BV6">
        <v>540000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N8" sqref="N8"/>
    </sheetView>
  </sheetViews>
  <sheetFormatPr defaultRowHeight="12.75"/>
  <sheetData/>
  <phoneticPr fontId="1" type="noConversion"/>
  <pageMargins left="0.17" right="0.75" top="1" bottom="1" header="0.5" footer="0.5"/>
  <pageSetup orientation="landscape" copies="6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4"/>
  <sheetViews>
    <sheetView workbookViewId="0">
      <selection activeCell="AE14" sqref="AE14"/>
    </sheetView>
  </sheetViews>
  <sheetFormatPr defaultRowHeight="12.75"/>
  <cols>
    <col min="2" max="29" width="10.140625" bestFit="1" customWidth="1"/>
    <col min="30" max="30" width="51.7109375" style="7" bestFit="1" customWidth="1"/>
    <col min="31" max="31" width="14.85546875" bestFit="1" customWidth="1"/>
    <col min="32" max="32" width="12.7109375" bestFit="1" customWidth="1"/>
    <col min="33" max="74" width="11.7109375" bestFit="1" customWidth="1"/>
  </cols>
  <sheetData>
    <row r="1" spans="1:7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 s="7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</row>
    <row r="2" spans="1:74">
      <c r="A2" t="s">
        <v>54</v>
      </c>
      <c r="B2">
        <v>1958</v>
      </c>
      <c r="C2">
        <v>1959</v>
      </c>
      <c r="D2">
        <v>1960</v>
      </c>
      <c r="E2">
        <v>1961</v>
      </c>
      <c r="F2">
        <v>1962</v>
      </c>
      <c r="G2">
        <v>1963</v>
      </c>
      <c r="H2">
        <v>1964</v>
      </c>
      <c r="I2">
        <v>1965</v>
      </c>
      <c r="J2">
        <v>1966</v>
      </c>
      <c r="K2">
        <v>1967</v>
      </c>
      <c r="L2">
        <v>1968</v>
      </c>
      <c r="M2">
        <v>1969</v>
      </c>
      <c r="N2">
        <v>1970</v>
      </c>
      <c r="O2">
        <v>1971</v>
      </c>
      <c r="P2">
        <v>1972</v>
      </c>
      <c r="Q2">
        <v>1973</v>
      </c>
      <c r="R2">
        <v>1974</v>
      </c>
      <c r="S2">
        <v>1975</v>
      </c>
      <c r="T2">
        <v>1976</v>
      </c>
      <c r="U2">
        <v>1977</v>
      </c>
      <c r="V2">
        <v>1978</v>
      </c>
      <c r="W2">
        <v>1979</v>
      </c>
      <c r="X2">
        <v>1980</v>
      </c>
      <c r="Y2">
        <v>1981</v>
      </c>
      <c r="Z2">
        <v>1982</v>
      </c>
      <c r="AA2">
        <v>1983</v>
      </c>
      <c r="AB2">
        <v>1984</v>
      </c>
      <c r="AC2">
        <v>1985</v>
      </c>
      <c r="AD2" s="7">
        <v>1986</v>
      </c>
      <c r="AE2">
        <v>1987</v>
      </c>
      <c r="AF2">
        <v>1988</v>
      </c>
      <c r="AG2">
        <v>1989</v>
      </c>
      <c r="AH2">
        <v>1990</v>
      </c>
      <c r="AI2">
        <v>1991</v>
      </c>
      <c r="AJ2">
        <v>1992</v>
      </c>
      <c r="AK2">
        <v>1993</v>
      </c>
      <c r="AL2">
        <v>1994</v>
      </c>
      <c r="AM2">
        <v>1995</v>
      </c>
      <c r="AN2">
        <v>1996</v>
      </c>
      <c r="AO2">
        <v>1997</v>
      </c>
      <c r="AP2">
        <v>1998</v>
      </c>
      <c r="AQ2">
        <v>1999</v>
      </c>
      <c r="AR2">
        <v>2000</v>
      </c>
      <c r="AS2">
        <v>2001</v>
      </c>
      <c r="AT2">
        <v>2002</v>
      </c>
      <c r="AU2">
        <v>2003</v>
      </c>
      <c r="AV2">
        <v>2004</v>
      </c>
      <c r="AW2">
        <v>2005</v>
      </c>
      <c r="AX2">
        <v>2006</v>
      </c>
      <c r="AY2">
        <v>2007</v>
      </c>
      <c r="AZ2">
        <v>2008</v>
      </c>
      <c r="BA2">
        <v>2009</v>
      </c>
      <c r="BB2">
        <v>2010</v>
      </c>
      <c r="BC2">
        <v>2011</v>
      </c>
      <c r="BD2">
        <v>2012</v>
      </c>
      <c r="BE2">
        <v>2013</v>
      </c>
      <c r="BF2">
        <v>2014</v>
      </c>
      <c r="BG2">
        <v>2015</v>
      </c>
      <c r="BH2">
        <v>2016</v>
      </c>
      <c r="BI2">
        <v>2017</v>
      </c>
      <c r="BJ2">
        <v>2018</v>
      </c>
      <c r="BK2">
        <v>2019</v>
      </c>
      <c r="BL2">
        <v>2020</v>
      </c>
      <c r="BM2">
        <v>2021</v>
      </c>
      <c r="BN2">
        <v>2022</v>
      </c>
      <c r="BO2">
        <v>2023</v>
      </c>
      <c r="BP2">
        <v>2024</v>
      </c>
      <c r="BQ2">
        <v>2025</v>
      </c>
      <c r="BR2">
        <v>2026</v>
      </c>
      <c r="BS2">
        <v>2027</v>
      </c>
      <c r="BT2">
        <v>2028</v>
      </c>
      <c r="BU2">
        <v>2029</v>
      </c>
      <c r="BV2">
        <v>2030</v>
      </c>
    </row>
    <row r="5" spans="1:74" s="4" customFormat="1">
      <c r="A5" s="4" t="s">
        <v>55</v>
      </c>
      <c r="B5" s="4">
        <f>Assumptions!$B$12</f>
        <v>390000</v>
      </c>
      <c r="C5" s="4">
        <f>Assumptions!$B$12</f>
        <v>390000</v>
      </c>
      <c r="D5" s="4">
        <f>Assumptions!$B$12</f>
        <v>390000</v>
      </c>
      <c r="E5" s="4">
        <f>Assumptions!$B$12</f>
        <v>390000</v>
      </c>
      <c r="F5" s="4">
        <f>Assumptions!$B$12</f>
        <v>390000</v>
      </c>
      <c r="G5" s="4">
        <f>Assumptions!$B$12</f>
        <v>390000</v>
      </c>
      <c r="H5" s="4">
        <f>Assumptions!$B$12</f>
        <v>390000</v>
      </c>
      <c r="I5" s="4">
        <f>Assumptions!$B$12</f>
        <v>390000</v>
      </c>
      <c r="J5" s="4">
        <f>Assumptions!$B$12</f>
        <v>390000</v>
      </c>
      <c r="K5" s="4">
        <f>Assumptions!$B$12</f>
        <v>390000</v>
      </c>
      <c r="L5" s="4">
        <f>Assumptions!$B$12</f>
        <v>390000</v>
      </c>
      <c r="M5" s="4">
        <f>Assumptions!$B$12</f>
        <v>390000</v>
      </c>
      <c r="N5" s="4">
        <f>Assumptions!$B$12</f>
        <v>390000</v>
      </c>
      <c r="O5" s="4">
        <f>Assumptions!$B$12</f>
        <v>390000</v>
      </c>
      <c r="P5" s="4">
        <f>Assumptions!$B$12</f>
        <v>390000</v>
      </c>
      <c r="Q5" s="4">
        <f>Assumptions!$B$12</f>
        <v>390000</v>
      </c>
      <c r="R5" s="4">
        <f>Assumptions!$B$12</f>
        <v>390000</v>
      </c>
      <c r="S5" s="4">
        <f>Assumptions!$B$12</f>
        <v>390000</v>
      </c>
      <c r="T5" s="4">
        <f>(S5/12)*5+(Assumptions!D34*7)</f>
        <v>390000</v>
      </c>
      <c r="U5" s="4">
        <f>Assumptions!$C$34</f>
        <v>390000</v>
      </c>
      <c r="V5" s="4">
        <f>Assumptions!$C$34</f>
        <v>390000</v>
      </c>
      <c r="W5" s="4">
        <f>Assumptions!$C$34</f>
        <v>390000</v>
      </c>
      <c r="X5" s="4">
        <f>Assumptions!$C$34</f>
        <v>390000</v>
      </c>
      <c r="Y5" s="4">
        <f>Assumptions!$C$34</f>
        <v>390000</v>
      </c>
      <c r="Z5" s="4">
        <f>Assumptions!$C$34</f>
        <v>390000</v>
      </c>
      <c r="AA5" s="4">
        <f>Assumptions!$C$34</f>
        <v>390000</v>
      </c>
      <c r="AB5" s="4">
        <f>Assumptions!$C$34</f>
        <v>390000</v>
      </c>
      <c r="AC5" s="4">
        <f>Assumptions!$C$34</f>
        <v>390000</v>
      </c>
      <c r="AD5" s="8">
        <f>Assumptions!$C$34</f>
        <v>390000</v>
      </c>
      <c r="AE5" s="4">
        <f>Assumptions!$C$34</f>
        <v>390000</v>
      </c>
      <c r="AF5" s="4">
        <f>$AE$11</f>
        <v>4373934.0962481657</v>
      </c>
      <c r="AG5" s="4">
        <f t="shared" ref="AG5:BV5" si="0">$AE$11</f>
        <v>4373934.0962481657</v>
      </c>
      <c r="AH5" s="4">
        <f t="shared" si="0"/>
        <v>4373934.0962481657</v>
      </c>
      <c r="AI5" s="4">
        <f t="shared" si="0"/>
        <v>4373934.0962481657</v>
      </c>
      <c r="AJ5" s="4">
        <f t="shared" si="0"/>
        <v>4373934.0962481657</v>
      </c>
      <c r="AK5" s="4">
        <f t="shared" si="0"/>
        <v>4373934.0962481657</v>
      </c>
      <c r="AL5" s="4">
        <f t="shared" si="0"/>
        <v>4373934.0962481657</v>
      </c>
      <c r="AM5" s="4">
        <f t="shared" si="0"/>
        <v>4373934.0962481657</v>
      </c>
      <c r="AN5" s="4">
        <f t="shared" si="0"/>
        <v>4373934.0962481657</v>
      </c>
      <c r="AO5" s="4">
        <f t="shared" si="0"/>
        <v>4373934.0962481657</v>
      </c>
      <c r="AP5" s="4">
        <f t="shared" si="0"/>
        <v>4373934.0962481657</v>
      </c>
      <c r="AQ5" s="4">
        <f t="shared" si="0"/>
        <v>4373934.0962481657</v>
      </c>
      <c r="AR5" s="4">
        <f t="shared" si="0"/>
        <v>4373934.0962481657</v>
      </c>
      <c r="AS5" s="4">
        <f t="shared" si="0"/>
        <v>4373934.0962481657</v>
      </c>
      <c r="AT5" s="4">
        <f t="shared" si="0"/>
        <v>4373934.0962481657</v>
      </c>
      <c r="AU5" s="4">
        <f t="shared" si="0"/>
        <v>4373934.0962481657</v>
      </c>
      <c r="AV5" s="4">
        <f t="shared" si="0"/>
        <v>4373934.0962481657</v>
      </c>
      <c r="AW5" s="4">
        <f t="shared" si="0"/>
        <v>4373934.0962481657</v>
      </c>
      <c r="AX5" s="4">
        <f t="shared" si="0"/>
        <v>4373934.0962481657</v>
      </c>
      <c r="AY5" s="4">
        <f t="shared" si="0"/>
        <v>4373934.0962481657</v>
      </c>
      <c r="AZ5" s="4">
        <f t="shared" si="0"/>
        <v>4373934.0962481657</v>
      </c>
      <c r="BA5" s="4">
        <f t="shared" si="0"/>
        <v>4373934.0962481657</v>
      </c>
      <c r="BB5" s="4">
        <f t="shared" si="0"/>
        <v>4373934.0962481657</v>
      </c>
      <c r="BC5" s="4">
        <f t="shared" si="0"/>
        <v>4373934.0962481657</v>
      </c>
      <c r="BD5" s="4">
        <f t="shared" si="0"/>
        <v>4373934.0962481657</v>
      </c>
      <c r="BE5" s="4">
        <f t="shared" si="0"/>
        <v>4373934.0962481657</v>
      </c>
      <c r="BF5" s="4">
        <f t="shared" si="0"/>
        <v>4373934.0962481657</v>
      </c>
      <c r="BG5" s="4">
        <f t="shared" si="0"/>
        <v>4373934.0962481657</v>
      </c>
      <c r="BH5" s="4">
        <f t="shared" si="0"/>
        <v>4373934.0962481657</v>
      </c>
      <c r="BI5" s="4">
        <f t="shared" si="0"/>
        <v>4373934.0962481657</v>
      </c>
      <c r="BJ5" s="4">
        <f t="shared" si="0"/>
        <v>4373934.0962481657</v>
      </c>
      <c r="BK5" s="4">
        <f t="shared" si="0"/>
        <v>4373934.0962481657</v>
      </c>
      <c r="BL5" s="4">
        <f t="shared" si="0"/>
        <v>4373934.0962481657</v>
      </c>
      <c r="BM5" s="4">
        <f t="shared" si="0"/>
        <v>4373934.0962481657</v>
      </c>
      <c r="BN5" s="4">
        <f t="shared" si="0"/>
        <v>4373934.0962481657</v>
      </c>
      <c r="BO5" s="4">
        <f t="shared" si="0"/>
        <v>4373934.0962481657</v>
      </c>
      <c r="BP5" s="4">
        <f t="shared" si="0"/>
        <v>4373934.0962481657</v>
      </c>
      <c r="BQ5" s="4">
        <f t="shared" si="0"/>
        <v>4373934.0962481657</v>
      </c>
      <c r="BR5" s="4">
        <f t="shared" si="0"/>
        <v>4373934.0962481657</v>
      </c>
      <c r="BS5" s="4">
        <f t="shared" si="0"/>
        <v>4373934.0962481657</v>
      </c>
      <c r="BT5" s="4">
        <f t="shared" si="0"/>
        <v>4373934.0962481657</v>
      </c>
      <c r="BU5" s="4">
        <f t="shared" si="0"/>
        <v>4373934.0962481657</v>
      </c>
      <c r="BV5" s="4">
        <f t="shared" si="0"/>
        <v>4373934.0962481657</v>
      </c>
    </row>
    <row r="6" spans="1:74">
      <c r="AF6" s="5"/>
    </row>
    <row r="7" spans="1:74">
      <c r="AD7" s="9" t="s">
        <v>56</v>
      </c>
      <c r="AE7">
        <v>10934835.240620416</v>
      </c>
    </row>
    <row r="8" spans="1:74">
      <c r="AD8" s="9" t="s">
        <v>57</v>
      </c>
      <c r="AE8">
        <v>0.05</v>
      </c>
    </row>
    <row r="9" spans="1:74">
      <c r="AD9" s="10" t="s">
        <v>58</v>
      </c>
      <c r="AE9" s="5">
        <f>AE7/AE8</f>
        <v>218696704.8124083</v>
      </c>
    </row>
    <row r="10" spans="1:74">
      <c r="AD10" s="9" t="s">
        <v>59</v>
      </c>
      <c r="AE10" s="5">
        <f>AE9/3</f>
        <v>72898901.604136094</v>
      </c>
    </row>
    <row r="11" spans="1:74">
      <c r="AD11" s="9" t="s">
        <v>60</v>
      </c>
      <c r="AE11" s="5">
        <f>AE10*0.06</f>
        <v>4373934.0962481657</v>
      </c>
    </row>
    <row r="14" spans="1:74">
      <c r="AE14" s="5">
        <v>4373934.0962481704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"/>
  <sheetViews>
    <sheetView workbookViewId="0">
      <selection activeCell="AH4" sqref="AH4"/>
    </sheetView>
  </sheetViews>
  <sheetFormatPr defaultRowHeight="12.75"/>
  <cols>
    <col min="1" max="1" width="10.7109375" customWidth="1"/>
  </cols>
  <sheetData>
    <row r="1" spans="1:7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</row>
    <row r="2" spans="1:74">
      <c r="A2" t="s">
        <v>54</v>
      </c>
      <c r="B2">
        <v>1958</v>
      </c>
      <c r="C2">
        <v>1959</v>
      </c>
      <c r="D2">
        <v>1960</v>
      </c>
      <c r="E2">
        <v>1961</v>
      </c>
      <c r="F2">
        <v>1962</v>
      </c>
      <c r="G2">
        <v>1963</v>
      </c>
      <c r="H2">
        <v>1964</v>
      </c>
      <c r="I2">
        <v>1965</v>
      </c>
      <c r="J2">
        <v>1966</v>
      </c>
      <c r="K2">
        <v>1967</v>
      </c>
      <c r="L2">
        <v>1968</v>
      </c>
      <c r="M2">
        <v>1969</v>
      </c>
      <c r="N2">
        <v>1970</v>
      </c>
      <c r="O2">
        <v>1971</v>
      </c>
      <c r="P2">
        <v>1972</v>
      </c>
      <c r="Q2">
        <v>1973</v>
      </c>
      <c r="R2">
        <v>1974</v>
      </c>
      <c r="S2">
        <v>1975</v>
      </c>
      <c r="T2">
        <v>1976</v>
      </c>
      <c r="U2">
        <v>1977</v>
      </c>
      <c r="V2">
        <v>1978</v>
      </c>
      <c r="W2">
        <v>1979</v>
      </c>
      <c r="X2">
        <v>1980</v>
      </c>
      <c r="Y2">
        <v>1981</v>
      </c>
      <c r="Z2">
        <v>1982</v>
      </c>
      <c r="AA2">
        <v>1983</v>
      </c>
      <c r="AB2">
        <v>1984</v>
      </c>
      <c r="AC2">
        <v>1985</v>
      </c>
      <c r="AD2">
        <v>1986</v>
      </c>
      <c r="AE2">
        <v>1987</v>
      </c>
      <c r="AF2">
        <v>1988</v>
      </c>
      <c r="AG2">
        <v>1989</v>
      </c>
      <c r="AH2">
        <v>1990</v>
      </c>
      <c r="AI2">
        <v>1991</v>
      </c>
      <c r="AJ2">
        <v>1992</v>
      </c>
      <c r="AK2">
        <v>1993</v>
      </c>
      <c r="AL2">
        <v>1994</v>
      </c>
      <c r="AM2">
        <v>1995</v>
      </c>
      <c r="AN2">
        <v>1996</v>
      </c>
      <c r="AO2">
        <v>1997</v>
      </c>
      <c r="AP2">
        <v>1998</v>
      </c>
      <c r="AQ2">
        <v>1999</v>
      </c>
      <c r="AR2">
        <v>2000</v>
      </c>
      <c r="AS2">
        <v>2001</v>
      </c>
      <c r="AT2">
        <v>2002</v>
      </c>
      <c r="AU2">
        <v>2003</v>
      </c>
      <c r="AV2">
        <v>2004</v>
      </c>
      <c r="AW2">
        <v>2005</v>
      </c>
      <c r="AX2">
        <v>2006</v>
      </c>
      <c r="AY2">
        <v>2007</v>
      </c>
      <c r="AZ2">
        <v>2008</v>
      </c>
      <c r="BA2">
        <v>2009</v>
      </c>
      <c r="BB2">
        <v>2010</v>
      </c>
      <c r="BC2">
        <v>2011</v>
      </c>
      <c r="BD2">
        <v>2012</v>
      </c>
      <c r="BE2">
        <v>2013</v>
      </c>
      <c r="BF2">
        <v>2014</v>
      </c>
      <c r="BG2">
        <v>2015</v>
      </c>
      <c r="BH2">
        <v>2016</v>
      </c>
      <c r="BI2">
        <v>2017</v>
      </c>
      <c r="BJ2">
        <v>2018</v>
      </c>
      <c r="BK2">
        <v>2019</v>
      </c>
      <c r="BL2">
        <v>2020</v>
      </c>
      <c r="BM2">
        <v>2021</v>
      </c>
      <c r="BN2">
        <v>2022</v>
      </c>
      <c r="BO2">
        <v>2023</v>
      </c>
      <c r="BP2">
        <v>2024</v>
      </c>
      <c r="BQ2">
        <v>2025</v>
      </c>
      <c r="BR2">
        <v>2026</v>
      </c>
      <c r="BS2">
        <v>2027</v>
      </c>
      <c r="BT2">
        <v>2028</v>
      </c>
      <c r="BU2">
        <v>2029</v>
      </c>
      <c r="BV2">
        <v>2030</v>
      </c>
    </row>
    <row r="4" spans="1:74">
      <c r="A4" t="s">
        <v>52</v>
      </c>
      <c r="B4">
        <f>Assumptions!$C$30</f>
        <v>1620000</v>
      </c>
      <c r="C4">
        <f>Assumptions!$C$30</f>
        <v>1620000</v>
      </c>
      <c r="D4">
        <f>Assumptions!$C$30</f>
        <v>1620000</v>
      </c>
      <c r="E4">
        <f>Assumptions!$C$30</f>
        <v>1620000</v>
      </c>
      <c r="F4">
        <f>Assumptions!$C$30</f>
        <v>1620000</v>
      </c>
      <c r="G4">
        <f>Assumptions!$C$30</f>
        <v>1620000</v>
      </c>
      <c r="H4">
        <f>Assumptions!$C$30</f>
        <v>1620000</v>
      </c>
      <c r="I4">
        <f>Assumptions!$C$30</f>
        <v>1620000</v>
      </c>
      <c r="J4">
        <f>Assumptions!$C$30</f>
        <v>1620000</v>
      </c>
      <c r="K4">
        <f>Assumptions!$C$30</f>
        <v>1620000</v>
      </c>
      <c r="L4">
        <f>Assumptions!$C$30</f>
        <v>1620000</v>
      </c>
      <c r="M4">
        <f>Assumptions!$C$30</f>
        <v>1620000</v>
      </c>
      <c r="N4">
        <f>Assumptions!$C$30</f>
        <v>1620000</v>
      </c>
      <c r="O4">
        <f>Assumptions!$C$30</f>
        <v>1620000</v>
      </c>
      <c r="P4">
        <f>Assumptions!$C$30</f>
        <v>1620000</v>
      </c>
      <c r="Q4">
        <f>Assumptions!$C$30</f>
        <v>1620000</v>
      </c>
      <c r="R4">
        <f>Assumptions!$C$30</f>
        <v>1620000</v>
      </c>
      <c r="S4">
        <f>Assumptions!$C$30</f>
        <v>1620000</v>
      </c>
      <c r="T4">
        <f>Assumptions!D30*5+(Assumptions!D31*7)</f>
        <v>990000</v>
      </c>
      <c r="U4">
        <f>Assumptions!$C$31</f>
        <v>540000</v>
      </c>
      <c r="V4">
        <f>Assumptions!$C$31</f>
        <v>540000</v>
      </c>
      <c r="W4">
        <f>Assumptions!$C$31</f>
        <v>540000</v>
      </c>
      <c r="X4">
        <f>Assumptions!$C$31</f>
        <v>540000</v>
      </c>
      <c r="Y4">
        <f>Assumptions!$C$31</f>
        <v>540000</v>
      </c>
      <c r="Z4">
        <f>Assumptions!$C$31</f>
        <v>540000</v>
      </c>
      <c r="AA4">
        <f>Assumptions!$C$31</f>
        <v>540000</v>
      </c>
      <c r="AB4">
        <f>Assumptions!$C$31</f>
        <v>540000</v>
      </c>
      <c r="AC4">
        <f>Assumptions!$C$31</f>
        <v>540000</v>
      </c>
      <c r="AD4">
        <f>Assumptions!$C$31</f>
        <v>540000</v>
      </c>
      <c r="AE4">
        <f>Assumptions!$C$31</f>
        <v>540000</v>
      </c>
      <c r="AF4">
        <f>Assumptions!$C$31</f>
        <v>540000</v>
      </c>
      <c r="AG4">
        <f>Assumptions!$C$31</f>
        <v>540000</v>
      </c>
      <c r="AH4">
        <f>Assumptions!$C$31</f>
        <v>540000</v>
      </c>
      <c r="AI4">
        <f>Assumptions!$C$31</f>
        <v>540000</v>
      </c>
      <c r="AJ4">
        <f>Assumptions!$C$31</f>
        <v>540000</v>
      </c>
      <c r="AK4">
        <f>Assumptions!$C$31</f>
        <v>540000</v>
      </c>
      <c r="AL4">
        <f>Assumptions!$C$31</f>
        <v>540000</v>
      </c>
      <c r="AM4">
        <f>Assumptions!$C$31</f>
        <v>540000</v>
      </c>
      <c r="AN4">
        <f>Assumptions!$C$31</f>
        <v>540000</v>
      </c>
      <c r="AO4">
        <f>Assumptions!$C$31</f>
        <v>540000</v>
      </c>
      <c r="AP4">
        <f>Assumptions!$C$31</f>
        <v>540000</v>
      </c>
      <c r="AQ4">
        <f>Assumptions!$C$31</f>
        <v>540000</v>
      </c>
      <c r="AR4">
        <f>Assumptions!$C$31</f>
        <v>540000</v>
      </c>
      <c r="AS4">
        <f>Assumptions!$C$31</f>
        <v>540000</v>
      </c>
      <c r="AT4">
        <f>Assumptions!$C$31</f>
        <v>540000</v>
      </c>
      <c r="AU4">
        <f>Assumptions!$C$31</f>
        <v>540000</v>
      </c>
      <c r="AV4">
        <f>Assumptions!$C$31</f>
        <v>540000</v>
      </c>
      <c r="AW4">
        <f>Assumptions!$C$31</f>
        <v>540000</v>
      </c>
      <c r="AX4">
        <f>Assumptions!$C$31</f>
        <v>540000</v>
      </c>
      <c r="AY4">
        <f>Assumptions!$C$31</f>
        <v>540000</v>
      </c>
      <c r="AZ4">
        <f>Assumptions!$C$31</f>
        <v>540000</v>
      </c>
      <c r="BA4">
        <f>Assumptions!$C$31</f>
        <v>540000</v>
      </c>
      <c r="BB4">
        <f>Assumptions!$C$31</f>
        <v>540000</v>
      </c>
      <c r="BC4">
        <f>Assumptions!$C$31</f>
        <v>540000</v>
      </c>
      <c r="BD4">
        <f>Assumptions!$C$31</f>
        <v>540000</v>
      </c>
      <c r="BE4">
        <f>Assumptions!$C$31</f>
        <v>540000</v>
      </c>
      <c r="BF4">
        <f>Assumptions!$C$31</f>
        <v>540000</v>
      </c>
      <c r="BG4">
        <f>Assumptions!$C$31</f>
        <v>540000</v>
      </c>
      <c r="BH4">
        <f>Assumptions!$C$31</f>
        <v>540000</v>
      </c>
      <c r="BI4">
        <f>Assumptions!$C$31</f>
        <v>540000</v>
      </c>
      <c r="BJ4">
        <f>Assumptions!$C$31</f>
        <v>540000</v>
      </c>
      <c r="BK4">
        <f>Assumptions!$C$31</f>
        <v>540000</v>
      </c>
      <c r="BL4">
        <f>Assumptions!$C$31</f>
        <v>540000</v>
      </c>
      <c r="BM4">
        <f>Assumptions!$C$31</f>
        <v>540000</v>
      </c>
      <c r="BN4">
        <f>Assumptions!$C$31</f>
        <v>540000</v>
      </c>
      <c r="BO4">
        <f>Assumptions!$C$31</f>
        <v>540000</v>
      </c>
      <c r="BP4">
        <f>Assumptions!$C$31</f>
        <v>540000</v>
      </c>
      <c r="BQ4">
        <f>Assumptions!$C$31</f>
        <v>540000</v>
      </c>
      <c r="BR4">
        <f>Assumptions!$C$31</f>
        <v>540000</v>
      </c>
      <c r="BS4">
        <f>Assumptions!$C$31</f>
        <v>540000</v>
      </c>
      <c r="BT4">
        <f>Assumptions!$C$31</f>
        <v>540000</v>
      </c>
      <c r="BU4">
        <f>Assumptions!$C$31</f>
        <v>540000</v>
      </c>
      <c r="BV4">
        <f>Assumptions!$C$31</f>
        <v>540000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20"/>
  <sheetViews>
    <sheetView workbookViewId="0">
      <selection activeCell="B5" sqref="B5"/>
    </sheetView>
  </sheetViews>
  <sheetFormatPr defaultRowHeight="12.75"/>
  <cols>
    <col min="1" max="1" width="29.28515625" bestFit="1" customWidth="1"/>
    <col min="2" max="2" width="11.7109375" customWidth="1"/>
    <col min="3" max="15" width="11.7109375" bestFit="1" customWidth="1"/>
    <col min="16" max="16" width="12" bestFit="1" customWidth="1"/>
    <col min="17" max="18" width="11.7109375" bestFit="1" customWidth="1"/>
    <col min="19" max="19" width="13.42578125" bestFit="1" customWidth="1"/>
    <col min="20" max="20" width="12" bestFit="1" customWidth="1"/>
    <col min="21" max="31" width="11.7109375" bestFit="1" customWidth="1"/>
    <col min="32" max="74" width="14" bestFit="1" customWidth="1"/>
  </cols>
  <sheetData>
    <row r="1" spans="1:7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</row>
    <row r="2" spans="1:74">
      <c r="A2" t="s">
        <v>54</v>
      </c>
      <c r="B2">
        <v>1958</v>
      </c>
      <c r="C2">
        <v>1959</v>
      </c>
      <c r="D2">
        <v>1960</v>
      </c>
      <c r="E2">
        <v>1961</v>
      </c>
      <c r="F2">
        <v>1962</v>
      </c>
      <c r="G2">
        <v>1963</v>
      </c>
      <c r="H2">
        <v>1964</v>
      </c>
      <c r="I2">
        <v>1965</v>
      </c>
      <c r="J2">
        <v>1966</v>
      </c>
      <c r="K2">
        <v>1967</v>
      </c>
      <c r="L2">
        <v>1968</v>
      </c>
      <c r="M2">
        <v>1969</v>
      </c>
      <c r="N2">
        <v>1970</v>
      </c>
      <c r="O2">
        <v>1971</v>
      </c>
      <c r="P2">
        <v>1972</v>
      </c>
      <c r="Q2">
        <v>1973</v>
      </c>
      <c r="R2">
        <v>1974</v>
      </c>
      <c r="S2">
        <v>1975</v>
      </c>
      <c r="T2">
        <v>1976</v>
      </c>
      <c r="U2">
        <v>1977</v>
      </c>
      <c r="V2">
        <v>1978</v>
      </c>
      <c r="W2">
        <v>1979</v>
      </c>
      <c r="X2">
        <v>1980</v>
      </c>
      <c r="Y2">
        <v>1981</v>
      </c>
      <c r="Z2">
        <v>1982</v>
      </c>
      <c r="AA2">
        <v>1983</v>
      </c>
      <c r="AB2">
        <v>1984</v>
      </c>
      <c r="AC2">
        <v>1985</v>
      </c>
      <c r="AD2">
        <v>1986</v>
      </c>
      <c r="AE2">
        <v>1987</v>
      </c>
      <c r="AF2">
        <v>1988</v>
      </c>
      <c r="AG2">
        <v>1989</v>
      </c>
      <c r="AH2">
        <v>1990</v>
      </c>
      <c r="AI2">
        <v>1991</v>
      </c>
      <c r="AJ2">
        <v>1992</v>
      </c>
      <c r="AK2">
        <v>1993</v>
      </c>
      <c r="AL2">
        <v>1994</v>
      </c>
      <c r="AM2">
        <v>1995</v>
      </c>
      <c r="AN2">
        <v>1996</v>
      </c>
      <c r="AO2">
        <v>1997</v>
      </c>
      <c r="AP2">
        <v>1998</v>
      </c>
      <c r="AQ2">
        <v>1999</v>
      </c>
      <c r="AR2">
        <v>2000</v>
      </c>
      <c r="AS2">
        <v>2001</v>
      </c>
      <c r="AT2">
        <v>2002</v>
      </c>
      <c r="AU2">
        <v>2003</v>
      </c>
      <c r="AV2">
        <v>2004</v>
      </c>
      <c r="AW2">
        <v>2005</v>
      </c>
      <c r="AX2">
        <v>2006</v>
      </c>
      <c r="AY2">
        <v>2007</v>
      </c>
      <c r="AZ2">
        <v>2008</v>
      </c>
      <c r="BA2">
        <v>2009</v>
      </c>
      <c r="BB2">
        <v>2010</v>
      </c>
      <c r="BC2">
        <v>2011</v>
      </c>
      <c r="BD2">
        <v>2012</v>
      </c>
      <c r="BE2">
        <v>2013</v>
      </c>
      <c r="BF2">
        <v>2014</v>
      </c>
      <c r="BG2">
        <v>2015</v>
      </c>
      <c r="BH2">
        <v>2016</v>
      </c>
      <c r="BI2">
        <v>2017</v>
      </c>
      <c r="BJ2">
        <v>2018</v>
      </c>
      <c r="BK2">
        <v>2019</v>
      </c>
      <c r="BL2">
        <v>2020</v>
      </c>
      <c r="BM2">
        <v>2021</v>
      </c>
      <c r="BN2">
        <v>2022</v>
      </c>
      <c r="BO2">
        <v>2023</v>
      </c>
      <c r="BP2">
        <v>2024</v>
      </c>
      <c r="BQ2">
        <v>2025</v>
      </c>
      <c r="BR2">
        <v>2026</v>
      </c>
      <c r="BS2">
        <v>2027</v>
      </c>
      <c r="BT2">
        <v>2028</v>
      </c>
      <c r="BU2">
        <v>2029</v>
      </c>
      <c r="BV2">
        <v>2030</v>
      </c>
    </row>
    <row r="4" spans="1:74">
      <c r="A4" t="s">
        <v>55</v>
      </c>
      <c r="B4">
        <f>Assumptions!$B$7</f>
        <v>2540000</v>
      </c>
      <c r="C4">
        <f>Assumptions!$B$7</f>
        <v>2540000</v>
      </c>
      <c r="D4">
        <f>Assumptions!$B$7</f>
        <v>2540000</v>
      </c>
      <c r="E4">
        <f>Assumptions!$B$7</f>
        <v>2540000</v>
      </c>
      <c r="F4">
        <f>Assumptions!$B$7</f>
        <v>2540000</v>
      </c>
      <c r="G4">
        <f>Assumptions!$B$7</f>
        <v>2540000</v>
      </c>
      <c r="H4">
        <f>Assumptions!$B$7</f>
        <v>2540000</v>
      </c>
      <c r="I4">
        <f>Assumptions!$B$7</f>
        <v>2540000</v>
      </c>
      <c r="J4">
        <f>Assumptions!$B$7</f>
        <v>2540000</v>
      </c>
      <c r="K4">
        <f>Assumptions!$B$7</f>
        <v>2540000</v>
      </c>
      <c r="L4">
        <f>Assumptions!$B$7</f>
        <v>2540000</v>
      </c>
      <c r="M4">
        <f>Assumptions!$B$7</f>
        <v>2540000</v>
      </c>
      <c r="N4">
        <f>Assumptions!$B$7</f>
        <v>2540000</v>
      </c>
      <c r="O4">
        <f>Assumptions!$B$7</f>
        <v>2540000</v>
      </c>
      <c r="P4">
        <f>(Assumptions!D7*11)+Assumptions!D8</f>
        <v>2539166.6666666665</v>
      </c>
      <c r="Q4">
        <f>Assumptions!$B$8</f>
        <v>2530000</v>
      </c>
      <c r="R4">
        <f>Assumptions!$B$8</f>
        <v>2530000</v>
      </c>
      <c r="S4">
        <f>Assumptions!$B$8</f>
        <v>2530000</v>
      </c>
      <c r="T4">
        <f>(4*Assumptions!$D$8)+(8*Assumptions!D9)</f>
        <v>2026000</v>
      </c>
      <c r="U4">
        <f>Assumptions!$B$9</f>
        <v>1774000</v>
      </c>
      <c r="V4">
        <f>Assumptions!$B$9</f>
        <v>1774000</v>
      </c>
      <c r="W4">
        <f>Assumptions!$B$9</f>
        <v>1774000</v>
      </c>
      <c r="X4">
        <f>Assumptions!$B$9</f>
        <v>1774000</v>
      </c>
      <c r="Y4">
        <f>Assumptions!$B$9</f>
        <v>1774000</v>
      </c>
      <c r="Z4">
        <f>Assumptions!$B$9</f>
        <v>1774000</v>
      </c>
      <c r="AA4">
        <f>Assumptions!$B$9</f>
        <v>1774000</v>
      </c>
      <c r="AB4">
        <f>Assumptions!$B$9</f>
        <v>1774000</v>
      </c>
      <c r="AC4">
        <f>Assumptions!$B$9</f>
        <v>1774000</v>
      </c>
      <c r="AD4">
        <f>Assumptions!$B$9</f>
        <v>1774000</v>
      </c>
      <c r="AE4">
        <f>Assumptions!$B$9</f>
        <v>1774000</v>
      </c>
      <c r="AF4">
        <f>Assumptions!$B$9</f>
        <v>1774000</v>
      </c>
      <c r="AG4">
        <f>Assumptions!$B$9</f>
        <v>1774000</v>
      </c>
      <c r="AH4">
        <f>Assumptions!$B$9</f>
        <v>1774000</v>
      </c>
      <c r="AI4">
        <f>Assumptions!$B$9</f>
        <v>1774000</v>
      </c>
      <c r="AJ4">
        <f>Assumptions!$B$9</f>
        <v>1774000</v>
      </c>
      <c r="AK4">
        <f>Assumptions!$B$9</f>
        <v>1774000</v>
      </c>
      <c r="AL4">
        <f>Assumptions!$B$9</f>
        <v>1774000</v>
      </c>
      <c r="AM4">
        <f>Assumptions!$B$9</f>
        <v>1774000</v>
      </c>
      <c r="AN4">
        <f>Assumptions!$B$9</f>
        <v>1774000</v>
      </c>
      <c r="AO4">
        <f>Assumptions!$B$9</f>
        <v>1774000</v>
      </c>
      <c r="AP4">
        <f>Assumptions!$B$9</f>
        <v>1774000</v>
      </c>
      <c r="AQ4">
        <f>Assumptions!$B$9</f>
        <v>1774000</v>
      </c>
      <c r="AR4">
        <f>Assumptions!$B$9</f>
        <v>1774000</v>
      </c>
      <c r="AS4">
        <f>Assumptions!$B$9</f>
        <v>1774000</v>
      </c>
      <c r="AT4">
        <f>Assumptions!$B$9</f>
        <v>1774000</v>
      </c>
      <c r="AU4">
        <f>Assumptions!$B$9</f>
        <v>1774000</v>
      </c>
      <c r="AV4">
        <f>Assumptions!$B$9</f>
        <v>1774000</v>
      </c>
      <c r="AW4">
        <f>Assumptions!$B$9</f>
        <v>1774000</v>
      </c>
      <c r="AX4">
        <f>Assumptions!$B$9</f>
        <v>1774000</v>
      </c>
      <c r="AY4">
        <f>Assumptions!$B$9</f>
        <v>1774000</v>
      </c>
      <c r="AZ4">
        <f>Assumptions!$B$9</f>
        <v>1774000</v>
      </c>
      <c r="BA4">
        <f>Assumptions!$B$9</f>
        <v>1774000</v>
      </c>
      <c r="BB4">
        <f>Assumptions!$B$9</f>
        <v>1774000</v>
      </c>
      <c r="BC4">
        <f>Assumptions!$B$9</f>
        <v>1774000</v>
      </c>
      <c r="BD4">
        <f>Assumptions!$B$9</f>
        <v>1774000</v>
      </c>
      <c r="BE4">
        <f>Assumptions!$B$9</f>
        <v>1774000</v>
      </c>
      <c r="BF4">
        <f>Assumptions!$B$9</f>
        <v>1774000</v>
      </c>
      <c r="BG4">
        <f>Assumptions!$B$9</f>
        <v>1774000</v>
      </c>
      <c r="BH4">
        <f>Assumptions!$B$9</f>
        <v>1774000</v>
      </c>
      <c r="BI4">
        <f>Assumptions!$B$9</f>
        <v>1774000</v>
      </c>
      <c r="BJ4">
        <f>Assumptions!$B$9</f>
        <v>1774000</v>
      </c>
      <c r="BK4">
        <f>Assumptions!$B$9</f>
        <v>1774000</v>
      </c>
      <c r="BL4">
        <f>Assumptions!$B$9</f>
        <v>1774000</v>
      </c>
      <c r="BM4">
        <f>Assumptions!$B$9</f>
        <v>1774000</v>
      </c>
      <c r="BN4">
        <f>Assumptions!$B$9</f>
        <v>1774000</v>
      </c>
      <c r="BO4">
        <f>Assumptions!$B$9</f>
        <v>1774000</v>
      </c>
      <c r="BP4">
        <f>Assumptions!$B$9</f>
        <v>1774000</v>
      </c>
      <c r="BQ4">
        <f>Assumptions!$B$9</f>
        <v>1774000</v>
      </c>
      <c r="BR4">
        <f>Assumptions!$B$9</f>
        <v>1774000</v>
      </c>
      <c r="BS4">
        <f>Assumptions!$B$9</f>
        <v>1774000</v>
      </c>
      <c r="BT4">
        <f>Assumptions!$B$9</f>
        <v>1774000</v>
      </c>
      <c r="BU4">
        <f>Assumptions!$B$9</f>
        <v>1774000</v>
      </c>
      <c r="BV4">
        <f>Assumptions!$B$9</f>
        <v>1774000</v>
      </c>
    </row>
    <row r="5" spans="1:74">
      <c r="A5" t="s">
        <v>61</v>
      </c>
      <c r="AF5" s="4">
        <f>NYCR!$AF$5-NYCR!$AE$5</f>
        <v>3983934.0962481657</v>
      </c>
      <c r="AG5" s="4">
        <f>NYCR!$AF$5-NYCR!$AE$5</f>
        <v>3983934.0962481657</v>
      </c>
      <c r="AH5" s="4">
        <f>NYCR!$AF$5-NYCR!$AE$5</f>
        <v>3983934.0962481657</v>
      </c>
      <c r="AI5" s="4">
        <f>NYCR!$AF$5-NYCR!$AE$5</f>
        <v>3983934.0962481657</v>
      </c>
      <c r="AJ5" s="4">
        <f>NYCR!$AF$5-NYCR!$AE$5</f>
        <v>3983934.0962481657</v>
      </c>
      <c r="AK5" s="4">
        <f>NYCR!$AF$5-NYCR!$AE$5</f>
        <v>3983934.0962481657</v>
      </c>
      <c r="AL5" s="4">
        <f>NYCR!$AF$5-NYCR!$AE$5</f>
        <v>3983934.0962481657</v>
      </c>
      <c r="AM5" s="4">
        <f>NYCR!$AF$5-NYCR!$AE$5</f>
        <v>3983934.0962481657</v>
      </c>
      <c r="AN5" s="4">
        <f>NYCR!$AF$5-NYCR!$AE$5</f>
        <v>3983934.0962481657</v>
      </c>
      <c r="AO5" s="4">
        <f>NYCR!$AF$5-NYCR!$AE$5</f>
        <v>3983934.0962481657</v>
      </c>
      <c r="AP5" s="4">
        <f>NYCR!$AF$5-NYCR!$AE$5</f>
        <v>3983934.0962481657</v>
      </c>
      <c r="AQ5" s="4">
        <f>NYCR!$AF$5-NYCR!$AE$5</f>
        <v>3983934.0962481657</v>
      </c>
      <c r="AR5" s="4">
        <f>NYCR!$AF$5-NYCR!$AE$5</f>
        <v>3983934.0962481657</v>
      </c>
      <c r="AS5" s="4">
        <f>NYCR!$AF$5-NYCR!$AE$5</f>
        <v>3983934.0962481657</v>
      </c>
      <c r="AT5" s="4">
        <f>NYCR!$AF$5-NYCR!$AE$5</f>
        <v>3983934.0962481657</v>
      </c>
      <c r="AU5" s="4">
        <f>NYCR!$AF$5-NYCR!$AE$5</f>
        <v>3983934.0962481657</v>
      </c>
      <c r="AV5" s="4">
        <f>NYCR!$AF$5-NYCR!$AE$5</f>
        <v>3983934.0962481657</v>
      </c>
      <c r="AW5" s="4">
        <f>NYCR!$AF$5-NYCR!$AE$5</f>
        <v>3983934.0962481657</v>
      </c>
      <c r="AX5" s="4">
        <f>NYCR!$AF$5-NYCR!$AE$5</f>
        <v>3983934.0962481657</v>
      </c>
      <c r="AY5" s="4">
        <f>NYCR!$AF$5-NYCR!$AE$5</f>
        <v>3983934.0962481657</v>
      </c>
      <c r="AZ5" s="4">
        <f>NYCR!$AF$5-NYCR!$AE$5</f>
        <v>3983934.0962481657</v>
      </c>
      <c r="BA5" s="4">
        <f>NYCR!$AF$5-NYCR!$AE$5</f>
        <v>3983934.0962481657</v>
      </c>
      <c r="BB5" s="4">
        <f>NYCR!$AF$5-NYCR!$AE$5</f>
        <v>3983934.0962481657</v>
      </c>
      <c r="BC5" s="4">
        <f>NYCR!$AF$5-NYCR!$AE$5</f>
        <v>3983934.0962481657</v>
      </c>
      <c r="BD5" s="4">
        <f>NYCR!$AF$5-NYCR!$AE$5</f>
        <v>3983934.0962481657</v>
      </c>
      <c r="BE5" s="4">
        <f>NYCR!$AF$5-NYCR!$AE$5</f>
        <v>3983934.0962481657</v>
      </c>
      <c r="BF5" s="4">
        <f>NYCR!$AF$5-NYCR!$AE$5</f>
        <v>3983934.0962481657</v>
      </c>
      <c r="BG5" s="4">
        <f>NYCR!$AF$5-NYCR!$AE$5</f>
        <v>3983934.0962481657</v>
      </c>
      <c r="BH5" s="4">
        <f>NYCR!$AF$5-NYCR!$AE$5</f>
        <v>3983934.0962481657</v>
      </c>
      <c r="BI5" s="4">
        <f>NYCR!$AF$5-NYCR!$AE$5</f>
        <v>3983934.0962481657</v>
      </c>
      <c r="BJ5" s="4">
        <f>NYCR!$AF$5-NYCR!$AE$5</f>
        <v>3983934.0962481657</v>
      </c>
      <c r="BK5" s="4">
        <f>NYCR!$AF$5-NYCR!$AE$5</f>
        <v>3983934.0962481657</v>
      </c>
      <c r="BL5" s="4">
        <f>NYCR!$AF$5-NYCR!$AE$5</f>
        <v>3983934.0962481657</v>
      </c>
      <c r="BM5" s="4">
        <f>NYCR!$AF$5-NYCR!$AE$5</f>
        <v>3983934.0962481657</v>
      </c>
      <c r="BN5" s="4">
        <f>NYCR!$AF$5-NYCR!$AE$5</f>
        <v>3983934.0962481657</v>
      </c>
      <c r="BO5" s="4">
        <f>NYCR!$AF$5-NYCR!$AE$5</f>
        <v>3983934.0962481657</v>
      </c>
      <c r="BP5" s="4">
        <f>NYCR!$AF$5-NYCR!$AE$5</f>
        <v>3983934.0962481657</v>
      </c>
      <c r="BQ5" s="4">
        <f>NYCR!$AF$5-NYCR!$AE$5</f>
        <v>3983934.0962481657</v>
      </c>
      <c r="BR5" s="4">
        <f>NYCR!$AF$5-NYCR!$AE$5</f>
        <v>3983934.0962481657</v>
      </c>
      <c r="BS5" s="4">
        <f>NYCR!$AF$5-NYCR!$AE$5</f>
        <v>3983934.0962481657</v>
      </c>
      <c r="BT5" s="4">
        <f>NYCR!$AF$5-NYCR!$AE$5</f>
        <v>3983934.0962481657</v>
      </c>
      <c r="BU5" s="4">
        <f>NYCR!$AF$5-NYCR!$AE$5</f>
        <v>3983934.0962481657</v>
      </c>
      <c r="BV5" s="4">
        <f>NYCR!$AF$5-NYCR!$AE$5</f>
        <v>3983934.0962481657</v>
      </c>
    </row>
    <row r="6" spans="1:74">
      <c r="A6" t="s">
        <v>62</v>
      </c>
      <c r="B6">
        <f>SUM(B4:B5)</f>
        <v>2540000</v>
      </c>
      <c r="C6">
        <f t="shared" ref="C6:AE6" si="0">SUM(C4:C4)</f>
        <v>2540000</v>
      </c>
      <c r="D6">
        <f t="shared" si="0"/>
        <v>2540000</v>
      </c>
      <c r="E6">
        <f t="shared" si="0"/>
        <v>2540000</v>
      </c>
      <c r="F6">
        <f t="shared" si="0"/>
        <v>2540000</v>
      </c>
      <c r="G6">
        <f t="shared" si="0"/>
        <v>2540000</v>
      </c>
      <c r="H6">
        <f t="shared" si="0"/>
        <v>2540000</v>
      </c>
      <c r="I6">
        <f t="shared" si="0"/>
        <v>2540000</v>
      </c>
      <c r="J6">
        <f t="shared" si="0"/>
        <v>2540000</v>
      </c>
      <c r="K6">
        <f t="shared" si="0"/>
        <v>2540000</v>
      </c>
      <c r="L6">
        <f t="shared" si="0"/>
        <v>2540000</v>
      </c>
      <c r="M6">
        <f t="shared" si="0"/>
        <v>2540000</v>
      </c>
      <c r="N6">
        <f t="shared" si="0"/>
        <v>2540000</v>
      </c>
      <c r="O6">
        <f t="shared" si="0"/>
        <v>2540000</v>
      </c>
      <c r="P6">
        <f t="shared" si="0"/>
        <v>2539166.6666666665</v>
      </c>
      <c r="Q6">
        <f t="shared" si="0"/>
        <v>2530000</v>
      </c>
      <c r="R6">
        <f t="shared" si="0"/>
        <v>2530000</v>
      </c>
      <c r="S6">
        <f t="shared" si="0"/>
        <v>2530000</v>
      </c>
      <c r="T6">
        <f t="shared" si="0"/>
        <v>2026000</v>
      </c>
      <c r="U6">
        <f t="shared" si="0"/>
        <v>1774000</v>
      </c>
      <c r="V6">
        <f t="shared" si="0"/>
        <v>1774000</v>
      </c>
      <c r="W6">
        <f t="shared" si="0"/>
        <v>1774000</v>
      </c>
      <c r="X6">
        <f t="shared" si="0"/>
        <v>1774000</v>
      </c>
      <c r="Y6">
        <f t="shared" si="0"/>
        <v>1774000</v>
      </c>
      <c r="Z6">
        <f t="shared" si="0"/>
        <v>1774000</v>
      </c>
      <c r="AA6">
        <f t="shared" si="0"/>
        <v>1774000</v>
      </c>
      <c r="AB6">
        <f t="shared" si="0"/>
        <v>1774000</v>
      </c>
      <c r="AC6">
        <f t="shared" si="0"/>
        <v>1774000</v>
      </c>
      <c r="AD6">
        <f t="shared" si="0"/>
        <v>1774000</v>
      </c>
      <c r="AE6">
        <f t="shared" si="0"/>
        <v>1774000</v>
      </c>
      <c r="AF6">
        <f>SUM(AF4:AF5)</f>
        <v>5757934.0962481657</v>
      </c>
      <c r="AG6">
        <f t="shared" ref="AG6:BV6" si="1">SUM(AG4:AG5)</f>
        <v>5757934.0962481657</v>
      </c>
      <c r="AH6">
        <f t="shared" si="1"/>
        <v>5757934.0962481657</v>
      </c>
      <c r="AI6">
        <f t="shared" si="1"/>
        <v>5757934.0962481657</v>
      </c>
      <c r="AJ6">
        <f t="shared" si="1"/>
        <v>5757934.0962481657</v>
      </c>
      <c r="AK6">
        <f t="shared" si="1"/>
        <v>5757934.0962481657</v>
      </c>
      <c r="AL6">
        <f t="shared" si="1"/>
        <v>5757934.0962481657</v>
      </c>
      <c r="AM6">
        <f t="shared" si="1"/>
        <v>5757934.0962481657</v>
      </c>
      <c r="AN6">
        <f t="shared" si="1"/>
        <v>5757934.0962481657</v>
      </c>
      <c r="AO6">
        <f t="shared" si="1"/>
        <v>5757934.0962481657</v>
      </c>
      <c r="AP6">
        <f t="shared" si="1"/>
        <v>5757934.0962481657</v>
      </c>
      <c r="AQ6">
        <f t="shared" si="1"/>
        <v>5757934.0962481657</v>
      </c>
      <c r="AR6">
        <f t="shared" si="1"/>
        <v>5757934.0962481657</v>
      </c>
      <c r="AS6">
        <f t="shared" si="1"/>
        <v>5757934.0962481657</v>
      </c>
      <c r="AT6">
        <f t="shared" si="1"/>
        <v>5757934.0962481657</v>
      </c>
      <c r="AU6">
        <f t="shared" si="1"/>
        <v>5757934.0962481657</v>
      </c>
      <c r="AV6">
        <f t="shared" si="1"/>
        <v>5757934.0962481657</v>
      </c>
      <c r="AW6">
        <f t="shared" si="1"/>
        <v>5757934.0962481657</v>
      </c>
      <c r="AX6">
        <f t="shared" si="1"/>
        <v>5757934.0962481657</v>
      </c>
      <c r="AY6">
        <f t="shared" si="1"/>
        <v>5757934.0962481657</v>
      </c>
      <c r="AZ6">
        <f t="shared" si="1"/>
        <v>5757934.0962481657</v>
      </c>
      <c r="BA6">
        <f t="shared" si="1"/>
        <v>5757934.0962481657</v>
      </c>
      <c r="BB6">
        <f t="shared" si="1"/>
        <v>5757934.0962481657</v>
      </c>
      <c r="BC6">
        <f t="shared" si="1"/>
        <v>5757934.0962481657</v>
      </c>
      <c r="BD6">
        <f t="shared" si="1"/>
        <v>5757934.0962481657</v>
      </c>
      <c r="BE6">
        <f t="shared" si="1"/>
        <v>5757934.0962481657</v>
      </c>
      <c r="BF6">
        <f t="shared" si="1"/>
        <v>5757934.0962481657</v>
      </c>
      <c r="BG6">
        <f t="shared" si="1"/>
        <v>5757934.0962481657</v>
      </c>
      <c r="BH6">
        <f t="shared" si="1"/>
        <v>5757934.0962481657</v>
      </c>
      <c r="BI6">
        <f t="shared" si="1"/>
        <v>5757934.0962481657</v>
      </c>
      <c r="BJ6">
        <f t="shared" si="1"/>
        <v>5757934.0962481657</v>
      </c>
      <c r="BK6">
        <f t="shared" si="1"/>
        <v>5757934.0962481657</v>
      </c>
      <c r="BL6">
        <f t="shared" si="1"/>
        <v>5757934.0962481657</v>
      </c>
      <c r="BM6">
        <f t="shared" si="1"/>
        <v>5757934.0962481657</v>
      </c>
      <c r="BN6">
        <f t="shared" si="1"/>
        <v>5757934.0962481657</v>
      </c>
      <c r="BO6">
        <f t="shared" si="1"/>
        <v>5757934.0962481657</v>
      </c>
      <c r="BP6">
        <f t="shared" si="1"/>
        <v>5757934.0962481657</v>
      </c>
      <c r="BQ6">
        <f t="shared" si="1"/>
        <v>5757934.0962481657</v>
      </c>
      <c r="BR6">
        <f t="shared" si="1"/>
        <v>5757934.0962481657</v>
      </c>
      <c r="BS6">
        <f t="shared" si="1"/>
        <v>5757934.0962481657</v>
      </c>
      <c r="BT6">
        <f t="shared" si="1"/>
        <v>5757934.0962481657</v>
      </c>
      <c r="BU6">
        <f t="shared" si="1"/>
        <v>5757934.0962481657</v>
      </c>
      <c r="BV6">
        <f t="shared" si="1"/>
        <v>5757934.0962481657</v>
      </c>
    </row>
    <row r="8" spans="1:74">
      <c r="A8" t="s">
        <v>18</v>
      </c>
    </row>
    <row r="10" spans="1:74">
      <c r="A10" t="s">
        <v>63</v>
      </c>
      <c r="B10">
        <f>Assumptions!$C$30</f>
        <v>1620000</v>
      </c>
      <c r="C10">
        <f>Assumptions!$C$30</f>
        <v>1620000</v>
      </c>
      <c r="D10">
        <f>Assumptions!$C$30</f>
        <v>1620000</v>
      </c>
      <c r="E10">
        <f>Assumptions!$C$30</f>
        <v>1620000</v>
      </c>
      <c r="F10">
        <f>Assumptions!$C$30</f>
        <v>1620000</v>
      </c>
      <c r="G10">
        <f>Assumptions!$C$30</f>
        <v>1620000</v>
      </c>
      <c r="H10">
        <f>Assumptions!$C$30</f>
        <v>1620000</v>
      </c>
      <c r="I10">
        <f>Assumptions!$C$30</f>
        <v>1620000</v>
      </c>
      <c r="J10">
        <f>Assumptions!$C$30</f>
        <v>1620000</v>
      </c>
      <c r="K10">
        <f>Assumptions!$C$30</f>
        <v>1620000</v>
      </c>
      <c r="L10">
        <f>Assumptions!$C$30</f>
        <v>1620000</v>
      </c>
      <c r="M10">
        <f>Assumptions!$C$30</f>
        <v>1620000</v>
      </c>
      <c r="N10">
        <f>Assumptions!$C$30</f>
        <v>1620000</v>
      </c>
      <c r="O10">
        <f>Assumptions!$C$30</f>
        <v>1620000</v>
      </c>
      <c r="P10">
        <f>Assumptions!$C$30</f>
        <v>1620000</v>
      </c>
      <c r="Q10">
        <f>Assumptions!$C$30</f>
        <v>1620000</v>
      </c>
      <c r="R10">
        <f>Assumptions!$C$30</f>
        <v>1620000</v>
      </c>
      <c r="S10">
        <f>Assumptions!$C$30</f>
        <v>1620000</v>
      </c>
      <c r="T10">
        <f>5*Assumptions!D30+(7*Assumptions!D31)</f>
        <v>990000</v>
      </c>
      <c r="U10">
        <f>Assumptions!$C$31</f>
        <v>540000</v>
      </c>
      <c r="V10">
        <f>Assumptions!$C$31</f>
        <v>540000</v>
      </c>
      <c r="W10">
        <f>Assumptions!$C$31</f>
        <v>540000</v>
      </c>
      <c r="X10">
        <f>Assumptions!$C$31</f>
        <v>540000</v>
      </c>
      <c r="Y10">
        <f>Assumptions!$C$31</f>
        <v>540000</v>
      </c>
      <c r="Z10">
        <f>Assumptions!$C$31</f>
        <v>540000</v>
      </c>
      <c r="AA10">
        <f>Assumptions!$C$31</f>
        <v>540000</v>
      </c>
      <c r="AB10">
        <f>Assumptions!$C$31</f>
        <v>540000</v>
      </c>
      <c r="AC10">
        <f>Assumptions!$C$31</f>
        <v>540000</v>
      </c>
      <c r="AD10">
        <f>Assumptions!$C$31</f>
        <v>540000</v>
      </c>
      <c r="AE10">
        <f>Assumptions!$C$31</f>
        <v>540000</v>
      </c>
      <c r="AF10">
        <f>Assumptions!$C$31</f>
        <v>540000</v>
      </c>
      <c r="AG10">
        <f>Assumptions!$C$31</f>
        <v>540000</v>
      </c>
      <c r="AH10">
        <f>Assumptions!$C$31</f>
        <v>540000</v>
      </c>
      <c r="AI10">
        <f>Assumptions!$C$31</f>
        <v>540000</v>
      </c>
      <c r="AJ10">
        <f>Assumptions!$C$31</f>
        <v>540000</v>
      </c>
      <c r="AK10">
        <f>Assumptions!$C$31</f>
        <v>540000</v>
      </c>
      <c r="AL10">
        <f>Assumptions!$C$31</f>
        <v>540000</v>
      </c>
      <c r="AM10">
        <f>Assumptions!$C$31</f>
        <v>540000</v>
      </c>
      <c r="AN10">
        <f>Assumptions!$C$31</f>
        <v>540000</v>
      </c>
      <c r="AO10">
        <f>Assumptions!$C$31</f>
        <v>540000</v>
      </c>
      <c r="AP10">
        <f>Assumptions!$C$31</f>
        <v>540000</v>
      </c>
      <c r="AQ10">
        <f>Assumptions!$C$31</f>
        <v>540000</v>
      </c>
      <c r="AR10">
        <f>Assumptions!$C$31</f>
        <v>540000</v>
      </c>
      <c r="AS10">
        <f>Assumptions!$C$31</f>
        <v>540000</v>
      </c>
      <c r="AT10">
        <f>Assumptions!$C$31</f>
        <v>540000</v>
      </c>
      <c r="AU10">
        <f>Assumptions!$C$31</f>
        <v>540000</v>
      </c>
      <c r="AV10">
        <f>Assumptions!$C$31</f>
        <v>540000</v>
      </c>
      <c r="AW10">
        <f>Assumptions!$C$31</f>
        <v>540000</v>
      </c>
      <c r="AX10">
        <f>Assumptions!$C$31</f>
        <v>540000</v>
      </c>
      <c r="AY10">
        <f>Assumptions!$C$31</f>
        <v>540000</v>
      </c>
      <c r="AZ10">
        <f>Assumptions!$C$31</f>
        <v>540000</v>
      </c>
      <c r="BA10">
        <f>Assumptions!$C$31</f>
        <v>540000</v>
      </c>
      <c r="BB10">
        <f>Assumptions!$C$31</f>
        <v>540000</v>
      </c>
      <c r="BC10">
        <f>Assumptions!$C$31</f>
        <v>540000</v>
      </c>
      <c r="BD10">
        <f>Assumptions!$C$31</f>
        <v>540000</v>
      </c>
      <c r="BE10">
        <f>Assumptions!$C$31</f>
        <v>540000</v>
      </c>
      <c r="BF10">
        <f>Assumptions!$C$31</f>
        <v>540000</v>
      </c>
      <c r="BG10">
        <f>Assumptions!$C$31</f>
        <v>540000</v>
      </c>
      <c r="BH10">
        <f>Assumptions!$C$31</f>
        <v>540000</v>
      </c>
      <c r="BI10">
        <f>Assumptions!$C$31</f>
        <v>540000</v>
      </c>
      <c r="BJ10">
        <f>Assumptions!$C$31</f>
        <v>540000</v>
      </c>
      <c r="BK10">
        <f>Assumptions!$C$31</f>
        <v>540000</v>
      </c>
      <c r="BL10">
        <f>Assumptions!$C$31</f>
        <v>540000</v>
      </c>
      <c r="BM10">
        <f>Assumptions!$C$31</f>
        <v>540000</v>
      </c>
      <c r="BN10">
        <f>Assumptions!$C$31</f>
        <v>540000</v>
      </c>
      <c r="BO10">
        <f>Assumptions!$C$31</f>
        <v>540000</v>
      </c>
      <c r="BP10">
        <f>Assumptions!$C$31</f>
        <v>540000</v>
      </c>
      <c r="BQ10">
        <f>Assumptions!$C$31</f>
        <v>540000</v>
      </c>
      <c r="BR10">
        <f>Assumptions!$C$31</f>
        <v>540000</v>
      </c>
      <c r="BS10">
        <f>Assumptions!$C$31</f>
        <v>540000</v>
      </c>
      <c r="BT10">
        <f>Assumptions!$C$31</f>
        <v>540000</v>
      </c>
      <c r="BU10">
        <f>Assumptions!$C$31</f>
        <v>540000</v>
      </c>
      <c r="BV10">
        <f>Assumptions!$C$31</f>
        <v>540000</v>
      </c>
    </row>
    <row r="11" spans="1:74">
      <c r="A11" t="s">
        <v>22</v>
      </c>
      <c r="B11" s="4">
        <f>NYCR!B5</f>
        <v>390000</v>
      </c>
      <c r="C11" s="4">
        <f>NYCR!C5</f>
        <v>390000</v>
      </c>
      <c r="D11" s="4">
        <f>NYCR!D5</f>
        <v>390000</v>
      </c>
      <c r="E11" s="4">
        <f>NYCR!E5</f>
        <v>390000</v>
      </c>
      <c r="F11" s="4">
        <f>NYCR!F5</f>
        <v>390000</v>
      </c>
      <c r="G11" s="4">
        <f>NYCR!G5</f>
        <v>390000</v>
      </c>
      <c r="H11" s="4">
        <f>NYCR!H5</f>
        <v>390000</v>
      </c>
      <c r="I11" s="4">
        <f>NYCR!I5</f>
        <v>390000</v>
      </c>
      <c r="J11" s="4">
        <f>NYCR!J5</f>
        <v>390000</v>
      </c>
      <c r="K11" s="4">
        <f>NYCR!K5</f>
        <v>390000</v>
      </c>
      <c r="L11" s="4">
        <f>NYCR!L5</f>
        <v>390000</v>
      </c>
      <c r="M11" s="4">
        <f>NYCR!M5</f>
        <v>390000</v>
      </c>
      <c r="N11" s="4">
        <f>NYCR!N5</f>
        <v>390000</v>
      </c>
      <c r="O11" s="4">
        <f>NYCR!O5</f>
        <v>390000</v>
      </c>
      <c r="P11" s="4">
        <f>NYCR!P5</f>
        <v>390000</v>
      </c>
      <c r="Q11" s="4">
        <f>NYCR!Q5</f>
        <v>390000</v>
      </c>
      <c r="R11" s="4">
        <f>NYCR!R5</f>
        <v>390000</v>
      </c>
      <c r="S11" s="4">
        <f>NYCR!S5</f>
        <v>390000</v>
      </c>
      <c r="T11" s="4">
        <f>NYCR!T5</f>
        <v>390000</v>
      </c>
      <c r="U11" s="4">
        <f>NYCR!U5</f>
        <v>390000</v>
      </c>
      <c r="V11" s="4">
        <f>NYCR!V5</f>
        <v>390000</v>
      </c>
      <c r="W11" s="4">
        <f>NYCR!W5</f>
        <v>390000</v>
      </c>
      <c r="X11" s="4">
        <f>NYCR!X5</f>
        <v>390000</v>
      </c>
      <c r="Y11" s="4">
        <f>NYCR!Y5</f>
        <v>390000</v>
      </c>
      <c r="Z11" s="4">
        <f>NYCR!Z5</f>
        <v>390000</v>
      </c>
      <c r="AA11" s="4">
        <f>NYCR!AA5</f>
        <v>390000</v>
      </c>
      <c r="AB11" s="4">
        <f>NYCR!AB5</f>
        <v>390000</v>
      </c>
      <c r="AC11" s="4">
        <f>NYCR!AC5</f>
        <v>390000</v>
      </c>
      <c r="AD11" s="4">
        <f>NYCR!AD5</f>
        <v>390000</v>
      </c>
      <c r="AE11" s="4">
        <f>NYCR!AE5</f>
        <v>390000</v>
      </c>
      <c r="AF11" s="4">
        <f>NYCR!AF5</f>
        <v>4373934.0962481657</v>
      </c>
      <c r="AG11" s="4">
        <f>NYCR!AG5</f>
        <v>4373934.0962481657</v>
      </c>
      <c r="AH11" s="4">
        <f>NYCR!AH5</f>
        <v>4373934.0962481657</v>
      </c>
      <c r="AI11" s="4">
        <f>NYCR!AI5</f>
        <v>4373934.0962481657</v>
      </c>
      <c r="AJ11" s="4">
        <f>NYCR!AJ5</f>
        <v>4373934.0962481657</v>
      </c>
      <c r="AK11" s="4">
        <f>NYCR!AK5</f>
        <v>4373934.0962481657</v>
      </c>
      <c r="AL11" s="4">
        <f>NYCR!AL5</f>
        <v>4373934.0962481657</v>
      </c>
      <c r="AM11" s="4">
        <f>NYCR!AM5</f>
        <v>4373934.0962481657</v>
      </c>
      <c r="AN11" s="4">
        <f>NYCR!AN5</f>
        <v>4373934.0962481657</v>
      </c>
      <c r="AO11" s="4">
        <f>NYCR!AO5</f>
        <v>4373934.0962481657</v>
      </c>
      <c r="AP11" s="4">
        <f>NYCR!AP5</f>
        <v>4373934.0962481657</v>
      </c>
      <c r="AQ11" s="4">
        <f>NYCR!AQ5</f>
        <v>4373934.0962481657</v>
      </c>
      <c r="AR11" s="4">
        <f>NYCR!AR5</f>
        <v>4373934.0962481657</v>
      </c>
      <c r="AS11" s="4">
        <f>NYCR!AS5</f>
        <v>4373934.0962481657</v>
      </c>
      <c r="AT11" s="4">
        <f>NYCR!AT5</f>
        <v>4373934.0962481657</v>
      </c>
      <c r="AU11" s="4">
        <f>NYCR!AU5</f>
        <v>4373934.0962481657</v>
      </c>
      <c r="AV11" s="4">
        <f>NYCR!AV5</f>
        <v>4373934.0962481657</v>
      </c>
      <c r="AW11" s="4">
        <f>NYCR!AW5</f>
        <v>4373934.0962481657</v>
      </c>
      <c r="AX11" s="4">
        <f>NYCR!AX5</f>
        <v>4373934.0962481657</v>
      </c>
      <c r="AY11" s="4">
        <f>NYCR!AY5</f>
        <v>4373934.0962481657</v>
      </c>
      <c r="AZ11" s="4">
        <f>NYCR!AZ5</f>
        <v>4373934.0962481657</v>
      </c>
      <c r="BA11" s="4">
        <f>NYCR!BA5</f>
        <v>4373934.0962481657</v>
      </c>
      <c r="BB11" s="4">
        <f>NYCR!BB5</f>
        <v>4373934.0962481657</v>
      </c>
      <c r="BC11" s="4">
        <f>NYCR!BC5</f>
        <v>4373934.0962481657</v>
      </c>
      <c r="BD11" s="4">
        <f>NYCR!BD5</f>
        <v>4373934.0962481657</v>
      </c>
      <c r="BE11" s="4">
        <f>NYCR!BE5</f>
        <v>4373934.0962481657</v>
      </c>
      <c r="BF11" s="4">
        <f>NYCR!BF5</f>
        <v>4373934.0962481657</v>
      </c>
      <c r="BG11" s="4">
        <f>NYCR!BG5</f>
        <v>4373934.0962481657</v>
      </c>
      <c r="BH11" s="4">
        <f>NYCR!BH5</f>
        <v>4373934.0962481657</v>
      </c>
      <c r="BI11" s="4">
        <f>NYCR!BI5</f>
        <v>4373934.0962481657</v>
      </c>
      <c r="BJ11" s="4">
        <f>NYCR!BJ5</f>
        <v>4373934.0962481657</v>
      </c>
      <c r="BK11" s="4">
        <f>NYCR!BK5</f>
        <v>4373934.0962481657</v>
      </c>
      <c r="BL11" s="4">
        <f>NYCR!BL5</f>
        <v>4373934.0962481657</v>
      </c>
      <c r="BM11" s="4">
        <f>NYCR!BM5</f>
        <v>4373934.0962481657</v>
      </c>
      <c r="BN11" s="4">
        <f>NYCR!BN5</f>
        <v>4373934.0962481657</v>
      </c>
      <c r="BO11" s="4">
        <f>NYCR!BO5</f>
        <v>4373934.0962481657</v>
      </c>
      <c r="BP11" s="4">
        <f>NYCR!BP5</f>
        <v>4373934.0962481657</v>
      </c>
      <c r="BQ11" s="4">
        <f>NYCR!BQ5</f>
        <v>4373934.0962481657</v>
      </c>
      <c r="BR11" s="4">
        <f>NYCR!BR5</f>
        <v>4373934.0962481657</v>
      </c>
      <c r="BS11" s="4">
        <f>NYCR!BS5</f>
        <v>4373934.0962481657</v>
      </c>
      <c r="BT11" s="4">
        <f>NYCR!BT5</f>
        <v>4373934.0962481657</v>
      </c>
      <c r="BU11" s="4">
        <f>NYCR!BU5</f>
        <v>4373934.0962481657</v>
      </c>
      <c r="BV11" s="4">
        <f>NYCR!BV5</f>
        <v>4373934.0962481657</v>
      </c>
    </row>
    <row r="12" spans="1:74">
      <c r="A12" t="s">
        <v>24</v>
      </c>
      <c r="B12">
        <f>Assumptions!$C$37</f>
        <v>26000</v>
      </c>
      <c r="C12">
        <f>Assumptions!$C$37</f>
        <v>26000</v>
      </c>
      <c r="D12">
        <f>Assumptions!$C$37</f>
        <v>26000</v>
      </c>
      <c r="E12">
        <f>Assumptions!$C$37</f>
        <v>26000</v>
      </c>
      <c r="F12">
        <f>Assumptions!$C$37</f>
        <v>26000</v>
      </c>
      <c r="G12">
        <f>Assumptions!$C$37</f>
        <v>26000</v>
      </c>
      <c r="H12">
        <f>Assumptions!$C$37</f>
        <v>26000</v>
      </c>
      <c r="I12">
        <f>Assumptions!$C$37</f>
        <v>26000</v>
      </c>
      <c r="J12">
        <f>Assumptions!$C$37</f>
        <v>26000</v>
      </c>
      <c r="K12">
        <f>Assumptions!$C$37</f>
        <v>26000</v>
      </c>
      <c r="L12">
        <f>Assumptions!$C$37</f>
        <v>26000</v>
      </c>
      <c r="M12">
        <f>Assumptions!$C$37</f>
        <v>26000</v>
      </c>
      <c r="N12">
        <f>Assumptions!$C$37</f>
        <v>26000</v>
      </c>
      <c r="O12">
        <f>Assumptions!$C$37</f>
        <v>26000</v>
      </c>
      <c r="P12">
        <f>Assumptions!$C$37</f>
        <v>26000</v>
      </c>
      <c r="Q12">
        <f>Assumptions!$C$37</f>
        <v>26000</v>
      </c>
      <c r="R12">
        <f>Assumptions!$C$37</f>
        <v>26000</v>
      </c>
      <c r="S12">
        <f>Assumptions!$C$37</f>
        <v>26000</v>
      </c>
      <c r="T12">
        <f>Assumptions!D37*5+(Assumptions!D38*7)</f>
        <v>37666.666666666672</v>
      </c>
      <c r="U12">
        <f>Assumptions!$C$38</f>
        <v>46000</v>
      </c>
      <c r="V12">
        <f>Assumptions!$C$38</f>
        <v>46000</v>
      </c>
      <c r="W12">
        <f>Assumptions!$C$38</f>
        <v>46000</v>
      </c>
      <c r="X12">
        <f>Assumptions!$C$38</f>
        <v>46000</v>
      </c>
      <c r="Y12">
        <f>Assumptions!$C$38</f>
        <v>46000</v>
      </c>
      <c r="Z12">
        <f>Assumptions!$C$38</f>
        <v>46000</v>
      </c>
      <c r="AA12">
        <f>Assumptions!$C$38</f>
        <v>46000</v>
      </c>
      <c r="AB12">
        <f>Assumptions!$C$38</f>
        <v>46000</v>
      </c>
      <c r="AC12">
        <f>Assumptions!$C$38</f>
        <v>46000</v>
      </c>
      <c r="AD12">
        <f>Assumptions!$C$38</f>
        <v>46000</v>
      </c>
      <c r="AE12">
        <f>Assumptions!$C$38</f>
        <v>46000</v>
      </c>
      <c r="AF12">
        <f>Assumptions!$C$38</f>
        <v>46000</v>
      </c>
      <c r="AG12">
        <f>Assumptions!$C$38</f>
        <v>46000</v>
      </c>
      <c r="AH12">
        <f>Assumptions!$C$38</f>
        <v>46000</v>
      </c>
      <c r="AI12">
        <f>Assumptions!$C$38</f>
        <v>46000</v>
      </c>
      <c r="AJ12">
        <f>Assumptions!$C$38</f>
        <v>46000</v>
      </c>
      <c r="AK12">
        <f>Assumptions!$C$38</f>
        <v>46000</v>
      </c>
      <c r="AL12">
        <f>Assumptions!$C$38</f>
        <v>46000</v>
      </c>
      <c r="AM12">
        <f>Assumptions!$C$38</f>
        <v>46000</v>
      </c>
      <c r="AN12">
        <f>Assumptions!$C$38</f>
        <v>46000</v>
      </c>
      <c r="AO12">
        <f>Assumptions!$C$38</f>
        <v>46000</v>
      </c>
      <c r="AP12">
        <f>Assumptions!$C$38</f>
        <v>46000</v>
      </c>
      <c r="AQ12">
        <f>Assumptions!$C$38</f>
        <v>46000</v>
      </c>
      <c r="AR12">
        <f>Assumptions!$C$38</f>
        <v>46000</v>
      </c>
      <c r="AS12">
        <f>Assumptions!$C$38</f>
        <v>46000</v>
      </c>
      <c r="AT12">
        <f>Assumptions!$C$38</f>
        <v>46000</v>
      </c>
      <c r="AU12">
        <f>Assumptions!$C$38</f>
        <v>46000</v>
      </c>
      <c r="AV12">
        <f>Assumptions!$C$38</f>
        <v>46000</v>
      </c>
      <c r="AW12">
        <f>Assumptions!$C$38</f>
        <v>46000</v>
      </c>
      <c r="AX12">
        <f>Assumptions!$C$38</f>
        <v>46000</v>
      </c>
      <c r="AY12">
        <f>Assumptions!$C$38</f>
        <v>46000</v>
      </c>
      <c r="AZ12">
        <f>Assumptions!$C$38</f>
        <v>46000</v>
      </c>
      <c r="BA12">
        <f>Assumptions!$C$38</f>
        <v>46000</v>
      </c>
      <c r="BB12">
        <f>Assumptions!$C$38</f>
        <v>46000</v>
      </c>
      <c r="BC12">
        <f>Assumptions!$C$38</f>
        <v>46000</v>
      </c>
      <c r="BD12">
        <f>Assumptions!$C$38</f>
        <v>46000</v>
      </c>
      <c r="BE12">
        <f>Assumptions!$C$38</f>
        <v>46000</v>
      </c>
      <c r="BF12">
        <f>Assumptions!$C$38</f>
        <v>46000</v>
      </c>
      <c r="BG12">
        <f>Assumptions!$C$38</f>
        <v>46000</v>
      </c>
      <c r="BH12">
        <f>Assumptions!$C$38</f>
        <v>46000</v>
      </c>
      <c r="BI12">
        <f>Assumptions!$C$38</f>
        <v>46000</v>
      </c>
      <c r="BJ12">
        <f>Assumptions!$C$38</f>
        <v>46000</v>
      </c>
      <c r="BK12">
        <f>Assumptions!$C$38</f>
        <v>46000</v>
      </c>
      <c r="BL12">
        <f>Assumptions!$C$38</f>
        <v>46000</v>
      </c>
      <c r="BM12">
        <f>Assumptions!$C$38</f>
        <v>46000</v>
      </c>
      <c r="BN12">
        <f>Assumptions!$C$38</f>
        <v>46000</v>
      </c>
      <c r="BO12">
        <f>Assumptions!$C$38</f>
        <v>46000</v>
      </c>
      <c r="BP12">
        <f>Assumptions!$C$38</f>
        <v>46000</v>
      </c>
      <c r="BQ12">
        <f>Assumptions!$C$38</f>
        <v>46000</v>
      </c>
      <c r="BR12">
        <f>Assumptions!$C$38</f>
        <v>46000</v>
      </c>
      <c r="BS12">
        <f>Assumptions!$C$38</f>
        <v>46000</v>
      </c>
      <c r="BT12">
        <f>Assumptions!$C$38</f>
        <v>46000</v>
      </c>
      <c r="BU12">
        <f>Assumptions!$C$38</f>
        <v>46000</v>
      </c>
      <c r="BV12">
        <f>Assumptions!$C$38</f>
        <v>46000</v>
      </c>
    </row>
    <row r="13" spans="1:74">
      <c r="A13" t="s">
        <v>64</v>
      </c>
      <c r="B13">
        <f>SUM(B10:B12)</f>
        <v>2036000</v>
      </c>
      <c r="C13">
        <f t="shared" ref="C13:BN13" si="2">SUM(C10:C12)</f>
        <v>2036000</v>
      </c>
      <c r="D13">
        <f t="shared" si="2"/>
        <v>2036000</v>
      </c>
      <c r="E13">
        <f t="shared" si="2"/>
        <v>2036000</v>
      </c>
      <c r="F13">
        <f t="shared" si="2"/>
        <v>2036000</v>
      </c>
      <c r="G13">
        <f t="shared" si="2"/>
        <v>2036000</v>
      </c>
      <c r="H13">
        <f t="shared" si="2"/>
        <v>2036000</v>
      </c>
      <c r="I13">
        <f t="shared" si="2"/>
        <v>2036000</v>
      </c>
      <c r="J13">
        <f t="shared" si="2"/>
        <v>2036000</v>
      </c>
      <c r="K13">
        <f t="shared" si="2"/>
        <v>2036000</v>
      </c>
      <c r="L13">
        <f t="shared" si="2"/>
        <v>2036000</v>
      </c>
      <c r="M13">
        <f t="shared" si="2"/>
        <v>2036000</v>
      </c>
      <c r="N13">
        <f t="shared" si="2"/>
        <v>2036000</v>
      </c>
      <c r="O13">
        <f t="shared" si="2"/>
        <v>2036000</v>
      </c>
      <c r="P13">
        <f t="shared" si="2"/>
        <v>2036000</v>
      </c>
      <c r="Q13">
        <f t="shared" si="2"/>
        <v>2036000</v>
      </c>
      <c r="R13">
        <f t="shared" si="2"/>
        <v>2036000</v>
      </c>
      <c r="S13">
        <f t="shared" si="2"/>
        <v>2036000</v>
      </c>
      <c r="T13">
        <f t="shared" si="2"/>
        <v>1417666.6666666667</v>
      </c>
      <c r="U13">
        <f t="shared" si="2"/>
        <v>976000</v>
      </c>
      <c r="V13">
        <f t="shared" si="2"/>
        <v>976000</v>
      </c>
      <c r="W13">
        <f t="shared" si="2"/>
        <v>976000</v>
      </c>
      <c r="X13">
        <f t="shared" si="2"/>
        <v>976000</v>
      </c>
      <c r="Y13">
        <f t="shared" si="2"/>
        <v>976000</v>
      </c>
      <c r="Z13">
        <f t="shared" si="2"/>
        <v>976000</v>
      </c>
      <c r="AA13">
        <f t="shared" si="2"/>
        <v>976000</v>
      </c>
      <c r="AB13">
        <f t="shared" si="2"/>
        <v>976000</v>
      </c>
      <c r="AC13">
        <f t="shared" si="2"/>
        <v>976000</v>
      </c>
      <c r="AD13">
        <f t="shared" si="2"/>
        <v>976000</v>
      </c>
      <c r="AE13">
        <f t="shared" si="2"/>
        <v>976000</v>
      </c>
      <c r="AF13">
        <f t="shared" si="2"/>
        <v>4959934.0962481657</v>
      </c>
      <c r="AG13">
        <f t="shared" si="2"/>
        <v>4959934.0962481657</v>
      </c>
      <c r="AH13">
        <f t="shared" si="2"/>
        <v>4959934.0962481657</v>
      </c>
      <c r="AI13">
        <f t="shared" si="2"/>
        <v>4959934.0962481657</v>
      </c>
      <c r="AJ13">
        <f t="shared" si="2"/>
        <v>4959934.0962481657</v>
      </c>
      <c r="AK13">
        <f t="shared" si="2"/>
        <v>4959934.0962481657</v>
      </c>
      <c r="AL13">
        <f t="shared" si="2"/>
        <v>4959934.0962481657</v>
      </c>
      <c r="AM13">
        <f t="shared" si="2"/>
        <v>4959934.0962481657</v>
      </c>
      <c r="AN13">
        <f t="shared" si="2"/>
        <v>4959934.0962481657</v>
      </c>
      <c r="AO13">
        <f t="shared" si="2"/>
        <v>4959934.0962481657</v>
      </c>
      <c r="AP13">
        <f t="shared" si="2"/>
        <v>4959934.0962481657</v>
      </c>
      <c r="AQ13">
        <f t="shared" si="2"/>
        <v>4959934.0962481657</v>
      </c>
      <c r="AR13">
        <f t="shared" si="2"/>
        <v>4959934.0962481657</v>
      </c>
      <c r="AS13">
        <f t="shared" si="2"/>
        <v>4959934.0962481657</v>
      </c>
      <c r="AT13">
        <f t="shared" si="2"/>
        <v>4959934.0962481657</v>
      </c>
      <c r="AU13">
        <f t="shared" si="2"/>
        <v>4959934.0962481657</v>
      </c>
      <c r="AV13">
        <f t="shared" si="2"/>
        <v>4959934.0962481657</v>
      </c>
      <c r="AW13">
        <f t="shared" si="2"/>
        <v>4959934.0962481657</v>
      </c>
      <c r="AX13">
        <f t="shared" si="2"/>
        <v>4959934.0962481657</v>
      </c>
      <c r="AY13">
        <f t="shared" si="2"/>
        <v>4959934.0962481657</v>
      </c>
      <c r="AZ13">
        <f t="shared" si="2"/>
        <v>4959934.0962481657</v>
      </c>
      <c r="BA13">
        <f t="shared" si="2"/>
        <v>4959934.0962481657</v>
      </c>
      <c r="BB13">
        <f t="shared" si="2"/>
        <v>4959934.0962481657</v>
      </c>
      <c r="BC13">
        <f t="shared" si="2"/>
        <v>4959934.0962481657</v>
      </c>
      <c r="BD13">
        <f t="shared" si="2"/>
        <v>4959934.0962481657</v>
      </c>
      <c r="BE13">
        <f t="shared" si="2"/>
        <v>4959934.0962481657</v>
      </c>
      <c r="BF13">
        <f t="shared" si="2"/>
        <v>4959934.0962481657</v>
      </c>
      <c r="BG13">
        <f t="shared" si="2"/>
        <v>4959934.0962481657</v>
      </c>
      <c r="BH13">
        <f t="shared" si="2"/>
        <v>4959934.0962481657</v>
      </c>
      <c r="BI13">
        <f t="shared" si="2"/>
        <v>4959934.0962481657</v>
      </c>
      <c r="BJ13">
        <f t="shared" si="2"/>
        <v>4959934.0962481657</v>
      </c>
      <c r="BK13">
        <f t="shared" si="2"/>
        <v>4959934.0962481657</v>
      </c>
      <c r="BL13">
        <f t="shared" si="2"/>
        <v>4959934.0962481657</v>
      </c>
      <c r="BM13">
        <f t="shared" si="2"/>
        <v>4959934.0962481657</v>
      </c>
      <c r="BN13">
        <f t="shared" si="2"/>
        <v>4959934.0962481657</v>
      </c>
      <c r="BO13">
        <f t="shared" ref="BO13:BV13" si="3">SUM(BO10:BO12)</f>
        <v>4959934.0962481657</v>
      </c>
      <c r="BP13">
        <f t="shared" si="3"/>
        <v>4959934.0962481657</v>
      </c>
      <c r="BQ13">
        <f t="shared" si="3"/>
        <v>4959934.0962481657</v>
      </c>
      <c r="BR13">
        <f t="shared" si="3"/>
        <v>4959934.0962481657</v>
      </c>
      <c r="BS13">
        <f t="shared" si="3"/>
        <v>4959934.0962481657</v>
      </c>
      <c r="BT13">
        <f t="shared" si="3"/>
        <v>4959934.0962481657</v>
      </c>
      <c r="BU13">
        <f t="shared" si="3"/>
        <v>4959934.0962481657</v>
      </c>
      <c r="BV13">
        <f t="shared" si="3"/>
        <v>4959934.0962481657</v>
      </c>
    </row>
    <row r="15" spans="1:74">
      <c r="A15" t="s">
        <v>37</v>
      </c>
      <c r="B15">
        <f>Associates!B$6-Associates!B$13</f>
        <v>504000</v>
      </c>
      <c r="C15">
        <f>Associates!C$6-Associates!C$13</f>
        <v>504000</v>
      </c>
      <c r="D15">
        <f>Associates!D$6-Associates!D$13</f>
        <v>504000</v>
      </c>
      <c r="E15">
        <f>Associates!E$6-Associates!E$13</f>
        <v>504000</v>
      </c>
      <c r="F15">
        <f>Associates!F$6-Associates!F$13</f>
        <v>504000</v>
      </c>
      <c r="G15">
        <f>Associates!G$6-Associates!G$13</f>
        <v>504000</v>
      </c>
      <c r="H15">
        <f>Associates!H$6-Associates!H$13</f>
        <v>504000</v>
      </c>
      <c r="I15">
        <f>Associates!I$6-Associates!I$13</f>
        <v>504000</v>
      </c>
      <c r="J15">
        <f>Associates!J$6-Associates!J$13</f>
        <v>504000</v>
      </c>
      <c r="K15">
        <f>Associates!K$6-Associates!K$13</f>
        <v>504000</v>
      </c>
      <c r="L15">
        <f>Associates!L$6-Associates!L$13</f>
        <v>504000</v>
      </c>
      <c r="M15">
        <f>Associates!M$6-Associates!M$13</f>
        <v>504000</v>
      </c>
      <c r="N15">
        <f>Associates!N$6-Associates!N$13</f>
        <v>504000</v>
      </c>
      <c r="O15">
        <f>Associates!O$6-Associates!O$13</f>
        <v>504000</v>
      </c>
      <c r="P15">
        <f>Associates!P$6-Associates!P$13</f>
        <v>503166.66666666651</v>
      </c>
      <c r="Q15">
        <f>Associates!Q$6-Associates!Q$13</f>
        <v>494000</v>
      </c>
      <c r="R15">
        <f>Associates!R$6-Associates!R$13</f>
        <v>494000</v>
      </c>
      <c r="S15">
        <f>Associates!S$6-Associates!S$13</f>
        <v>494000</v>
      </c>
      <c r="T15">
        <f>Associates!T$6-Associates!T$13</f>
        <v>608333.33333333326</v>
      </c>
      <c r="U15">
        <f>Associates!U$6-Associates!U$13</f>
        <v>798000</v>
      </c>
      <c r="V15">
        <f>Associates!V$6-Associates!V$13</f>
        <v>798000</v>
      </c>
      <c r="W15">
        <f>Associates!W$6-Associates!W$13</f>
        <v>798000</v>
      </c>
      <c r="X15">
        <f>Associates!X$6-Associates!X$13</f>
        <v>798000</v>
      </c>
      <c r="Y15">
        <f>Associates!Y$6-Associates!Y$13</f>
        <v>798000</v>
      </c>
      <c r="Z15">
        <f>Associates!Z$6-Associates!Z$13</f>
        <v>798000</v>
      </c>
      <c r="AA15">
        <f>Associates!AA$6-Associates!AA$13</f>
        <v>798000</v>
      </c>
      <c r="AB15">
        <f>Associates!AB$6-Associates!AB$13</f>
        <v>798000</v>
      </c>
      <c r="AC15">
        <f>Associates!AC$6-Associates!AC$13</f>
        <v>798000</v>
      </c>
      <c r="AD15">
        <f>Associates!AD$6-Associates!AD$13</f>
        <v>798000</v>
      </c>
      <c r="AE15">
        <f>Associates!AE$6-Associates!AE$13</f>
        <v>798000</v>
      </c>
      <c r="AF15">
        <f>Associates!AF$6-Associates!AF$13</f>
        <v>798000</v>
      </c>
      <c r="AG15">
        <f>Associates!AG$6-Associates!AG$13</f>
        <v>798000</v>
      </c>
      <c r="AH15">
        <f>Associates!AH$6-Associates!AH$13</f>
        <v>798000</v>
      </c>
      <c r="AI15">
        <f>Associates!AI$6-Associates!AI$13</f>
        <v>798000</v>
      </c>
      <c r="AJ15">
        <f>Associates!AJ$6-Associates!AJ$13</f>
        <v>798000</v>
      </c>
      <c r="AK15">
        <f>Associates!AK$6-Associates!AK$13</f>
        <v>798000</v>
      </c>
      <c r="AL15">
        <f>Associates!AL$6-Associates!AL$13</f>
        <v>798000</v>
      </c>
      <c r="AM15">
        <f>Associates!AM$6-Associates!AM$13</f>
        <v>798000</v>
      </c>
      <c r="AN15">
        <f>Associates!AN$6-Associates!AN$13</f>
        <v>798000</v>
      </c>
      <c r="AO15">
        <f>Associates!AO$6-Associates!AO$13</f>
        <v>798000</v>
      </c>
      <c r="AP15">
        <f>Associates!AP$6-Associates!AP$13</f>
        <v>798000</v>
      </c>
      <c r="AQ15">
        <f>Associates!AQ$6-Associates!AQ$13</f>
        <v>798000</v>
      </c>
      <c r="AR15">
        <f>Associates!AR$6-Associates!AR$13</f>
        <v>798000</v>
      </c>
      <c r="AS15">
        <f>Associates!AS$6-Associates!AS$13</f>
        <v>798000</v>
      </c>
      <c r="AT15">
        <f>Associates!AT$6-Associates!AT$13</f>
        <v>798000</v>
      </c>
      <c r="AU15">
        <f>Associates!AU$6-Associates!AU$13</f>
        <v>798000</v>
      </c>
      <c r="AV15">
        <f>Associates!AV$6-Associates!AV$13</f>
        <v>798000</v>
      </c>
      <c r="AW15">
        <f>Associates!AW$6-Associates!AW$13</f>
        <v>798000</v>
      </c>
      <c r="AX15">
        <f>Associates!AX$6-Associates!AX$13</f>
        <v>798000</v>
      </c>
      <c r="AY15">
        <f>Associates!AY$6-Associates!AY$13</f>
        <v>798000</v>
      </c>
      <c r="AZ15">
        <f>Associates!AZ$6-Associates!AZ$13</f>
        <v>798000</v>
      </c>
      <c r="BA15">
        <f>Associates!BA$6-Associates!BA$13</f>
        <v>798000</v>
      </c>
      <c r="BB15">
        <f>Associates!BB$6-Associates!BB$13</f>
        <v>798000</v>
      </c>
      <c r="BC15">
        <f>Associates!BC$6-Associates!BC$13</f>
        <v>798000</v>
      </c>
      <c r="BD15">
        <f>Associates!BD$6-Associates!BD$13</f>
        <v>798000</v>
      </c>
      <c r="BE15">
        <f>Associates!BE$6-Associates!BE$13</f>
        <v>798000</v>
      </c>
      <c r="BF15">
        <f>Associates!BF$6-Associates!BF$13</f>
        <v>798000</v>
      </c>
      <c r="BG15">
        <f>Associates!BG$6-Associates!BG$13</f>
        <v>798000</v>
      </c>
      <c r="BH15">
        <f>Associates!BH$6-Associates!BH$13</f>
        <v>798000</v>
      </c>
      <c r="BI15">
        <f>Associates!BI$6-Associates!BI$13</f>
        <v>798000</v>
      </c>
      <c r="BJ15">
        <f>Associates!BJ$6-Associates!BJ$13</f>
        <v>798000</v>
      </c>
      <c r="BK15">
        <f>Associates!BK$6-Associates!BK$13</f>
        <v>798000</v>
      </c>
      <c r="BL15">
        <f>Associates!BL$6-Associates!BL$13</f>
        <v>798000</v>
      </c>
      <c r="BM15">
        <f>Associates!BM$6-Associates!BM$13</f>
        <v>798000</v>
      </c>
      <c r="BN15">
        <f>Associates!BN$6-Associates!BN$13</f>
        <v>798000</v>
      </c>
      <c r="BO15">
        <f>Associates!BO$6-Associates!BO$13</f>
        <v>798000</v>
      </c>
      <c r="BP15">
        <f>Associates!BP$6-Associates!BP$13</f>
        <v>798000</v>
      </c>
      <c r="BQ15">
        <f>Associates!BQ$6-Associates!BQ$13</f>
        <v>798000</v>
      </c>
      <c r="BR15">
        <f>Associates!BR$6-Associates!BR$13</f>
        <v>798000</v>
      </c>
      <c r="BS15">
        <f>Associates!BS$6-Associates!BS$13</f>
        <v>798000</v>
      </c>
      <c r="BT15">
        <f>Associates!BT$6-Associates!BT$13</f>
        <v>798000</v>
      </c>
      <c r="BU15">
        <f>Associates!BU$6-Associates!BU$13</f>
        <v>798000</v>
      </c>
      <c r="BV15">
        <f>Associates!BV$6-Associates!BV$13</f>
        <v>798000</v>
      </c>
    </row>
    <row r="17" spans="1:74">
      <c r="A17" t="s">
        <v>65</v>
      </c>
      <c r="B17" s="2">
        <f>Assumptions!$B$43</f>
        <v>232044.1988950276</v>
      </c>
      <c r="C17" s="2">
        <f>Assumptions!$B$43</f>
        <v>232044.1988950276</v>
      </c>
      <c r="D17" s="2">
        <f>Assumptions!$B$43</f>
        <v>232044.1988950276</v>
      </c>
      <c r="E17" s="2">
        <f>Assumptions!$B$43</f>
        <v>232044.1988950276</v>
      </c>
      <c r="F17" s="2">
        <f>Assumptions!$B$43</f>
        <v>232044.1988950276</v>
      </c>
      <c r="G17" s="2">
        <f>Assumptions!$B$43</f>
        <v>232044.1988950276</v>
      </c>
      <c r="H17" s="2">
        <f>Assumptions!$B$43</f>
        <v>232044.1988950276</v>
      </c>
      <c r="I17" s="2">
        <f>Assumptions!$B$43</f>
        <v>232044.1988950276</v>
      </c>
      <c r="J17" s="2">
        <f>Assumptions!$B$43</f>
        <v>232044.1988950276</v>
      </c>
      <c r="K17" s="2">
        <f>Assumptions!$B$43</f>
        <v>232044.1988950276</v>
      </c>
      <c r="L17" s="2">
        <f>Assumptions!$B$43</f>
        <v>232044.1988950276</v>
      </c>
      <c r="M17" s="2">
        <f>Assumptions!$B$43</f>
        <v>232044.1988950276</v>
      </c>
      <c r="N17" s="2">
        <f>Assumptions!$B$43</f>
        <v>232044.1988950276</v>
      </c>
      <c r="O17" s="2">
        <f>Assumptions!$B$43</f>
        <v>232044.1988950276</v>
      </c>
      <c r="P17" s="2">
        <f>Assumptions!$B$43</f>
        <v>232044.1988950276</v>
      </c>
      <c r="Q17" s="2">
        <f>Assumptions!$B$43</f>
        <v>232044.1988950276</v>
      </c>
      <c r="R17" s="2">
        <f>Assumptions!$B$43</f>
        <v>232044.1988950276</v>
      </c>
      <c r="S17" s="2">
        <f>Assumptions!$B$43</f>
        <v>232044.1988950276</v>
      </c>
      <c r="T17" s="2">
        <f>(S17/12)*(1.2)</f>
        <v>23204.419889502758</v>
      </c>
      <c r="U17" s="2"/>
    </row>
    <row r="18" spans="1:74" hidden="1">
      <c r="S18" s="2">
        <f>SUM(B17:S17)</f>
        <v>4176795.580110495</v>
      </c>
    </row>
    <row r="20" spans="1:74">
      <c r="A20" t="s">
        <v>66</v>
      </c>
      <c r="B20" s="2">
        <f>B15-B17</f>
        <v>271955.80110497237</v>
      </c>
      <c r="C20" s="2">
        <f t="shared" ref="C20:BN20" si="4">C15-C17</f>
        <v>271955.80110497237</v>
      </c>
      <c r="D20" s="2">
        <f t="shared" si="4"/>
        <v>271955.80110497237</v>
      </c>
      <c r="E20" s="2">
        <f t="shared" si="4"/>
        <v>271955.80110497237</v>
      </c>
      <c r="F20" s="2">
        <f t="shared" si="4"/>
        <v>271955.80110497237</v>
      </c>
      <c r="G20" s="2">
        <f t="shared" si="4"/>
        <v>271955.80110497237</v>
      </c>
      <c r="H20" s="2">
        <f t="shared" si="4"/>
        <v>271955.80110497237</v>
      </c>
      <c r="I20" s="2">
        <f t="shared" si="4"/>
        <v>271955.80110497237</v>
      </c>
      <c r="J20" s="2">
        <f t="shared" si="4"/>
        <v>271955.80110497237</v>
      </c>
      <c r="K20" s="2">
        <f t="shared" si="4"/>
        <v>271955.80110497237</v>
      </c>
      <c r="L20" s="2">
        <f t="shared" si="4"/>
        <v>271955.80110497237</v>
      </c>
      <c r="M20" s="2">
        <f t="shared" si="4"/>
        <v>271955.80110497237</v>
      </c>
      <c r="N20" s="2">
        <f t="shared" si="4"/>
        <v>271955.80110497237</v>
      </c>
      <c r="O20" s="2">
        <f t="shared" si="4"/>
        <v>271955.80110497237</v>
      </c>
      <c r="P20" s="2">
        <f t="shared" si="4"/>
        <v>271122.46777163888</v>
      </c>
      <c r="Q20" s="2">
        <f t="shared" si="4"/>
        <v>261955.8011049724</v>
      </c>
      <c r="R20" s="2">
        <f t="shared" si="4"/>
        <v>261955.8011049724</v>
      </c>
      <c r="S20" s="2">
        <f t="shared" si="4"/>
        <v>261955.8011049724</v>
      </c>
      <c r="T20" s="2">
        <f t="shared" si="4"/>
        <v>585128.91344383045</v>
      </c>
      <c r="U20" s="2">
        <f t="shared" si="4"/>
        <v>798000</v>
      </c>
      <c r="V20" s="2">
        <f t="shared" si="4"/>
        <v>798000</v>
      </c>
      <c r="W20" s="2">
        <f t="shared" si="4"/>
        <v>798000</v>
      </c>
      <c r="X20" s="2">
        <f t="shared" si="4"/>
        <v>798000</v>
      </c>
      <c r="Y20" s="2">
        <f t="shared" si="4"/>
        <v>798000</v>
      </c>
      <c r="Z20" s="2">
        <f t="shared" si="4"/>
        <v>798000</v>
      </c>
      <c r="AA20" s="2">
        <f t="shared" si="4"/>
        <v>798000</v>
      </c>
      <c r="AB20" s="2">
        <f t="shared" si="4"/>
        <v>798000</v>
      </c>
      <c r="AC20" s="2">
        <f t="shared" si="4"/>
        <v>798000</v>
      </c>
      <c r="AD20" s="2">
        <f t="shared" si="4"/>
        <v>798000</v>
      </c>
      <c r="AE20" s="2">
        <f t="shared" si="4"/>
        <v>798000</v>
      </c>
      <c r="AF20" s="2">
        <f t="shared" si="4"/>
        <v>798000</v>
      </c>
      <c r="AG20" s="2">
        <f t="shared" si="4"/>
        <v>798000</v>
      </c>
      <c r="AH20" s="2">
        <f t="shared" si="4"/>
        <v>798000</v>
      </c>
      <c r="AI20" s="2">
        <f t="shared" si="4"/>
        <v>798000</v>
      </c>
      <c r="AJ20" s="2">
        <f t="shared" si="4"/>
        <v>798000</v>
      </c>
      <c r="AK20" s="2">
        <f t="shared" si="4"/>
        <v>798000</v>
      </c>
      <c r="AL20" s="2">
        <f t="shared" si="4"/>
        <v>798000</v>
      </c>
      <c r="AM20" s="2">
        <f t="shared" si="4"/>
        <v>798000</v>
      </c>
      <c r="AN20" s="2">
        <f t="shared" si="4"/>
        <v>798000</v>
      </c>
      <c r="AO20" s="2">
        <f t="shared" si="4"/>
        <v>798000</v>
      </c>
      <c r="AP20" s="2">
        <f t="shared" si="4"/>
        <v>798000</v>
      </c>
      <c r="AQ20" s="2">
        <f t="shared" si="4"/>
        <v>798000</v>
      </c>
      <c r="AR20" s="2">
        <f t="shared" si="4"/>
        <v>798000</v>
      </c>
      <c r="AS20" s="2">
        <f t="shared" si="4"/>
        <v>798000</v>
      </c>
      <c r="AT20" s="2">
        <f t="shared" si="4"/>
        <v>798000</v>
      </c>
      <c r="AU20" s="2">
        <f t="shared" si="4"/>
        <v>798000</v>
      </c>
      <c r="AV20" s="2">
        <f t="shared" si="4"/>
        <v>798000</v>
      </c>
      <c r="AW20" s="2">
        <f t="shared" si="4"/>
        <v>798000</v>
      </c>
      <c r="AX20" s="2">
        <f t="shared" si="4"/>
        <v>798000</v>
      </c>
      <c r="AY20" s="2">
        <f t="shared" si="4"/>
        <v>798000</v>
      </c>
      <c r="AZ20" s="2">
        <f t="shared" si="4"/>
        <v>798000</v>
      </c>
      <c r="BA20" s="2">
        <f t="shared" si="4"/>
        <v>798000</v>
      </c>
      <c r="BB20" s="2">
        <f t="shared" si="4"/>
        <v>798000</v>
      </c>
      <c r="BC20" s="2">
        <f t="shared" si="4"/>
        <v>798000</v>
      </c>
      <c r="BD20" s="2">
        <f t="shared" si="4"/>
        <v>798000</v>
      </c>
      <c r="BE20" s="2">
        <f t="shared" si="4"/>
        <v>798000</v>
      </c>
      <c r="BF20" s="2">
        <f t="shared" si="4"/>
        <v>798000</v>
      </c>
      <c r="BG20" s="2">
        <f t="shared" si="4"/>
        <v>798000</v>
      </c>
      <c r="BH20" s="2">
        <f t="shared" si="4"/>
        <v>798000</v>
      </c>
      <c r="BI20" s="2">
        <f t="shared" si="4"/>
        <v>798000</v>
      </c>
      <c r="BJ20" s="2">
        <f t="shared" si="4"/>
        <v>798000</v>
      </c>
      <c r="BK20" s="2">
        <f t="shared" si="4"/>
        <v>798000</v>
      </c>
      <c r="BL20" s="2">
        <f t="shared" si="4"/>
        <v>798000</v>
      </c>
      <c r="BM20" s="2">
        <f t="shared" si="4"/>
        <v>798000</v>
      </c>
      <c r="BN20" s="2">
        <f t="shared" si="4"/>
        <v>798000</v>
      </c>
      <c r="BO20" s="2">
        <f t="shared" ref="BO20:BV20" si="5">BO15-BO17</f>
        <v>798000</v>
      </c>
      <c r="BP20" s="2">
        <f t="shared" si="5"/>
        <v>798000</v>
      </c>
      <c r="BQ20" s="2">
        <f t="shared" si="5"/>
        <v>798000</v>
      </c>
      <c r="BR20" s="2">
        <f t="shared" si="5"/>
        <v>798000</v>
      </c>
      <c r="BS20" s="2">
        <f t="shared" si="5"/>
        <v>798000</v>
      </c>
      <c r="BT20" s="2">
        <f t="shared" si="5"/>
        <v>798000</v>
      </c>
      <c r="BU20" s="2">
        <f t="shared" si="5"/>
        <v>798000</v>
      </c>
      <c r="BV20" s="2">
        <f t="shared" si="5"/>
        <v>798000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W78"/>
  <sheetViews>
    <sheetView workbookViewId="0">
      <selection activeCell="K6" sqref="K6"/>
    </sheetView>
  </sheetViews>
  <sheetFormatPr defaultRowHeight="12.75"/>
  <cols>
    <col min="1" max="1" width="6.85546875" bestFit="1" customWidth="1"/>
    <col min="2" max="2" width="5.5703125" style="3" bestFit="1" customWidth="1"/>
    <col min="3" max="3" width="11.42578125" style="34" customWidth="1"/>
    <col min="4" max="4" width="10.7109375" style="3" customWidth="1"/>
    <col min="5" max="5" width="15.5703125" style="5" bestFit="1" customWidth="1"/>
    <col min="6" max="6" width="14.42578125" style="5" bestFit="1" customWidth="1"/>
    <col min="7" max="7" width="10.7109375" style="6" customWidth="1"/>
    <col min="8" max="8" width="10.140625" style="6" customWidth="1"/>
    <col min="9" max="9" width="10.7109375" style="4" bestFit="1" customWidth="1"/>
    <col min="10" max="10" width="13.42578125" style="4" bestFit="1" customWidth="1"/>
    <col min="11" max="11" width="10.7109375" bestFit="1" customWidth="1"/>
  </cols>
  <sheetData>
    <row r="2" spans="1:75" ht="25.5">
      <c r="J2" s="8" t="s">
        <v>67</v>
      </c>
      <c r="K2">
        <v>420</v>
      </c>
    </row>
    <row r="3" spans="1:75" ht="25.5">
      <c r="C3" s="34" t="s">
        <v>68</v>
      </c>
      <c r="D3" s="34" t="s">
        <v>69</v>
      </c>
    </row>
    <row r="4" spans="1:75" s="7" customFormat="1" ht="25.5">
      <c r="A4" s="7" t="s">
        <v>70</v>
      </c>
      <c r="B4" s="34" t="s">
        <v>71</v>
      </c>
      <c r="C4" s="34"/>
      <c r="D4" s="34"/>
      <c r="E4" s="36" t="s">
        <v>72</v>
      </c>
      <c r="F4" s="36" t="s">
        <v>73</v>
      </c>
      <c r="G4" s="37" t="s">
        <v>74</v>
      </c>
      <c r="H4" s="37" t="s">
        <v>75</v>
      </c>
      <c r="I4" s="8" t="s">
        <v>76</v>
      </c>
      <c r="J4" s="8" t="s">
        <v>77</v>
      </c>
      <c r="K4" s="38" t="s">
        <v>78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</row>
    <row r="5" spans="1:75">
      <c r="A5">
        <v>1</v>
      </c>
      <c r="B5" s="3">
        <v>1958</v>
      </c>
      <c r="C5" s="35">
        <v>-4200000</v>
      </c>
      <c r="D5" s="3">
        <v>4200000</v>
      </c>
      <c r="E5" s="5">
        <v>504000</v>
      </c>
      <c r="F5" s="5">
        <f>C5+E5</f>
        <v>-3696000</v>
      </c>
      <c r="G5" s="6">
        <f t="shared" ref="G5:G36" si="0">E5/D5</f>
        <v>0.12</v>
      </c>
      <c r="H5" s="6">
        <f>G5</f>
        <v>0.12</v>
      </c>
      <c r="I5" s="4">
        <f>0.460833*E5</f>
        <v>232259.83199999999</v>
      </c>
      <c r="J5" s="4">
        <f>IF(I5&gt;0,0.539166*E5,E5)</f>
        <v>271739.66399999999</v>
      </c>
      <c r="K5" s="5">
        <f>E5/$K$2</f>
        <v>1200</v>
      </c>
    </row>
    <row r="6" spans="1:75">
      <c r="A6">
        <v>2</v>
      </c>
      <c r="B6" s="3">
        <v>1959</v>
      </c>
      <c r="D6" s="3">
        <v>4200000</v>
      </c>
      <c r="E6" s="5">
        <v>504000</v>
      </c>
      <c r="F6" s="5">
        <f t="shared" ref="F6:F37" si="1">F5+E6</f>
        <v>-3192000</v>
      </c>
      <c r="G6" s="6">
        <f t="shared" si="0"/>
        <v>0.12</v>
      </c>
      <c r="H6" s="6">
        <f>H5+G6</f>
        <v>0.24</v>
      </c>
      <c r="I6" s="4">
        <f t="shared" ref="I6:I22" si="2">0.460833*E6</f>
        <v>232259.83199999999</v>
      </c>
      <c r="J6" s="4">
        <f t="shared" ref="J6:J69" si="3">IF(I6&gt;0,0.539166*E6,E6)</f>
        <v>271739.66399999999</v>
      </c>
      <c r="K6" s="5">
        <f t="shared" ref="K6:K69" si="4">E6/$K$2</f>
        <v>1200</v>
      </c>
    </row>
    <row r="7" spans="1:75">
      <c r="A7">
        <v>3</v>
      </c>
      <c r="B7" s="3">
        <v>1960</v>
      </c>
      <c r="D7" s="3">
        <v>4200000</v>
      </c>
      <c r="E7" s="5">
        <v>504000</v>
      </c>
      <c r="F7" s="5">
        <f t="shared" si="1"/>
        <v>-2688000</v>
      </c>
      <c r="G7" s="6">
        <f t="shared" si="0"/>
        <v>0.12</v>
      </c>
      <c r="H7" s="6">
        <f t="shared" ref="H7:H70" si="5">H6+G7</f>
        <v>0.36</v>
      </c>
      <c r="I7" s="4">
        <f t="shared" si="2"/>
        <v>232259.83199999999</v>
      </c>
      <c r="J7" s="4">
        <f t="shared" si="3"/>
        <v>271739.66399999999</v>
      </c>
      <c r="K7" s="5">
        <f t="shared" si="4"/>
        <v>1200</v>
      </c>
    </row>
    <row r="8" spans="1:75">
      <c r="A8">
        <v>4</v>
      </c>
      <c r="B8" s="3">
        <v>1961</v>
      </c>
      <c r="D8" s="3">
        <v>4200000</v>
      </c>
      <c r="E8" s="5">
        <v>504000</v>
      </c>
      <c r="F8" s="5">
        <f t="shared" si="1"/>
        <v>-2184000</v>
      </c>
      <c r="G8" s="6">
        <f t="shared" si="0"/>
        <v>0.12</v>
      </c>
      <c r="H8" s="6">
        <f t="shared" si="5"/>
        <v>0.48</v>
      </c>
      <c r="I8" s="4">
        <f t="shared" si="2"/>
        <v>232259.83199999999</v>
      </c>
      <c r="J8" s="4">
        <f t="shared" si="3"/>
        <v>271739.66399999999</v>
      </c>
      <c r="K8" s="5">
        <f t="shared" si="4"/>
        <v>1200</v>
      </c>
    </row>
    <row r="9" spans="1:75">
      <c r="A9">
        <v>5</v>
      </c>
      <c r="B9" s="3">
        <v>1962</v>
      </c>
      <c r="D9" s="3">
        <v>4200000</v>
      </c>
      <c r="E9" s="5">
        <v>504000</v>
      </c>
      <c r="F9" s="5">
        <f t="shared" si="1"/>
        <v>-1680000</v>
      </c>
      <c r="G9" s="6">
        <f t="shared" si="0"/>
        <v>0.12</v>
      </c>
      <c r="H9" s="6">
        <f t="shared" si="5"/>
        <v>0.6</v>
      </c>
      <c r="I9" s="4">
        <f t="shared" si="2"/>
        <v>232259.83199999999</v>
      </c>
      <c r="J9" s="4">
        <f t="shared" si="3"/>
        <v>271739.66399999999</v>
      </c>
      <c r="K9" s="5">
        <f t="shared" si="4"/>
        <v>1200</v>
      </c>
    </row>
    <row r="10" spans="1:75">
      <c r="A10">
        <v>6</v>
      </c>
      <c r="B10" s="3">
        <v>1963</v>
      </c>
      <c r="D10" s="3">
        <v>4200000</v>
      </c>
      <c r="E10" s="5">
        <v>504000</v>
      </c>
      <c r="F10" s="5">
        <f t="shared" si="1"/>
        <v>-1176000</v>
      </c>
      <c r="G10" s="6">
        <f t="shared" si="0"/>
        <v>0.12</v>
      </c>
      <c r="H10" s="6">
        <f t="shared" si="5"/>
        <v>0.72</v>
      </c>
      <c r="I10" s="4">
        <f t="shared" si="2"/>
        <v>232259.83199999999</v>
      </c>
      <c r="J10" s="4">
        <f t="shared" si="3"/>
        <v>271739.66399999999</v>
      </c>
      <c r="K10" s="5">
        <f t="shared" si="4"/>
        <v>1200</v>
      </c>
    </row>
    <row r="11" spans="1:75">
      <c r="A11">
        <v>7</v>
      </c>
      <c r="B11" s="3">
        <v>1964</v>
      </c>
      <c r="D11" s="3">
        <v>4200000</v>
      </c>
      <c r="E11" s="5">
        <v>504000</v>
      </c>
      <c r="F11" s="5">
        <f t="shared" si="1"/>
        <v>-672000</v>
      </c>
      <c r="G11" s="6">
        <f t="shared" si="0"/>
        <v>0.12</v>
      </c>
      <c r="H11" s="6">
        <f t="shared" si="5"/>
        <v>0.84</v>
      </c>
      <c r="I11" s="4">
        <f t="shared" si="2"/>
        <v>232259.83199999999</v>
      </c>
      <c r="J11" s="4">
        <f t="shared" si="3"/>
        <v>271739.66399999999</v>
      </c>
      <c r="K11" s="5">
        <f t="shared" si="4"/>
        <v>1200</v>
      </c>
    </row>
    <row r="12" spans="1:75">
      <c r="A12">
        <v>8</v>
      </c>
      <c r="B12" s="3">
        <v>1965</v>
      </c>
      <c r="D12" s="3">
        <v>4200000</v>
      </c>
      <c r="E12" s="5">
        <v>504000</v>
      </c>
      <c r="F12" s="5">
        <f t="shared" si="1"/>
        <v>-168000</v>
      </c>
      <c r="G12" s="6">
        <f t="shared" si="0"/>
        <v>0.12</v>
      </c>
      <c r="H12" s="6">
        <f t="shared" si="5"/>
        <v>0.96</v>
      </c>
      <c r="I12" s="4">
        <f t="shared" si="2"/>
        <v>232259.83199999999</v>
      </c>
      <c r="J12" s="4">
        <f t="shared" si="3"/>
        <v>271739.66399999999</v>
      </c>
      <c r="K12" s="5">
        <f t="shared" si="4"/>
        <v>1200</v>
      </c>
    </row>
    <row r="13" spans="1:75">
      <c r="A13">
        <v>9</v>
      </c>
      <c r="B13" s="3">
        <v>1966</v>
      </c>
      <c r="D13" s="3">
        <v>4200000</v>
      </c>
      <c r="E13" s="5">
        <v>504000</v>
      </c>
      <c r="F13" s="5">
        <f t="shared" si="1"/>
        <v>336000</v>
      </c>
      <c r="G13" s="6">
        <f t="shared" si="0"/>
        <v>0.12</v>
      </c>
      <c r="H13" s="6">
        <f t="shared" si="5"/>
        <v>1.08</v>
      </c>
      <c r="I13" s="4">
        <f t="shared" si="2"/>
        <v>232259.83199999999</v>
      </c>
      <c r="J13" s="4">
        <f t="shared" si="3"/>
        <v>271739.66399999999</v>
      </c>
      <c r="K13" s="5">
        <f t="shared" si="4"/>
        <v>1200</v>
      </c>
    </row>
    <row r="14" spans="1:75">
      <c r="A14">
        <v>10</v>
      </c>
      <c r="B14" s="3">
        <v>1967</v>
      </c>
      <c r="D14" s="3">
        <v>4200000</v>
      </c>
      <c r="E14" s="5">
        <v>504000</v>
      </c>
      <c r="F14" s="5">
        <f t="shared" si="1"/>
        <v>840000</v>
      </c>
      <c r="G14" s="6">
        <f t="shared" si="0"/>
        <v>0.12</v>
      </c>
      <c r="H14" s="6">
        <f t="shared" si="5"/>
        <v>1.2000000000000002</v>
      </c>
      <c r="I14" s="4">
        <f t="shared" si="2"/>
        <v>232259.83199999999</v>
      </c>
      <c r="J14" s="4">
        <f t="shared" si="3"/>
        <v>271739.66399999999</v>
      </c>
      <c r="K14" s="5">
        <f t="shared" si="4"/>
        <v>1200</v>
      </c>
    </row>
    <row r="15" spans="1:75">
      <c r="A15">
        <v>11</v>
      </c>
      <c r="B15" s="3">
        <v>1968</v>
      </c>
      <c r="D15" s="3">
        <v>4200000</v>
      </c>
      <c r="E15" s="5">
        <v>504000</v>
      </c>
      <c r="F15" s="5">
        <f t="shared" si="1"/>
        <v>1344000</v>
      </c>
      <c r="G15" s="6">
        <f t="shared" si="0"/>
        <v>0.12</v>
      </c>
      <c r="H15" s="6">
        <f t="shared" si="5"/>
        <v>1.3200000000000003</v>
      </c>
      <c r="I15" s="4">
        <f t="shared" si="2"/>
        <v>232259.83199999999</v>
      </c>
      <c r="J15" s="4">
        <f t="shared" si="3"/>
        <v>271739.66399999999</v>
      </c>
      <c r="K15" s="5">
        <f t="shared" si="4"/>
        <v>1200</v>
      </c>
    </row>
    <row r="16" spans="1:75">
      <c r="A16">
        <v>12</v>
      </c>
      <c r="B16" s="3">
        <v>1969</v>
      </c>
      <c r="D16" s="3">
        <v>4200000</v>
      </c>
      <c r="E16" s="5">
        <v>504000</v>
      </c>
      <c r="F16" s="5">
        <f t="shared" si="1"/>
        <v>1848000</v>
      </c>
      <c r="G16" s="6">
        <f t="shared" si="0"/>
        <v>0.12</v>
      </c>
      <c r="H16" s="6">
        <f t="shared" si="5"/>
        <v>1.4400000000000004</v>
      </c>
      <c r="I16" s="4">
        <f t="shared" si="2"/>
        <v>232259.83199999999</v>
      </c>
      <c r="J16" s="4">
        <f t="shared" si="3"/>
        <v>271739.66399999999</v>
      </c>
      <c r="K16" s="5">
        <f t="shared" si="4"/>
        <v>1200</v>
      </c>
    </row>
    <row r="17" spans="1:11">
      <c r="A17">
        <v>13</v>
      </c>
      <c r="B17" s="3">
        <v>1970</v>
      </c>
      <c r="D17" s="3">
        <v>4200000</v>
      </c>
      <c r="E17" s="5">
        <v>504000</v>
      </c>
      <c r="F17" s="5">
        <f t="shared" si="1"/>
        <v>2352000</v>
      </c>
      <c r="G17" s="6">
        <f t="shared" si="0"/>
        <v>0.12</v>
      </c>
      <c r="H17" s="6">
        <f t="shared" si="5"/>
        <v>1.5600000000000005</v>
      </c>
      <c r="I17" s="4">
        <f t="shared" si="2"/>
        <v>232259.83199999999</v>
      </c>
      <c r="J17" s="4">
        <f t="shared" si="3"/>
        <v>271739.66399999999</v>
      </c>
      <c r="K17" s="5">
        <f t="shared" si="4"/>
        <v>1200</v>
      </c>
    </row>
    <row r="18" spans="1:11">
      <c r="A18">
        <v>14</v>
      </c>
      <c r="B18" s="3">
        <v>1971</v>
      </c>
      <c r="D18" s="3">
        <v>4200000</v>
      </c>
      <c r="E18" s="5">
        <v>504000</v>
      </c>
      <c r="F18" s="5">
        <f t="shared" si="1"/>
        <v>2856000</v>
      </c>
      <c r="G18" s="6">
        <f t="shared" si="0"/>
        <v>0.12</v>
      </c>
      <c r="H18" s="6">
        <f t="shared" si="5"/>
        <v>1.6800000000000006</v>
      </c>
      <c r="I18" s="4">
        <f t="shared" si="2"/>
        <v>232259.83199999999</v>
      </c>
      <c r="J18" s="4">
        <f t="shared" si="3"/>
        <v>271739.66399999999</v>
      </c>
      <c r="K18" s="5">
        <f t="shared" si="4"/>
        <v>1200</v>
      </c>
    </row>
    <row r="19" spans="1:11">
      <c r="A19">
        <v>15</v>
      </c>
      <c r="B19" s="3">
        <v>1972</v>
      </c>
      <c r="D19" s="3">
        <v>4200000</v>
      </c>
      <c r="E19" s="5">
        <v>503166.66666666651</v>
      </c>
      <c r="F19" s="5">
        <f t="shared" si="1"/>
        <v>3359166.6666666665</v>
      </c>
      <c r="G19" s="6">
        <f t="shared" si="0"/>
        <v>0.11980158730158727</v>
      </c>
      <c r="H19" s="6">
        <f t="shared" si="5"/>
        <v>1.7998015873015878</v>
      </c>
      <c r="I19" s="4">
        <f>0.460833*E19</f>
        <v>231875.80449999991</v>
      </c>
      <c r="J19" s="4">
        <f t="shared" si="3"/>
        <v>271290.35899999994</v>
      </c>
      <c r="K19" s="5">
        <f t="shared" si="4"/>
        <v>1198.0158730158726</v>
      </c>
    </row>
    <row r="20" spans="1:11">
      <c r="A20">
        <v>16</v>
      </c>
      <c r="B20" s="3">
        <v>1973</v>
      </c>
      <c r="D20" s="3">
        <v>4200000</v>
      </c>
      <c r="E20" s="5">
        <v>494000</v>
      </c>
      <c r="F20" s="5">
        <f t="shared" si="1"/>
        <v>3853166.6666666665</v>
      </c>
      <c r="G20" s="6">
        <f t="shared" si="0"/>
        <v>0.11761904761904762</v>
      </c>
      <c r="H20" s="6">
        <f t="shared" si="5"/>
        <v>1.9174206349206355</v>
      </c>
      <c r="I20" s="4">
        <f t="shared" si="2"/>
        <v>227651.50200000001</v>
      </c>
      <c r="J20" s="4">
        <f t="shared" si="3"/>
        <v>266348.00400000002</v>
      </c>
      <c r="K20" s="5">
        <f t="shared" si="4"/>
        <v>1176.1904761904761</v>
      </c>
    </row>
    <row r="21" spans="1:11">
      <c r="A21">
        <v>17</v>
      </c>
      <c r="B21" s="3">
        <v>1974</v>
      </c>
      <c r="D21" s="3">
        <v>4200000</v>
      </c>
      <c r="E21" s="5">
        <v>494000</v>
      </c>
      <c r="F21" s="5">
        <f t="shared" si="1"/>
        <v>4347166.666666666</v>
      </c>
      <c r="G21" s="6">
        <f t="shared" si="0"/>
        <v>0.11761904761904762</v>
      </c>
      <c r="H21" s="6">
        <f t="shared" si="5"/>
        <v>2.0350396825396833</v>
      </c>
      <c r="I21" s="4">
        <f t="shared" si="2"/>
        <v>227651.50200000001</v>
      </c>
      <c r="J21" s="4">
        <f t="shared" si="3"/>
        <v>266348.00400000002</v>
      </c>
      <c r="K21" s="5">
        <f t="shared" si="4"/>
        <v>1176.1904761904761</v>
      </c>
    </row>
    <row r="22" spans="1:11">
      <c r="A22">
        <v>18</v>
      </c>
      <c r="B22" s="3">
        <v>1975</v>
      </c>
      <c r="D22" s="3">
        <v>4200000</v>
      </c>
      <c r="E22" s="5">
        <v>494000</v>
      </c>
      <c r="F22" s="5">
        <f t="shared" si="1"/>
        <v>4841166.666666666</v>
      </c>
      <c r="G22" s="6">
        <f t="shared" si="0"/>
        <v>0.11761904761904762</v>
      </c>
      <c r="H22" s="6">
        <f t="shared" si="5"/>
        <v>2.152658730158731</v>
      </c>
      <c r="I22" s="4">
        <f t="shared" si="2"/>
        <v>227651.50200000001</v>
      </c>
      <c r="J22" s="4">
        <f t="shared" si="3"/>
        <v>266348.00400000002</v>
      </c>
      <c r="K22" s="5">
        <f t="shared" si="4"/>
        <v>1176.1904761904761</v>
      </c>
    </row>
    <row r="23" spans="1:11">
      <c r="A23">
        <v>19</v>
      </c>
      <c r="B23" s="3">
        <v>1976</v>
      </c>
      <c r="D23" s="3">
        <v>4200000</v>
      </c>
      <c r="E23" s="5">
        <v>608333.33333333326</v>
      </c>
      <c r="F23" s="5">
        <f t="shared" si="1"/>
        <v>5449499.9999999991</v>
      </c>
      <c r="G23" s="6">
        <f t="shared" si="0"/>
        <v>0.14484126984126983</v>
      </c>
      <c r="H23" s="6">
        <f t="shared" si="5"/>
        <v>2.2975000000000008</v>
      </c>
      <c r="I23" s="4">
        <f>D5-SUM(I5:I22)</f>
        <v>33532.041500000749</v>
      </c>
      <c r="J23" s="4">
        <f t="shared" si="3"/>
        <v>327992.64999999997</v>
      </c>
      <c r="K23" s="5">
        <f t="shared" si="4"/>
        <v>1448.4126984126983</v>
      </c>
    </row>
    <row r="24" spans="1:11">
      <c r="A24">
        <v>20</v>
      </c>
      <c r="B24" s="3">
        <v>1977</v>
      </c>
      <c r="D24" s="3">
        <v>4200000</v>
      </c>
      <c r="E24" s="5">
        <v>798000</v>
      </c>
      <c r="F24" s="5">
        <f t="shared" si="1"/>
        <v>6247499.9999999991</v>
      </c>
      <c r="G24" s="6">
        <f t="shared" si="0"/>
        <v>0.19</v>
      </c>
      <c r="H24" s="6">
        <f t="shared" si="5"/>
        <v>2.4875000000000007</v>
      </c>
      <c r="J24" s="4">
        <f t="shared" si="3"/>
        <v>798000</v>
      </c>
      <c r="K24" s="5">
        <f t="shared" si="4"/>
        <v>1900</v>
      </c>
    </row>
    <row r="25" spans="1:11">
      <c r="A25">
        <v>21</v>
      </c>
      <c r="B25" s="3">
        <v>1978</v>
      </c>
      <c r="D25" s="3">
        <v>4200000</v>
      </c>
      <c r="E25" s="5">
        <v>798000</v>
      </c>
      <c r="F25" s="5">
        <f t="shared" si="1"/>
        <v>7045499.9999999991</v>
      </c>
      <c r="G25" s="6">
        <f t="shared" si="0"/>
        <v>0.19</v>
      </c>
      <c r="H25" s="6">
        <f t="shared" si="5"/>
        <v>2.6775000000000007</v>
      </c>
      <c r="J25" s="4">
        <f t="shared" si="3"/>
        <v>798000</v>
      </c>
      <c r="K25" s="5">
        <f t="shared" si="4"/>
        <v>1900</v>
      </c>
    </row>
    <row r="26" spans="1:11">
      <c r="A26">
        <v>22</v>
      </c>
      <c r="B26" s="3">
        <v>1979</v>
      </c>
      <c r="D26" s="3">
        <v>4200000</v>
      </c>
      <c r="E26" s="5">
        <v>798000</v>
      </c>
      <c r="F26" s="5">
        <f t="shared" si="1"/>
        <v>7843499.9999999991</v>
      </c>
      <c r="G26" s="6">
        <f t="shared" si="0"/>
        <v>0.19</v>
      </c>
      <c r="H26" s="6">
        <f t="shared" si="5"/>
        <v>2.8675000000000006</v>
      </c>
      <c r="J26" s="4">
        <f t="shared" si="3"/>
        <v>798000</v>
      </c>
      <c r="K26" s="5">
        <f t="shared" si="4"/>
        <v>1900</v>
      </c>
    </row>
    <row r="27" spans="1:11">
      <c r="A27">
        <v>23</v>
      </c>
      <c r="B27" s="3">
        <v>1980</v>
      </c>
      <c r="D27" s="3">
        <v>4200000</v>
      </c>
      <c r="E27" s="5">
        <v>798000</v>
      </c>
      <c r="F27" s="5">
        <f t="shared" si="1"/>
        <v>8641500</v>
      </c>
      <c r="G27" s="6">
        <f t="shared" si="0"/>
        <v>0.19</v>
      </c>
      <c r="H27" s="6">
        <f t="shared" si="5"/>
        <v>3.0575000000000006</v>
      </c>
      <c r="J27" s="4">
        <f t="shared" si="3"/>
        <v>798000</v>
      </c>
      <c r="K27" s="5">
        <f t="shared" si="4"/>
        <v>1900</v>
      </c>
    </row>
    <row r="28" spans="1:11">
      <c r="A28">
        <v>24</v>
      </c>
      <c r="B28" s="3">
        <v>1981</v>
      </c>
      <c r="D28" s="3">
        <v>4200000</v>
      </c>
      <c r="E28" s="5">
        <v>798000</v>
      </c>
      <c r="F28" s="5">
        <f t="shared" si="1"/>
        <v>9439500</v>
      </c>
      <c r="G28" s="6">
        <f t="shared" si="0"/>
        <v>0.19</v>
      </c>
      <c r="H28" s="6">
        <f t="shared" si="5"/>
        <v>3.2475000000000005</v>
      </c>
      <c r="J28" s="4">
        <f t="shared" si="3"/>
        <v>798000</v>
      </c>
      <c r="K28" s="5">
        <f t="shared" si="4"/>
        <v>1900</v>
      </c>
    </row>
    <row r="29" spans="1:11">
      <c r="A29">
        <v>25</v>
      </c>
      <c r="B29" s="3">
        <v>1982</v>
      </c>
      <c r="D29" s="3">
        <v>4200000</v>
      </c>
      <c r="E29" s="5">
        <v>798000</v>
      </c>
      <c r="F29" s="5">
        <f t="shared" si="1"/>
        <v>10237500</v>
      </c>
      <c r="G29" s="6">
        <f t="shared" si="0"/>
        <v>0.19</v>
      </c>
      <c r="H29" s="6">
        <f t="shared" si="5"/>
        <v>3.4375000000000004</v>
      </c>
      <c r="J29" s="4">
        <f t="shared" si="3"/>
        <v>798000</v>
      </c>
      <c r="K29" s="5">
        <f t="shared" si="4"/>
        <v>1900</v>
      </c>
    </row>
    <row r="30" spans="1:11">
      <c r="A30">
        <v>26</v>
      </c>
      <c r="B30" s="3">
        <v>1983</v>
      </c>
      <c r="D30" s="3">
        <v>4200000</v>
      </c>
      <c r="E30" s="5">
        <v>798000</v>
      </c>
      <c r="F30" s="5">
        <f t="shared" si="1"/>
        <v>11035500</v>
      </c>
      <c r="G30" s="6">
        <f t="shared" si="0"/>
        <v>0.19</v>
      </c>
      <c r="H30" s="6">
        <f t="shared" si="5"/>
        <v>3.6275000000000004</v>
      </c>
      <c r="J30" s="4">
        <f t="shared" si="3"/>
        <v>798000</v>
      </c>
      <c r="K30" s="5">
        <f t="shared" si="4"/>
        <v>1900</v>
      </c>
    </row>
    <row r="31" spans="1:11">
      <c r="A31">
        <v>27</v>
      </c>
      <c r="B31" s="3">
        <v>1984</v>
      </c>
      <c r="D31" s="3">
        <v>4200000</v>
      </c>
      <c r="E31" s="5">
        <v>798000</v>
      </c>
      <c r="F31" s="5">
        <f t="shared" si="1"/>
        <v>11833500</v>
      </c>
      <c r="G31" s="6">
        <f t="shared" si="0"/>
        <v>0.19</v>
      </c>
      <c r="H31" s="6">
        <f t="shared" si="5"/>
        <v>3.8175000000000003</v>
      </c>
      <c r="J31" s="4">
        <f t="shared" si="3"/>
        <v>798000</v>
      </c>
      <c r="K31" s="5">
        <f t="shared" si="4"/>
        <v>1900</v>
      </c>
    </row>
    <row r="32" spans="1:11">
      <c r="A32">
        <v>28</v>
      </c>
      <c r="B32" s="3">
        <v>1985</v>
      </c>
      <c r="D32" s="3">
        <v>4200000</v>
      </c>
      <c r="E32" s="5">
        <v>798000</v>
      </c>
      <c r="F32" s="5">
        <f t="shared" si="1"/>
        <v>12631500</v>
      </c>
      <c r="G32" s="6">
        <f t="shared" si="0"/>
        <v>0.19</v>
      </c>
      <c r="H32" s="6">
        <f t="shared" si="5"/>
        <v>4.0075000000000003</v>
      </c>
      <c r="J32" s="4">
        <f t="shared" si="3"/>
        <v>798000</v>
      </c>
      <c r="K32" s="5">
        <f t="shared" si="4"/>
        <v>1900</v>
      </c>
    </row>
    <row r="33" spans="1:11">
      <c r="A33">
        <v>29</v>
      </c>
      <c r="B33" s="3">
        <v>1986</v>
      </c>
      <c r="D33" s="3">
        <v>4200000</v>
      </c>
      <c r="E33" s="5">
        <v>798000</v>
      </c>
      <c r="F33" s="5">
        <f t="shared" si="1"/>
        <v>13429500</v>
      </c>
      <c r="G33" s="6">
        <f t="shared" si="0"/>
        <v>0.19</v>
      </c>
      <c r="H33" s="6">
        <f t="shared" si="5"/>
        <v>4.1975000000000007</v>
      </c>
      <c r="J33" s="4">
        <f t="shared" si="3"/>
        <v>798000</v>
      </c>
      <c r="K33" s="5">
        <f t="shared" si="4"/>
        <v>1900</v>
      </c>
    </row>
    <row r="34" spans="1:11">
      <c r="A34">
        <v>30</v>
      </c>
      <c r="B34" s="3">
        <v>1987</v>
      </c>
      <c r="D34" s="3">
        <v>4200000</v>
      </c>
      <c r="E34" s="5">
        <v>798000</v>
      </c>
      <c r="F34" s="5">
        <f t="shared" si="1"/>
        <v>14227500</v>
      </c>
      <c r="G34" s="6">
        <f t="shared" si="0"/>
        <v>0.19</v>
      </c>
      <c r="H34" s="6">
        <f t="shared" si="5"/>
        <v>4.3875000000000011</v>
      </c>
      <c r="J34" s="4">
        <f t="shared" si="3"/>
        <v>798000</v>
      </c>
      <c r="K34" s="5">
        <f t="shared" si="4"/>
        <v>1900</v>
      </c>
    </row>
    <row r="35" spans="1:11">
      <c r="A35">
        <v>31</v>
      </c>
      <c r="B35" s="3">
        <v>1988</v>
      </c>
      <c r="D35" s="3">
        <v>4200000</v>
      </c>
      <c r="E35" s="5">
        <v>798000</v>
      </c>
      <c r="F35" s="5">
        <f t="shared" si="1"/>
        <v>15025500</v>
      </c>
      <c r="G35" s="6">
        <f t="shared" si="0"/>
        <v>0.19</v>
      </c>
      <c r="H35" s="6">
        <f t="shared" si="5"/>
        <v>4.5775000000000015</v>
      </c>
      <c r="J35" s="4">
        <f t="shared" si="3"/>
        <v>798000</v>
      </c>
      <c r="K35" s="5">
        <f t="shared" si="4"/>
        <v>1900</v>
      </c>
    </row>
    <row r="36" spans="1:11">
      <c r="A36">
        <v>32</v>
      </c>
      <c r="B36" s="3">
        <v>1989</v>
      </c>
      <c r="D36" s="3">
        <v>4200000</v>
      </c>
      <c r="E36" s="5">
        <v>798000</v>
      </c>
      <c r="F36" s="5">
        <f t="shared" si="1"/>
        <v>15823500</v>
      </c>
      <c r="G36" s="6">
        <f t="shared" si="0"/>
        <v>0.19</v>
      </c>
      <c r="H36" s="6">
        <f t="shared" si="5"/>
        <v>4.7675000000000018</v>
      </c>
      <c r="J36" s="4">
        <f t="shared" si="3"/>
        <v>798000</v>
      </c>
      <c r="K36" s="5">
        <f t="shared" si="4"/>
        <v>1900</v>
      </c>
    </row>
    <row r="37" spans="1:11">
      <c r="A37">
        <v>33</v>
      </c>
      <c r="B37" s="3">
        <v>1990</v>
      </c>
      <c r="D37" s="3">
        <v>4200000</v>
      </c>
      <c r="E37" s="5">
        <v>798000</v>
      </c>
      <c r="F37" s="5">
        <f t="shared" si="1"/>
        <v>16621500</v>
      </c>
      <c r="G37" s="6">
        <f t="shared" ref="G37:G68" si="6">E37/D37</f>
        <v>0.19</v>
      </c>
      <c r="H37" s="6">
        <f t="shared" si="5"/>
        <v>4.9575000000000022</v>
      </c>
      <c r="J37" s="4">
        <f t="shared" si="3"/>
        <v>798000</v>
      </c>
      <c r="K37" s="5">
        <f t="shared" si="4"/>
        <v>1900</v>
      </c>
    </row>
    <row r="38" spans="1:11">
      <c r="A38">
        <v>34</v>
      </c>
      <c r="B38" s="3">
        <v>1991</v>
      </c>
      <c r="D38" s="3">
        <v>4200000</v>
      </c>
      <c r="E38" s="5">
        <v>798000</v>
      </c>
      <c r="F38" s="5">
        <f t="shared" ref="F38:F69" si="7">F37+E38</f>
        <v>17419500</v>
      </c>
      <c r="G38" s="6">
        <f t="shared" si="6"/>
        <v>0.19</v>
      </c>
      <c r="H38" s="6">
        <f t="shared" si="5"/>
        <v>5.1475000000000026</v>
      </c>
      <c r="J38" s="4">
        <f t="shared" si="3"/>
        <v>798000</v>
      </c>
      <c r="K38" s="5">
        <f t="shared" si="4"/>
        <v>1900</v>
      </c>
    </row>
    <row r="39" spans="1:11">
      <c r="A39">
        <v>35</v>
      </c>
      <c r="B39" s="3">
        <v>1992</v>
      </c>
      <c r="D39" s="3">
        <v>4200000</v>
      </c>
      <c r="E39" s="5">
        <v>798000</v>
      </c>
      <c r="F39" s="5">
        <f t="shared" si="7"/>
        <v>18217500</v>
      </c>
      <c r="G39" s="6">
        <f t="shared" si="6"/>
        <v>0.19</v>
      </c>
      <c r="H39" s="6">
        <f t="shared" si="5"/>
        <v>5.337500000000003</v>
      </c>
      <c r="J39" s="4">
        <f t="shared" si="3"/>
        <v>798000</v>
      </c>
      <c r="K39" s="5">
        <f t="shared" si="4"/>
        <v>1900</v>
      </c>
    </row>
    <row r="40" spans="1:11">
      <c r="A40">
        <v>36</v>
      </c>
      <c r="B40" s="3">
        <v>1993</v>
      </c>
      <c r="D40" s="3">
        <v>4200000</v>
      </c>
      <c r="E40" s="5">
        <v>798000</v>
      </c>
      <c r="F40" s="5">
        <f t="shared" si="7"/>
        <v>19015500</v>
      </c>
      <c r="G40" s="6">
        <f t="shared" si="6"/>
        <v>0.19</v>
      </c>
      <c r="H40" s="6">
        <f t="shared" si="5"/>
        <v>5.5275000000000034</v>
      </c>
      <c r="J40" s="4">
        <f t="shared" si="3"/>
        <v>798000</v>
      </c>
      <c r="K40" s="5">
        <f t="shared" si="4"/>
        <v>1900</v>
      </c>
    </row>
    <row r="41" spans="1:11">
      <c r="A41">
        <v>37</v>
      </c>
      <c r="B41" s="3">
        <v>1994</v>
      </c>
      <c r="D41" s="3">
        <v>4200000</v>
      </c>
      <c r="E41" s="5">
        <v>798000</v>
      </c>
      <c r="F41" s="5">
        <f t="shared" si="7"/>
        <v>19813500</v>
      </c>
      <c r="G41" s="6">
        <f t="shared" si="6"/>
        <v>0.19</v>
      </c>
      <c r="H41" s="6">
        <f t="shared" si="5"/>
        <v>5.7175000000000038</v>
      </c>
      <c r="J41" s="4">
        <f t="shared" si="3"/>
        <v>798000</v>
      </c>
      <c r="K41" s="5">
        <f t="shared" si="4"/>
        <v>1900</v>
      </c>
    </row>
    <row r="42" spans="1:11">
      <c r="A42">
        <v>38</v>
      </c>
      <c r="B42" s="3">
        <v>1995</v>
      </c>
      <c r="D42" s="3">
        <v>4200000</v>
      </c>
      <c r="E42" s="5">
        <v>798000</v>
      </c>
      <c r="F42" s="5">
        <f t="shared" si="7"/>
        <v>20611500</v>
      </c>
      <c r="G42" s="6">
        <f t="shared" si="6"/>
        <v>0.19</v>
      </c>
      <c r="H42" s="6">
        <f t="shared" si="5"/>
        <v>5.9075000000000042</v>
      </c>
      <c r="J42" s="4">
        <f t="shared" si="3"/>
        <v>798000</v>
      </c>
      <c r="K42" s="5">
        <f t="shared" si="4"/>
        <v>1900</v>
      </c>
    </row>
    <row r="43" spans="1:11">
      <c r="A43">
        <v>39</v>
      </c>
      <c r="B43" s="3">
        <v>1996</v>
      </c>
      <c r="D43" s="3">
        <v>4200000</v>
      </c>
      <c r="E43" s="5">
        <v>798000</v>
      </c>
      <c r="F43" s="5">
        <f t="shared" si="7"/>
        <v>21409500</v>
      </c>
      <c r="G43" s="6">
        <f t="shared" si="6"/>
        <v>0.19</v>
      </c>
      <c r="H43" s="6">
        <f t="shared" si="5"/>
        <v>6.0975000000000046</v>
      </c>
      <c r="J43" s="4">
        <f t="shared" si="3"/>
        <v>798000</v>
      </c>
      <c r="K43" s="5">
        <f t="shared" si="4"/>
        <v>1900</v>
      </c>
    </row>
    <row r="44" spans="1:11">
      <c r="A44">
        <v>40</v>
      </c>
      <c r="B44" s="3">
        <v>1997</v>
      </c>
      <c r="D44" s="3">
        <v>4200000</v>
      </c>
      <c r="E44" s="5">
        <v>798000</v>
      </c>
      <c r="F44" s="5">
        <f t="shared" si="7"/>
        <v>22207500</v>
      </c>
      <c r="G44" s="6">
        <f t="shared" si="6"/>
        <v>0.19</v>
      </c>
      <c r="H44" s="6">
        <f t="shared" si="5"/>
        <v>6.287500000000005</v>
      </c>
      <c r="J44" s="4">
        <f t="shared" si="3"/>
        <v>798000</v>
      </c>
      <c r="K44" s="5">
        <f t="shared" si="4"/>
        <v>1900</v>
      </c>
    </row>
    <row r="45" spans="1:11">
      <c r="A45">
        <v>41</v>
      </c>
      <c r="B45" s="3">
        <v>1998</v>
      </c>
      <c r="D45" s="3">
        <v>4200000</v>
      </c>
      <c r="E45" s="5">
        <v>798000</v>
      </c>
      <c r="F45" s="5">
        <f t="shared" si="7"/>
        <v>23005500</v>
      </c>
      <c r="G45" s="6">
        <f t="shared" si="6"/>
        <v>0.19</v>
      </c>
      <c r="H45" s="6">
        <f t="shared" si="5"/>
        <v>6.4775000000000054</v>
      </c>
      <c r="J45" s="4">
        <f t="shared" si="3"/>
        <v>798000</v>
      </c>
      <c r="K45" s="5">
        <f t="shared" si="4"/>
        <v>1900</v>
      </c>
    </row>
    <row r="46" spans="1:11">
      <c r="A46">
        <v>42</v>
      </c>
      <c r="B46" s="3">
        <v>1999</v>
      </c>
      <c r="D46" s="3">
        <v>4200000</v>
      </c>
      <c r="E46" s="5">
        <v>798000</v>
      </c>
      <c r="F46" s="5">
        <f t="shared" si="7"/>
        <v>23803500</v>
      </c>
      <c r="G46" s="6">
        <f t="shared" si="6"/>
        <v>0.19</v>
      </c>
      <c r="H46" s="6">
        <f t="shared" si="5"/>
        <v>6.6675000000000058</v>
      </c>
      <c r="J46" s="4">
        <f t="shared" si="3"/>
        <v>798000</v>
      </c>
      <c r="K46" s="5">
        <f t="shared" si="4"/>
        <v>1900</v>
      </c>
    </row>
    <row r="47" spans="1:11">
      <c r="A47">
        <v>43</v>
      </c>
      <c r="B47" s="3">
        <v>2000</v>
      </c>
      <c r="D47" s="3">
        <v>4200000</v>
      </c>
      <c r="E47" s="5">
        <v>798000</v>
      </c>
      <c r="F47" s="5">
        <f t="shared" si="7"/>
        <v>24601500</v>
      </c>
      <c r="G47" s="6">
        <f t="shared" si="6"/>
        <v>0.19</v>
      </c>
      <c r="H47" s="6">
        <f t="shared" si="5"/>
        <v>6.8575000000000061</v>
      </c>
      <c r="J47" s="4">
        <f t="shared" si="3"/>
        <v>798000</v>
      </c>
      <c r="K47" s="5">
        <f t="shared" si="4"/>
        <v>1900</v>
      </c>
    </row>
    <row r="48" spans="1:11">
      <c r="A48">
        <v>44</v>
      </c>
      <c r="B48" s="3">
        <v>2001</v>
      </c>
      <c r="D48" s="3">
        <v>4200000</v>
      </c>
      <c r="E48" s="5">
        <v>798000</v>
      </c>
      <c r="F48" s="5">
        <f t="shared" si="7"/>
        <v>25399500</v>
      </c>
      <c r="G48" s="6">
        <f t="shared" si="6"/>
        <v>0.19</v>
      </c>
      <c r="H48" s="6">
        <f t="shared" si="5"/>
        <v>7.0475000000000065</v>
      </c>
      <c r="J48" s="4">
        <f t="shared" si="3"/>
        <v>798000</v>
      </c>
      <c r="K48" s="5">
        <f t="shared" si="4"/>
        <v>1900</v>
      </c>
    </row>
    <row r="49" spans="1:11">
      <c r="A49">
        <v>45</v>
      </c>
      <c r="B49" s="3">
        <v>2002</v>
      </c>
      <c r="D49" s="3">
        <v>4200000</v>
      </c>
      <c r="E49" s="5">
        <v>798000</v>
      </c>
      <c r="F49" s="5">
        <f t="shared" si="7"/>
        <v>26197500</v>
      </c>
      <c r="G49" s="6">
        <f t="shared" si="6"/>
        <v>0.19</v>
      </c>
      <c r="H49" s="6">
        <f t="shared" si="5"/>
        <v>7.2375000000000069</v>
      </c>
      <c r="J49" s="4">
        <f t="shared" si="3"/>
        <v>798000</v>
      </c>
      <c r="K49" s="5">
        <f t="shared" si="4"/>
        <v>1900</v>
      </c>
    </row>
    <row r="50" spans="1:11">
      <c r="A50">
        <v>46</v>
      </c>
      <c r="B50" s="3">
        <v>2003</v>
      </c>
      <c r="D50" s="3">
        <v>4200000</v>
      </c>
      <c r="E50" s="5">
        <v>798000</v>
      </c>
      <c r="F50" s="5">
        <f t="shared" si="7"/>
        <v>26995500</v>
      </c>
      <c r="G50" s="6">
        <f t="shared" si="6"/>
        <v>0.19</v>
      </c>
      <c r="H50" s="6">
        <f t="shared" si="5"/>
        <v>7.4275000000000073</v>
      </c>
      <c r="J50" s="4">
        <f t="shared" si="3"/>
        <v>798000</v>
      </c>
      <c r="K50" s="5">
        <f t="shared" si="4"/>
        <v>1900</v>
      </c>
    </row>
    <row r="51" spans="1:11">
      <c r="A51">
        <v>47</v>
      </c>
      <c r="B51" s="3">
        <v>2004</v>
      </c>
      <c r="D51" s="3">
        <v>4200000</v>
      </c>
      <c r="E51" s="5">
        <v>798000</v>
      </c>
      <c r="F51" s="5">
        <f t="shared" si="7"/>
        <v>27793500</v>
      </c>
      <c r="G51" s="6">
        <f t="shared" si="6"/>
        <v>0.19</v>
      </c>
      <c r="H51" s="6">
        <f t="shared" si="5"/>
        <v>7.6175000000000077</v>
      </c>
      <c r="J51" s="4">
        <f t="shared" si="3"/>
        <v>798000</v>
      </c>
      <c r="K51" s="5">
        <f t="shared" si="4"/>
        <v>1900</v>
      </c>
    </row>
    <row r="52" spans="1:11">
      <c r="A52">
        <v>48</v>
      </c>
      <c r="B52" s="3">
        <v>2005</v>
      </c>
      <c r="D52" s="3">
        <v>4200000</v>
      </c>
      <c r="E52" s="5">
        <v>798000</v>
      </c>
      <c r="F52" s="5">
        <f t="shared" si="7"/>
        <v>28591500</v>
      </c>
      <c r="G52" s="6">
        <f t="shared" si="6"/>
        <v>0.19</v>
      </c>
      <c r="H52" s="6">
        <f t="shared" si="5"/>
        <v>7.8075000000000081</v>
      </c>
      <c r="J52" s="4">
        <f t="shared" si="3"/>
        <v>798000</v>
      </c>
      <c r="K52" s="5">
        <f t="shared" si="4"/>
        <v>1900</v>
      </c>
    </row>
    <row r="53" spans="1:11">
      <c r="A53">
        <v>49</v>
      </c>
      <c r="B53" s="3">
        <v>2006</v>
      </c>
      <c r="D53" s="3">
        <v>4200000</v>
      </c>
      <c r="E53" s="5">
        <v>798000</v>
      </c>
      <c r="F53" s="5">
        <f t="shared" si="7"/>
        <v>29389500</v>
      </c>
      <c r="G53" s="6">
        <f t="shared" si="6"/>
        <v>0.19</v>
      </c>
      <c r="H53" s="6">
        <f t="shared" si="5"/>
        <v>7.9975000000000085</v>
      </c>
      <c r="J53" s="4">
        <f t="shared" si="3"/>
        <v>798000</v>
      </c>
      <c r="K53" s="5">
        <f t="shared" si="4"/>
        <v>1900</v>
      </c>
    </row>
    <row r="54" spans="1:11">
      <c r="A54">
        <v>50</v>
      </c>
      <c r="B54" s="3">
        <v>2007</v>
      </c>
      <c r="D54" s="3">
        <v>4200000</v>
      </c>
      <c r="E54" s="5">
        <v>798000</v>
      </c>
      <c r="F54" s="5">
        <f t="shared" si="7"/>
        <v>30187500</v>
      </c>
      <c r="G54" s="6">
        <f t="shared" si="6"/>
        <v>0.19</v>
      </c>
      <c r="H54" s="6">
        <f t="shared" si="5"/>
        <v>8.1875000000000089</v>
      </c>
      <c r="J54" s="4">
        <f t="shared" si="3"/>
        <v>798000</v>
      </c>
      <c r="K54" s="5">
        <f t="shared" si="4"/>
        <v>1900</v>
      </c>
    </row>
    <row r="55" spans="1:11">
      <c r="A55">
        <v>51</v>
      </c>
      <c r="B55" s="3">
        <v>2008</v>
      </c>
      <c r="D55" s="3">
        <v>4200000</v>
      </c>
      <c r="E55" s="5">
        <v>798000</v>
      </c>
      <c r="F55" s="5">
        <f t="shared" si="7"/>
        <v>30985500</v>
      </c>
      <c r="G55" s="6">
        <f t="shared" si="6"/>
        <v>0.19</v>
      </c>
      <c r="H55" s="6">
        <f t="shared" si="5"/>
        <v>8.3775000000000084</v>
      </c>
      <c r="J55" s="4">
        <f t="shared" si="3"/>
        <v>798000</v>
      </c>
      <c r="K55" s="5">
        <f t="shared" si="4"/>
        <v>1900</v>
      </c>
    </row>
    <row r="56" spans="1:11">
      <c r="A56">
        <v>52</v>
      </c>
      <c r="B56" s="3">
        <v>2009</v>
      </c>
      <c r="D56" s="3">
        <v>4200000</v>
      </c>
      <c r="E56" s="5">
        <v>798000</v>
      </c>
      <c r="F56" s="5">
        <f t="shared" si="7"/>
        <v>31783500</v>
      </c>
      <c r="G56" s="6">
        <f t="shared" si="6"/>
        <v>0.19</v>
      </c>
      <c r="H56" s="6">
        <f t="shared" si="5"/>
        <v>8.5675000000000079</v>
      </c>
      <c r="J56" s="4">
        <f t="shared" si="3"/>
        <v>798000</v>
      </c>
      <c r="K56" s="5">
        <f t="shared" si="4"/>
        <v>1900</v>
      </c>
    </row>
    <row r="57" spans="1:11">
      <c r="A57">
        <v>53</v>
      </c>
      <c r="B57" s="3">
        <v>2010</v>
      </c>
      <c r="D57" s="3">
        <v>4200000</v>
      </c>
      <c r="E57" s="5">
        <v>798000</v>
      </c>
      <c r="F57" s="5">
        <f t="shared" si="7"/>
        <v>32581500</v>
      </c>
      <c r="G57" s="6">
        <f t="shared" si="6"/>
        <v>0.19</v>
      </c>
      <c r="H57" s="6">
        <f t="shared" si="5"/>
        <v>8.7575000000000074</v>
      </c>
      <c r="J57" s="4">
        <f t="shared" si="3"/>
        <v>798000</v>
      </c>
      <c r="K57" s="5">
        <f t="shared" si="4"/>
        <v>1900</v>
      </c>
    </row>
    <row r="58" spans="1:11">
      <c r="A58">
        <v>54</v>
      </c>
      <c r="B58" s="3">
        <v>2011</v>
      </c>
      <c r="D58" s="3">
        <v>4200000</v>
      </c>
      <c r="E58" s="5">
        <v>798000</v>
      </c>
      <c r="F58" s="5">
        <f t="shared" si="7"/>
        <v>33379500</v>
      </c>
      <c r="G58" s="6">
        <f t="shared" si="6"/>
        <v>0.19</v>
      </c>
      <c r="H58" s="6">
        <f t="shared" si="5"/>
        <v>8.9475000000000069</v>
      </c>
      <c r="J58" s="4">
        <f t="shared" si="3"/>
        <v>798000</v>
      </c>
      <c r="K58" s="5">
        <f t="shared" si="4"/>
        <v>1900</v>
      </c>
    </row>
    <row r="59" spans="1:11">
      <c r="A59">
        <v>55</v>
      </c>
      <c r="B59" s="3">
        <v>2012</v>
      </c>
      <c r="D59" s="3">
        <v>4200000</v>
      </c>
      <c r="E59" s="5">
        <v>798000</v>
      </c>
      <c r="F59" s="5">
        <f t="shared" si="7"/>
        <v>34177500</v>
      </c>
      <c r="G59" s="6">
        <f t="shared" si="6"/>
        <v>0.19</v>
      </c>
      <c r="H59" s="6">
        <f t="shared" si="5"/>
        <v>9.1375000000000064</v>
      </c>
      <c r="J59" s="4">
        <f t="shared" si="3"/>
        <v>798000</v>
      </c>
      <c r="K59" s="5">
        <f t="shared" si="4"/>
        <v>1900</v>
      </c>
    </row>
    <row r="60" spans="1:11">
      <c r="A60">
        <v>56</v>
      </c>
      <c r="B60" s="3">
        <v>2013</v>
      </c>
      <c r="D60" s="3">
        <v>4200000</v>
      </c>
      <c r="E60" s="5">
        <v>798000</v>
      </c>
      <c r="F60" s="5">
        <f t="shared" si="7"/>
        <v>34975500</v>
      </c>
      <c r="G60" s="6">
        <f t="shared" si="6"/>
        <v>0.19</v>
      </c>
      <c r="H60" s="6">
        <f t="shared" si="5"/>
        <v>9.3275000000000059</v>
      </c>
      <c r="J60" s="4">
        <f t="shared" si="3"/>
        <v>798000</v>
      </c>
      <c r="K60" s="5">
        <f t="shared" si="4"/>
        <v>1900</v>
      </c>
    </row>
    <row r="61" spans="1:11">
      <c r="A61">
        <v>57</v>
      </c>
      <c r="B61" s="3">
        <v>2014</v>
      </c>
      <c r="D61" s="3">
        <v>4200000</v>
      </c>
      <c r="E61" s="5">
        <v>798000</v>
      </c>
      <c r="F61" s="5">
        <f t="shared" si="7"/>
        <v>35773500</v>
      </c>
      <c r="G61" s="6">
        <f t="shared" si="6"/>
        <v>0.19</v>
      </c>
      <c r="H61" s="6">
        <f t="shared" si="5"/>
        <v>9.5175000000000054</v>
      </c>
      <c r="J61" s="4">
        <f t="shared" si="3"/>
        <v>798000</v>
      </c>
      <c r="K61" s="5">
        <f t="shared" si="4"/>
        <v>1900</v>
      </c>
    </row>
    <row r="62" spans="1:11">
      <c r="A62">
        <v>58</v>
      </c>
      <c r="B62" s="3">
        <v>2015</v>
      </c>
      <c r="D62" s="3">
        <v>4200000</v>
      </c>
      <c r="E62" s="5">
        <v>798000</v>
      </c>
      <c r="F62" s="5">
        <f t="shared" si="7"/>
        <v>36571500</v>
      </c>
      <c r="G62" s="6">
        <f t="shared" si="6"/>
        <v>0.19</v>
      </c>
      <c r="H62" s="6">
        <f t="shared" si="5"/>
        <v>9.7075000000000049</v>
      </c>
      <c r="J62" s="4">
        <f t="shared" si="3"/>
        <v>798000</v>
      </c>
      <c r="K62" s="5">
        <f t="shared" si="4"/>
        <v>1900</v>
      </c>
    </row>
    <row r="63" spans="1:11">
      <c r="A63">
        <v>59</v>
      </c>
      <c r="B63" s="3">
        <v>2016</v>
      </c>
      <c r="D63" s="3">
        <v>4200000</v>
      </c>
      <c r="E63" s="5">
        <v>798000</v>
      </c>
      <c r="F63" s="5">
        <f t="shared" si="7"/>
        <v>37369500</v>
      </c>
      <c r="G63" s="6">
        <f t="shared" si="6"/>
        <v>0.19</v>
      </c>
      <c r="H63" s="6">
        <f t="shared" si="5"/>
        <v>9.8975000000000044</v>
      </c>
      <c r="J63" s="4">
        <f t="shared" si="3"/>
        <v>798000</v>
      </c>
      <c r="K63" s="5">
        <f t="shared" si="4"/>
        <v>1900</v>
      </c>
    </row>
    <row r="64" spans="1:11">
      <c r="A64">
        <v>60</v>
      </c>
      <c r="B64" s="3">
        <v>2017</v>
      </c>
      <c r="D64" s="3">
        <v>4200000</v>
      </c>
      <c r="E64" s="5">
        <v>798000</v>
      </c>
      <c r="F64" s="5">
        <f t="shared" si="7"/>
        <v>38167500</v>
      </c>
      <c r="G64" s="6">
        <f t="shared" si="6"/>
        <v>0.19</v>
      </c>
      <c r="H64" s="6">
        <f t="shared" si="5"/>
        <v>10.087500000000004</v>
      </c>
      <c r="J64" s="4">
        <f t="shared" si="3"/>
        <v>798000</v>
      </c>
      <c r="K64" s="5">
        <f t="shared" si="4"/>
        <v>1900</v>
      </c>
    </row>
    <row r="65" spans="1:11">
      <c r="A65">
        <v>61</v>
      </c>
      <c r="B65" s="3">
        <v>2018</v>
      </c>
      <c r="D65" s="3">
        <v>4200000</v>
      </c>
      <c r="E65" s="5">
        <v>798000</v>
      </c>
      <c r="F65" s="5">
        <f t="shared" si="7"/>
        <v>38965500</v>
      </c>
      <c r="G65" s="6">
        <f t="shared" si="6"/>
        <v>0.19</v>
      </c>
      <c r="H65" s="6">
        <f t="shared" si="5"/>
        <v>10.277500000000003</v>
      </c>
      <c r="J65" s="4">
        <f t="shared" si="3"/>
        <v>798000</v>
      </c>
      <c r="K65" s="5">
        <f t="shared" si="4"/>
        <v>1900</v>
      </c>
    </row>
    <row r="66" spans="1:11">
      <c r="A66">
        <v>62</v>
      </c>
      <c r="B66" s="3">
        <v>2019</v>
      </c>
      <c r="D66" s="3">
        <v>4200000</v>
      </c>
      <c r="E66" s="5">
        <v>798000</v>
      </c>
      <c r="F66" s="5">
        <f t="shared" si="7"/>
        <v>39763500</v>
      </c>
      <c r="G66" s="6">
        <f t="shared" si="6"/>
        <v>0.19</v>
      </c>
      <c r="H66" s="6">
        <f t="shared" si="5"/>
        <v>10.467500000000003</v>
      </c>
      <c r="J66" s="4">
        <f t="shared" si="3"/>
        <v>798000</v>
      </c>
      <c r="K66" s="5">
        <f t="shared" si="4"/>
        <v>1900</v>
      </c>
    </row>
    <row r="67" spans="1:11">
      <c r="A67">
        <v>63</v>
      </c>
      <c r="B67" s="3">
        <v>2020</v>
      </c>
      <c r="D67" s="3">
        <v>4200000</v>
      </c>
      <c r="E67" s="5">
        <v>798000</v>
      </c>
      <c r="F67" s="5">
        <f t="shared" si="7"/>
        <v>40561500</v>
      </c>
      <c r="G67" s="6">
        <f t="shared" si="6"/>
        <v>0.19</v>
      </c>
      <c r="H67" s="6">
        <f t="shared" si="5"/>
        <v>10.657500000000002</v>
      </c>
      <c r="J67" s="4">
        <f t="shared" si="3"/>
        <v>798000</v>
      </c>
      <c r="K67" s="5">
        <f t="shared" si="4"/>
        <v>1900</v>
      </c>
    </row>
    <row r="68" spans="1:11">
      <c r="A68">
        <v>64</v>
      </c>
      <c r="B68" s="3">
        <v>2021</v>
      </c>
      <c r="D68" s="3">
        <v>4200000</v>
      </c>
      <c r="E68" s="5">
        <v>798000</v>
      </c>
      <c r="F68" s="5">
        <f t="shared" si="7"/>
        <v>41359500</v>
      </c>
      <c r="G68" s="6">
        <f t="shared" si="6"/>
        <v>0.19</v>
      </c>
      <c r="H68" s="6">
        <f t="shared" si="5"/>
        <v>10.847500000000002</v>
      </c>
      <c r="J68" s="4">
        <f t="shared" si="3"/>
        <v>798000</v>
      </c>
      <c r="K68" s="5">
        <f t="shared" si="4"/>
        <v>1900</v>
      </c>
    </row>
    <row r="69" spans="1:11">
      <c r="A69">
        <v>65</v>
      </c>
      <c r="B69" s="3">
        <v>2022</v>
      </c>
      <c r="D69" s="3">
        <v>4200000</v>
      </c>
      <c r="E69" s="5">
        <v>798000</v>
      </c>
      <c r="F69" s="5">
        <f t="shared" si="7"/>
        <v>42157500</v>
      </c>
      <c r="G69" s="6">
        <f t="shared" ref="G69:G77" si="8">E69/D69</f>
        <v>0.19</v>
      </c>
      <c r="H69" s="6">
        <f t="shared" si="5"/>
        <v>11.037500000000001</v>
      </c>
      <c r="J69" s="4">
        <f t="shared" si="3"/>
        <v>798000</v>
      </c>
      <c r="K69" s="5">
        <f t="shared" si="4"/>
        <v>1900</v>
      </c>
    </row>
    <row r="70" spans="1:11">
      <c r="A70">
        <v>66</v>
      </c>
      <c r="B70" s="3">
        <v>2023</v>
      </c>
      <c r="D70" s="3">
        <v>4200000</v>
      </c>
      <c r="E70" s="5">
        <v>798000</v>
      </c>
      <c r="F70" s="5">
        <f t="shared" ref="F70:F77" si="9">F69+E70</f>
        <v>42955500</v>
      </c>
      <c r="G70" s="6">
        <f t="shared" si="8"/>
        <v>0.19</v>
      </c>
      <c r="H70" s="6">
        <f t="shared" si="5"/>
        <v>11.227500000000001</v>
      </c>
      <c r="J70" s="4">
        <f t="shared" ref="J70:J77" si="10">IF(I70&gt;0,0.539166*E70,E70)</f>
        <v>798000</v>
      </c>
      <c r="K70" s="5">
        <f t="shared" ref="K70:K77" si="11">E70/$K$2</f>
        <v>1900</v>
      </c>
    </row>
    <row r="71" spans="1:11">
      <c r="A71">
        <v>67</v>
      </c>
      <c r="B71" s="3">
        <v>2024</v>
      </c>
      <c r="D71" s="3">
        <v>4200000</v>
      </c>
      <c r="E71" s="5">
        <v>798000</v>
      </c>
      <c r="F71" s="5">
        <f t="shared" si="9"/>
        <v>43753500</v>
      </c>
      <c r="G71" s="6">
        <f t="shared" si="8"/>
        <v>0.19</v>
      </c>
      <c r="H71" s="6">
        <f t="shared" ref="H71:H77" si="12">H70+G71</f>
        <v>11.4175</v>
      </c>
      <c r="J71" s="4">
        <f t="shared" si="10"/>
        <v>798000</v>
      </c>
      <c r="K71" s="5">
        <f t="shared" si="11"/>
        <v>1900</v>
      </c>
    </row>
    <row r="72" spans="1:11">
      <c r="A72">
        <v>68</v>
      </c>
      <c r="B72" s="3">
        <v>2025</v>
      </c>
      <c r="D72" s="3">
        <v>4200000</v>
      </c>
      <c r="E72" s="5">
        <v>798000</v>
      </c>
      <c r="F72" s="5">
        <f t="shared" si="9"/>
        <v>44551500</v>
      </c>
      <c r="G72" s="6">
        <f t="shared" si="8"/>
        <v>0.19</v>
      </c>
      <c r="H72" s="6">
        <f t="shared" si="12"/>
        <v>11.6075</v>
      </c>
      <c r="J72" s="4">
        <f t="shared" si="10"/>
        <v>798000</v>
      </c>
      <c r="K72" s="5">
        <f t="shared" si="11"/>
        <v>1900</v>
      </c>
    </row>
    <row r="73" spans="1:11">
      <c r="A73">
        <v>69</v>
      </c>
      <c r="B73" s="3">
        <v>2026</v>
      </c>
      <c r="D73" s="3">
        <v>4200000</v>
      </c>
      <c r="E73" s="5">
        <v>798000</v>
      </c>
      <c r="F73" s="5">
        <f t="shared" si="9"/>
        <v>45349500</v>
      </c>
      <c r="G73" s="6">
        <f t="shared" si="8"/>
        <v>0.19</v>
      </c>
      <c r="H73" s="6">
        <f t="shared" si="12"/>
        <v>11.797499999999999</v>
      </c>
      <c r="J73" s="4">
        <f t="shared" si="10"/>
        <v>798000</v>
      </c>
      <c r="K73" s="5">
        <f t="shared" si="11"/>
        <v>1900</v>
      </c>
    </row>
    <row r="74" spans="1:11">
      <c r="A74">
        <v>70</v>
      </c>
      <c r="B74" s="3">
        <v>2027</v>
      </c>
      <c r="D74" s="3">
        <v>4200000</v>
      </c>
      <c r="E74" s="5">
        <v>798000</v>
      </c>
      <c r="F74" s="5">
        <f t="shared" si="9"/>
        <v>46147500</v>
      </c>
      <c r="G74" s="6">
        <f t="shared" si="8"/>
        <v>0.19</v>
      </c>
      <c r="H74" s="6">
        <f t="shared" si="12"/>
        <v>11.987499999999999</v>
      </c>
      <c r="J74" s="4">
        <f t="shared" si="10"/>
        <v>798000</v>
      </c>
      <c r="K74" s="5">
        <f t="shared" si="11"/>
        <v>1900</v>
      </c>
    </row>
    <row r="75" spans="1:11">
      <c r="A75">
        <v>71</v>
      </c>
      <c r="B75" s="3">
        <v>2028</v>
      </c>
      <c r="D75" s="3">
        <v>4200000</v>
      </c>
      <c r="E75" s="5">
        <v>798000</v>
      </c>
      <c r="F75" s="5">
        <f t="shared" si="9"/>
        <v>46945500</v>
      </c>
      <c r="G75" s="6">
        <f t="shared" si="8"/>
        <v>0.19</v>
      </c>
      <c r="H75" s="6">
        <f t="shared" si="12"/>
        <v>12.177499999999998</v>
      </c>
      <c r="J75" s="4">
        <f t="shared" si="10"/>
        <v>798000</v>
      </c>
      <c r="K75" s="5">
        <f t="shared" si="11"/>
        <v>1900</v>
      </c>
    </row>
    <row r="76" spans="1:11">
      <c r="A76">
        <v>72</v>
      </c>
      <c r="B76" s="3">
        <v>2029</v>
      </c>
      <c r="D76" s="3">
        <v>4200000</v>
      </c>
      <c r="E76" s="5">
        <v>798000</v>
      </c>
      <c r="F76" s="5">
        <f t="shared" si="9"/>
        <v>47743500</v>
      </c>
      <c r="G76" s="6">
        <f t="shared" si="8"/>
        <v>0.19</v>
      </c>
      <c r="H76" s="6">
        <f t="shared" si="12"/>
        <v>12.367499999999998</v>
      </c>
      <c r="J76" s="4">
        <f t="shared" si="10"/>
        <v>798000</v>
      </c>
      <c r="K76" s="5">
        <f t="shared" si="11"/>
        <v>1900</v>
      </c>
    </row>
    <row r="77" spans="1:11">
      <c r="A77">
        <v>73</v>
      </c>
      <c r="B77" s="3">
        <v>2030</v>
      </c>
      <c r="D77" s="3">
        <v>4200000</v>
      </c>
      <c r="E77" s="5">
        <v>798000</v>
      </c>
      <c r="F77" s="5">
        <f t="shared" si="9"/>
        <v>48541500</v>
      </c>
      <c r="G77" s="6">
        <f t="shared" si="8"/>
        <v>0.19</v>
      </c>
      <c r="H77" s="6">
        <f t="shared" si="12"/>
        <v>12.557499999999997</v>
      </c>
      <c r="J77" s="4">
        <f t="shared" si="10"/>
        <v>798000</v>
      </c>
      <c r="K77" s="5">
        <f t="shared" si="11"/>
        <v>1900</v>
      </c>
    </row>
    <row r="78" spans="1:11">
      <c r="E78" s="5">
        <f>SUM(E5:E77)</f>
        <v>52741500</v>
      </c>
      <c r="F78" s="5">
        <f>F77</f>
        <v>48541500</v>
      </c>
      <c r="G78" s="6">
        <f>AVERAGE(G5:G77)</f>
        <v>0.17202054794520544</v>
      </c>
      <c r="J78" s="4">
        <f>SUM(J5:J77)</f>
        <v>48294682.317000002</v>
      </c>
      <c r="K78" s="4">
        <f>SUM(K5:K77)</f>
        <v>125575</v>
      </c>
    </row>
  </sheetData>
  <phoneticPr fontId="1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"/>
  <sheetViews>
    <sheetView workbookViewId="0">
      <selection sqref="A1:IV65536"/>
    </sheetView>
  </sheetViews>
  <sheetFormatPr defaultRowHeight="12.75"/>
  <cols>
    <col min="1" max="1" width="20.28515625" bestFit="1" customWidth="1"/>
    <col min="2" max="2" width="11.42578125" bestFit="1" customWidth="1"/>
    <col min="3" max="11" width="9.28515625" bestFit="1" customWidth="1"/>
  </cols>
  <sheetData>
    <row r="1" spans="1:11" ht="13.5" thickBot="1">
      <c r="A1" s="39" t="s">
        <v>79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3.5" thickBot="1">
      <c r="A2" s="11" t="s">
        <v>80</v>
      </c>
      <c r="B2" s="12" t="s">
        <v>81</v>
      </c>
      <c r="C2" s="13">
        <v>0.06</v>
      </c>
      <c r="D2" s="13">
        <f>C2+0.0025</f>
        <v>6.25E-2</v>
      </c>
      <c r="E2" s="13">
        <f t="shared" ref="E2:K2" si="0">D2+0.0025</f>
        <v>6.5000000000000002E-2</v>
      </c>
      <c r="F2" s="13">
        <f t="shared" si="0"/>
        <v>6.7500000000000004E-2</v>
      </c>
      <c r="G2" s="13">
        <f t="shared" si="0"/>
        <v>7.0000000000000007E-2</v>
      </c>
      <c r="H2" s="13">
        <f t="shared" si="0"/>
        <v>7.2500000000000009E-2</v>
      </c>
      <c r="I2" s="13">
        <f t="shared" si="0"/>
        <v>7.5000000000000011E-2</v>
      </c>
      <c r="J2" s="13">
        <f t="shared" si="0"/>
        <v>7.7500000000000013E-2</v>
      </c>
      <c r="K2" s="13">
        <f t="shared" si="0"/>
        <v>8.0000000000000016E-2</v>
      </c>
    </row>
    <row r="3" spans="1:11" ht="13.5" thickBot="1">
      <c r="A3" s="11" t="s">
        <v>51</v>
      </c>
      <c r="B3" s="14">
        <f>'Pro-forma for Graybar Building'!B24</f>
        <v>390000</v>
      </c>
      <c r="C3" s="14">
        <f>$B$3/C$2/1000</f>
        <v>6500</v>
      </c>
      <c r="D3" s="14">
        <f t="shared" ref="D3:K3" si="1">$B$3/D$2/1000</f>
        <v>6240</v>
      </c>
      <c r="E3" s="14">
        <f t="shared" si="1"/>
        <v>6000</v>
      </c>
      <c r="F3" s="14">
        <f t="shared" si="1"/>
        <v>5777.7777777777774</v>
      </c>
      <c r="G3" s="14">
        <f t="shared" si="1"/>
        <v>5571.4285714285706</v>
      </c>
      <c r="H3" s="14">
        <f t="shared" si="1"/>
        <v>5379.3103448275861</v>
      </c>
      <c r="I3" s="14">
        <f t="shared" si="1"/>
        <v>5199.9999999999991</v>
      </c>
      <c r="J3" s="14">
        <f t="shared" si="1"/>
        <v>5032.2580645161279</v>
      </c>
      <c r="K3" s="14">
        <f t="shared" si="1"/>
        <v>4874.9999999999991</v>
      </c>
    </row>
    <row r="4" spans="1:11" ht="13.5" thickBot="1">
      <c r="A4" s="11" t="s">
        <v>82</v>
      </c>
      <c r="B4" s="14">
        <f>'Pro-forma for Graybar Building'!B26</f>
        <v>1620000</v>
      </c>
      <c r="C4" s="14">
        <f>$B$4/C2/1000</f>
        <v>27000</v>
      </c>
      <c r="D4" s="14">
        <f t="shared" ref="D4:K4" si="2">$B$4/D2/1000</f>
        <v>25920</v>
      </c>
      <c r="E4" s="14">
        <f t="shared" si="2"/>
        <v>24923.076923076926</v>
      </c>
      <c r="F4" s="14">
        <f t="shared" si="2"/>
        <v>24000</v>
      </c>
      <c r="G4" s="14">
        <f t="shared" si="2"/>
        <v>23142.857142857141</v>
      </c>
      <c r="H4" s="14">
        <f t="shared" si="2"/>
        <v>22344.827586206895</v>
      </c>
      <c r="I4" s="14">
        <f t="shared" si="2"/>
        <v>21599.999999999996</v>
      </c>
      <c r="J4" s="14">
        <f t="shared" si="2"/>
        <v>20903.225806451606</v>
      </c>
      <c r="K4" s="14">
        <f t="shared" si="2"/>
        <v>20249.999999999996</v>
      </c>
    </row>
    <row r="5" spans="1:11" ht="13.5" thickBot="1">
      <c r="A5" s="11" t="s">
        <v>44</v>
      </c>
      <c r="B5" s="14">
        <f>'Pro-forma for Graybar Building'!B33</f>
        <v>504000</v>
      </c>
      <c r="C5" s="14">
        <f>$B$5/C$2/1000</f>
        <v>8400</v>
      </c>
      <c r="D5" s="14">
        <f t="shared" ref="D5:K5" si="3">$B$5/D$2/1000</f>
        <v>8064</v>
      </c>
      <c r="E5" s="14">
        <f t="shared" si="3"/>
        <v>7753.8461538461543</v>
      </c>
      <c r="F5" s="14">
        <f t="shared" si="3"/>
        <v>7466.6666666666661</v>
      </c>
      <c r="G5" s="14">
        <f t="shared" si="3"/>
        <v>7199.9999999999991</v>
      </c>
      <c r="H5" s="14">
        <f t="shared" si="3"/>
        <v>6951.7241379310344</v>
      </c>
      <c r="I5" s="14">
        <f t="shared" si="3"/>
        <v>6719.9999999999991</v>
      </c>
      <c r="J5" s="14">
        <f t="shared" si="3"/>
        <v>6503.2258064516118</v>
      </c>
      <c r="K5" s="14">
        <f t="shared" si="3"/>
        <v>6299.9999999999991</v>
      </c>
    </row>
    <row r="6" spans="1:11" ht="13.5" thickBot="1">
      <c r="A6" s="11" t="s">
        <v>53</v>
      </c>
      <c r="B6" s="14">
        <v>0</v>
      </c>
      <c r="C6" s="14">
        <f>B6/C$2/1000</f>
        <v>0</v>
      </c>
      <c r="D6" s="14">
        <f t="shared" ref="D6:K6" si="4">C6/D$2/1000</f>
        <v>0</v>
      </c>
      <c r="E6" s="14">
        <f t="shared" si="4"/>
        <v>0</v>
      </c>
      <c r="F6" s="14">
        <f t="shared" si="4"/>
        <v>0</v>
      </c>
      <c r="G6" s="14">
        <f t="shared" si="4"/>
        <v>0</v>
      </c>
      <c r="H6" s="14">
        <f t="shared" si="4"/>
        <v>0</v>
      </c>
      <c r="I6" s="14">
        <f t="shared" si="4"/>
        <v>0</v>
      </c>
      <c r="J6" s="14">
        <f t="shared" si="4"/>
        <v>0</v>
      </c>
      <c r="K6" s="14">
        <f t="shared" si="4"/>
        <v>0</v>
      </c>
    </row>
    <row r="7" spans="1:1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ht="13.5" thickBo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ht="13.5" thickBot="1">
      <c r="A9" s="11" t="s">
        <v>83</v>
      </c>
      <c r="B9" s="12" t="s">
        <v>84</v>
      </c>
      <c r="C9" s="13">
        <f>C2</f>
        <v>0.06</v>
      </c>
      <c r="D9" s="13">
        <f t="shared" ref="D9:K9" si="5">D2</f>
        <v>6.25E-2</v>
      </c>
      <c r="E9" s="13">
        <f t="shared" si="5"/>
        <v>6.5000000000000002E-2</v>
      </c>
      <c r="F9" s="13">
        <f t="shared" si="5"/>
        <v>6.7500000000000004E-2</v>
      </c>
      <c r="G9" s="13">
        <f t="shared" si="5"/>
        <v>7.0000000000000007E-2</v>
      </c>
      <c r="H9" s="13">
        <f t="shared" si="5"/>
        <v>7.2500000000000009E-2</v>
      </c>
      <c r="I9" s="13">
        <f t="shared" si="5"/>
        <v>7.5000000000000011E-2</v>
      </c>
      <c r="J9" s="13">
        <f t="shared" si="5"/>
        <v>7.7500000000000013E-2</v>
      </c>
      <c r="K9" s="13">
        <f t="shared" si="5"/>
        <v>8.0000000000000016E-2</v>
      </c>
    </row>
    <row r="10" spans="1:11" ht="13.5" thickBot="1">
      <c r="A10" s="11" t="s">
        <v>51</v>
      </c>
      <c r="B10" s="14">
        <f>'Question 2'!B3</f>
        <v>390000</v>
      </c>
      <c r="C10" s="14">
        <f>$B$10/C2/1000</f>
        <v>6500</v>
      </c>
      <c r="D10" s="14">
        <f t="shared" ref="D10:K10" si="6">$B$10/D2/1000</f>
        <v>6240</v>
      </c>
      <c r="E10" s="14">
        <f t="shared" si="6"/>
        <v>6000</v>
      </c>
      <c r="F10" s="14">
        <f t="shared" si="6"/>
        <v>5777.7777777777774</v>
      </c>
      <c r="G10" s="14">
        <f t="shared" si="6"/>
        <v>5571.4285714285706</v>
      </c>
      <c r="H10" s="14">
        <f t="shared" si="6"/>
        <v>5379.3103448275861</v>
      </c>
      <c r="I10" s="14">
        <f t="shared" si="6"/>
        <v>5199.9999999999991</v>
      </c>
      <c r="J10" s="14">
        <f t="shared" si="6"/>
        <v>5032.2580645161279</v>
      </c>
      <c r="K10" s="14">
        <f t="shared" si="6"/>
        <v>4874.9999999999991</v>
      </c>
    </row>
    <row r="11" spans="1:11" ht="13.5" thickBot="1">
      <c r="A11" s="11" t="s">
        <v>82</v>
      </c>
      <c r="B11" s="14">
        <f>'Pro-forma for Graybar Building'!U26</f>
        <v>540000</v>
      </c>
      <c r="C11" s="14">
        <f>$B$11/C2/1000</f>
        <v>9000</v>
      </c>
      <c r="D11" s="14">
        <f t="shared" ref="D11:K11" si="7">$B$11/D2/1000</f>
        <v>8640</v>
      </c>
      <c r="E11" s="14">
        <f t="shared" si="7"/>
        <v>8307.6923076923067</v>
      </c>
      <c r="F11" s="14">
        <f t="shared" si="7"/>
        <v>7999.9999999999991</v>
      </c>
      <c r="G11" s="14">
        <f t="shared" si="7"/>
        <v>7714.2857142857138</v>
      </c>
      <c r="H11" s="14">
        <f t="shared" si="7"/>
        <v>7448.2758620689638</v>
      </c>
      <c r="I11" s="14">
        <f t="shared" si="7"/>
        <v>7199.9999999999991</v>
      </c>
      <c r="J11" s="14">
        <f t="shared" si="7"/>
        <v>6967.7419354838703</v>
      </c>
      <c r="K11" s="14">
        <f t="shared" si="7"/>
        <v>6749.9999999999991</v>
      </c>
    </row>
    <row r="12" spans="1:11" ht="13.5" thickBot="1">
      <c r="A12" s="11" t="s">
        <v>44</v>
      </c>
      <c r="B12" s="14">
        <f>'Pro-forma for Graybar Building'!U33</f>
        <v>798000</v>
      </c>
      <c r="C12" s="14">
        <f>$B$12/C2/1000</f>
        <v>13300</v>
      </c>
      <c r="D12" s="14">
        <f t="shared" ref="D12:K12" si="8">$B$12/D2/1000</f>
        <v>12768</v>
      </c>
      <c r="E12" s="14">
        <f t="shared" si="8"/>
        <v>12276.923076923076</v>
      </c>
      <c r="F12" s="14">
        <f t="shared" si="8"/>
        <v>11822.222222222223</v>
      </c>
      <c r="G12" s="14">
        <f t="shared" si="8"/>
        <v>11399.999999999998</v>
      </c>
      <c r="H12" s="14">
        <f t="shared" si="8"/>
        <v>11006.896551724136</v>
      </c>
      <c r="I12" s="14">
        <f t="shared" si="8"/>
        <v>10639.999999999998</v>
      </c>
      <c r="J12" s="14">
        <f t="shared" si="8"/>
        <v>10296.774193548385</v>
      </c>
      <c r="K12" s="14">
        <f t="shared" si="8"/>
        <v>9974.9999999999982</v>
      </c>
    </row>
    <row r="13" spans="1:11" ht="13.5" thickBot="1">
      <c r="A13" s="11" t="s">
        <v>53</v>
      </c>
      <c r="B13" s="14">
        <f>'Pro-forma for Graybar Building'!U39</f>
        <v>1875322.8768763812</v>
      </c>
      <c r="C13" s="14">
        <f>$B$13/C2/1000</f>
        <v>31255.381281273021</v>
      </c>
      <c r="D13" s="14">
        <f t="shared" ref="D13:K13" si="9">$B$13/D2/1000</f>
        <v>30005.166030022101</v>
      </c>
      <c r="E13" s="14">
        <f t="shared" si="9"/>
        <v>28851.121182713556</v>
      </c>
      <c r="F13" s="14">
        <f t="shared" si="9"/>
        <v>27782.56113890935</v>
      </c>
      <c r="G13" s="14">
        <f t="shared" si="9"/>
        <v>26790.326812519728</v>
      </c>
      <c r="H13" s="14">
        <f t="shared" si="9"/>
        <v>25866.52243967422</v>
      </c>
      <c r="I13" s="14">
        <f t="shared" si="9"/>
        <v>25004.305025018413</v>
      </c>
      <c r="J13" s="14">
        <f t="shared" si="9"/>
        <v>24197.714540340399</v>
      </c>
      <c r="K13" s="14">
        <f t="shared" si="9"/>
        <v>23441.53596095476</v>
      </c>
    </row>
    <row r="14" spans="1:1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>
      <c r="A15" s="15" t="s">
        <v>85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</sheetData>
  <mergeCells count="1">
    <mergeCell ref="A1:K1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Ernie </dc:creator>
  <cp:keywords/>
  <dc:description/>
  <cp:lastModifiedBy>Ernie Rafailides</cp:lastModifiedBy>
  <cp:revision/>
  <dcterms:created xsi:type="dcterms:W3CDTF">2007-10-25T13:26:33Z</dcterms:created>
  <dcterms:modified xsi:type="dcterms:W3CDTF">2022-05-06T16:17:18Z</dcterms:modified>
  <cp:category/>
  <cp:contentStatus/>
</cp:coreProperties>
</file>